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data" ContentType="application/vnd.openxmlformats-officedocument.model+data"/>
  <Default Extension="wdp" ContentType="image/vnd.ms-photo"/>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tables/table2.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tables/table3.xml" ContentType="application/vnd.openxmlformats-officedocument.spreadsheetml.tab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4.xml" ContentType="application/vnd.openxmlformats-officedocument.drawingml.chartshapes+xml"/>
  <Override PartName="/xl/drawings/drawing25.xml" ContentType="application/vnd.openxmlformats-officedocument.drawing+xml"/>
  <Override PartName="/xl/tables/table4.xml" ContentType="application/vnd.openxmlformats-officedocument.spreadsheetml.tabl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6.xml" ContentType="application/vnd.openxmlformats-officedocument.drawing+xml"/>
  <Override PartName="/xl/tables/table5.xml" ContentType="application/vnd.openxmlformats-officedocument.spreadsheetml.tabl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7.xml" ContentType="application/vnd.openxmlformats-officedocument.drawingml.chartshapes+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tables/table6.xml" ContentType="application/vnd.openxmlformats-officedocument.spreadsheetml.table+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1.xml" ContentType="application/vnd.openxmlformats-officedocument.drawingml.chartshapes+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drawings/drawing32.xml" ContentType="application/vnd.openxmlformats-officedocument.drawing+xml"/>
  <Override PartName="/xl/tables/table7.xml" ContentType="application/vnd.openxmlformats-officedocument.spreadsheetml.table+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drawings/drawing33.xml" ContentType="application/vnd.openxmlformats-officedocument.drawingml.chartshapes+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tables/table8.xml" ContentType="application/vnd.openxmlformats-officedocument.spreadsheetml.table+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drawings/drawing37.xml" ContentType="application/vnd.openxmlformats-officedocument.drawingml.chartshapes+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tables/table9.xml" ContentType="application/vnd.openxmlformats-officedocument.spreadsheetml.table+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45.xml" ContentType="application/vnd.openxmlformats-officedocument.drawingml.chartshapes+xml"/>
  <Override PartName="/xl/drawings/drawing46.xml" ContentType="application/vnd.openxmlformats-officedocument.drawing+xml"/>
  <Override PartName="/xl/tables/table10.xml" ContentType="application/vnd.openxmlformats-officedocument.spreadsheetml.table+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47.xml" ContentType="application/vnd.openxmlformats-officedocument.drawingml.chartshapes+xml"/>
  <Override PartName="/xl/drawings/drawing48.xml" ContentType="application/vnd.openxmlformats-officedocument.drawing+xml"/>
  <Override PartName="/xl/tables/table11.xml" ContentType="application/vnd.openxmlformats-officedocument.spreadsheetml.table+xml"/>
  <Override PartName="/xl/charts/chart14.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49.xml" ContentType="application/vnd.openxmlformats-officedocument.drawingml.chartshapes+xml"/>
  <Override PartName="/xl/drawings/drawing50.xml" ContentType="application/vnd.openxmlformats-officedocument.drawing+xml"/>
  <Override PartName="/xl/tables/table12.xml" ContentType="application/vnd.openxmlformats-officedocument.spreadsheetml.table+xml"/>
  <Override PartName="/xl/charts/chart15.xml" ContentType="application/vnd.openxmlformats-officedocument.drawingml.chart+xml"/>
  <Override PartName="/xl/drawings/drawing51.xml" ContentType="application/vnd.openxmlformats-officedocument.drawingml.chartshapes+xml"/>
  <Override PartName="/xl/drawings/drawing52.xml" ContentType="application/vnd.openxmlformats-officedocument.drawing+xml"/>
  <Override PartName="/xl/tables/table13.xml" ContentType="application/vnd.openxmlformats-officedocument.spreadsheetml.table+xml"/>
  <Override PartName="/xl/charts/chart16.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53.xml" ContentType="application/vnd.openxmlformats-officedocument.drawingml.chartshapes+xml"/>
  <Override PartName="/xl/drawings/drawing54.xml" ContentType="application/vnd.openxmlformats-officedocument.drawing+xml"/>
  <Override PartName="/xl/charts/chart17.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55.xml" ContentType="application/vnd.openxmlformats-officedocument.drawingml.chartshapes+xml"/>
  <Override PartName="/xl/charts/chart18.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56.xml" ContentType="application/vnd.openxmlformats-officedocument.drawingml.chartshapes+xml"/>
  <Override PartName="/xl/charts/chart19.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57.xml" ContentType="application/vnd.openxmlformats-officedocument.drawingml.chartshapes+xml"/>
  <Override PartName="/xl/charts/chart20.xml" ContentType="application/vnd.openxmlformats-officedocument.drawingml.chart+xml"/>
  <Override PartName="/xl/charts/style18.xml" ContentType="application/vnd.ms-office.chartstyle+xml"/>
  <Override PartName="/xl/charts/colors18.xml" ContentType="application/vnd.ms-office.chartcolorstyle+xml"/>
  <Override PartName="/xl/charts/chart21.xml" ContentType="application/vnd.openxmlformats-officedocument.drawingml.chart+xml"/>
  <Override PartName="/xl/charts/style19.xml" ContentType="application/vnd.ms-office.chartstyle+xml"/>
  <Override PartName="/xl/charts/colors19.xml" ContentType="application/vnd.ms-office.chartcolorstyle+xml"/>
  <Override PartName="/xl/charts/chart22.xml" ContentType="application/vnd.openxmlformats-officedocument.drawingml.chart+xml"/>
  <Override PartName="/xl/charts/chart23.xml" ContentType="application/vnd.openxmlformats-officedocument.drawingml.chart+xml"/>
  <Override PartName="/xl/charts/style20.xml" ContentType="application/vnd.ms-office.chartstyle+xml"/>
  <Override PartName="/xl/charts/colors20.xml" ContentType="application/vnd.ms-office.chartcolorstyle+xml"/>
  <Override PartName="/xl/charts/chart24.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58.xml" ContentType="application/vnd.openxmlformats-officedocument.drawingml.chartshapes+xml"/>
  <Override PartName="/xl/charts/chart25.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59.xml" ContentType="application/vnd.openxmlformats-officedocument.drawingml.chartshapes+xml"/>
  <Override PartName="/xl/charts/chart26.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60.xml" ContentType="application/vnd.openxmlformats-officedocument.drawingml.chartshapes+xml"/>
  <Override PartName="/xl/charts/chart27.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61.xml" ContentType="application/vnd.openxmlformats-officedocument.drawingml.chartshapes+xml"/>
  <Override PartName="/xl/charts/chart28.xml" ContentType="application/vnd.openxmlformats-officedocument.drawingml.chart+xml"/>
  <Override PartName="/xl/charts/style25.xml" ContentType="application/vnd.ms-office.chartstyle+xml"/>
  <Override PartName="/xl/charts/colors25.xml" ContentType="application/vnd.ms-office.chartcolorstyle+xml"/>
  <Override PartName="/xl/charts/chart29.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62.xml" ContentType="application/vnd.openxmlformats-officedocument.drawingml.chartshapes+xml"/>
  <Override PartName="/xl/charts/chart30.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63.xml" ContentType="application/vnd.openxmlformats-officedocument.drawingml.chartshapes+xml"/>
  <Override PartName="/xl/charts/chart31.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64.xml" ContentType="application/vnd.openxmlformats-officedocument.drawingml.chartshapes+xml"/>
  <Override PartName="/xl/drawings/drawing65.xml" ContentType="application/vnd.openxmlformats-officedocument.drawing+xml"/>
  <Override PartName="/xl/tables/table14.xml" ContentType="application/vnd.openxmlformats-officedocument.spreadsheetml.table+xml"/>
  <Override PartName="/xl/tables/table15.xml" ContentType="application/vnd.openxmlformats-officedocument.spreadsheetml.table+xml"/>
  <Override PartName="/xl/charts/chart32.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66.xml" ContentType="application/vnd.openxmlformats-officedocument.drawingml.chartshapes+xml"/>
  <Override PartName="/xl/drawings/drawing67.xml" ContentType="application/vnd.openxmlformats-officedocument.drawing+xml"/>
  <Override PartName="/xl/tables/table16.xml" ContentType="application/vnd.openxmlformats-officedocument.spreadsheetml.table+xml"/>
  <Override PartName="/xl/charts/chart33.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68.xml" ContentType="application/vnd.openxmlformats-officedocument.drawingml.chartshapes+xml"/>
  <Override PartName="/xl/drawings/drawing69.xml" ContentType="application/vnd.openxmlformats-officedocument.drawing+xml"/>
  <Override PartName="/xl/tables/table17.xml" ContentType="application/vnd.openxmlformats-officedocument.spreadsheetml.table+xml"/>
  <Override PartName="/xl/charts/chart34.xml" ContentType="application/vnd.openxmlformats-officedocument.drawingml.chart+xml"/>
  <Override PartName="/xl/charts/style31.xml" ContentType="application/vnd.ms-office.chartstyle+xml"/>
  <Override PartName="/xl/charts/colors31.xml" ContentType="application/vnd.ms-office.chartcolorstyle+xml"/>
  <Override PartName="/xl/charts/chart35.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70.xml" ContentType="application/vnd.openxmlformats-officedocument.drawing+xml"/>
  <Override PartName="/xl/tables/table18.xml" ContentType="application/vnd.openxmlformats-officedocument.spreadsheetml.table+xml"/>
  <Override PartName="/xl/charts/chart36.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71.xml" ContentType="application/vnd.openxmlformats-officedocument.drawingml.chartshapes+xml"/>
  <Override PartName="/xl/charts/chart37.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72.xml" ContentType="application/vnd.openxmlformats-officedocument.drawingml.chartshapes+xml"/>
  <Override PartName="/xl/drawings/drawing73.xml" ContentType="application/vnd.openxmlformats-officedocument.drawing+xml"/>
  <Override PartName="/xl/tables/table19.xml" ContentType="application/vnd.openxmlformats-officedocument.spreadsheetml.table+xml"/>
  <Override PartName="/xl/charts/chart38.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74.xml" ContentType="application/vnd.openxmlformats-officedocument.drawingml.chartshapes+xml"/>
  <Override PartName="/xl/charts/chart39.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tables/table20.xml" ContentType="application/vnd.openxmlformats-officedocument.spreadsheetml.table+xml"/>
  <Override PartName="/xl/charts/chart40.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79.xml" ContentType="application/vnd.openxmlformats-officedocument.drawingml.chartshapes+xml"/>
  <Override PartName="/xl/drawings/drawing80.xml" ContentType="application/vnd.openxmlformats-officedocument.drawing+xml"/>
  <Override PartName="/xl/tables/table21.xml" ContentType="application/vnd.openxmlformats-officedocument.spreadsheetml.table+xml"/>
  <Override PartName="/xl/charts/chart41.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81.xml" ContentType="application/vnd.openxmlformats-officedocument.drawing+xml"/>
  <Override PartName="/xl/tables/table22.xml" ContentType="application/vnd.openxmlformats-officedocument.spreadsheetml.table+xml"/>
  <Override PartName="/xl/charts/chart42.xml" ContentType="application/vnd.openxmlformats-officedocument.drawingml.chart+xml"/>
  <Override PartName="/xl/charts/style39.xml" ContentType="application/vnd.ms-office.chartstyle+xml"/>
  <Override PartName="/xl/charts/colors39.xml" ContentType="application/vnd.ms-office.chartcolorstyle+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drawings/drawing86.xml" ContentType="application/vnd.openxmlformats-officedocument.drawing+xml"/>
  <Override PartName="/xl/tables/table23.xml" ContentType="application/vnd.openxmlformats-officedocument.spreadsheetml.table+xml"/>
  <Override PartName="/xl/charts/chart43.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87.xml" ContentType="application/vnd.openxmlformats-officedocument.drawingml.chartshapes+xml"/>
  <Override PartName="/xl/drawings/drawing88.xml" ContentType="application/vnd.openxmlformats-officedocument.drawing+xml"/>
  <Override PartName="/xl/tables/table24.xml" ContentType="application/vnd.openxmlformats-officedocument.spreadsheetml.table+xml"/>
  <Override PartName="/xl/charts/chart44.xml" ContentType="application/vnd.openxmlformats-officedocument.drawingml.chart+xml"/>
  <Override PartName="/xl/drawings/drawing89.xml" ContentType="application/vnd.openxmlformats-officedocument.drawingml.chartshapes+xml"/>
  <Override PartName="/xl/drawings/drawing90.xml" ContentType="application/vnd.openxmlformats-officedocument.drawing+xml"/>
  <Override PartName="/xl/tables/table25.xml" ContentType="application/vnd.openxmlformats-officedocument.spreadsheetml.table+xml"/>
  <Override PartName="/xl/charts/chart45.xml" ContentType="application/vnd.openxmlformats-officedocument.drawingml.chart+xml"/>
  <Override PartName="/xl/drawings/drawing91.xml" ContentType="application/vnd.openxmlformats-officedocument.drawing+xml"/>
  <Override PartName="/xl/tables/table26.xml" ContentType="application/vnd.openxmlformats-officedocument.spreadsheetml.table+xml"/>
  <Override PartName="/xl/charts/chart46.xml" ContentType="application/vnd.openxmlformats-officedocument.drawingml.chart+xml"/>
  <Override PartName="/xl/drawings/drawing92.xml" ContentType="application/vnd.openxmlformats-officedocument.drawing+xml"/>
  <Override PartName="/xl/drawings/drawing93.xml" ContentType="application/vnd.openxmlformats-officedocument.drawing+xml"/>
  <Override PartName="/xl/tables/table27.xml" ContentType="application/vnd.openxmlformats-officedocument.spreadsheetml.table+xml"/>
  <Override PartName="/xl/charts/chart47.xml" ContentType="application/vnd.openxmlformats-officedocument.drawingml.chart+xml"/>
  <Override PartName="/xl/charts/style41.xml" ContentType="application/vnd.ms-office.chartstyle+xml"/>
  <Override PartName="/xl/charts/colors41.xml" ContentType="application/vnd.ms-office.chartcolorstyle+xml"/>
  <Override PartName="/xl/drawings/drawing94.xml" ContentType="application/vnd.openxmlformats-officedocument.drawing+xml"/>
  <Override PartName="/xl/tables/table28.xml" ContentType="application/vnd.openxmlformats-officedocument.spreadsheetml.table+xml"/>
  <Override PartName="/xl/charts/chart48.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95.xml" ContentType="application/vnd.openxmlformats-officedocument.drawingml.chartshapes+xml"/>
  <Override PartName="/xl/drawings/drawing96.xml" ContentType="application/vnd.openxmlformats-officedocument.drawing+xml"/>
  <Override PartName="/xl/charts/chart49.xml" ContentType="application/vnd.openxmlformats-officedocument.drawingml.chart+xml"/>
  <Override PartName="/xl/charts/style43.xml" ContentType="application/vnd.ms-office.chartstyle+xml"/>
  <Override PartName="/xl/charts/colors43.xml" ContentType="application/vnd.ms-office.chartcolorstyle+xml"/>
  <Override PartName="/xl/drawings/drawing97.xml" ContentType="application/vnd.openxmlformats-officedocument.drawing+xml"/>
  <Override PartName="/xl/tables/table29.xml" ContentType="application/vnd.openxmlformats-officedocument.spreadsheetml.table+xml"/>
  <Override PartName="/xl/charts/chart50.xml" ContentType="application/vnd.openxmlformats-officedocument.drawingml.chart+xml"/>
  <Override PartName="/xl/charts/style44.xml" ContentType="application/vnd.ms-office.chartstyle+xml"/>
  <Override PartName="/xl/charts/colors44.xml" ContentType="application/vnd.ms-office.chartcolorstyle+xml"/>
  <Override PartName="/xl/drawings/drawing98.xml" ContentType="application/vnd.openxmlformats-officedocument.drawing+xml"/>
  <Override PartName="/xl/tables/table30.xml" ContentType="application/vnd.openxmlformats-officedocument.spreadsheetml.table+xml"/>
  <Override PartName="/xl/charts/chart51.xml" ContentType="application/vnd.openxmlformats-officedocument.drawingml.chart+xml"/>
  <Override PartName="/xl/charts/style45.xml" ContentType="application/vnd.ms-office.chartstyle+xml"/>
  <Override PartName="/xl/charts/colors45.xml" ContentType="application/vnd.ms-office.chartcolorstyle+xml"/>
  <Override PartName="/xl/drawings/drawing99.xml" ContentType="application/vnd.openxmlformats-officedocument.drawing+xml"/>
  <Override PartName="/xl/tables/table31.xml" ContentType="application/vnd.openxmlformats-officedocument.spreadsheetml.table+xml"/>
  <Override PartName="/xl/charts/chart52.xml" ContentType="application/vnd.openxmlformats-officedocument.drawingml.chart+xml"/>
  <Override PartName="/xl/charts/style46.xml" ContentType="application/vnd.ms-office.chartstyle+xml"/>
  <Override PartName="/xl/charts/colors46.xml" ContentType="application/vnd.ms-office.chartcolorstyle+xml"/>
  <Override PartName="/xl/drawings/drawing100.xml" ContentType="application/vnd.openxmlformats-officedocument.drawing+xml"/>
  <Override PartName="/xl/tables/table32.xml" ContentType="application/vnd.openxmlformats-officedocument.spreadsheetml.table+xml"/>
  <Override PartName="/xl/charts/chart53.xml" ContentType="application/vnd.openxmlformats-officedocument.drawingml.chart+xml"/>
  <Override PartName="/xl/charts/style47.xml" ContentType="application/vnd.ms-office.chartstyle+xml"/>
  <Override PartName="/xl/charts/colors47.xml" ContentType="application/vnd.ms-office.chartcolorstyle+xml"/>
  <Override PartName="/xl/drawings/drawing101.xml" ContentType="application/vnd.openxmlformats-officedocument.drawingml.chartshapes+xml"/>
  <Override PartName="/xl/drawings/drawing102.xml" ContentType="application/vnd.openxmlformats-officedocument.drawing+xml"/>
  <Override PartName="/xl/drawings/drawing103.xml" ContentType="application/vnd.openxmlformats-officedocument.drawing+xml"/>
  <Override PartName="/xl/tables/table33.xml" ContentType="application/vnd.openxmlformats-officedocument.spreadsheetml.table+xml"/>
  <Override PartName="/xl/charts/chart54.xml" ContentType="application/vnd.openxmlformats-officedocument.drawingml.chart+xml"/>
  <Override PartName="/xl/charts/style48.xml" ContentType="application/vnd.ms-office.chartstyle+xml"/>
  <Override PartName="/xl/charts/colors48.xml" ContentType="application/vnd.ms-office.chartcolorstyle+xml"/>
  <Override PartName="/xl/drawings/drawing104.xml" ContentType="application/vnd.openxmlformats-officedocument.drawingml.chartshapes+xml"/>
  <Override PartName="/xl/drawings/drawing105.xml" ContentType="application/vnd.openxmlformats-officedocument.drawing+xml"/>
  <Override PartName="/xl/tables/table34.xml" ContentType="application/vnd.openxmlformats-officedocument.spreadsheetml.table+xml"/>
  <Override PartName="/xl/comments1.xml" ContentType="application/vnd.openxmlformats-officedocument.spreadsheetml.comments+xml"/>
  <Override PartName="/xl/charts/chart55.xml" ContentType="application/vnd.openxmlformats-officedocument.drawingml.chart+xml"/>
  <Override PartName="/xl/charts/style49.xml" ContentType="application/vnd.ms-office.chartstyle+xml"/>
  <Override PartName="/xl/charts/colors49.xml" ContentType="application/vnd.ms-office.chartcolorstyle+xml"/>
  <Override PartName="/xl/drawings/drawing106.xml" ContentType="application/vnd.openxmlformats-officedocument.drawingml.chartshapes+xml"/>
  <Override PartName="/xl/drawings/drawing107.xml" ContentType="application/vnd.openxmlformats-officedocument.drawing+xml"/>
  <Override PartName="/xl/tables/table35.xml" ContentType="application/vnd.openxmlformats-officedocument.spreadsheetml.table+xml"/>
  <Override PartName="/xl/charts/chart56.xml" ContentType="application/vnd.openxmlformats-officedocument.drawingml.chart+xml"/>
  <Override PartName="/xl/charts/style50.xml" ContentType="application/vnd.ms-office.chartstyle+xml"/>
  <Override PartName="/xl/charts/colors50.xml" ContentType="application/vnd.ms-office.chartcolorstyle+xml"/>
  <Override PartName="/xl/drawings/drawing108.xml" ContentType="application/vnd.openxmlformats-officedocument.drawing+xml"/>
  <Override PartName="/xl/tables/table36.xml" ContentType="application/vnd.openxmlformats-officedocument.spreadsheetml.table+xml"/>
  <Override PartName="/xl/charts/chart57.xml" ContentType="application/vnd.openxmlformats-officedocument.drawingml.chart+xml"/>
  <Override PartName="/xl/charts/style51.xml" ContentType="application/vnd.ms-office.chartstyle+xml"/>
  <Override PartName="/xl/charts/colors51.xml" ContentType="application/vnd.ms-office.chartcolorstyle+xml"/>
  <Override PartName="/xl/drawings/drawing109.xml" ContentType="application/vnd.openxmlformats-officedocument.drawingml.chartshapes+xml"/>
  <Override PartName="/xl/drawings/drawing110.xml" ContentType="application/vnd.openxmlformats-officedocument.drawing+xml"/>
  <Override PartName="/xl/tables/table37.xml" ContentType="application/vnd.openxmlformats-officedocument.spreadsheetml.table+xml"/>
  <Override PartName="/xl/charts/chart58.xml" ContentType="application/vnd.openxmlformats-officedocument.drawingml.chart+xml"/>
  <Override PartName="/xl/charts/style52.xml" ContentType="application/vnd.ms-office.chartstyle+xml"/>
  <Override PartName="/xl/charts/colors52.xml" ContentType="application/vnd.ms-office.chartcolorstyle+xml"/>
  <Override PartName="/xl/drawings/drawing111.xml" ContentType="application/vnd.openxmlformats-officedocument.drawing+xml"/>
  <Override PartName="/xl/tables/table38.xml" ContentType="application/vnd.openxmlformats-officedocument.spreadsheetml.table+xml"/>
  <Override PartName="/xl/charts/chart59.xml" ContentType="application/vnd.openxmlformats-officedocument.drawingml.chart+xml"/>
  <Override PartName="/xl/charts/style53.xml" ContentType="application/vnd.ms-office.chartstyle+xml"/>
  <Override PartName="/xl/charts/colors53.xml" ContentType="application/vnd.ms-office.chartcolorstyle+xml"/>
  <Override PartName="/xl/drawings/drawing112.xml" ContentType="application/vnd.openxmlformats-officedocument.drawingml.chartshapes+xml"/>
  <Override PartName="/xl/drawings/drawing113.xml" ContentType="application/vnd.openxmlformats-officedocument.drawing+xml"/>
  <Override PartName="/xl/tables/table39.xml" ContentType="application/vnd.openxmlformats-officedocument.spreadsheetml.table+xml"/>
  <Override PartName="/xl/charts/chart60.xml" ContentType="application/vnd.openxmlformats-officedocument.drawingml.chart+xml"/>
  <Override PartName="/xl/charts/style54.xml" ContentType="application/vnd.ms-office.chartstyle+xml"/>
  <Override PartName="/xl/charts/colors54.xml" ContentType="application/vnd.ms-office.chartcolorstyle+xml"/>
  <Override PartName="/xl/drawings/drawing114.xml" ContentType="application/vnd.openxmlformats-officedocument.drawingml.chartshapes+xml"/>
  <Override PartName="/xl/drawings/drawing115.xml" ContentType="application/vnd.openxmlformats-officedocument.drawing+xml"/>
  <Override PartName="/xl/drawings/drawing116.xml" ContentType="application/vnd.openxmlformats-officedocument.drawing+xml"/>
  <Override PartName="/xl/tables/table40.xml" ContentType="application/vnd.openxmlformats-officedocument.spreadsheetml.table+xml"/>
  <Override PartName="/xl/charts/chart61.xml" ContentType="application/vnd.openxmlformats-officedocument.drawingml.chart+xml"/>
  <Override PartName="/xl/charts/style55.xml" ContentType="application/vnd.ms-office.chartstyle+xml"/>
  <Override PartName="/xl/charts/colors55.xml" ContentType="application/vnd.ms-office.chartcolorstyle+xml"/>
  <Override PartName="/xl/drawings/drawing117.xml" ContentType="application/vnd.openxmlformats-officedocument.drawingml.chartshapes+xml"/>
  <Override PartName="/xl/drawings/drawing118.xml" ContentType="application/vnd.openxmlformats-officedocument.drawing+xml"/>
  <Override PartName="/xl/tables/table41.xml" ContentType="application/vnd.openxmlformats-officedocument.spreadsheetml.table+xml"/>
  <Override PartName="/xl/charts/chart62.xml" ContentType="application/vnd.openxmlformats-officedocument.drawingml.chart+xml"/>
  <Override PartName="/xl/charts/style56.xml" ContentType="application/vnd.ms-office.chartstyle+xml"/>
  <Override PartName="/xl/charts/colors56.xml" ContentType="application/vnd.ms-office.chartcolorstyle+xml"/>
  <Override PartName="/xl/drawings/drawing119.xml" ContentType="application/vnd.openxmlformats-officedocument.drawingml.chartshapes+xml"/>
  <Override PartName="/xl/drawings/drawing120.xml" ContentType="application/vnd.openxmlformats-officedocument.drawing+xml"/>
  <Override PartName="/xl/drawings/drawing121.xml" ContentType="application/vnd.openxmlformats-officedocument.drawing+xml"/>
  <Override PartName="/xl/drawings/drawing122.xml" ContentType="application/vnd.openxmlformats-officedocument.drawing+xml"/>
  <Override PartName="/xl/drawings/drawing123.xml" ContentType="application/vnd.openxmlformats-officedocument.drawing+xml"/>
  <Override PartName="/xl/drawings/drawing124.xml" ContentType="application/vnd.openxmlformats-officedocument.drawing+xml"/>
  <Override PartName="/xl/drawings/drawing125.xml" ContentType="application/vnd.openxmlformats-officedocument.drawing+xml"/>
  <Override PartName="/xl/tables/table42.xml" ContentType="application/vnd.openxmlformats-officedocument.spreadsheetml.table+xml"/>
  <Override PartName="/xl/charts/chart63.xml" ContentType="application/vnd.openxmlformats-officedocument.drawingml.chart+xml"/>
  <Override PartName="/xl/charts/style57.xml" ContentType="application/vnd.ms-office.chartstyle+xml"/>
  <Override PartName="/xl/charts/colors57.xml" ContentType="application/vnd.ms-office.chartcolorstyle+xml"/>
  <Override PartName="/xl/drawings/drawing126.xml" ContentType="application/vnd.openxmlformats-officedocument.drawing+xml"/>
  <Override PartName="/xl/tables/table43.xml" ContentType="application/vnd.openxmlformats-officedocument.spreadsheetml.table+xml"/>
  <Override PartName="/xl/charts/chart64.xml" ContentType="application/vnd.openxmlformats-officedocument.drawingml.chart+xml"/>
  <Override PartName="/xl/charts/style58.xml" ContentType="application/vnd.ms-office.chartstyle+xml"/>
  <Override PartName="/xl/charts/colors58.xml" ContentType="application/vnd.ms-office.chartcolorstyle+xml"/>
  <Override PartName="/xl/drawings/drawing127.xml" ContentType="application/vnd.openxmlformats-officedocument.drawingml.chartshapes+xml"/>
  <Override PartName="/xl/drawings/drawing128.xml" ContentType="application/vnd.openxmlformats-officedocument.drawing+xml"/>
  <Override PartName="/xl/drawings/drawing129.xml" ContentType="application/vnd.openxmlformats-officedocument.drawing+xml"/>
  <Override PartName="/xl/drawings/drawing130.xml" ContentType="application/vnd.openxmlformats-officedocument.drawing+xml"/>
  <Override PartName="/xl/tables/table44.xml" ContentType="application/vnd.openxmlformats-officedocument.spreadsheetml.table+xml"/>
  <Override PartName="/xl/charts/chart65.xml" ContentType="application/vnd.openxmlformats-officedocument.drawingml.chart+xml"/>
  <Override PartName="/xl/charts/style59.xml" ContentType="application/vnd.ms-office.chartstyle+xml"/>
  <Override PartName="/xl/charts/colors59.xml" ContentType="application/vnd.ms-office.chartcolorstyle+xml"/>
  <Override PartName="/xl/drawings/drawing131.xml" ContentType="application/vnd.openxmlformats-officedocument.drawing+xml"/>
  <Override PartName="/xl/tables/table45.xml" ContentType="application/vnd.openxmlformats-officedocument.spreadsheetml.table+xml"/>
  <Override PartName="/xl/charts/chart66.xml" ContentType="application/vnd.openxmlformats-officedocument.drawingml.chart+xml"/>
  <Override PartName="/xl/charts/style60.xml" ContentType="application/vnd.ms-office.chartstyle+xml"/>
  <Override PartName="/xl/charts/colors60.xml" ContentType="application/vnd.ms-office.chartcolorstyle+xml"/>
  <Override PartName="/xl/drawings/drawing132.xml" ContentType="application/vnd.openxmlformats-officedocument.drawing+xml"/>
  <Override PartName="/xl/drawings/drawing133.xml" ContentType="application/vnd.openxmlformats-officedocument.drawing+xml"/>
  <Override PartName="/xl/drawings/drawing134.xml" ContentType="application/vnd.openxmlformats-officedocument.drawing+xml"/>
  <Override PartName="/xl/tables/table46.xml" ContentType="application/vnd.openxmlformats-officedocument.spreadsheetml.table+xml"/>
  <Override PartName="/xl/charts/chart67.xml" ContentType="application/vnd.openxmlformats-officedocument.drawingml.chart+xml"/>
  <Override PartName="/xl/charts/style61.xml" ContentType="application/vnd.ms-office.chartstyle+xml"/>
  <Override PartName="/xl/charts/colors61.xml" ContentType="application/vnd.ms-office.chartcolorstyle+xml"/>
  <Override PartName="/xl/drawings/drawing135.xml" ContentType="application/vnd.openxmlformats-officedocument.drawing+xml"/>
  <Override PartName="/xl/tables/table47.xml" ContentType="application/vnd.openxmlformats-officedocument.spreadsheetml.table+xml"/>
  <Override PartName="/xl/charts/chart68.xml" ContentType="application/vnd.openxmlformats-officedocument.drawingml.chart+xml"/>
  <Override PartName="/xl/drawings/drawing136.xml" ContentType="application/vnd.openxmlformats-officedocument.drawingml.chartshapes+xml"/>
  <Override PartName="/xl/drawings/drawing137.xml" ContentType="application/vnd.openxmlformats-officedocument.drawing+xml"/>
  <Override PartName="/xl/tables/table48.xml" ContentType="application/vnd.openxmlformats-officedocument.spreadsheetml.table+xml"/>
  <Override PartName="/xl/charts/chart69.xml" ContentType="application/vnd.openxmlformats-officedocument.drawingml.chart+xml"/>
  <Override PartName="/xl/charts/style62.xml" ContentType="application/vnd.ms-office.chartstyle+xml"/>
  <Override PartName="/xl/charts/colors62.xml" ContentType="application/vnd.ms-office.chartcolorstyle+xml"/>
  <Override PartName="/xl/drawings/drawing138.xml" ContentType="application/vnd.openxmlformats-officedocument.drawingml.chartshapes+xml"/>
  <Override PartName="/xl/drawings/drawing139.xml" ContentType="application/vnd.openxmlformats-officedocument.drawing+xml"/>
  <Override PartName="/xl/tables/table49.xml" ContentType="application/vnd.openxmlformats-officedocument.spreadsheetml.table+xml"/>
  <Override PartName="/xl/charts/chart70.xml" ContentType="application/vnd.openxmlformats-officedocument.drawingml.chart+xml"/>
  <Override PartName="/xl/charts/style63.xml" ContentType="application/vnd.ms-office.chartstyle+xml"/>
  <Override PartName="/xl/charts/colors63.xml" ContentType="application/vnd.ms-office.chartcolorstyle+xml"/>
  <Override PartName="/xl/drawings/drawing140.xml" ContentType="application/vnd.openxmlformats-officedocument.drawingml.chartshapes+xml"/>
  <Override PartName="/xl/drawings/drawing141.xml" ContentType="application/vnd.openxmlformats-officedocument.drawing+xml"/>
  <Override PartName="/xl/tables/table50.xml" ContentType="application/vnd.openxmlformats-officedocument.spreadsheetml.table+xml"/>
  <Override PartName="/xl/charts/chart71.xml" ContentType="application/vnd.openxmlformats-officedocument.drawingml.chart+xml"/>
  <Override PartName="/xl/drawings/drawing142.xml" ContentType="application/vnd.openxmlformats-officedocument.drawingml.chartshapes+xml"/>
  <Override PartName="/xl/drawings/drawing143.xml" ContentType="application/vnd.openxmlformats-officedocument.drawing+xml"/>
  <Override PartName="/xl/tables/table51.xml" ContentType="application/vnd.openxmlformats-officedocument.spreadsheetml.table+xml"/>
  <Override PartName="/xl/charts/chart72.xml" ContentType="application/vnd.openxmlformats-officedocument.drawingml.chart+xml"/>
  <Override PartName="/xl/drawings/drawing144.xml" ContentType="application/vnd.openxmlformats-officedocument.drawingml.chartshapes+xml"/>
  <Override PartName="/xl/drawings/drawing145.xml" ContentType="application/vnd.openxmlformats-officedocument.drawing+xml"/>
  <Override PartName="/xl/drawings/drawing146.xml" ContentType="application/vnd.openxmlformats-officedocument.drawing+xml"/>
  <Override PartName="/xl/tables/table52.xml" ContentType="application/vnd.openxmlformats-officedocument.spreadsheetml.table+xml"/>
  <Override PartName="/xl/charts/chart73.xml" ContentType="application/vnd.openxmlformats-officedocument.drawingml.chart+xml"/>
  <Override PartName="/xl/charts/style64.xml" ContentType="application/vnd.ms-office.chartstyle+xml"/>
  <Override PartName="/xl/charts/colors64.xml" ContentType="application/vnd.ms-office.chartcolorstyle+xml"/>
  <Override PartName="/xl/drawings/drawing147.xml" ContentType="application/vnd.openxmlformats-officedocument.drawing+xml"/>
  <Override PartName="/xl/tables/table53.xml" ContentType="application/vnd.openxmlformats-officedocument.spreadsheetml.table+xml"/>
  <Override PartName="/xl/charts/chart74.xml" ContentType="application/vnd.openxmlformats-officedocument.drawingml.chart+xml"/>
  <Override PartName="/xl/charts/style65.xml" ContentType="application/vnd.ms-office.chartstyle+xml"/>
  <Override PartName="/xl/charts/colors65.xml" ContentType="application/vnd.ms-office.chartcolorstyle+xml"/>
  <Override PartName="/xl/drawings/drawing148.xml" ContentType="application/vnd.openxmlformats-officedocument.drawing+xml"/>
  <Override PartName="/xl/tables/table54.xml" ContentType="application/vnd.openxmlformats-officedocument.spreadsheetml.table+xml"/>
  <Override PartName="/xl/tables/table55.xml" ContentType="application/vnd.openxmlformats-officedocument.spreadsheetml.table+xml"/>
  <Override PartName="/xl/charts/chart75.xml" ContentType="application/vnd.openxmlformats-officedocument.drawingml.chart+xml"/>
  <Override PartName="/xl/charts/style66.xml" ContentType="application/vnd.ms-office.chartstyle+xml"/>
  <Override PartName="/xl/charts/colors66.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rvarch01\DPD\DPD- EST\02. Boletines Estadisticos del SDSS y Metas\2022\11. Noviembre 2022\03. Publicaciones_ Noviembre 2022\"/>
    </mc:Choice>
  </mc:AlternateContent>
  <bookViews>
    <workbookView xWindow="-120" yWindow="-120" windowWidth="20730" windowHeight="11160" tabRatio="724" firstSheet="73" activeTab="83"/>
  </bookViews>
  <sheets>
    <sheet name="Fecha_publicación_3 (2)" sheetId="474" state="hidden" r:id="rId1"/>
    <sheet name="Present. " sheetId="482" r:id="rId2"/>
    <sheet name="Evolucion_Capita" sheetId="481" state="hidden" r:id="rId3"/>
    <sheet name="Present.Aprob." sheetId="483" r:id="rId4"/>
    <sheet name="SDSS Definiciones_1 " sheetId="245" r:id="rId5"/>
    <sheet name="SDSS Definiciones_2" sheetId="247" r:id="rId6"/>
    <sheet name=" SDSS Definiciones_3" sheetId="246" r:id="rId7"/>
    <sheet name="SDSS Definiciones_4" sheetId="248" r:id="rId8"/>
    <sheet name="I.1. Ley 87-01 (2)" sheetId="372" r:id="rId9"/>
    <sheet name="I.2. Org. SDSS" sheetId="376" r:id="rId10"/>
    <sheet name="I.3. Reg. y Seg." sheetId="313" r:id="rId11"/>
    <sheet name="I.4. Seg. y Ben." sheetId="314" r:id="rId12"/>
    <sheet name="II.SDSS" sheetId="298" r:id="rId13"/>
    <sheet name="II.1. SDSS.Definición" sheetId="329" r:id="rId14"/>
    <sheet name="II.2.Analisis SDSS" sheetId="404" r:id="rId15"/>
    <sheet name=" II.4.Empr x No. de empl" sheetId="336" r:id="rId16"/>
    <sheet name="II.5 Salario prom." sheetId="337" state="hidden" r:id="rId17"/>
    <sheet name="III.1.SFS" sheetId="327" r:id="rId18"/>
    <sheet name="III.1.1a. Def. Afil. SFS1" sheetId="317" r:id="rId19"/>
    <sheet name="III.1.1b.Def. de Afili. SFS2  " sheetId="330" r:id="rId20"/>
    <sheet name="III.1.2.Analisis SFS" sheetId="405" r:id="rId21"/>
    <sheet name="III.1.3.Afil.SFSPob.Nac." sheetId="333" r:id="rId22"/>
    <sheet name="III.1.4.Afil. SFS" sheetId="287" r:id="rId23"/>
    <sheet name="III.1.5.Afil. SFS x sexo" sheetId="427" r:id="rId24"/>
    <sheet name="III.2. SFS.RC" sheetId="299" r:id="rId25"/>
    <sheet name="III.2.1.Afil. SFS.RC " sheetId="322" r:id="rId26"/>
    <sheet name="III.2.2. Afil. SFS RC Anual " sheetId="402" r:id="rId27"/>
    <sheet name="III.2.3.Afil. SFS RC X sex.tipo" sheetId="434" r:id="rId28"/>
    <sheet name="III.3.SFS.RS" sheetId="294" r:id="rId29"/>
    <sheet name="III.3.1.Analis.Afil. SFS.RS1  " sheetId="323" r:id="rId30"/>
    <sheet name="III.3.2. Afil anual SFS RS " sheetId="342" r:id="rId31"/>
    <sheet name="III.4.Afil.RET" sheetId="295" r:id="rId32"/>
    <sheet name="III.4.1.Afil.RET1" sheetId="324" r:id="rId33"/>
    <sheet name=" III.4.2.Afil. SFSP Anual." sheetId="377" r:id="rId34"/>
    <sheet name="III.5.SVDS" sheetId="297" r:id="rId35"/>
    <sheet name="III.5.1.Definición Afil. SVDS" sheetId="350" r:id="rId36"/>
    <sheet name="III.5.2.Analisis Afil. SVDS" sheetId="406" r:id="rId37"/>
    <sheet name="III.5.3.Afil. SVDS" sheetId="407" r:id="rId38"/>
    <sheet name="III.5.4.Afil. cotiz." sheetId="374" r:id="rId39"/>
    <sheet name="III.5.5.Cotiz. x rango de edad" sheetId="272" r:id="rId40"/>
    <sheet name="III.5.6.Cotiz x sal. min. cot." sheetId="273" r:id="rId41"/>
    <sheet name="II.3. Empl x sector " sheetId="335" r:id="rId42"/>
    <sheet name="INFOGRAFIA" sheetId="479" r:id="rId43"/>
    <sheet name="III.5.7.Cot.Afil X Sexo" sheetId="380" r:id="rId44"/>
    <sheet name="III.5.8.Traspasos anual" sheetId="381" r:id="rId45"/>
    <sheet name="III.5.9.Trasp. recibidos" sheetId="382" r:id="rId46"/>
    <sheet name="III.5.10.Trasp. cedidos" sheetId="383" r:id="rId47"/>
    <sheet name="III.5.11.Trasp. netos" sheetId="384" r:id="rId48"/>
    <sheet name="III.6.SRL" sheetId="300" r:id="rId49"/>
    <sheet name="III.6.1.Definición Afil. SRL" sheetId="356" r:id="rId50"/>
    <sheet name="III.6.2.Afil. SRL.RC1 " sheetId="355" r:id="rId51"/>
    <sheet name="III.6.3.Afil. SRL" sheetId="385" r:id="rId52"/>
    <sheet name="III.6.4.Afil. SRL x sexoy edad" sheetId="386" r:id="rId53"/>
    <sheet name="III.6.6.ID. Accidentabilidad" sheetId="389" r:id="rId54"/>
    <sheet name="IV. ING._ EGR" sheetId="361" r:id="rId55"/>
    <sheet name="IV.1a.Definición Ing.Gastos)" sheetId="363" r:id="rId56"/>
    <sheet name="IV.1b.Definición Ing.Gastos" sheetId="371" r:id="rId57"/>
    <sheet name="IV.1.2. Analisis Ing.Egr" sheetId="408" r:id="rId58"/>
    <sheet name="IV.1.3. Ingr y egr SDSS" sheetId="449" r:id="rId59"/>
    <sheet name="IV.1.4. Recaudo x sector" sheetId="400" r:id="rId60"/>
    <sheet name="IV.1.5 Rec. x origen" sheetId="401" r:id="rId61"/>
    <sheet name="IV.1.6 Aport.Gob.SS" sheetId="445" r:id="rId62"/>
    <sheet name="IV.2.1 AnálisisIng.Egr.Seg" sheetId="441" r:id="rId63"/>
    <sheet name="IV.2.2. Pagos SFS A" sheetId="391" r:id="rId64"/>
    <sheet name="IV.2.4.Pagos x ARS" sheetId="450" r:id="rId65"/>
    <sheet name="IV.2.5.Afiliacion x ARS (2)" sheetId="478" state="hidden" r:id="rId66"/>
    <sheet name="IV.2.7.INV_SFS x Entidad" sheetId="179" r:id="rId67"/>
    <sheet name="IV.2.8.INV_SFS x cuentas" sheetId="177" r:id="rId68"/>
    <sheet name="IV.2.9.Aport. GOB. y Pagos RS" sheetId="72" r:id="rId69"/>
    <sheet name="IV.2.10 Pagos.SFS Pens." sheetId="447" r:id="rId70"/>
    <sheet name="IV.3.1.AnálisisIng.Eg.SVDS" sheetId="442" r:id="rId71"/>
    <sheet name="IV.3.2.Pagos_ SVDS" sheetId="276" r:id="rId72"/>
    <sheet name="IV.3.3.Pagos anuales x cuentas" sheetId="29" r:id="rId73"/>
    <sheet name="IV.3.4.Pago Entidades" sheetId="444" r:id="rId74"/>
    <sheet name="IV.3.5.Patrim. fp anual" sheetId="283" r:id="rId75"/>
    <sheet name="IV.3.6.Cartera de inv fp" sheetId="392" r:id="rId76"/>
    <sheet name="IV.3.8.Rentab.Real" sheetId="395" r:id="rId77"/>
    <sheet name="IV.3.7. Rent. nom. de los FP" sheetId="394" r:id="rId78"/>
    <sheet name="IV.4.1. Analisis " sheetId="443" r:id="rId79"/>
    <sheet name="IV.4.2.Pagos ARL A" sheetId="78" r:id="rId80"/>
    <sheet name="III.3.3.Afil.SFSRSsex tipo " sheetId="435" r:id="rId81"/>
    <sheet name="Contenido" sheetId="453" r:id="rId82"/>
    <sheet name="Resumen EEp" sheetId="468" state="hidden" r:id="rId83"/>
    <sheet name="V.BENEFICIOS" sheetId="362" r:id="rId84"/>
    <sheet name="V.1.1 SUBSIDIO_SFS" sheetId="364" r:id="rId85"/>
    <sheet name="V.1.2.SUBSIDIO_SFS Def." sheetId="437" r:id="rId86"/>
    <sheet name="V.2.1.Análisis" sheetId="438" r:id="rId87"/>
    <sheet name=" V.2.2.Benef. subsid " sheetId="397" r:id="rId88"/>
    <sheet name="V.2.3. Monto subsid." sheetId="396" r:id="rId89"/>
    <sheet name="V.3.PENSIONES_SVDS" sheetId="365" r:id="rId90"/>
    <sheet name="V.3.1. Def-Análisis pens." sheetId="440" r:id="rId91"/>
    <sheet name="V.3.2 Pensiones por año" sheetId="282" r:id="rId92"/>
    <sheet name="V.3.3.Pens.Disc. AFP" sheetId="308" r:id="rId93"/>
    <sheet name="V.4.SOLIC_BEN_ARL" sheetId="366" r:id="rId94"/>
    <sheet name="V.4.1.Def-Analisis   " sheetId="415" r:id="rId95"/>
    <sheet name="V.4.2.NA. Reportes ARL" sheetId="215" r:id="rId96"/>
    <sheet name="V.4.3. NA.Cant. accid x región" sheetId="217" r:id="rId97"/>
    <sheet name="V.4.4.NA.Cant. accid x Prov" sheetId="452" r:id="rId98"/>
    <sheet name="V.4.5. NA.Cant. accid x sector" sheetId="222" r:id="rId99"/>
    <sheet name="V.4.6. Accid x sexo" sheetId="224" r:id="rId100"/>
    <sheet name="V.4.7. Accid x rango de edad" sheetId="226" r:id="rId101"/>
    <sheet name="VI.1. Analisis CBSS" sheetId="457" r:id="rId102"/>
    <sheet name="VII.2.CBSS Tram." sheetId="466" r:id="rId103"/>
    <sheet name="VII.3.CBSS-Benef" sheetId="465" r:id="rId104"/>
    <sheet name="VII.4.CBSS-Tramit." sheetId="459" r:id="rId105"/>
  </sheets>
  <externalReferences>
    <externalReference r:id="rId106"/>
    <externalReference r:id="rId107"/>
    <externalReference r:id="rId108"/>
    <externalReference r:id="rId109"/>
    <externalReference r:id="rId110"/>
    <externalReference r:id="rId111"/>
    <externalReference r:id="rId112"/>
    <externalReference r:id="rId113"/>
  </externalReferences>
  <definedNames>
    <definedName name="\M" localSheetId="2">#REF!</definedName>
    <definedName name="\M" localSheetId="65">#REF!</definedName>
    <definedName name="\M" localSheetId="3">#REF!</definedName>
    <definedName name="\M">#REF!</definedName>
    <definedName name="\N" localSheetId="2">#REF!</definedName>
    <definedName name="\N" localSheetId="65">#REF!</definedName>
    <definedName name="\N" localSheetId="3">#REF!</definedName>
    <definedName name="\N">#REF!</definedName>
    <definedName name="_xlnm._FilterDatabase" localSheetId="27" hidden="1">'III.2.3.Afil. SFS RC X sex.tipo'!$A$4:$H$20</definedName>
    <definedName name="_xlnm._FilterDatabase" localSheetId="80" hidden="1">'III.3.3.Afil.SFSRSsex tipo '!$B$4:$G$20</definedName>
    <definedName name="_xlnm._FilterDatabase" localSheetId="64" hidden="1">'IV.2.4.Pagos x ARS'!$B$4:$H$59</definedName>
    <definedName name="_xlnm._FilterDatabase" localSheetId="65" hidden="1">'IV.2.5.Afiliacion x ARS (2)'!$B$4:$L$47</definedName>
    <definedName name="_xlnm._FilterDatabase" localSheetId="77" hidden="1">'IV.3.7. Rent. nom. de los FP'!$A$5:$C$38</definedName>
    <definedName name="_xlnm._FilterDatabase" localSheetId="97" hidden="1">'V.4.4.NA.Cant. accid x Prov'!$A$4:$G$49</definedName>
    <definedName name="AAA" localSheetId="2">#REF!</definedName>
    <definedName name="AAA" localSheetId="65">#REF!</definedName>
    <definedName name="AAA" localSheetId="3">#REF!</definedName>
    <definedName name="AAA">#REF!</definedName>
    <definedName name="Afil" localSheetId="2">'[1]7.7.6'!#REF!</definedName>
    <definedName name="Afil" localSheetId="0">'[1]7.7.6'!#REF!</definedName>
    <definedName name="Afil" localSheetId="8">'[1]7.7.6'!#REF!</definedName>
    <definedName name="Afil" localSheetId="14">'[1]7.7.6'!#REF!</definedName>
    <definedName name="Afil" localSheetId="20">'[1]7.7.6'!#REF!</definedName>
    <definedName name="Afil" localSheetId="23">'[1]7.7.6'!#REF!</definedName>
    <definedName name="Afil" localSheetId="27">'[1]7.7.6'!#REF!</definedName>
    <definedName name="Afil" localSheetId="80">'[1]7.7.6'!#REF!</definedName>
    <definedName name="Afil" localSheetId="36">'[1]7.7.6'!#REF!</definedName>
    <definedName name="Afil" localSheetId="57">'[1]7.7.6'!#REF!</definedName>
    <definedName name="Afil" localSheetId="58">'[1]7.7.6'!#REF!</definedName>
    <definedName name="Afil" localSheetId="56">'[1]7.7.6'!#REF!</definedName>
    <definedName name="Afil" localSheetId="65">'[1]7.7.6'!#REF!</definedName>
    <definedName name="Afil" localSheetId="3">'[1]7.7.6'!#REF!</definedName>
    <definedName name="Afil" localSheetId="82">'[1]7.7.6'!#REF!</definedName>
    <definedName name="Afil" localSheetId="85">'[1]7.7.6'!#REF!</definedName>
    <definedName name="Afil" localSheetId="101">'[1]7.7.6'!#REF!</definedName>
    <definedName name="Afil" localSheetId="102">'[1]7.7.6'!#REF!</definedName>
    <definedName name="Afil" localSheetId="103">'[1]7.7.6'!#REF!</definedName>
    <definedName name="Afil" localSheetId="104">'[1]7.7.6'!#REF!</definedName>
    <definedName name="Afil">'[1]7.7.6'!#REF!</definedName>
    <definedName name="Afiliacion2" localSheetId="2">'[1]7.7.6'!#REF!</definedName>
    <definedName name="Afiliacion2" localSheetId="0">'[1]7.7.6'!#REF!</definedName>
    <definedName name="Afiliacion2" localSheetId="58">'[1]7.7.6'!#REF!</definedName>
    <definedName name="Afiliacion2" localSheetId="65">'[1]7.7.6'!#REF!</definedName>
    <definedName name="Afiliacion2" localSheetId="3">'[1]7.7.6'!#REF!</definedName>
    <definedName name="Afiliacion2" localSheetId="82">'[1]7.7.6'!#REF!</definedName>
    <definedName name="Afiliacion2" localSheetId="85">'[1]7.7.6'!#REF!</definedName>
    <definedName name="Afiliacion2" localSheetId="101">'[1]7.7.6'!#REF!</definedName>
    <definedName name="Afiliacion2" localSheetId="102">'[1]7.7.6'!#REF!</definedName>
    <definedName name="Afiliacion2" localSheetId="103">'[1]7.7.6'!#REF!</definedName>
    <definedName name="Afiliacion2" localSheetId="104">'[1]7.7.6'!#REF!</definedName>
    <definedName name="Afiliacion2">'[1]7.7.6'!#REF!</definedName>
    <definedName name="Analisis" localSheetId="2">'[1]7.7.6'!#REF!</definedName>
    <definedName name="Analisis" localSheetId="0">'[1]7.7.6'!#REF!</definedName>
    <definedName name="Analisis" localSheetId="23">'[1]7.7.6'!#REF!</definedName>
    <definedName name="Analisis" localSheetId="27">'[1]7.7.6'!#REF!</definedName>
    <definedName name="Analisis" localSheetId="80">'[1]7.7.6'!#REF!</definedName>
    <definedName name="Analisis" localSheetId="57">'[1]7.7.6'!#REF!</definedName>
    <definedName name="Analisis" localSheetId="58">'[1]7.7.6'!#REF!</definedName>
    <definedName name="Analisis" localSheetId="65">'[1]7.7.6'!#REF!</definedName>
    <definedName name="Analisis" localSheetId="3">'[1]7.7.6'!#REF!</definedName>
    <definedName name="Analisis" localSheetId="82">'[1]7.7.6'!#REF!</definedName>
    <definedName name="Analisis" localSheetId="85">'[1]7.7.6'!#REF!</definedName>
    <definedName name="Analisis" localSheetId="101">'[1]7.7.6'!#REF!</definedName>
    <definedName name="Analisis" localSheetId="102">'[1]7.7.6'!#REF!</definedName>
    <definedName name="Analisis" localSheetId="103">'[1]7.7.6'!#REF!</definedName>
    <definedName name="Analisis" localSheetId="104">'[1]7.7.6'!#REF!</definedName>
    <definedName name="Analisis">'[1]7.7.6'!#REF!</definedName>
    <definedName name="_xlnm.Print_Area" localSheetId="15">' II.4.Empr x No. de empl'!$A$1:$I$60</definedName>
    <definedName name="_xlnm.Print_Area" localSheetId="33">' III.4.2.Afil. SFSP Anual.'!$A$1:$I$62</definedName>
    <definedName name="_xlnm.Print_Area" localSheetId="6">' SDSS Definiciones_3'!$A$1:$K$20</definedName>
    <definedName name="_xlnm.Print_Area" localSheetId="87">' V.2.2.Benef. subsid '!$A$1:$J$37</definedName>
    <definedName name="_xlnm.Print_Area" localSheetId="81">Contenido!$A$1:$A$159</definedName>
    <definedName name="_xlnm.Print_Area" localSheetId="2">Evolucion_Capita!$A$1:$H$80</definedName>
    <definedName name="_xlnm.Print_Area" localSheetId="0">'Fecha_publicación_3 (2)'!$A$1:$D$43</definedName>
    <definedName name="_xlnm.Print_Area" localSheetId="8">'I.1. Ley 87-01 (2)'!$A$1:$L$47</definedName>
    <definedName name="_xlnm.Print_Area" localSheetId="9">'I.2. Org. SDSS'!$A$1:$M$64</definedName>
    <definedName name="_xlnm.Print_Area" localSheetId="10">'I.3. Reg. y Seg.'!$A$1:$Q$57</definedName>
    <definedName name="_xlnm.Print_Area" localSheetId="11">'I.4. Seg. y Ben.'!$A$1:$M$45</definedName>
    <definedName name="_xlnm.Print_Area" localSheetId="13">'II.1. SDSS.Definición'!$A$1:$N$48</definedName>
    <definedName name="_xlnm.Print_Area" localSheetId="14">'II.2.Analisis SDSS'!$A$1:$L$37</definedName>
    <definedName name="_xlnm.Print_Area" localSheetId="41">'II.3. Empl x sector '!$A$1:$K$44</definedName>
    <definedName name="_xlnm.Print_Area" localSheetId="16">'II.5 Salario prom.'!$A$1:$N$95</definedName>
    <definedName name="_xlnm.Print_Area" localSheetId="12">II.SDSS!$A$1:$M$45</definedName>
    <definedName name="_xlnm.Print_Area" localSheetId="18">'III.1.1a. Def. Afil. SFS1'!$A$1:$M$43</definedName>
    <definedName name="_xlnm.Print_Area" localSheetId="19">'III.1.1b.Def. de Afili. SFS2  '!$A$1:$M$46</definedName>
    <definedName name="_xlnm.Print_Area" localSheetId="20">'III.1.2.Analisis SFS'!$A$1:$L$46</definedName>
    <definedName name="_xlnm.Print_Area" localSheetId="21">III.1.3.Afil.SFSPob.Nac.!$A$1:$K$62</definedName>
    <definedName name="_xlnm.Print_Area" localSheetId="22">'III.1.4.Afil. SFS'!$A$1:$J$48</definedName>
    <definedName name="_xlnm.Print_Area" localSheetId="23">'III.1.5.Afil. SFS x sexo'!$A$1:$Q$47</definedName>
    <definedName name="_xlnm.Print_Area" localSheetId="17">III.1.SFS!$A$1:$M$45</definedName>
    <definedName name="_xlnm.Print_Area" localSheetId="24">'III.2. SFS.RC'!$A$1:$K$45</definedName>
    <definedName name="_xlnm.Print_Area" localSheetId="25">'III.2.1.Afil. SFS.RC '!$A$1:$J$38</definedName>
    <definedName name="_xlnm.Print_Area" localSheetId="26">'III.2.2. Afil. SFS RC Anual '!$A$1:$K$49</definedName>
    <definedName name="_xlnm.Print_Area" localSheetId="27">'III.2.3.Afil. SFS RC X sex.tipo'!$A$1:$M$46</definedName>
    <definedName name="_xlnm.Print_Area" localSheetId="29">'III.3.1.Analis.Afil. SFS.RS1  '!$A$1:$J$39</definedName>
    <definedName name="_xlnm.Print_Area" localSheetId="30">'III.3.2. Afil anual SFS RS '!$B$1:$M$77</definedName>
    <definedName name="_xlnm.Print_Area" localSheetId="80">'III.3.3.Afil.SFSRSsex tipo '!$B$1:$J$48</definedName>
    <definedName name="_xlnm.Print_Area" localSheetId="28">III.3.SFS.RS!$A$1:$M$39</definedName>
    <definedName name="_xlnm.Print_Area" localSheetId="32">III.4.1.Afil.RET1!$A$1:$L$33</definedName>
    <definedName name="_xlnm.Print_Area" localSheetId="31">III.4.Afil.RET!$A$1:$M$45</definedName>
    <definedName name="_xlnm.Print_Area" localSheetId="35">'III.5.1.Definición Afil. SVDS'!$A$1:$M$46</definedName>
    <definedName name="_xlnm.Print_Area" localSheetId="46">'III.5.10.Trasp. cedidos'!$A$1:$O$56</definedName>
    <definedName name="_xlnm.Print_Area" localSheetId="47">'III.5.11.Trasp. netos'!$A$1:$P$52</definedName>
    <definedName name="_xlnm.Print_Area" localSheetId="36">'III.5.2.Analisis Afil. SVDS'!$A$1:$I$30</definedName>
    <definedName name="_xlnm.Print_Area" localSheetId="37">'III.5.3.Afil. SVDS'!$A$1:$L$64</definedName>
    <definedName name="_xlnm.Print_Area" localSheetId="38">'III.5.4.Afil. cotiz.'!$A$1:$N$66</definedName>
    <definedName name="_xlnm.Print_Area" localSheetId="39">'III.5.5.Cotiz. x rango de edad'!$A$1:$H$37</definedName>
    <definedName name="_xlnm.Print_Area" localSheetId="40">'III.5.6.Cotiz x sal. min. cot.'!$A$1:$I$38</definedName>
    <definedName name="_xlnm.Print_Area" localSheetId="43">'III.5.7.Cot.Afil X Sexo'!$A$1:$M$69</definedName>
    <definedName name="_xlnm.Print_Area" localSheetId="44">'III.5.8.Traspasos anual'!$A$1:$Q$51</definedName>
    <definedName name="_xlnm.Print_Area" localSheetId="45">'III.5.9.Trasp. recibidos'!$A$1:$P$67</definedName>
    <definedName name="_xlnm.Print_Area" localSheetId="34">III.5.SVDS!$A$1:$P$53</definedName>
    <definedName name="_xlnm.Print_Area" localSheetId="49">'III.6.1.Definición Afil. SRL'!$A$1:$M$49</definedName>
    <definedName name="_xlnm.Print_Area" localSheetId="50">'III.6.2.Afil. SRL.RC1 '!$A$1:$G$27</definedName>
    <definedName name="_xlnm.Print_Area" localSheetId="51">'III.6.3.Afil. SRL'!$A$1:$M$78</definedName>
    <definedName name="_xlnm.Print_Area" localSheetId="52">'III.6.4.Afil. SRL x sexoy edad'!$A$1:$L$92</definedName>
    <definedName name="_xlnm.Print_Area" localSheetId="53">'III.6.6.ID. Accidentabilidad'!$A$1:$J$59</definedName>
    <definedName name="_xlnm.Print_Area" localSheetId="48">III.6.SRL!$A$1:$L$34</definedName>
    <definedName name="_xlnm.Print_Area" localSheetId="42">INFOGRAFIA!$A$1:$M$389</definedName>
    <definedName name="_xlnm.Print_Area" localSheetId="54">'IV. ING._ EGR'!$A$1:$L$34</definedName>
    <definedName name="_xlnm.Print_Area" localSheetId="57">'IV.1.2. Analisis Ing.Egr'!$A$1:$L$33</definedName>
    <definedName name="_xlnm.Print_Area" localSheetId="58">'IV.1.3. Ingr y egr SDSS'!$A$1:$M$76</definedName>
    <definedName name="_xlnm.Print_Area" localSheetId="59">'IV.1.4. Recaudo x sector'!$A$1:$K$60</definedName>
    <definedName name="_xlnm.Print_Area" localSheetId="60">'IV.1.5 Rec. x origen'!$A$1:$L$65</definedName>
    <definedName name="_xlnm.Print_Area" localSheetId="61">'IV.1.6 Aport.Gob.SS'!$A$1:$L$53</definedName>
    <definedName name="_xlnm.Print_Area" localSheetId="55">'IV.1a.Definición Ing.Gastos)'!$A$1:$N$67</definedName>
    <definedName name="_xlnm.Print_Area" localSheetId="56">'IV.1b.Definición Ing.Gastos'!$A$1:$N$49</definedName>
    <definedName name="_xlnm.Print_Area" localSheetId="62">'IV.2.1 AnálisisIng.Egr.Seg'!$A$1:$L$31</definedName>
    <definedName name="_xlnm.Print_Area" localSheetId="69">'IV.2.10 Pagos.SFS Pens.'!$A$1:$J$53</definedName>
    <definedName name="_xlnm.Print_Area" localSheetId="63">'IV.2.2. Pagos SFS A'!$A$1:$F$75</definedName>
    <definedName name="_xlnm.Print_Area" localSheetId="64">'IV.2.4.Pagos x ARS'!$A$1:$H$79</definedName>
    <definedName name="_xlnm.Print_Area" localSheetId="65">'IV.2.5.Afiliacion x ARS (2)'!$A$1:$L$71</definedName>
    <definedName name="_xlnm.Print_Area" localSheetId="66">'IV.2.7.INV_SFS x Entidad'!$A$1:$D$45</definedName>
    <definedName name="_xlnm.Print_Area" localSheetId="67">'IV.2.8.INV_SFS x cuentas'!$A$1:$F$49</definedName>
    <definedName name="_xlnm.Print_Area" localSheetId="68">'IV.2.9.Aport. GOB. y Pagos RS'!$A$1:$L$73</definedName>
    <definedName name="_xlnm.Print_Area" localSheetId="70">IV.3.1.AnálisisIng.Eg.SVDS!$A$1:$J$55</definedName>
    <definedName name="_xlnm.Print_Area" localSheetId="71">'IV.3.2.Pagos_ SVDS'!$A$1:$L$69</definedName>
    <definedName name="_xlnm.Print_Area" localSheetId="72">'IV.3.3.Pagos anuales x cuentas'!$A$1:$I$52</definedName>
    <definedName name="_xlnm.Print_Area" localSheetId="73">'IV.3.4.Pago Entidades'!$A$1:$F$74</definedName>
    <definedName name="_xlnm.Print_Area" localSheetId="74">'IV.3.5.Patrim. fp anual'!$A$1:$I$39</definedName>
    <definedName name="_xlnm.Print_Area" localSheetId="75">'IV.3.6.Cartera de inv fp'!$A$1:$F$56</definedName>
    <definedName name="_xlnm.Print_Area" localSheetId="77">'IV.3.7. Rent. nom. de los FP'!$A$1:$Q$92</definedName>
    <definedName name="_xlnm.Print_Area" localSheetId="76">IV.3.8.Rentab.Real!$A$1:$M$69</definedName>
    <definedName name="_xlnm.Print_Area" localSheetId="78">'IV.4.1. Analisis '!$A$1:$D$19</definedName>
    <definedName name="_xlnm.Print_Area" localSheetId="79">'IV.4.2.Pagos ARL A'!$A$1:$K$56</definedName>
    <definedName name="_xlnm.Print_Area" localSheetId="1">'Present. '!$A$1:$K$89</definedName>
    <definedName name="_xlnm.Print_Area" localSheetId="3">Present.Aprob.!$A$1:$K$35</definedName>
    <definedName name="_xlnm.Print_Area" localSheetId="82">'Resumen EEp'!$A$1:$N$103</definedName>
    <definedName name="_xlnm.Print_Area" localSheetId="4">'SDSS Definiciones_1 '!$A$1:$L$50</definedName>
    <definedName name="_xlnm.Print_Area" localSheetId="5">'SDSS Definiciones_2'!$A$1:$K$7</definedName>
    <definedName name="_xlnm.Print_Area" localSheetId="7">'SDSS Definiciones_4'!$A$1:$N$12</definedName>
    <definedName name="_xlnm.Print_Area" localSheetId="84">'V.1.1 SUBSIDIO_SFS'!$A$1:$P$42</definedName>
    <definedName name="_xlnm.Print_Area" localSheetId="85">'V.1.2.SUBSIDIO_SFS Def.'!$A$1:$O$46</definedName>
    <definedName name="_xlnm.Print_Area" localSheetId="86">V.2.1.Análisis!$A$1:$L$31</definedName>
    <definedName name="_xlnm.Print_Area" localSheetId="88">'V.2.3. Monto subsid.'!$A$1:$J$42</definedName>
    <definedName name="_xlnm.Print_Area" localSheetId="90">'V.3.1. Def-Análisis pens.'!$A$1:$L$25</definedName>
    <definedName name="_xlnm.Print_Area" localSheetId="91">'V.3.2 Pensiones por año'!$A$1:$L$69</definedName>
    <definedName name="_xlnm.Print_Area" localSheetId="92">'V.3.3.Pens.Disc. AFP'!$A$1:$L$50</definedName>
    <definedName name="_xlnm.Print_Area" localSheetId="89">V.3.PENSIONES_SVDS!$A$1:$L$38</definedName>
    <definedName name="_xlnm.Print_Area" localSheetId="94">'V.4.1.Def-Analisis   '!$A$1:$J$28</definedName>
    <definedName name="_xlnm.Print_Area" localSheetId="95">'V.4.2.NA. Reportes ARL'!$A$1:$J$58</definedName>
    <definedName name="_xlnm.Print_Area" localSheetId="96">'V.4.3. NA.Cant. accid x región'!$A$1:$T$64</definedName>
    <definedName name="_xlnm.Print_Area" localSheetId="97">'V.4.4.NA.Cant. accid x Prov'!$A$1:$H$82</definedName>
    <definedName name="_xlnm.Print_Area" localSheetId="98">'V.4.5. NA.Cant. accid x sector'!$A$1:$I$55</definedName>
    <definedName name="_xlnm.Print_Area" localSheetId="99">'V.4.6. Accid x sexo'!$A$1:$I$53</definedName>
    <definedName name="_xlnm.Print_Area" localSheetId="100">'V.4.7. Accid x rango de edad'!$A$1:$N$61</definedName>
    <definedName name="_xlnm.Print_Area" localSheetId="93">V.4.SOLIC_BEN_ARL!$A$1:$M$41</definedName>
    <definedName name="_xlnm.Print_Area" localSheetId="83">V.BENEFICIOS!$A$1:$L$34</definedName>
    <definedName name="_xlnm.Print_Area" localSheetId="101">'VI.1. Analisis CBSS'!$A$1:$J$31</definedName>
    <definedName name="_xlnm.Print_Area" localSheetId="102">'VII.2.CBSS Tram.'!$A$1:$G$37</definedName>
    <definedName name="_xlnm.Print_Area" localSheetId="103">'VII.3.CBSS-Benef'!$A$1:$H$44</definedName>
    <definedName name="_xlnm.Print_Area" localSheetId="104">'VII.4.CBSS-Tramit.'!$A$1:$F$29</definedName>
    <definedName name="Área_de_impresión1">'[1]7.7.6'!$A$1:$AQ$58</definedName>
    <definedName name="Área_de_impresión2" localSheetId="2">'[1]7.7.6'!#REF!</definedName>
    <definedName name="Área_de_impresión2" localSheetId="0">'[1]7.7.6'!#REF!</definedName>
    <definedName name="Área_de_impresión2" localSheetId="8">'[1]7.7.6'!#REF!</definedName>
    <definedName name="Área_de_impresión2" localSheetId="14">'[1]7.7.6'!#REF!</definedName>
    <definedName name="Área_de_impresión2" localSheetId="20">'[1]7.7.6'!#REF!</definedName>
    <definedName name="Área_de_impresión2" localSheetId="23">'[1]7.7.6'!#REF!</definedName>
    <definedName name="Área_de_impresión2" localSheetId="27">'[1]7.7.6'!#REF!</definedName>
    <definedName name="Área_de_impresión2" localSheetId="80">'[1]7.7.6'!#REF!</definedName>
    <definedName name="Área_de_impresión2" localSheetId="35">'[1]7.7.6'!#REF!</definedName>
    <definedName name="Área_de_impresión2" localSheetId="36">'[1]7.7.6'!#REF!</definedName>
    <definedName name="Área_de_impresión2" localSheetId="49">'[1]7.7.6'!#REF!</definedName>
    <definedName name="Área_de_impresión2" localSheetId="50">'[1]7.7.6'!#REF!</definedName>
    <definedName name="Área_de_impresión2" localSheetId="54">'[1]7.7.6'!#REF!</definedName>
    <definedName name="Área_de_impresión2" localSheetId="57">'[1]7.7.6'!#REF!</definedName>
    <definedName name="Área_de_impresión2" localSheetId="58">'[1]7.7.6'!#REF!</definedName>
    <definedName name="Área_de_impresión2" localSheetId="61">'[1]7.7.6'!#REF!</definedName>
    <definedName name="Área_de_impresión2" localSheetId="55">'[1]7.7.6'!#REF!</definedName>
    <definedName name="Área_de_impresión2" localSheetId="56">'[1]7.7.6'!#REF!</definedName>
    <definedName name="Área_de_impresión2" localSheetId="65">'[1]7.7.6'!#REF!</definedName>
    <definedName name="Área_de_impresión2" localSheetId="73">'[1]7.7.6'!#REF!</definedName>
    <definedName name="Área_de_impresión2" localSheetId="3">'[1]7.7.6'!#REF!</definedName>
    <definedName name="Área_de_impresión2" localSheetId="82">'[1]7.7.6'!#REF!</definedName>
    <definedName name="Área_de_impresión2" localSheetId="84">'[1]7.7.6'!#REF!</definedName>
    <definedName name="Área_de_impresión2" localSheetId="85">'[1]7.7.6'!#REF!</definedName>
    <definedName name="Área_de_impresión2" localSheetId="89">'[1]7.7.6'!#REF!</definedName>
    <definedName name="Área_de_impresión2" localSheetId="93">'[1]7.7.6'!#REF!</definedName>
    <definedName name="Área_de_impresión2" localSheetId="83">'[1]7.7.6'!#REF!</definedName>
    <definedName name="Área_de_impresión2" localSheetId="101">'[1]7.7.6'!#REF!</definedName>
    <definedName name="Área_de_impresión2" localSheetId="102">'[1]7.7.6'!#REF!</definedName>
    <definedName name="Área_de_impresión2" localSheetId="103">'[1]7.7.6'!#REF!</definedName>
    <definedName name="Área_de_impresión2" localSheetId="104">'[1]7.7.6'!#REF!</definedName>
    <definedName name="Área_de_impresión2">'[1]7.7.6'!#REF!</definedName>
    <definedName name="Author" hidden="1">"Andoni Rdgz Elcano www.TodoExcel.com"</definedName>
    <definedName name="BEN" localSheetId="2">'[1]7.7.6'!#REF!</definedName>
    <definedName name="BEN" localSheetId="0">'[1]7.7.6'!#REF!</definedName>
    <definedName name="BEN" localSheetId="8">'[1]7.7.6'!#REF!</definedName>
    <definedName name="BEN" localSheetId="14">'[1]7.7.6'!#REF!</definedName>
    <definedName name="BEN" localSheetId="20">'[1]7.7.6'!#REF!</definedName>
    <definedName name="BEN" localSheetId="23">'[1]7.7.6'!#REF!</definedName>
    <definedName name="BEN" localSheetId="27">'[1]7.7.6'!#REF!</definedName>
    <definedName name="BEN" localSheetId="80">'[1]7.7.6'!#REF!</definedName>
    <definedName name="BEN" localSheetId="36">'[1]7.7.6'!#REF!</definedName>
    <definedName name="BEN" localSheetId="57">'[1]7.7.6'!#REF!</definedName>
    <definedName name="BEN" localSheetId="58">'[1]7.7.6'!#REF!</definedName>
    <definedName name="BEN" localSheetId="56">'[1]7.7.6'!#REF!</definedName>
    <definedName name="BEN" localSheetId="65">'[1]7.7.6'!#REF!</definedName>
    <definedName name="BEN" localSheetId="3">'[1]7.7.6'!#REF!</definedName>
    <definedName name="BEN" localSheetId="82">'[1]7.7.6'!#REF!</definedName>
    <definedName name="BEN" localSheetId="85">'[1]7.7.6'!#REF!</definedName>
    <definedName name="BEN" localSheetId="101">'[1]7.7.6'!#REF!</definedName>
    <definedName name="BEN" localSheetId="102">'[1]7.7.6'!#REF!</definedName>
    <definedName name="BEN" localSheetId="103">'[1]7.7.6'!#REF!</definedName>
    <definedName name="BEN" localSheetId="104">'[1]7.7.6'!#REF!</definedName>
    <definedName name="BEN">'[1]7.7.6'!#REF!</definedName>
    <definedName name="Beneficios" localSheetId="2">'[1]7.7.6'!#REF!</definedName>
    <definedName name="Beneficios" localSheetId="0">'[1]7.7.6'!#REF!</definedName>
    <definedName name="Beneficios" localSheetId="8">'[1]7.7.6'!#REF!</definedName>
    <definedName name="Beneficios" localSheetId="14">'[1]7.7.6'!#REF!</definedName>
    <definedName name="Beneficios" localSheetId="20">'[1]7.7.6'!#REF!</definedName>
    <definedName name="Beneficios" localSheetId="23">'[1]7.7.6'!#REF!</definedName>
    <definedName name="Beneficios" localSheetId="27">'[1]7.7.6'!#REF!</definedName>
    <definedName name="Beneficios" localSheetId="80">'[1]7.7.6'!#REF!</definedName>
    <definedName name="Beneficios" localSheetId="36">'[1]7.7.6'!#REF!</definedName>
    <definedName name="Beneficios" localSheetId="57">'[1]7.7.6'!#REF!</definedName>
    <definedName name="Beneficios" localSheetId="58">'[1]7.7.6'!#REF!</definedName>
    <definedName name="Beneficios" localSheetId="55">'[1]7.7.6'!#REF!</definedName>
    <definedName name="Beneficios" localSheetId="56">'[1]7.7.6'!#REF!</definedName>
    <definedName name="Beneficios" localSheetId="65">'[1]7.7.6'!#REF!</definedName>
    <definedName name="Beneficios" localSheetId="3">'[1]7.7.6'!#REF!</definedName>
    <definedName name="Beneficios" localSheetId="82">'[1]7.7.6'!#REF!</definedName>
    <definedName name="Beneficios" localSheetId="84">'[1]7.7.6'!#REF!</definedName>
    <definedName name="Beneficios" localSheetId="85">'[1]7.7.6'!#REF!</definedName>
    <definedName name="Beneficios" localSheetId="89">'[1]7.7.6'!#REF!</definedName>
    <definedName name="Beneficios" localSheetId="93">'[1]7.7.6'!#REF!</definedName>
    <definedName name="Beneficios" localSheetId="101">'[1]7.7.6'!#REF!</definedName>
    <definedName name="Beneficios" localSheetId="102">'[1]7.7.6'!#REF!</definedName>
    <definedName name="Beneficios" localSheetId="103">'[1]7.7.6'!#REF!</definedName>
    <definedName name="Beneficios" localSheetId="104">'[1]7.7.6'!#REF!</definedName>
    <definedName name="Beneficios">'[1]7.7.6'!#REF!</definedName>
    <definedName name="Calculos.SVDS" localSheetId="2">'[1]7.7.6'!#REF!</definedName>
    <definedName name="Calculos.SVDS" localSheetId="65">'[1]7.7.6'!#REF!</definedName>
    <definedName name="Calculos.SVDS" localSheetId="3">'[1]7.7.6'!#REF!</definedName>
    <definedName name="Calculos.SVDS">'[1]7.7.6'!#REF!</definedName>
    <definedName name="CCI">'[1]7.7.6'!$A$1:$R$57</definedName>
    <definedName name="CompCartraEntid" localSheetId="2">'[1]7.7.6'!#REF!</definedName>
    <definedName name="CompCartraEntid" localSheetId="0">'[1]7.7.6'!#REF!</definedName>
    <definedName name="CompCartraEntid" localSheetId="58">'[1]7.7.6'!#REF!</definedName>
    <definedName name="CompCartraEntid" localSheetId="65">'[1]7.7.6'!#REF!</definedName>
    <definedName name="CompCartraEntid" localSheetId="3">'[1]7.7.6'!#REF!</definedName>
    <definedName name="CompCartraEntid" localSheetId="82">'[1]7.7.6'!#REF!</definedName>
    <definedName name="CompCartraEntid" localSheetId="97">'[1]7.7.6'!#REF!</definedName>
    <definedName name="CompCartraEntid" localSheetId="101">'[1]7.7.6'!#REF!</definedName>
    <definedName name="CompCartraEntid" localSheetId="102">'[1]7.7.6'!#REF!</definedName>
    <definedName name="CompCartraEntid" localSheetId="103">'[1]7.7.6'!#REF!</definedName>
    <definedName name="CompCartraEntid" localSheetId="104">'[1]7.7.6'!#REF!</definedName>
    <definedName name="CompCartraEntid">'[1]7.7.6'!#REF!</definedName>
    <definedName name="Compl">'[1]7.7.6'!$AA$1:$AJ$57</definedName>
    <definedName name="cono" localSheetId="2">#REF!</definedName>
    <definedName name="cono" localSheetId="65">#REF!</definedName>
    <definedName name="cono" localSheetId="3">#REF!</definedName>
    <definedName name="cono">#REF!</definedName>
    <definedName name="cualquiercosa" localSheetId="2">'[1]7.7.6'!#REF!</definedName>
    <definedName name="cualquiercosa" localSheetId="0">'[1]7.7.6'!#REF!</definedName>
    <definedName name="cualquiercosa" localSheetId="58">'[1]7.7.6'!#REF!</definedName>
    <definedName name="cualquiercosa" localSheetId="65">'[1]7.7.6'!#REF!</definedName>
    <definedName name="cualquiercosa" localSheetId="3">'[1]7.7.6'!#REF!</definedName>
    <definedName name="cualquiercosa" localSheetId="82">'[1]7.7.6'!#REF!</definedName>
    <definedName name="cualquiercosa" localSheetId="97">'[1]7.7.6'!#REF!</definedName>
    <definedName name="cualquiercosa" localSheetId="101">'[1]7.7.6'!#REF!</definedName>
    <definedName name="cualquiercosa" localSheetId="102">'[1]7.7.6'!#REF!</definedName>
    <definedName name="cualquiercosa" localSheetId="103">'[1]7.7.6'!#REF!</definedName>
    <definedName name="cualquiercosa" localSheetId="104">'[1]7.7.6'!#REF!</definedName>
    <definedName name="cualquiercosa">'[1]7.7.6'!#REF!</definedName>
    <definedName name="cualquiercosa3" localSheetId="2">'[1]7.7.6'!#REF!</definedName>
    <definedName name="cualquiercosa3" localSheetId="0">'[1]7.7.6'!#REF!</definedName>
    <definedName name="cualquiercosa3" localSheetId="58">'[1]7.7.6'!#REF!</definedName>
    <definedName name="cualquiercosa3" localSheetId="65">'[1]7.7.6'!#REF!</definedName>
    <definedName name="cualquiercosa3" localSheetId="3">'[1]7.7.6'!#REF!</definedName>
    <definedName name="cualquiercosa3" localSheetId="82">'[1]7.7.6'!#REF!</definedName>
    <definedName name="cualquiercosa3" localSheetId="101">'[1]7.7.6'!#REF!</definedName>
    <definedName name="cualquiercosa3" localSheetId="102">'[1]7.7.6'!#REF!</definedName>
    <definedName name="cualquiercosa3" localSheetId="103">'[1]7.7.6'!#REF!</definedName>
    <definedName name="cualquiercosa3" localSheetId="104">'[1]7.7.6'!#REF!</definedName>
    <definedName name="cualquiercosa3">'[1]7.7.6'!#REF!</definedName>
    <definedName name="cualquiercosa5" localSheetId="2">'[1]7.7.6'!#REF!</definedName>
    <definedName name="cualquiercosa5" localSheetId="0">'[1]7.7.6'!#REF!</definedName>
    <definedName name="cualquiercosa5" localSheetId="58">'[1]7.7.6'!#REF!</definedName>
    <definedName name="cualquiercosa5" localSheetId="65">'[1]7.7.6'!#REF!</definedName>
    <definedName name="cualquiercosa5" localSheetId="3">'[1]7.7.6'!#REF!</definedName>
    <definedName name="cualquiercosa5" localSheetId="82">'[1]7.7.6'!#REF!</definedName>
    <definedName name="cualquiercosa5" localSheetId="101">'[1]7.7.6'!#REF!</definedName>
    <definedName name="cualquiercosa5" localSheetId="102">'[1]7.7.6'!#REF!</definedName>
    <definedName name="cualquiercosa5" localSheetId="103">'[1]7.7.6'!#REF!</definedName>
    <definedName name="cualquiercosa5" localSheetId="104">'[1]7.7.6'!#REF!</definedName>
    <definedName name="cualquiercosa5">'[1]7.7.6'!#REF!</definedName>
    <definedName name="cualquiercosa6" localSheetId="2">'[1]7.7.6'!#REF!</definedName>
    <definedName name="cualquiercosa6" localSheetId="0">'[1]7.7.6'!#REF!</definedName>
    <definedName name="cualquiercosa6" localSheetId="58">'[1]7.7.6'!#REF!</definedName>
    <definedName name="cualquiercosa6" localSheetId="65">'[1]7.7.6'!#REF!</definedName>
    <definedName name="cualquiercosa6" localSheetId="3">'[1]7.7.6'!#REF!</definedName>
    <definedName name="cualquiercosa6" localSheetId="82">'[1]7.7.6'!#REF!</definedName>
    <definedName name="cualquiercosa6" localSheetId="101">'[1]7.7.6'!#REF!</definedName>
    <definedName name="cualquiercosa6" localSheetId="102">'[1]7.7.6'!#REF!</definedName>
    <definedName name="cualquiercosa6" localSheetId="103">'[1]7.7.6'!#REF!</definedName>
    <definedName name="cualquiercosa6" localSheetId="104">'[1]7.7.6'!#REF!</definedName>
    <definedName name="cualquiercosa6">'[1]7.7.6'!#REF!</definedName>
    <definedName name="DD">'[2]Dias Festivos'!$A$4</definedName>
    <definedName name="DiasFestivos" localSheetId="2">OFFSET(DD,1,0,COUNTA('[2]Dias Festivos'!$A:$A)-COUNTA('[2]Dias Festivos'!$A$1:DD),1)</definedName>
    <definedName name="DiasFestivos" localSheetId="1">OFFSET(DD,1,0,COUNTA('[2]Dias Festivos'!$A:$A)-COUNTA('[2]Dias Festivos'!$A$1:DD),1)</definedName>
    <definedName name="DiasFestivos" localSheetId="3">OFFSET(DD,1,0,COUNTA('[2]Dias Festivos'!$A:$A)-COUNTA('[2]Dias Festivos'!$A$1:DD),1)</definedName>
    <definedName name="DiasFestivos">OFFSET(DD,1,0,COUNTA('[2]Dias Festivos'!$A:$A)-COUNTA('[2]Dias Festivos'!$A$1:DD),1)</definedName>
    <definedName name="e" localSheetId="2">#REF!</definedName>
    <definedName name="e">#REF!</definedName>
    <definedName name="Egresos" localSheetId="2">'[1]7.7.6'!#REF!</definedName>
    <definedName name="Egresos" localSheetId="0">'[1]7.7.6'!#REF!</definedName>
    <definedName name="Egresos" localSheetId="8">'[1]7.7.6'!#REF!</definedName>
    <definedName name="Egresos" localSheetId="14">'[1]7.7.6'!#REF!</definedName>
    <definedName name="Egresos" localSheetId="20">'[1]7.7.6'!#REF!</definedName>
    <definedName name="Egresos" localSheetId="23">'[1]7.7.6'!#REF!</definedName>
    <definedName name="Egresos" localSheetId="27">'[1]7.7.6'!#REF!</definedName>
    <definedName name="Egresos" localSheetId="80">'[1]7.7.6'!#REF!</definedName>
    <definedName name="Egresos" localSheetId="36">'[1]7.7.6'!#REF!</definedName>
    <definedName name="Egresos" localSheetId="57">'[1]7.7.6'!#REF!</definedName>
    <definedName name="Egresos" localSheetId="58">'[1]7.7.6'!#REF!</definedName>
    <definedName name="Egresos" localSheetId="65">'[1]7.7.6'!#REF!</definedName>
    <definedName name="Egresos" localSheetId="3">'[1]7.7.6'!#REF!</definedName>
    <definedName name="Egresos" localSheetId="82">'[1]7.7.6'!#REF!</definedName>
    <definedName name="Egresos" localSheetId="85">'[1]7.7.6'!#REF!</definedName>
    <definedName name="Egresos" localSheetId="101">'[1]7.7.6'!#REF!</definedName>
    <definedName name="Egresos" localSheetId="102">'[1]7.7.6'!#REF!</definedName>
    <definedName name="Egresos" localSheetId="103">'[1]7.7.6'!#REF!</definedName>
    <definedName name="Egresos" localSheetId="104">'[1]7.7.6'!#REF!</definedName>
    <definedName name="Egresos">'[1]7.7.6'!#REF!</definedName>
    <definedName name="excel" localSheetId="2">#REF!</definedName>
    <definedName name="excel">#REF!</definedName>
    <definedName name="Exceso1" localSheetId="2">'[1]7.7.6'!#REF!</definedName>
    <definedName name="Exceso1" localSheetId="0">'[1]7.7.6'!#REF!</definedName>
    <definedName name="Exceso1" localSheetId="8">'[1]7.7.6'!#REF!</definedName>
    <definedName name="Exceso1" localSheetId="14">'[1]7.7.6'!#REF!</definedName>
    <definedName name="Exceso1" localSheetId="20">'[1]7.7.6'!#REF!</definedName>
    <definedName name="Exceso1" localSheetId="23">'[1]7.7.6'!#REF!</definedName>
    <definedName name="Exceso1" localSheetId="27">'[1]7.7.6'!#REF!</definedName>
    <definedName name="Exceso1" localSheetId="80">'[1]7.7.6'!#REF!</definedName>
    <definedName name="Exceso1" localSheetId="35">'[1]7.7.6'!#REF!</definedName>
    <definedName name="Exceso1" localSheetId="36">'[1]7.7.6'!#REF!</definedName>
    <definedName name="Exceso1" localSheetId="49">'[1]7.7.6'!#REF!</definedName>
    <definedName name="Exceso1" localSheetId="50">'[1]7.7.6'!#REF!</definedName>
    <definedName name="Exceso1" localSheetId="54">'[1]7.7.6'!#REF!</definedName>
    <definedName name="Exceso1" localSheetId="57">'[1]7.7.6'!#REF!</definedName>
    <definedName name="Exceso1" localSheetId="58">'[1]7.7.6'!#REF!</definedName>
    <definedName name="Exceso1" localSheetId="61">'[1]7.7.6'!#REF!</definedName>
    <definedName name="Exceso1" localSheetId="55">'[1]7.7.6'!#REF!</definedName>
    <definedName name="Exceso1" localSheetId="56">'[1]7.7.6'!#REF!</definedName>
    <definedName name="Exceso1" localSheetId="65">'[1]7.7.6'!#REF!</definedName>
    <definedName name="Exceso1" localSheetId="73">'[1]7.7.6'!#REF!</definedName>
    <definedName name="Exceso1" localSheetId="3">'[1]7.7.6'!#REF!</definedName>
    <definedName name="Exceso1" localSheetId="82">'[1]7.7.6'!#REF!</definedName>
    <definedName name="Exceso1" localSheetId="84">'[1]7.7.6'!#REF!</definedName>
    <definedName name="Exceso1" localSheetId="85">'[1]7.7.6'!#REF!</definedName>
    <definedName name="Exceso1" localSheetId="89">'[1]7.7.6'!#REF!</definedName>
    <definedName name="Exceso1" localSheetId="93">'[1]7.7.6'!#REF!</definedName>
    <definedName name="Exceso1" localSheetId="83">'[1]7.7.6'!#REF!</definedName>
    <definedName name="Exceso1" localSheetId="101">'[1]7.7.6'!#REF!</definedName>
    <definedName name="Exceso1" localSheetId="102">'[1]7.7.6'!#REF!</definedName>
    <definedName name="Exceso1" localSheetId="103">'[1]7.7.6'!#REF!</definedName>
    <definedName name="Exceso1" localSheetId="104">'[1]7.7.6'!#REF!</definedName>
    <definedName name="Exceso1">'[1]7.7.6'!#REF!</definedName>
    <definedName name="Exceso2" localSheetId="2">'[1]7.7.6'!#REF!</definedName>
    <definedName name="Exceso2" localSheetId="0">'[1]7.7.6'!#REF!</definedName>
    <definedName name="Exceso2" localSheetId="8">'[1]7.7.6'!#REF!</definedName>
    <definedName name="Exceso2" localSheetId="14">'[1]7.7.6'!#REF!</definedName>
    <definedName name="Exceso2" localSheetId="20">'[1]7.7.6'!#REF!</definedName>
    <definedName name="Exceso2" localSheetId="23">'[1]7.7.6'!#REF!</definedName>
    <definedName name="Exceso2" localSheetId="27">'[1]7.7.6'!#REF!</definedName>
    <definedName name="Exceso2" localSheetId="80">'[1]7.7.6'!#REF!</definedName>
    <definedName name="Exceso2" localSheetId="35">'[1]7.7.6'!#REF!</definedName>
    <definedName name="Exceso2" localSheetId="36">'[1]7.7.6'!#REF!</definedName>
    <definedName name="Exceso2" localSheetId="49">'[1]7.7.6'!#REF!</definedName>
    <definedName name="Exceso2" localSheetId="50">'[1]7.7.6'!#REF!</definedName>
    <definedName name="Exceso2" localSheetId="54">'[1]7.7.6'!#REF!</definedName>
    <definedName name="Exceso2" localSheetId="57">'[1]7.7.6'!#REF!</definedName>
    <definedName name="Exceso2" localSheetId="58">'[1]7.7.6'!#REF!</definedName>
    <definedName name="Exceso2" localSheetId="61">'[1]7.7.6'!#REF!</definedName>
    <definedName name="Exceso2" localSheetId="55">'[1]7.7.6'!#REF!</definedName>
    <definedName name="Exceso2" localSheetId="56">'[1]7.7.6'!#REF!</definedName>
    <definedName name="Exceso2" localSheetId="65">'[1]7.7.6'!#REF!</definedName>
    <definedName name="Exceso2" localSheetId="73">'[1]7.7.6'!#REF!</definedName>
    <definedName name="Exceso2" localSheetId="3">'[1]7.7.6'!#REF!</definedName>
    <definedName name="Exceso2" localSheetId="82">'[1]7.7.6'!#REF!</definedName>
    <definedName name="Exceso2" localSheetId="84">'[1]7.7.6'!#REF!</definedName>
    <definedName name="Exceso2" localSheetId="85">'[1]7.7.6'!#REF!</definedName>
    <definedName name="Exceso2" localSheetId="89">'[1]7.7.6'!#REF!</definedName>
    <definedName name="Exceso2" localSheetId="93">'[1]7.7.6'!#REF!</definedName>
    <definedName name="Exceso2" localSheetId="83">'[1]7.7.6'!#REF!</definedName>
    <definedName name="Exceso2" localSheetId="101">'[1]7.7.6'!#REF!</definedName>
    <definedName name="Exceso2" localSheetId="102">'[1]7.7.6'!#REF!</definedName>
    <definedName name="Exceso2" localSheetId="103">'[1]7.7.6'!#REF!</definedName>
    <definedName name="Exceso2" localSheetId="104">'[1]7.7.6'!#REF!</definedName>
    <definedName name="Exceso2">'[1]7.7.6'!#REF!</definedName>
    <definedName name="h">'[1]7.7.6'!$A$1:$AQ$58</definedName>
    <definedName name="INDICEPRECIO" localSheetId="2">#REF!</definedName>
    <definedName name="INDICEPRECIO" localSheetId="65">#REF!</definedName>
    <definedName name="INDICEPRECIO" localSheetId="3">#REF!</definedName>
    <definedName name="INDICEPRECIO">#REF!</definedName>
    <definedName name="INDICEPRECIOSA" localSheetId="2">#REF!</definedName>
    <definedName name="INDICEPRECIOSA" localSheetId="65">#REF!</definedName>
    <definedName name="INDICEPRECIOSA" localSheetId="3">#REF!</definedName>
    <definedName name="INDICEPRECIOSA">#REF!</definedName>
    <definedName name="INDICEVOLUMEN" localSheetId="2">#REF!</definedName>
    <definedName name="INDICEVOLUMEN" localSheetId="65">#REF!</definedName>
    <definedName name="INDICEVOLUMEN" localSheetId="3">#REF!</definedName>
    <definedName name="INDICEVOLUMEN">#REF!</definedName>
    <definedName name="INDICEVOLUMENSA" localSheetId="2">#REF!</definedName>
    <definedName name="INDICEVOLUMENSA" localSheetId="65">#REF!</definedName>
    <definedName name="INDICEVOLUMENSA" localSheetId="3">#REF!</definedName>
    <definedName name="INDICEVOLUMENSA">#REF!</definedName>
    <definedName name="Interval" localSheetId="2">'[3]Office Work Schedule'!#REF!</definedName>
    <definedName name="Interval" localSheetId="65">'[3]Office Work Schedule'!#REF!</definedName>
    <definedName name="Interval" localSheetId="3">'[3]Office Work Schedule'!#REF!</definedName>
    <definedName name="Interval">'[3]Office Work Schedule'!#REF!</definedName>
    <definedName name="Mapa2" localSheetId="81">'[1]7.7.6'!#REF!</definedName>
    <definedName name="Mapa2" localSheetId="2">'[1]7.7.6'!#REF!</definedName>
    <definedName name="Mapa2" localSheetId="0">'[1]7.7.6'!#REF!</definedName>
    <definedName name="Mapa2" localSheetId="58">'[1]7.7.6'!#REF!</definedName>
    <definedName name="Mapa2" localSheetId="65">'[1]7.7.6'!#REF!</definedName>
    <definedName name="Mapa2" localSheetId="3">'[1]7.7.6'!#REF!</definedName>
    <definedName name="Mapa2" localSheetId="82">'[1]7.7.6'!#REF!</definedName>
    <definedName name="Mapa2" localSheetId="101">'[1]7.7.6'!#REF!</definedName>
    <definedName name="Mapa2" localSheetId="102">'[1]7.7.6'!#REF!</definedName>
    <definedName name="Mapa2" localSheetId="103">'[1]7.7.6'!#REF!</definedName>
    <definedName name="Mapa2" localSheetId="104">'[1]7.7.6'!#REF!</definedName>
    <definedName name="Mapa2">'[1]7.7.6'!#REF!</definedName>
    <definedName name="ocho" localSheetId="2">'[1]7.7.6'!#REF!</definedName>
    <definedName name="ocho" localSheetId="0">'[1]7.7.6'!#REF!</definedName>
    <definedName name="ocho" localSheetId="8">'[1]7.7.6'!#REF!</definedName>
    <definedName name="ocho" localSheetId="14">'[1]7.7.6'!#REF!</definedName>
    <definedName name="ocho" localSheetId="20">'[1]7.7.6'!#REF!</definedName>
    <definedName name="ocho" localSheetId="23">'[1]7.7.6'!#REF!</definedName>
    <definedName name="ocho" localSheetId="27">'[1]7.7.6'!#REF!</definedName>
    <definedName name="ocho" localSheetId="80">'[1]7.7.6'!#REF!</definedName>
    <definedName name="ocho" localSheetId="36">'[1]7.7.6'!#REF!</definedName>
    <definedName name="ocho" localSheetId="57">'[1]7.7.6'!#REF!</definedName>
    <definedName name="ocho" localSheetId="58">'[1]7.7.6'!#REF!</definedName>
    <definedName name="ocho" localSheetId="56">'[1]7.7.6'!#REF!</definedName>
    <definedName name="ocho" localSheetId="65">'[1]7.7.6'!#REF!</definedName>
    <definedName name="ocho" localSheetId="3">'[1]7.7.6'!#REF!</definedName>
    <definedName name="ocho" localSheetId="82">'[1]7.7.6'!#REF!</definedName>
    <definedName name="ocho" localSheetId="85">'[1]7.7.6'!#REF!</definedName>
    <definedName name="ocho" localSheetId="101">'[1]7.7.6'!#REF!</definedName>
    <definedName name="ocho" localSheetId="102">'[1]7.7.6'!#REF!</definedName>
    <definedName name="ocho" localSheetId="103">'[1]7.7.6'!#REF!</definedName>
    <definedName name="ocho" localSheetId="104">'[1]7.7.6'!#REF!</definedName>
    <definedName name="ocho">'[1]7.7.6'!#REF!</definedName>
    <definedName name="Print1">'[1]7.7.6'!$A$1:$AQ$58</definedName>
    <definedName name="Print2" localSheetId="2">'[1]7.7.6'!#REF!</definedName>
    <definedName name="Print2" localSheetId="0">'[1]7.7.6'!#REF!</definedName>
    <definedName name="Print2" localSheetId="8">'[1]7.7.6'!#REF!</definedName>
    <definedName name="Print2" localSheetId="14">'[1]7.7.6'!#REF!</definedName>
    <definedName name="Print2" localSheetId="20">'[1]7.7.6'!#REF!</definedName>
    <definedName name="Print2" localSheetId="23">'[1]7.7.6'!#REF!</definedName>
    <definedName name="Print2" localSheetId="27">'[1]7.7.6'!#REF!</definedName>
    <definedName name="Print2" localSheetId="80">'[1]7.7.6'!#REF!</definedName>
    <definedName name="Print2" localSheetId="35">'[1]7.7.6'!#REF!</definedName>
    <definedName name="Print2" localSheetId="36">'[1]7.7.6'!#REF!</definedName>
    <definedName name="Print2" localSheetId="49">'[1]7.7.6'!#REF!</definedName>
    <definedName name="Print2" localSheetId="50">'[1]7.7.6'!#REF!</definedName>
    <definedName name="Print2" localSheetId="54">'[1]7.7.6'!#REF!</definedName>
    <definedName name="Print2" localSheetId="57">'[1]7.7.6'!#REF!</definedName>
    <definedName name="Print2" localSheetId="58">'[1]7.7.6'!#REF!</definedName>
    <definedName name="Print2" localSheetId="61">'[1]7.7.6'!#REF!</definedName>
    <definedName name="Print2" localSheetId="55">'[1]7.7.6'!#REF!</definedName>
    <definedName name="Print2" localSheetId="56">'[1]7.7.6'!#REF!</definedName>
    <definedName name="Print2" localSheetId="65">'[1]7.7.6'!#REF!</definedName>
    <definedName name="Print2" localSheetId="73">'[1]7.7.6'!#REF!</definedName>
    <definedName name="Print2" localSheetId="3">'[1]7.7.6'!#REF!</definedName>
    <definedName name="Print2" localSheetId="82">'[1]7.7.6'!#REF!</definedName>
    <definedName name="Print2" localSheetId="84">'[1]7.7.6'!#REF!</definedName>
    <definedName name="Print2" localSheetId="85">'[1]7.7.6'!#REF!</definedName>
    <definedName name="Print2" localSheetId="89">'[1]7.7.6'!#REF!</definedName>
    <definedName name="Print2" localSheetId="93">'[1]7.7.6'!#REF!</definedName>
    <definedName name="Print2" localSheetId="83">'[1]7.7.6'!#REF!</definedName>
    <definedName name="Print2" localSheetId="101">'[1]7.7.6'!#REF!</definedName>
    <definedName name="Print2" localSheetId="102">'[1]7.7.6'!#REF!</definedName>
    <definedName name="Print2" localSheetId="103">'[1]7.7.6'!#REF!</definedName>
    <definedName name="Print2" localSheetId="104">'[1]7.7.6'!#REF!</definedName>
    <definedName name="Print2">'[1]7.7.6'!#REF!</definedName>
    <definedName name="Print3" localSheetId="2">'[1]7.7.6'!#REF!</definedName>
    <definedName name="Print3" localSheetId="0">'[1]7.7.6'!#REF!</definedName>
    <definedName name="Print3" localSheetId="58">'[1]7.7.6'!#REF!</definedName>
    <definedName name="Print3" localSheetId="65">'[1]7.7.6'!#REF!</definedName>
    <definedName name="Print3" localSheetId="3">'[1]7.7.6'!#REF!</definedName>
    <definedName name="Print3" localSheetId="82">'[1]7.7.6'!#REF!</definedName>
    <definedName name="Print3" localSheetId="85">'[1]7.7.6'!#REF!</definedName>
    <definedName name="Print3" localSheetId="101">'[1]7.7.6'!#REF!</definedName>
    <definedName name="Print3" localSheetId="102">'[1]7.7.6'!#REF!</definedName>
    <definedName name="Print3" localSheetId="103">'[1]7.7.6'!#REF!</definedName>
    <definedName name="Print3" localSheetId="104">'[1]7.7.6'!#REF!</definedName>
    <definedName name="Print3">'[1]7.7.6'!#REF!</definedName>
    <definedName name="RepFSS">'[1]7.7.6'!$T$1:$Y$57</definedName>
    <definedName name="rPT" localSheetId="2">OFFSET(DD,0,0,COUNTA('[2]Dias Festivos'!$A:$A)-COUNTA('[2]Dias Festivos'!$A$1:OFFSET(DD,-1,0,1,1)),COUNTA('[2]Dias Festivos'!$4:$4))</definedName>
    <definedName name="rPT" localSheetId="1">OFFSET(DD,0,0,COUNTA('[2]Dias Festivos'!$A:$A)-COUNTA('[2]Dias Festivos'!$A$1:OFFSET(DD,-1,0,1,1)),COUNTA('[2]Dias Festivos'!$4:$4))</definedName>
    <definedName name="rPT" localSheetId="3">OFFSET(DD,0,0,COUNTA('[2]Dias Festivos'!$A:$A)-COUNTA('[2]Dias Festivos'!$A$1:OFFSET(DD,-1,0,1,1)),COUNTA('[2]Dias Festivos'!$4:$4))</definedName>
    <definedName name="rPT">OFFSET(DD,0,0,COUNTA('[2]Dias Festivos'!$A:$A)-COUNTA('[2]Dias Festivos'!$A$1:OFFSET(DD,-1,0,1,1)),COUNTA('[2]Dias Festivos'!$4:$4))</definedName>
    <definedName name="s">'[1]7.7.6'!$A$1:$AQ$58</definedName>
    <definedName name="ScheduleStart" localSheetId="2">'[3]Office Work Schedule'!#REF!</definedName>
    <definedName name="ScheduleStart" localSheetId="65">'[3]Office Work Schedule'!#REF!</definedName>
    <definedName name="ScheduleStart" localSheetId="1">'[3]Office Work Schedule'!#REF!</definedName>
    <definedName name="ScheduleStart" localSheetId="3">'[3]Office Work Schedule'!#REF!</definedName>
    <definedName name="ScheduleStart">'[3]Office Work Schedule'!#REF!</definedName>
    <definedName name="Slicer_ENTIDAD">#N/A</definedName>
    <definedName name="Slicer_Tipo_de_fondo">#N/A</definedName>
    <definedName name="srl" localSheetId="2">'[1]7.7.6'!#REF!</definedName>
    <definedName name="srl" localSheetId="0">'[1]7.7.6'!#REF!</definedName>
    <definedName name="srl" localSheetId="8">'[1]7.7.6'!#REF!</definedName>
    <definedName name="srl" localSheetId="14">'[1]7.7.6'!#REF!</definedName>
    <definedName name="srl" localSheetId="20">'[1]7.7.6'!#REF!</definedName>
    <definedName name="srl" localSheetId="23">'[1]7.7.6'!#REF!</definedName>
    <definedName name="srl" localSheetId="27">'[1]7.7.6'!#REF!</definedName>
    <definedName name="srl" localSheetId="80">'[1]7.7.6'!#REF!</definedName>
    <definedName name="srl" localSheetId="36">'[1]7.7.6'!#REF!</definedName>
    <definedName name="srl" localSheetId="57">'[1]7.7.6'!#REF!</definedName>
    <definedName name="srl" localSheetId="58">'[1]7.7.6'!#REF!</definedName>
    <definedName name="srl" localSheetId="56">'[1]7.7.6'!#REF!</definedName>
    <definedName name="srl" localSheetId="65">'[1]7.7.6'!#REF!</definedName>
    <definedName name="srl" localSheetId="3">'[1]7.7.6'!#REF!</definedName>
    <definedName name="srl" localSheetId="82">'[1]7.7.6'!#REF!</definedName>
    <definedName name="srl" localSheetId="85">'[1]7.7.6'!#REF!</definedName>
    <definedName name="srl" localSheetId="101">'[1]7.7.6'!#REF!</definedName>
    <definedName name="srl" localSheetId="102">'[1]7.7.6'!#REF!</definedName>
    <definedName name="srl" localSheetId="103">'[1]7.7.6'!#REF!</definedName>
    <definedName name="srl" localSheetId="104">'[1]7.7.6'!#REF!</definedName>
    <definedName name="srl">'[1]7.7.6'!#REF!</definedName>
    <definedName name="svds" localSheetId="2">#REF!</definedName>
    <definedName name="SVDS" localSheetId="0">'[1]7.7.6'!#REF!</definedName>
    <definedName name="SVDS" localSheetId="8">'[1]7.7.6'!#REF!</definedName>
    <definedName name="SVDS" localSheetId="14">'[1]7.7.6'!#REF!</definedName>
    <definedName name="SVDS" localSheetId="20">'[1]7.7.6'!#REF!</definedName>
    <definedName name="SVDS" localSheetId="23">'[1]7.7.6'!#REF!</definedName>
    <definedName name="SVDS" localSheetId="27">'[1]7.7.6'!#REF!</definedName>
    <definedName name="SVDS" localSheetId="80">'[1]7.7.6'!#REF!</definedName>
    <definedName name="SVDS" localSheetId="36">'[1]7.7.6'!#REF!</definedName>
    <definedName name="SVDS" localSheetId="57">'[1]7.7.6'!#REF!</definedName>
    <definedName name="SVDS" localSheetId="58">'[1]7.7.6'!#REF!</definedName>
    <definedName name="SVDS" localSheetId="56">'[1]7.7.6'!#REF!</definedName>
    <definedName name="SVDS" localSheetId="65">'[1]7.7.6'!#REF!</definedName>
    <definedName name="SVDS" localSheetId="3">'[1]7.7.6'!#REF!</definedName>
    <definedName name="SVDS" localSheetId="82">'[1]7.7.6'!#REF!</definedName>
    <definedName name="SVDS" localSheetId="85">'[1]7.7.6'!#REF!</definedName>
    <definedName name="SVDS" localSheetId="93">'[1]7.7.6'!#REF!</definedName>
    <definedName name="SVDS" localSheetId="101">'[1]7.7.6'!#REF!</definedName>
    <definedName name="SVDS" localSheetId="102">'[1]7.7.6'!#REF!</definedName>
    <definedName name="SVDS" localSheetId="103">'[1]7.7.6'!#REF!</definedName>
    <definedName name="SVDS" localSheetId="104">'[1]7.7.6'!#REF!</definedName>
    <definedName name="SVDS">'[1]7.7.6'!#REF!</definedName>
    <definedName name="Totales">'[1]7.7.6'!$A$1:$AP$58</definedName>
    <definedName name="Type" localSheetId="2">'[4]Maintenance Work Order'!#REF!</definedName>
    <definedName name="Type" localSheetId="65">'[4]Maintenance Work Order'!#REF!</definedName>
    <definedName name="Type" localSheetId="1">'[4]Maintenance Work Order'!#REF!</definedName>
    <definedName name="Type" localSheetId="3">'[4]Maintenance Work Order'!#REF!</definedName>
    <definedName name="Type">'[4]Maintenance Work Order'!#REF!</definedName>
    <definedName name="unnamed" localSheetId="2">#REF!</definedName>
    <definedName name="unnamed" localSheetId="1">#REF!</definedName>
    <definedName name="unnamed" localSheetId="3">#REF!</definedName>
    <definedName name="unnamed">#REF!</definedName>
    <definedName name="Urtea">[2]Calendario!$B$5</definedName>
    <definedName name="Vacaciones" localSheetId="2">OFFSET(VV,1,0,COUNTA([5]Vacaciones!$A:$A)-COUNTA([5]Vacaciones!$A$1:VV),1)</definedName>
    <definedName name="Vacaciones" localSheetId="1">OFFSET(VV,1,0,COUNTA([5]Vacaciones!$A:$A)-COUNTA([5]Vacaciones!$A$1:VV),1)</definedName>
    <definedName name="Vacaciones" localSheetId="3">OFFSET(VV,1,0,COUNTA([5]Vacaciones!$A:$A)-COUNTA([5]Vacaciones!$A$1:VV),1)</definedName>
    <definedName name="Vacaciones">OFFSET(VV,1,0,COUNTA([5]Vacaciones!$A:$A)-COUNTA([5]Vacaciones!$A$1:VV),1)</definedName>
    <definedName name="VV">[5]Vacaciones!$A$4</definedName>
  </definedNames>
  <calcPr calcId="162913"/>
  <extLst>
    <ext xmlns:x15="http://schemas.microsoft.com/office/spreadsheetml/2010/11/main" uri="{FCE2AD5D-F65C-4FA6-A056-5C36A1767C68}">
      <x15:dataModel>
        <x15:modelTables>
          <x15:modelTable id="Rango-f3fe59bc-c8f1-4bec-80e6-b344c09d9773" name="Rango" connection="Conexión"/>
        </x15:modelTables>
      </x15:dataModel>
    </ext>
  </extLst>
</workbook>
</file>

<file path=xl/calcChain.xml><?xml version="1.0" encoding="utf-8"?>
<calcChain xmlns="http://schemas.openxmlformats.org/spreadsheetml/2006/main">
  <c r="E6" i="333" l="1"/>
  <c r="E19" i="333" l="1"/>
  <c r="F27" i="380" l="1"/>
  <c r="F28" i="380"/>
  <c r="F29" i="380"/>
  <c r="F30" i="380"/>
  <c r="F31" i="380"/>
  <c r="F32" i="380"/>
  <c r="F33" i="380"/>
  <c r="F34" i="380"/>
  <c r="F35" i="380"/>
  <c r="F36" i="380"/>
  <c r="F37" i="380"/>
  <c r="F38" i="380"/>
  <c r="F39" i="380"/>
  <c r="F40" i="380"/>
  <c r="F41" i="380"/>
  <c r="G27" i="380"/>
  <c r="G28" i="380"/>
  <c r="G29" i="380"/>
  <c r="G30" i="380"/>
  <c r="G31" i="380"/>
  <c r="G32" i="380"/>
  <c r="G33" i="380"/>
  <c r="G34" i="380"/>
  <c r="G35" i="380"/>
  <c r="G36" i="380"/>
  <c r="G37" i="380"/>
  <c r="G38" i="380"/>
  <c r="G39" i="380"/>
  <c r="G40" i="380"/>
  <c r="G41" i="380"/>
  <c r="D27" i="380" l="1"/>
  <c r="D28" i="380"/>
  <c r="D29" i="380"/>
  <c r="D30" i="380"/>
  <c r="D31" i="380"/>
  <c r="D32" i="380"/>
  <c r="D33" i="380"/>
  <c r="D34" i="380"/>
  <c r="D35" i="380"/>
  <c r="D36" i="380"/>
  <c r="D37" i="380"/>
  <c r="D38" i="380"/>
  <c r="D39" i="380"/>
  <c r="D40" i="380"/>
  <c r="D41" i="380"/>
  <c r="E17" i="333" l="1"/>
  <c r="E18" i="333"/>
  <c r="B5" i="336" l="1"/>
  <c r="O8" i="408"/>
  <c r="O9" i="408"/>
  <c r="B7" i="396"/>
  <c r="C7" i="396"/>
  <c r="D7" i="396"/>
  <c r="E7" i="396"/>
  <c r="F7" i="396"/>
  <c r="P9" i="408" l="1"/>
  <c r="A2" i="434"/>
  <c r="B19" i="287"/>
  <c r="I11" i="459" l="1"/>
  <c r="O30" i="438" l="1"/>
  <c r="O29" i="438"/>
  <c r="O28" i="438"/>
  <c r="O27" i="438"/>
  <c r="O26" i="438"/>
  <c r="O23" i="438"/>
  <c r="O21" i="438"/>
  <c r="O22" i="438"/>
  <c r="O20" i="438"/>
  <c r="J5" i="396"/>
  <c r="J6" i="396"/>
  <c r="J4" i="396"/>
  <c r="J5" i="397"/>
  <c r="J6" i="397"/>
  <c r="J4" i="397"/>
  <c r="C7" i="397"/>
  <c r="D7" i="397"/>
  <c r="E7" i="397"/>
  <c r="F7" i="397"/>
  <c r="G7" i="397"/>
  <c r="H7" i="397"/>
  <c r="I7" i="397"/>
  <c r="J7" i="397" l="1"/>
  <c r="B7" i="397" l="1"/>
  <c r="K5" i="217" l="1"/>
  <c r="K6" i="217"/>
  <c r="K7" i="217"/>
  <c r="K8" i="217"/>
  <c r="K9" i="217"/>
  <c r="K26" i="415"/>
  <c r="K25" i="415"/>
  <c r="C22" i="226"/>
  <c r="D22" i="226"/>
  <c r="E22" i="226"/>
  <c r="F22" i="226"/>
  <c r="G22" i="226"/>
  <c r="H22" i="226"/>
  <c r="B22" i="226"/>
  <c r="K23" i="415"/>
  <c r="K22" i="415"/>
  <c r="K18" i="415"/>
  <c r="K17" i="415"/>
  <c r="Q16" i="226"/>
  <c r="R16" i="226"/>
  <c r="S16" i="226"/>
  <c r="T16" i="226"/>
  <c r="U16" i="226"/>
  <c r="V16" i="226"/>
  <c r="E7" i="224"/>
  <c r="E8" i="224"/>
  <c r="E9" i="224"/>
  <c r="E10" i="224"/>
  <c r="E11" i="224"/>
  <c r="E12" i="224"/>
  <c r="E13" i="224"/>
  <c r="E14" i="224"/>
  <c r="E15" i="224"/>
  <c r="E16" i="224"/>
  <c r="E17" i="224"/>
  <c r="E18" i="224"/>
  <c r="E19" i="224"/>
  <c r="E20" i="224"/>
  <c r="E21" i="224"/>
  <c r="E6" i="224"/>
  <c r="F7" i="224"/>
  <c r="F8" i="224"/>
  <c r="F9" i="224"/>
  <c r="F10" i="224"/>
  <c r="F11" i="224"/>
  <c r="F12" i="224"/>
  <c r="F13" i="224"/>
  <c r="F14" i="224"/>
  <c r="F15" i="224"/>
  <c r="F16" i="224"/>
  <c r="F17" i="224"/>
  <c r="F18" i="224"/>
  <c r="F19" i="224"/>
  <c r="F20" i="224"/>
  <c r="F21" i="224"/>
  <c r="F6" i="224"/>
  <c r="D15" i="224"/>
  <c r="D16" i="224"/>
  <c r="D17" i="224"/>
  <c r="D18" i="224"/>
  <c r="D19" i="224"/>
  <c r="D20" i="224"/>
  <c r="D14" i="224"/>
  <c r="J23" i="222"/>
  <c r="E21" i="222"/>
  <c r="F21" i="222"/>
  <c r="C37" i="452"/>
  <c r="D37" i="452"/>
  <c r="E37" i="452"/>
  <c r="F6" i="452"/>
  <c r="F7" i="452"/>
  <c r="F8" i="452"/>
  <c r="F9" i="452"/>
  <c r="F10" i="452"/>
  <c r="F11" i="452"/>
  <c r="F12" i="452"/>
  <c r="F13" i="452"/>
  <c r="F14" i="452"/>
  <c r="F15" i="452"/>
  <c r="F16" i="452"/>
  <c r="F17" i="452"/>
  <c r="F18" i="452"/>
  <c r="F19" i="452"/>
  <c r="F20" i="452"/>
  <c r="F21" i="452"/>
  <c r="F22" i="452"/>
  <c r="F23" i="452"/>
  <c r="F24" i="452"/>
  <c r="F25" i="452"/>
  <c r="F26" i="452"/>
  <c r="F27" i="452"/>
  <c r="F28" i="452"/>
  <c r="F29" i="452"/>
  <c r="F30" i="452"/>
  <c r="F31" i="452"/>
  <c r="F32" i="452"/>
  <c r="F33" i="452"/>
  <c r="F34" i="452"/>
  <c r="F35" i="452"/>
  <c r="F36" i="452"/>
  <c r="F5" i="452"/>
  <c r="L37" i="452"/>
  <c r="M37" i="452"/>
  <c r="N37" i="452"/>
  <c r="O37" i="452"/>
  <c r="P37" i="452"/>
  <c r="Q37" i="452"/>
  <c r="R37" i="452"/>
  <c r="S37" i="452"/>
  <c r="T37" i="452"/>
  <c r="U37" i="452"/>
  <c r="V37" i="452"/>
  <c r="W37" i="452"/>
  <c r="X37" i="452"/>
  <c r="Y37" i="452"/>
  <c r="W16" i="452"/>
  <c r="Y16" i="452" s="1"/>
  <c r="W25" i="452"/>
  <c r="Y25" i="452" s="1"/>
  <c r="W32" i="452"/>
  <c r="Y32" i="452" s="1"/>
  <c r="W20" i="452"/>
  <c r="Y20" i="452" s="1"/>
  <c r="W21" i="452"/>
  <c r="Y21" i="452" s="1"/>
  <c r="W14" i="452"/>
  <c r="Y14" i="452" s="1"/>
  <c r="W36" i="452"/>
  <c r="Y36" i="452" s="1"/>
  <c r="W31" i="452"/>
  <c r="Y31" i="452" s="1"/>
  <c r="W26" i="452"/>
  <c r="Y26" i="452" s="1"/>
  <c r="W22" i="452"/>
  <c r="Y22" i="452" s="1"/>
  <c r="W30" i="452"/>
  <c r="Y30" i="452" s="1"/>
  <c r="W7" i="452"/>
  <c r="Y7" i="452" s="1"/>
  <c r="W17" i="452"/>
  <c r="Y17" i="452" s="1"/>
  <c r="W13" i="452"/>
  <c r="Y13" i="452" s="1"/>
  <c r="W15" i="452"/>
  <c r="Y15" i="452" s="1"/>
  <c r="W34" i="452"/>
  <c r="Y34" i="452" s="1"/>
  <c r="W27" i="452"/>
  <c r="Y27" i="452" s="1"/>
  <c r="W8" i="452"/>
  <c r="Y8" i="452" s="1"/>
  <c r="W19" i="452"/>
  <c r="Y19" i="452" s="1"/>
  <c r="W33" i="452"/>
  <c r="Y33" i="452" s="1"/>
  <c r="W18" i="452"/>
  <c r="Y18" i="452" s="1"/>
  <c r="W5" i="452"/>
  <c r="Y5" i="452" s="1"/>
  <c r="W35" i="452"/>
  <c r="Y35" i="452" s="1"/>
  <c r="W24" i="452"/>
  <c r="Y24" i="452" s="1"/>
  <c r="W9" i="452"/>
  <c r="Y9" i="452" s="1"/>
  <c r="W23" i="452"/>
  <c r="Y23" i="452" s="1"/>
  <c r="W10" i="452"/>
  <c r="Y10" i="452" s="1"/>
  <c r="W28" i="452"/>
  <c r="Y28" i="452" s="1"/>
  <c r="W11" i="452"/>
  <c r="Y11" i="452" s="1"/>
  <c r="W6" i="452"/>
  <c r="Y6" i="452" s="1"/>
  <c r="W29" i="452"/>
  <c r="Y29" i="452" s="1"/>
  <c r="W12" i="452"/>
  <c r="Y12" i="452" s="1"/>
  <c r="B37" i="452"/>
  <c r="F37" i="452" l="1"/>
  <c r="Q17" i="215"/>
  <c r="R17" i="215"/>
  <c r="S17" i="215"/>
  <c r="J41" i="452" l="1"/>
  <c r="N46" i="442"/>
  <c r="N44" i="442"/>
  <c r="N42" i="442"/>
  <c r="N41" i="442"/>
  <c r="N40" i="442"/>
  <c r="N43" i="442"/>
  <c r="N45" i="442"/>
  <c r="N47" i="442"/>
  <c r="M40" i="442"/>
  <c r="M41" i="442"/>
  <c r="M42" i="442"/>
  <c r="M43" i="442"/>
  <c r="M44" i="442"/>
  <c r="M45" i="442"/>
  <c r="M46" i="442"/>
  <c r="M47" i="442"/>
  <c r="M39" i="442"/>
  <c r="B14" i="392" l="1"/>
  <c r="N39" i="442"/>
  <c r="C12" i="392"/>
  <c r="C9" i="392" l="1"/>
  <c r="H2" i="392"/>
  <c r="C8" i="392"/>
  <c r="C11" i="392"/>
  <c r="C13" i="392"/>
  <c r="C6" i="392"/>
  <c r="C7" i="392"/>
  <c r="C5" i="392"/>
  <c r="C10" i="392"/>
  <c r="N48" i="442"/>
  <c r="C14" i="392"/>
  <c r="L27" i="442" l="1"/>
  <c r="L16" i="442"/>
  <c r="L17" i="442"/>
  <c r="L18" i="442"/>
  <c r="L19" i="442"/>
  <c r="L20" i="442"/>
  <c r="L21" i="442"/>
  <c r="L22" i="442"/>
  <c r="L23" i="442"/>
  <c r="L24" i="442"/>
  <c r="L15" i="442"/>
  <c r="M16" i="442"/>
  <c r="M17" i="442"/>
  <c r="M18" i="442"/>
  <c r="M20" i="442"/>
  <c r="M21" i="442"/>
  <c r="M22" i="442"/>
  <c r="M23" i="442"/>
  <c r="M24" i="442"/>
  <c r="M15" i="442"/>
  <c r="L25" i="442"/>
  <c r="M14" i="442"/>
  <c r="M27" i="442" l="1"/>
  <c r="B19" i="283"/>
  <c r="B19" i="276"/>
  <c r="B22" i="444"/>
  <c r="C22" i="444"/>
  <c r="D22" i="444"/>
  <c r="E22" i="444"/>
  <c r="F20" i="444"/>
  <c r="F21" i="444"/>
  <c r="E19" i="444"/>
  <c r="F6" i="444"/>
  <c r="F7" i="444"/>
  <c r="F8" i="444"/>
  <c r="F9" i="444"/>
  <c r="F10" i="444"/>
  <c r="F11" i="444"/>
  <c r="F12" i="444"/>
  <c r="F13" i="444"/>
  <c r="F14" i="444"/>
  <c r="F15" i="444"/>
  <c r="F16" i="444"/>
  <c r="F17" i="444"/>
  <c r="F18" i="444"/>
  <c r="F19" i="444"/>
  <c r="F5" i="444"/>
  <c r="C15" i="29"/>
  <c r="D15" i="29"/>
  <c r="E15" i="29"/>
  <c r="F15" i="29"/>
  <c r="B15" i="29"/>
  <c r="M22" i="29"/>
  <c r="N22" i="29"/>
  <c r="O22" i="29"/>
  <c r="P22" i="29"/>
  <c r="M23" i="29"/>
  <c r="N23" i="29"/>
  <c r="O23" i="29"/>
  <c r="P23" i="29"/>
  <c r="M24" i="29"/>
  <c r="N24" i="29"/>
  <c r="O24" i="29"/>
  <c r="P24" i="29"/>
  <c r="M25" i="29"/>
  <c r="N25" i="29"/>
  <c r="O25" i="29"/>
  <c r="P25" i="29"/>
  <c r="M26" i="29"/>
  <c r="N26" i="29"/>
  <c r="V26" i="29" s="1"/>
  <c r="O26" i="29"/>
  <c r="P26" i="29"/>
  <c r="M27" i="29"/>
  <c r="N27" i="29"/>
  <c r="O27" i="29"/>
  <c r="P27" i="29"/>
  <c r="M28" i="29"/>
  <c r="N28" i="29"/>
  <c r="O28" i="29"/>
  <c r="P28" i="29"/>
  <c r="M29" i="29"/>
  <c r="N29" i="29"/>
  <c r="O29" i="29"/>
  <c r="P29" i="29"/>
  <c r="V29" i="29" s="1"/>
  <c r="M30" i="29"/>
  <c r="N30" i="29"/>
  <c r="O30" i="29"/>
  <c r="P30" i="29"/>
  <c r="P21" i="29"/>
  <c r="O21" i="29"/>
  <c r="N21" i="29"/>
  <c r="M21" i="29"/>
  <c r="N5" i="441"/>
  <c r="G6" i="391"/>
  <c r="G7" i="391"/>
  <c r="G8" i="391"/>
  <c r="G9" i="391"/>
  <c r="G10" i="391"/>
  <c r="G11" i="391"/>
  <c r="G5" i="391"/>
  <c r="V28" i="29" l="1"/>
  <c r="V25" i="29"/>
  <c r="V22" i="29"/>
  <c r="O31" i="29"/>
  <c r="P31" i="29"/>
  <c r="V23" i="29"/>
  <c r="V24" i="29"/>
  <c r="V27" i="29"/>
  <c r="V30" i="29"/>
  <c r="M31" i="29"/>
  <c r="N31" i="29"/>
  <c r="V21" i="29"/>
  <c r="V31" i="29" s="1"/>
  <c r="B17" i="447" l="1"/>
  <c r="F34" i="450"/>
  <c r="E6" i="391"/>
  <c r="E5" i="391"/>
  <c r="C11" i="391"/>
  <c r="D11" i="391"/>
  <c r="B11" i="391"/>
  <c r="E7" i="391"/>
  <c r="E8" i="391"/>
  <c r="E9" i="391"/>
  <c r="F9" i="391"/>
  <c r="E10" i="391"/>
  <c r="F10" i="391"/>
  <c r="F19" i="401"/>
  <c r="F5" i="391" l="1"/>
  <c r="E11" i="391"/>
  <c r="F8" i="391"/>
  <c r="F7" i="391"/>
  <c r="F6" i="391"/>
  <c r="G7" i="449"/>
  <c r="K6" i="449"/>
  <c r="K7" i="449"/>
  <c r="K8" i="449"/>
  <c r="K9" i="449"/>
  <c r="K10" i="449"/>
  <c r="K11" i="449"/>
  <c r="K12" i="449"/>
  <c r="F11" i="391" l="1"/>
  <c r="L12" i="406"/>
  <c r="L18" i="383"/>
  <c r="H18" i="383"/>
  <c r="G18" i="383"/>
  <c r="F18" i="383"/>
  <c r="E18" i="383"/>
  <c r="D18" i="383"/>
  <c r="C18" i="383"/>
  <c r="B18" i="383"/>
  <c r="M18" i="382"/>
  <c r="J18" i="382"/>
  <c r="H18" i="382"/>
  <c r="G18" i="382"/>
  <c r="F18" i="382"/>
  <c r="E18" i="382"/>
  <c r="D18" i="382"/>
  <c r="C18" i="382"/>
  <c r="B18" i="382"/>
  <c r="J6" i="434" l="1"/>
  <c r="J7" i="434"/>
  <c r="J8" i="434"/>
  <c r="J9" i="434"/>
  <c r="J10" i="434"/>
  <c r="J11" i="434"/>
  <c r="J12" i="434"/>
  <c r="J13" i="434"/>
  <c r="J14" i="434"/>
  <c r="J15" i="434"/>
  <c r="J16" i="434"/>
  <c r="J17" i="434"/>
  <c r="J18" i="434"/>
  <c r="J5" i="434"/>
  <c r="E6" i="434"/>
  <c r="E7" i="434"/>
  <c r="E8" i="434"/>
  <c r="E9" i="434"/>
  <c r="E10" i="434"/>
  <c r="E11" i="434"/>
  <c r="E12" i="434"/>
  <c r="E13" i="434"/>
  <c r="E14" i="434"/>
  <c r="E15" i="434"/>
  <c r="E16" i="434"/>
  <c r="E17" i="434"/>
  <c r="E18" i="434"/>
  <c r="E5" i="434"/>
  <c r="M6" i="287" l="1"/>
  <c r="O6" i="287"/>
  <c r="M7" i="287"/>
  <c r="O7" i="287"/>
  <c r="M8" i="287"/>
  <c r="O8" i="287"/>
  <c r="M9" i="287"/>
  <c r="O9" i="287"/>
  <c r="M10" i="287"/>
  <c r="O10" i="287"/>
  <c r="M11" i="287"/>
  <c r="O11" i="287"/>
  <c r="M12" i="287"/>
  <c r="P12" i="287" s="1"/>
  <c r="S12" i="287" s="1"/>
  <c r="N12" i="287"/>
  <c r="O12" i="287"/>
  <c r="M13" i="287"/>
  <c r="P13" i="287" s="1"/>
  <c r="Q13" i="287" s="1"/>
  <c r="N13" i="287"/>
  <c r="O13" i="287"/>
  <c r="M14" i="287"/>
  <c r="P14" i="287" s="1"/>
  <c r="S14" i="287" s="1"/>
  <c r="N14" i="287"/>
  <c r="O14" i="287"/>
  <c r="M15" i="287"/>
  <c r="N15" i="287"/>
  <c r="P15" i="287" s="1"/>
  <c r="S15" i="287" s="1"/>
  <c r="O15" i="287"/>
  <c r="M16" i="287"/>
  <c r="P16" i="287" s="1"/>
  <c r="N16" i="287"/>
  <c r="O16" i="287"/>
  <c r="M17" i="287"/>
  <c r="P17" i="287" s="1"/>
  <c r="N17" i="287"/>
  <c r="O17" i="287"/>
  <c r="M18" i="287"/>
  <c r="P18" i="287" s="1"/>
  <c r="N18" i="287"/>
  <c r="O18" i="287"/>
  <c r="O5" i="287"/>
  <c r="M5" i="287"/>
  <c r="L19" i="287"/>
  <c r="I6" i="335"/>
  <c r="I7" i="335"/>
  <c r="I8" i="335"/>
  <c r="I9" i="335"/>
  <c r="I10" i="335"/>
  <c r="I11" i="335"/>
  <c r="I12" i="335"/>
  <c r="I13" i="335"/>
  <c r="I14" i="335"/>
  <c r="I15" i="335"/>
  <c r="I16" i="335"/>
  <c r="I17" i="335"/>
  <c r="I18" i="335"/>
  <c r="I5" i="335"/>
  <c r="E11" i="335"/>
  <c r="E12" i="335"/>
  <c r="E13" i="335"/>
  <c r="E14" i="335"/>
  <c r="E15" i="335"/>
  <c r="E16" i="335"/>
  <c r="E17" i="335"/>
  <c r="E18" i="335"/>
  <c r="E88" i="468"/>
  <c r="L64" i="468"/>
  <c r="N62" i="468"/>
  <c r="H50" i="468"/>
  <c r="L41" i="468"/>
  <c r="L28" i="468"/>
  <c r="S13" i="287" l="1"/>
  <c r="Q16" i="287"/>
  <c r="R16" i="287"/>
  <c r="S16" i="287"/>
  <c r="R13" i="287"/>
  <c r="Q14" i="287"/>
  <c r="R14" i="287"/>
  <c r="Q12" i="287"/>
  <c r="Q15" i="287"/>
  <c r="R12" i="287"/>
  <c r="R15" i="287"/>
  <c r="F15" i="468"/>
  <c r="G18" i="481" l="1"/>
  <c r="H18" i="481" s="1"/>
  <c r="G17" i="481"/>
  <c r="H17" i="481" s="1"/>
  <c r="D17" i="481"/>
  <c r="G16" i="481"/>
  <c r="H16" i="481" s="1"/>
  <c r="G15" i="481"/>
  <c r="H15" i="481" s="1"/>
  <c r="G14" i="481"/>
  <c r="H14" i="481" s="1"/>
  <c r="G13" i="481"/>
  <c r="H13" i="481" s="1"/>
  <c r="G12" i="481"/>
  <c r="H12" i="481" s="1"/>
  <c r="G11" i="481"/>
  <c r="H11" i="481" s="1"/>
  <c r="D11" i="481"/>
  <c r="G10" i="481"/>
  <c r="H10" i="481" s="1"/>
  <c r="D10" i="481"/>
  <c r="G9" i="481"/>
  <c r="H9" i="481" s="1"/>
  <c r="D9" i="481"/>
  <c r="G8" i="481"/>
  <c r="H8" i="481" s="1"/>
  <c r="D8" i="481"/>
  <c r="D7" i="481"/>
  <c r="B61" i="468" l="1"/>
  <c r="F10" i="468" l="1"/>
  <c r="B33" i="468"/>
  <c r="C19" i="72" l="1"/>
  <c r="B19" i="72"/>
  <c r="M14" i="457" l="1"/>
  <c r="M15" i="457"/>
  <c r="M16" i="457"/>
  <c r="B19" i="385" l="1"/>
  <c r="C21" i="282" l="1"/>
  <c r="B21" i="282"/>
  <c r="O38" i="442"/>
  <c r="N38" i="442"/>
  <c r="M38" i="442"/>
  <c r="B9" i="179" l="1"/>
  <c r="B5" i="177" l="1"/>
  <c r="N18" i="382"/>
  <c r="I18" i="382"/>
  <c r="I18" i="383"/>
  <c r="N39" i="405"/>
  <c r="O39" i="405"/>
  <c r="E94" i="468" l="1"/>
  <c r="E83" i="468"/>
  <c r="C26" i="468"/>
  <c r="C38" i="468"/>
  <c r="C37" i="468"/>
  <c r="C27" i="468"/>
  <c r="C28" i="468"/>
  <c r="C29" i="468"/>
  <c r="H90" i="468" l="1"/>
  <c r="P26" i="438" l="1"/>
  <c r="N27" i="438"/>
  <c r="N28" i="438"/>
  <c r="N29" i="438"/>
  <c r="N30" i="438"/>
  <c r="N26" i="438"/>
  <c r="N20" i="438"/>
  <c r="N21" i="438"/>
  <c r="N22" i="438"/>
  <c r="N23" i="438"/>
  <c r="N19" i="438"/>
  <c r="F21" i="78"/>
  <c r="D21" i="78"/>
  <c r="B21" i="78"/>
  <c r="H96" i="468"/>
  <c r="H92" i="468"/>
  <c r="E87" i="468" s="1"/>
  <c r="E6" i="444"/>
  <c r="E7" i="444"/>
  <c r="E8" i="444"/>
  <c r="E9" i="444"/>
  <c r="E10" i="444"/>
  <c r="E11" i="444"/>
  <c r="E12" i="444"/>
  <c r="E13" i="444"/>
  <c r="E14" i="444"/>
  <c r="E15" i="444"/>
  <c r="E16" i="444"/>
  <c r="E17" i="444"/>
  <c r="E18" i="444"/>
  <c r="E5" i="444"/>
  <c r="H72" i="468" l="1"/>
  <c r="E72" i="468"/>
  <c r="C19" i="374" l="1"/>
  <c r="I9" i="427"/>
  <c r="I10" i="427"/>
  <c r="I11" i="427"/>
  <c r="I12" i="427"/>
  <c r="I13" i="427"/>
  <c r="I14" i="427"/>
  <c r="I15" i="427"/>
  <c r="I16" i="427"/>
  <c r="I17" i="427"/>
  <c r="I18" i="427"/>
  <c r="I19" i="427"/>
  <c r="I8" i="427"/>
  <c r="E9" i="427"/>
  <c r="E10" i="427"/>
  <c r="E11" i="427"/>
  <c r="E12" i="427"/>
  <c r="E13" i="427"/>
  <c r="E14" i="427"/>
  <c r="E15" i="427"/>
  <c r="E16" i="427"/>
  <c r="E17" i="427"/>
  <c r="E18" i="427"/>
  <c r="E19" i="427"/>
  <c r="E8" i="427"/>
  <c r="G19" i="427"/>
  <c r="G18" i="427"/>
  <c r="G17" i="427"/>
  <c r="G16" i="427"/>
  <c r="G15" i="427"/>
  <c r="G14" i="427"/>
  <c r="G13" i="427"/>
  <c r="G12" i="427"/>
  <c r="G11" i="427"/>
  <c r="G10" i="427"/>
  <c r="G9" i="427"/>
  <c r="G8" i="427"/>
  <c r="C9" i="427"/>
  <c r="C10" i="427"/>
  <c r="C11" i="427"/>
  <c r="C12" i="427"/>
  <c r="C13" i="427"/>
  <c r="C14" i="427"/>
  <c r="C15" i="427"/>
  <c r="C16" i="427"/>
  <c r="C17" i="427"/>
  <c r="C18" i="427"/>
  <c r="C19" i="427"/>
  <c r="C8" i="427"/>
  <c r="P9" i="427" l="1"/>
  <c r="O9" i="427"/>
  <c r="O10" i="427"/>
  <c r="P10" i="427"/>
  <c r="O11" i="427"/>
  <c r="P11" i="427"/>
  <c r="O12" i="427"/>
  <c r="P12" i="427"/>
  <c r="O13" i="427"/>
  <c r="P13" i="427"/>
  <c r="O14" i="427"/>
  <c r="P14" i="427"/>
  <c r="O15" i="427"/>
  <c r="P15" i="427"/>
  <c r="O16" i="427"/>
  <c r="P16" i="427"/>
  <c r="O17" i="427"/>
  <c r="P17" i="427"/>
  <c r="O18" i="427"/>
  <c r="P18" i="427"/>
  <c r="O19" i="427"/>
  <c r="P19" i="427"/>
  <c r="P8" i="427"/>
  <c r="Q9" i="427"/>
  <c r="Q10" i="427"/>
  <c r="Q11" i="427"/>
  <c r="Q12" i="427"/>
  <c r="Q13" i="427"/>
  <c r="Q14" i="427"/>
  <c r="Q15" i="427"/>
  <c r="Q16" i="427"/>
  <c r="Q17" i="427"/>
  <c r="Q18" i="427"/>
  <c r="Q19" i="427"/>
  <c r="Q8" i="427"/>
  <c r="O8" i="427"/>
  <c r="D22" i="282" l="1"/>
  <c r="C22" i="282"/>
  <c r="B22" i="282"/>
  <c r="L34" i="442" l="1"/>
  <c r="M101" i="468"/>
  <c r="D6" i="450"/>
  <c r="D7" i="450"/>
  <c r="D8" i="450"/>
  <c r="D9" i="450"/>
  <c r="D10" i="450"/>
  <c r="D12" i="450"/>
  <c r="D13" i="450"/>
  <c r="D14" i="450"/>
  <c r="D15" i="450"/>
  <c r="D16" i="450"/>
  <c r="D17" i="450"/>
  <c r="D18" i="450"/>
  <c r="D19" i="450"/>
  <c r="D20" i="450"/>
  <c r="D22" i="450"/>
  <c r="D25" i="450"/>
  <c r="D5" i="450"/>
  <c r="F8" i="29"/>
  <c r="F11" i="29"/>
  <c r="F6" i="29"/>
  <c r="F12" i="29"/>
  <c r="F9" i="29"/>
  <c r="F10" i="29"/>
  <c r="F7" i="29"/>
  <c r="F13" i="29"/>
  <c r="F14" i="29"/>
  <c r="F5" i="29"/>
  <c r="M71" i="468"/>
  <c r="G19" i="445"/>
  <c r="G8" i="29" l="1"/>
  <c r="G13" i="29"/>
  <c r="G11" i="29"/>
  <c r="G14" i="29"/>
  <c r="G7" i="29"/>
  <c r="G6" i="29"/>
  <c r="G10" i="29"/>
  <c r="G12" i="29"/>
  <c r="G5" i="29"/>
  <c r="G9" i="29"/>
  <c r="D45" i="468"/>
  <c r="B19" i="374" s="1"/>
  <c r="M19" i="442" l="1"/>
  <c r="G15" i="29"/>
  <c r="M25" i="442" s="1"/>
  <c r="C19" i="333"/>
  <c r="N21" i="442" l="1"/>
  <c r="N16" i="442"/>
  <c r="N18" i="442"/>
  <c r="N22" i="442"/>
  <c r="N24" i="442"/>
  <c r="N17" i="442"/>
  <c r="N20" i="442"/>
  <c r="N23" i="442"/>
  <c r="N19" i="442"/>
  <c r="A2" i="459"/>
  <c r="O5" i="466"/>
  <c r="O6" i="466"/>
  <c r="O4" i="466"/>
  <c r="B8" i="466" l="1"/>
  <c r="L13" i="457" s="1"/>
  <c r="M11" i="465"/>
  <c r="N11" i="465"/>
  <c r="O11" i="465"/>
  <c r="P11" i="465"/>
  <c r="Q11" i="465"/>
  <c r="R11" i="465"/>
  <c r="S11" i="465"/>
  <c r="T11" i="465"/>
  <c r="U11" i="465"/>
  <c r="V11" i="465"/>
  <c r="W11" i="465"/>
  <c r="L11" i="465"/>
  <c r="X10" i="465"/>
  <c r="X6" i="465"/>
  <c r="X5" i="465"/>
  <c r="X11" i="465" s="1"/>
  <c r="K7" i="466"/>
  <c r="K8" i="466" s="1"/>
  <c r="L7" i="466"/>
  <c r="L8" i="466" s="1"/>
  <c r="M7" i="466"/>
  <c r="M8" i="466" s="1"/>
  <c r="N7" i="466"/>
  <c r="N8" i="466" s="1"/>
  <c r="P7" i="466"/>
  <c r="Q7" i="466"/>
  <c r="R7" i="466"/>
  <c r="S7" i="466"/>
  <c r="T7" i="466"/>
  <c r="U7" i="466"/>
  <c r="J7" i="466"/>
  <c r="V5" i="466"/>
  <c r="V6" i="466"/>
  <c r="V4" i="466"/>
  <c r="O7" i="466" l="1"/>
  <c r="O8" i="466" s="1"/>
  <c r="J8" i="466"/>
  <c r="V7" i="466"/>
  <c r="M23" i="215" l="1"/>
  <c r="D19" i="283" l="1"/>
  <c r="I8" i="444"/>
  <c r="I9" i="444" s="1"/>
  <c r="H10" i="444"/>
  <c r="A2" i="444"/>
  <c r="D19" i="445" l="1"/>
  <c r="B19" i="445"/>
  <c r="Q8" i="404" l="1"/>
  <c r="H19" i="335"/>
  <c r="B19" i="335"/>
  <c r="A2" i="179" l="1"/>
  <c r="D6" i="478"/>
  <c r="D22" i="478" s="1"/>
  <c r="D7" i="478"/>
  <c r="D8" i="478"/>
  <c r="D9" i="478"/>
  <c r="D10" i="478"/>
  <c r="D11" i="478"/>
  <c r="D12" i="478"/>
  <c r="D13" i="478"/>
  <c r="D14" i="478"/>
  <c r="D15" i="478"/>
  <c r="D16" i="478"/>
  <c r="D17" i="478"/>
  <c r="D18" i="478"/>
  <c r="D19" i="478"/>
  <c r="D20" i="478"/>
  <c r="D21" i="478"/>
  <c r="D5" i="478"/>
  <c r="C22" i="478"/>
  <c r="A2" i="478"/>
  <c r="D19" i="72" l="1"/>
  <c r="J7" i="402" l="1"/>
  <c r="J8" i="402"/>
  <c r="J9" i="402"/>
  <c r="J10" i="402"/>
  <c r="J11" i="402"/>
  <c r="J12" i="402"/>
  <c r="J13" i="402"/>
  <c r="J14" i="402"/>
  <c r="J15" i="402"/>
  <c r="J16" i="402"/>
  <c r="J17" i="402"/>
  <c r="J18" i="402"/>
  <c r="J5" i="402"/>
  <c r="J6" i="402"/>
  <c r="M25" i="457" l="1"/>
  <c r="L26" i="457"/>
  <c r="L27" i="457"/>
  <c r="L25" i="457"/>
  <c r="L19" i="457"/>
  <c r="L20" i="457"/>
  <c r="L21" i="457"/>
  <c r="L22" i="457"/>
  <c r="L18" i="457"/>
  <c r="A20" i="226" l="1"/>
  <c r="A20" i="215"/>
  <c r="D34" i="450" l="1"/>
  <c r="E19" i="445" l="1"/>
  <c r="F19" i="445" s="1"/>
  <c r="F6" i="401"/>
  <c r="F7" i="401"/>
  <c r="F8" i="401"/>
  <c r="F9" i="401"/>
  <c r="F10" i="401"/>
  <c r="F11" i="401"/>
  <c r="F12" i="401"/>
  <c r="F20" i="401" s="1"/>
  <c r="F13" i="401"/>
  <c r="F14" i="401"/>
  <c r="F15" i="401"/>
  <c r="F16" i="401"/>
  <c r="F17" i="401"/>
  <c r="F18" i="401"/>
  <c r="F5" i="401"/>
  <c r="D21" i="400"/>
  <c r="A19" i="389" l="1"/>
  <c r="A19" i="385"/>
  <c r="N18" i="383" l="1"/>
  <c r="L19" i="382"/>
  <c r="M19" i="382"/>
  <c r="M32" i="406" s="1"/>
  <c r="K19" i="382"/>
  <c r="J19" i="382"/>
  <c r="A2" i="384"/>
  <c r="O17" i="383"/>
  <c r="A18" i="383"/>
  <c r="A2" i="377" l="1"/>
  <c r="C39" i="468" l="1"/>
  <c r="B39" i="468"/>
  <c r="E61" i="468"/>
  <c r="E51" i="468"/>
  <c r="M62" i="468"/>
  <c r="L29" i="415" l="1"/>
  <c r="L28" i="415"/>
  <c r="D21" i="226"/>
  <c r="E21" i="226"/>
  <c r="F21" i="226"/>
  <c r="C21" i="226"/>
  <c r="B21" i="226"/>
  <c r="H20" i="226"/>
  <c r="C21" i="215"/>
  <c r="D20" i="215"/>
  <c r="B21" i="215"/>
  <c r="Q16" i="440"/>
  <c r="R15" i="440"/>
  <c r="P15" i="440"/>
  <c r="Q15" i="440"/>
  <c r="O15" i="440"/>
  <c r="F17" i="443"/>
  <c r="F16" i="443"/>
  <c r="F15" i="443"/>
  <c r="B22" i="78"/>
  <c r="D22" i="78"/>
  <c r="F22" i="78"/>
  <c r="H21" i="78"/>
  <c r="E21" i="78" s="1"/>
  <c r="A21" i="78"/>
  <c r="N7" i="441"/>
  <c r="N8" i="441"/>
  <c r="N9" i="441"/>
  <c r="N10" i="441"/>
  <c r="N11" i="441"/>
  <c r="N6" i="441"/>
  <c r="A2" i="450"/>
  <c r="K16" i="415" l="1"/>
  <c r="F18" i="443"/>
  <c r="G15" i="443" s="1"/>
  <c r="F20" i="215"/>
  <c r="E20" i="215"/>
  <c r="H22" i="78"/>
  <c r="F6" i="443" s="1"/>
  <c r="C21" i="78"/>
  <c r="G21" i="78"/>
  <c r="A2" i="391"/>
  <c r="G16" i="443" l="1"/>
  <c r="G17" i="443"/>
  <c r="O28" i="408"/>
  <c r="G20" i="449"/>
  <c r="O27" i="408"/>
  <c r="O31" i="408"/>
  <c r="O32" i="408"/>
  <c r="O21" i="408"/>
  <c r="P21" i="408"/>
  <c r="Q21" i="408"/>
  <c r="N21" i="408"/>
  <c r="N18" i="408"/>
  <c r="N17" i="408"/>
  <c r="B21" i="400"/>
  <c r="O17" i="408" s="1"/>
  <c r="B21" i="449"/>
  <c r="G19" i="449"/>
  <c r="F21" i="449"/>
  <c r="I18" i="355"/>
  <c r="I17" i="355"/>
  <c r="I13" i="355"/>
  <c r="I12" i="355"/>
  <c r="D18" i="385"/>
  <c r="E18" i="385"/>
  <c r="I7" i="355"/>
  <c r="O13" i="408" l="1"/>
  <c r="N37" i="441"/>
  <c r="K20" i="449"/>
  <c r="L26" i="406" l="1"/>
  <c r="N22" i="406"/>
  <c r="M22" i="406"/>
  <c r="L17" i="406"/>
  <c r="M9" i="406"/>
  <c r="L9" i="406"/>
  <c r="K9" i="406"/>
  <c r="L4" i="406"/>
  <c r="A2" i="407"/>
  <c r="O12" i="407"/>
  <c r="P12" i="407"/>
  <c r="O13" i="407"/>
  <c r="P13" i="407"/>
  <c r="O14" i="407"/>
  <c r="P14" i="407"/>
  <c r="O15" i="407"/>
  <c r="P15" i="407"/>
  <c r="O16" i="407"/>
  <c r="P16" i="407"/>
  <c r="O17" i="407"/>
  <c r="P17" i="407"/>
  <c r="O18" i="407"/>
  <c r="P18" i="407"/>
  <c r="O19" i="407"/>
  <c r="P19" i="407"/>
  <c r="O20" i="407"/>
  <c r="P20" i="407"/>
  <c r="O21" i="407"/>
  <c r="P21" i="407"/>
  <c r="O22" i="407"/>
  <c r="P22" i="407"/>
  <c r="O23" i="407"/>
  <c r="P23" i="407"/>
  <c r="O11" i="407"/>
  <c r="O7" i="407"/>
  <c r="P11" i="407"/>
  <c r="L14" i="406" l="1"/>
  <c r="M8" i="406"/>
  <c r="L8" i="406"/>
  <c r="S28" i="324" l="1"/>
  <c r="R28" i="324"/>
  <c r="P28" i="324"/>
  <c r="Q28" i="324"/>
  <c r="O28" i="324"/>
  <c r="L23" i="323"/>
  <c r="M24" i="323"/>
  <c r="L24" i="323"/>
  <c r="N18" i="323"/>
  <c r="P18" i="323"/>
  <c r="Q18" i="323"/>
  <c r="O18" i="323"/>
  <c r="M18" i="323"/>
  <c r="L18" i="323"/>
  <c r="L39" i="322"/>
  <c r="M40" i="322"/>
  <c r="N40" i="322"/>
  <c r="L40" i="322"/>
  <c r="L34" i="322"/>
  <c r="M35" i="322"/>
  <c r="N35" i="322"/>
  <c r="L35" i="322"/>
  <c r="M17" i="322"/>
  <c r="N17" i="322"/>
  <c r="O17" i="322"/>
  <c r="P17" i="322"/>
  <c r="L17" i="322"/>
  <c r="O42" i="405"/>
  <c r="P42" i="405"/>
  <c r="N42" i="405"/>
  <c r="N34" i="405"/>
  <c r="N33" i="405"/>
  <c r="Q18" i="404"/>
  <c r="R18" i="404"/>
  <c r="P18" i="404"/>
  <c r="O18" i="404"/>
  <c r="N28" i="404"/>
  <c r="N27" i="404"/>
  <c r="N26" i="404"/>
  <c r="N25" i="404"/>
  <c r="N19" i="404"/>
  <c r="N20" i="404"/>
  <c r="N21" i="404"/>
  <c r="N22" i="404"/>
  <c r="N23" i="404"/>
  <c r="N24" i="404"/>
  <c r="N18" i="404"/>
  <c r="N9" i="404"/>
  <c r="O12" i="404"/>
  <c r="N13" i="404"/>
  <c r="N12" i="404"/>
  <c r="N11" i="404"/>
  <c r="N10" i="404"/>
  <c r="N7" i="404"/>
  <c r="N6" i="404"/>
  <c r="N5" i="404"/>
  <c r="N4" i="404"/>
  <c r="N3" i="404"/>
  <c r="H12" i="468" l="1"/>
  <c r="A2" i="226"/>
  <c r="A2" i="224"/>
  <c r="A20" i="224"/>
  <c r="A20" i="222"/>
  <c r="D19" i="222"/>
  <c r="D20" i="222"/>
  <c r="A2" i="222"/>
  <c r="A2" i="452"/>
  <c r="A20" i="217"/>
  <c r="K19" i="217"/>
  <c r="M19" i="217" s="1"/>
  <c r="A2" i="217"/>
  <c r="A2" i="215"/>
  <c r="A21" i="282"/>
  <c r="N16" i="440" s="1"/>
  <c r="E20" i="282"/>
  <c r="F20" i="282" s="1"/>
  <c r="A2" i="282"/>
  <c r="A2" i="78"/>
  <c r="A38" i="394"/>
  <c r="A2" i="394"/>
  <c r="D8" i="395"/>
  <c r="D9" i="395"/>
  <c r="D10" i="395"/>
  <c r="D11" i="395"/>
  <c r="D12" i="395"/>
  <c r="D13" i="395"/>
  <c r="D14" i="395"/>
  <c r="D15" i="395"/>
  <c r="D16" i="395"/>
  <c r="D17" i="395"/>
  <c r="D18" i="395"/>
  <c r="D19" i="395"/>
  <c r="A2" i="395"/>
  <c r="A20" i="395"/>
  <c r="A2" i="283"/>
  <c r="C18" i="283"/>
  <c r="A19" i="283"/>
  <c r="E18" i="283"/>
  <c r="A2" i="29"/>
  <c r="A19" i="276"/>
  <c r="A2" i="276"/>
  <c r="A17" i="447"/>
  <c r="A2" i="447"/>
  <c r="D18" i="72"/>
  <c r="A19" i="72"/>
  <c r="A2" i="72"/>
  <c r="A2" i="177"/>
  <c r="C6" i="450"/>
  <c r="C7" i="450"/>
  <c r="C8" i="450"/>
  <c r="C9" i="450"/>
  <c r="C10" i="450"/>
  <c r="C11" i="450"/>
  <c r="C12" i="450"/>
  <c r="C13" i="450"/>
  <c r="C14" i="450"/>
  <c r="C15" i="450"/>
  <c r="C16" i="450"/>
  <c r="C17" i="450"/>
  <c r="C18" i="450"/>
  <c r="C19" i="450"/>
  <c r="C20" i="450"/>
  <c r="C21" i="450"/>
  <c r="C22" i="450"/>
  <c r="C23" i="450"/>
  <c r="C24" i="450"/>
  <c r="C25" i="450"/>
  <c r="C26" i="450"/>
  <c r="C27" i="450"/>
  <c r="C28" i="450"/>
  <c r="C29" i="450"/>
  <c r="C30" i="450"/>
  <c r="C31" i="450"/>
  <c r="C32" i="450"/>
  <c r="C33" i="450"/>
  <c r="C5" i="450"/>
  <c r="N14" i="441"/>
  <c r="C20" i="445"/>
  <c r="A19" i="445"/>
  <c r="H18" i="445"/>
  <c r="F18" i="445"/>
  <c r="A2" i="445"/>
  <c r="A2" i="401"/>
  <c r="E20" i="401"/>
  <c r="Q22" i="408" s="1"/>
  <c r="D20" i="401"/>
  <c r="P22" i="408" s="1"/>
  <c r="C20" i="401"/>
  <c r="O22" i="408" s="1"/>
  <c r="B20" i="401"/>
  <c r="N22" i="408" s="1"/>
  <c r="G19" i="401"/>
  <c r="A19" i="401"/>
  <c r="C21" i="400"/>
  <c r="O18" i="408" s="1"/>
  <c r="O19" i="408" s="1"/>
  <c r="E20" i="400"/>
  <c r="A20" i="400"/>
  <c r="A2" i="400"/>
  <c r="A2" i="449"/>
  <c r="I21" i="449"/>
  <c r="J21" i="449"/>
  <c r="N38" i="441" s="1"/>
  <c r="H21" i="449"/>
  <c r="C21" i="449"/>
  <c r="O10" i="408" s="1"/>
  <c r="D21" i="449"/>
  <c r="O11" i="408" s="1"/>
  <c r="O14" i="408" s="1"/>
  <c r="E21" i="449"/>
  <c r="O12" i="408" s="1"/>
  <c r="A20" i="449"/>
  <c r="A2" i="389"/>
  <c r="A2" i="386"/>
  <c r="A2" i="385"/>
  <c r="I16" i="383"/>
  <c r="I17" i="383"/>
  <c r="N16" i="383"/>
  <c r="N17" i="383"/>
  <c r="N19" i="383"/>
  <c r="K19" i="383"/>
  <c r="L19" i="383"/>
  <c r="M19" i="383"/>
  <c r="J19" i="383"/>
  <c r="D19" i="383"/>
  <c r="E19" i="383"/>
  <c r="F19" i="383"/>
  <c r="G19" i="383"/>
  <c r="H19" i="383"/>
  <c r="C19" i="383"/>
  <c r="B19" i="383"/>
  <c r="A2" i="383"/>
  <c r="N19" i="382"/>
  <c r="I19" i="382"/>
  <c r="A2" i="381"/>
  <c r="A2" i="382"/>
  <c r="O17" i="382"/>
  <c r="N16" i="382"/>
  <c r="O16" i="382" s="1"/>
  <c r="N17" i="382"/>
  <c r="D19" i="382"/>
  <c r="E19" i="382"/>
  <c r="F19" i="382"/>
  <c r="G19" i="382"/>
  <c r="H19" i="382"/>
  <c r="C19" i="382"/>
  <c r="B19" i="382"/>
  <c r="A18" i="382"/>
  <c r="B2" i="380"/>
  <c r="A2" i="273"/>
  <c r="A2" i="272"/>
  <c r="F20" i="222" l="1"/>
  <c r="F19" i="222"/>
  <c r="M20" i="401"/>
  <c r="N25" i="442"/>
  <c r="N15" i="442"/>
  <c r="O18" i="383"/>
  <c r="O19" i="383" s="1"/>
  <c r="I19" i="383"/>
  <c r="M33" i="406" s="1"/>
  <c r="O18" i="382"/>
  <c r="E19" i="222"/>
  <c r="E20" i="222"/>
  <c r="R22" i="408"/>
  <c r="Q23" i="408" s="1"/>
  <c r="P18" i="408"/>
  <c r="P17" i="408"/>
  <c r="Q19" i="217"/>
  <c r="O19" i="217"/>
  <c r="N19" i="217"/>
  <c r="T19" i="217"/>
  <c r="L19" i="217"/>
  <c r="S19" i="217"/>
  <c r="R19" i="217"/>
  <c r="P19" i="217"/>
  <c r="G20" i="282"/>
  <c r="A2" i="374"/>
  <c r="A19" i="374"/>
  <c r="D18" i="374"/>
  <c r="D18" i="407"/>
  <c r="A19" i="407"/>
  <c r="B19" i="377"/>
  <c r="N27" i="324" s="1"/>
  <c r="H19" i="377"/>
  <c r="S29" i="324" s="1"/>
  <c r="B19" i="435"/>
  <c r="E18" i="435"/>
  <c r="H18" i="435"/>
  <c r="E18" i="342"/>
  <c r="H18" i="342"/>
  <c r="B19" i="342"/>
  <c r="N8" i="402" s="1"/>
  <c r="B2" i="435"/>
  <c r="B2" i="342"/>
  <c r="A19" i="434"/>
  <c r="K18" i="434"/>
  <c r="F18" i="434"/>
  <c r="I18" i="402"/>
  <c r="F18" i="402"/>
  <c r="H18" i="402" s="1"/>
  <c r="A19" i="402"/>
  <c r="N5" i="402" s="1"/>
  <c r="A2" i="402"/>
  <c r="A20" i="427"/>
  <c r="J19" i="427"/>
  <c r="L19" i="427"/>
  <c r="M19" i="427" s="1"/>
  <c r="E18" i="287"/>
  <c r="A19" i="287"/>
  <c r="A19" i="333"/>
  <c r="D18" i="333"/>
  <c r="A2" i="333"/>
  <c r="D6" i="336"/>
  <c r="Q20" i="404" s="1"/>
  <c r="D7" i="336"/>
  <c r="Q21" i="404" s="1"/>
  <c r="D8" i="336"/>
  <c r="Q22" i="404" s="1"/>
  <c r="D9" i="336"/>
  <c r="Q23" i="404" s="1"/>
  <c r="D10" i="336"/>
  <c r="Q24" i="404" s="1"/>
  <c r="D11" i="336"/>
  <c r="Q25" i="404" s="1"/>
  <c r="D12" i="336"/>
  <c r="Q26" i="404" s="1"/>
  <c r="D13" i="336"/>
  <c r="Q27" i="404" s="1"/>
  <c r="D5" i="336"/>
  <c r="Q19" i="404" s="1"/>
  <c r="B6" i="336"/>
  <c r="O20" i="404" s="1"/>
  <c r="B7" i="336"/>
  <c r="O21" i="404" s="1"/>
  <c r="B8" i="336"/>
  <c r="O22" i="404" s="1"/>
  <c r="B9" i="336"/>
  <c r="O23" i="404" s="1"/>
  <c r="B10" i="336"/>
  <c r="O24" i="404" s="1"/>
  <c r="B11" i="336"/>
  <c r="O25" i="404" s="1"/>
  <c r="B12" i="336"/>
  <c r="O26" i="404" s="1"/>
  <c r="B13" i="336"/>
  <c r="O27" i="404" s="1"/>
  <c r="O19" i="404"/>
  <c r="A2" i="335"/>
  <c r="A2" i="336"/>
  <c r="O13" i="404"/>
  <c r="G19" i="335"/>
  <c r="F19" i="335"/>
  <c r="O10" i="404" s="1"/>
  <c r="D19" i="335"/>
  <c r="C19" i="335"/>
  <c r="A19" i="335"/>
  <c r="G18" i="342" l="1"/>
  <c r="F18" i="342"/>
  <c r="E19" i="335"/>
  <c r="I19" i="335"/>
  <c r="J19" i="335" s="1"/>
  <c r="L18" i="434"/>
  <c r="G18" i="402"/>
  <c r="O11" i="404"/>
  <c r="N19" i="427"/>
  <c r="K19" i="427"/>
  <c r="P23" i="408"/>
  <c r="P24" i="408" s="1"/>
  <c r="O4" i="404"/>
  <c r="O7" i="404"/>
  <c r="O5" i="404"/>
  <c r="O6" i="404"/>
  <c r="K10" i="406"/>
  <c r="L5" i="406"/>
  <c r="N23" i="408"/>
  <c r="O23" i="408"/>
  <c r="N24" i="408" s="1"/>
  <c r="I18" i="435"/>
  <c r="Q6" i="404" l="1"/>
  <c r="O3" i="404"/>
  <c r="P3" i="404" s="1"/>
  <c r="O9" i="404"/>
  <c r="P13" i="404" s="1"/>
  <c r="P5" i="404" l="1"/>
  <c r="P7" i="404"/>
  <c r="P6" i="404"/>
  <c r="P4" i="404"/>
  <c r="P11" i="404"/>
  <c r="P9" i="404"/>
  <c r="P12" i="404"/>
  <c r="P10" i="404"/>
  <c r="G19" i="377"/>
  <c r="R29" i="324" s="1"/>
  <c r="F19" i="377"/>
  <c r="Q29" i="324" s="1"/>
  <c r="E19" i="377"/>
  <c r="P29" i="324" s="1"/>
  <c r="D19" i="377"/>
  <c r="O29" i="324" s="1"/>
  <c r="N29" i="324" l="1"/>
  <c r="Q30" i="324" s="1"/>
  <c r="E66" i="468"/>
  <c r="E65" i="468"/>
  <c r="E64" i="468"/>
  <c r="E63" i="468"/>
  <c r="L62" i="468"/>
  <c r="E62" i="468"/>
  <c r="E60" i="468"/>
  <c r="E59" i="468"/>
  <c r="E58" i="468"/>
  <c r="E57" i="468"/>
  <c r="E56" i="468"/>
  <c r="E55" i="468"/>
  <c r="E54" i="468"/>
  <c r="E53" i="468"/>
  <c r="E52" i="468"/>
  <c r="G50" i="468"/>
  <c r="F11" i="468" s="1"/>
  <c r="F50" i="468"/>
  <c r="B19" i="407"/>
  <c r="B45" i="468"/>
  <c r="C19" i="407" s="1"/>
  <c r="K41" i="468"/>
  <c r="E39" i="468"/>
  <c r="D39" i="468"/>
  <c r="E30" i="468"/>
  <c r="D30" i="468"/>
  <c r="B30" i="468"/>
  <c r="C4" i="468" s="1"/>
  <c r="K28" i="468"/>
  <c r="D21" i="468"/>
  <c r="B21" i="468"/>
  <c r="D14" i="468"/>
  <c r="B19" i="389" s="1"/>
  <c r="B14" i="468"/>
  <c r="D7" i="468"/>
  <c r="E50" i="468" l="1"/>
  <c r="F14" i="468"/>
  <c r="P30" i="324"/>
  <c r="E19" i="389"/>
  <c r="D19" i="389"/>
  <c r="O30" i="324"/>
  <c r="M5" i="406"/>
  <c r="P24" i="407"/>
  <c r="P27" i="407" s="1"/>
  <c r="O31" i="407"/>
  <c r="O33" i="407" s="1"/>
  <c r="O24" i="407"/>
  <c r="O27" i="407" s="1"/>
  <c r="M12" i="406" s="1"/>
  <c r="M10" i="406"/>
  <c r="L10" i="406"/>
  <c r="R30" i="324"/>
  <c r="N30" i="324"/>
  <c r="S30" i="324"/>
  <c r="C30" i="468"/>
  <c r="M19" i="287" s="1"/>
  <c r="D4" i="468" l="1"/>
  <c r="P16" i="440"/>
  <c r="O16" i="440"/>
  <c r="C38" i="394"/>
  <c r="L43" i="442" s="1"/>
  <c r="B38" i="394"/>
  <c r="C20" i="395"/>
  <c r="B20" i="395"/>
  <c r="L44" i="442" l="1"/>
  <c r="D20" i="395"/>
  <c r="E21" i="282"/>
  <c r="E19" i="283"/>
  <c r="M34" i="442" s="1"/>
  <c r="F21" i="282" l="1"/>
  <c r="R16" i="440"/>
  <c r="G21" i="282"/>
  <c r="F6" i="386"/>
  <c r="F7" i="386"/>
  <c r="F8" i="386"/>
  <c r="F9" i="386"/>
  <c r="F10" i="386"/>
  <c r="F11" i="386"/>
  <c r="F12" i="386"/>
  <c r="F13" i="386"/>
  <c r="F14" i="386"/>
  <c r="F15" i="386"/>
  <c r="F16" i="386"/>
  <c r="F17" i="386"/>
  <c r="F18" i="386"/>
  <c r="F19" i="386"/>
  <c r="F20" i="386"/>
  <c r="D6" i="386"/>
  <c r="D7" i="386"/>
  <c r="D8" i="386"/>
  <c r="D9" i="386"/>
  <c r="D10" i="386"/>
  <c r="D11" i="386"/>
  <c r="D12" i="386"/>
  <c r="D13" i="386"/>
  <c r="D14" i="386"/>
  <c r="D15" i="386"/>
  <c r="D16" i="386"/>
  <c r="D17" i="386"/>
  <c r="D18" i="386"/>
  <c r="D19" i="386"/>
  <c r="D20" i="386"/>
  <c r="F5" i="386"/>
  <c r="D5" i="386"/>
  <c r="G19" i="435"/>
  <c r="M28" i="323" s="1"/>
  <c r="F19" i="435"/>
  <c r="L28" i="323" s="1"/>
  <c r="D19" i="435"/>
  <c r="M25" i="323" s="1"/>
  <c r="C19" i="435"/>
  <c r="L25" i="323" s="1"/>
  <c r="J23" i="355" l="1"/>
  <c r="J22" i="355"/>
  <c r="M32" i="323"/>
  <c r="M31" i="323"/>
  <c r="C19" i="377"/>
  <c r="I19" i="434"/>
  <c r="H19" i="434"/>
  <c r="M41" i="322" s="1"/>
  <c r="G19" i="434"/>
  <c r="L41" i="322" s="1"/>
  <c r="D19" i="434"/>
  <c r="C19" i="434"/>
  <c r="M36" i="322" s="1"/>
  <c r="B19" i="434"/>
  <c r="L36" i="322" s="1"/>
  <c r="E19" i="402"/>
  <c r="Q5" i="402" s="1"/>
  <c r="O14" i="402" s="1"/>
  <c r="D19" i="402"/>
  <c r="D19" i="287"/>
  <c r="O19" i="287" s="1"/>
  <c r="O33" i="405"/>
  <c r="D19" i="342"/>
  <c r="C19" i="342"/>
  <c r="C19" i="287"/>
  <c r="N19" i="287" s="1"/>
  <c r="H20" i="427"/>
  <c r="F20" i="427"/>
  <c r="B19" i="402"/>
  <c r="N41" i="322" l="1"/>
  <c r="J19" i="434"/>
  <c r="N36" i="322"/>
  <c r="E19" i="434"/>
  <c r="P19" i="287"/>
  <c r="Q19" i="287" s="1"/>
  <c r="S19" i="287"/>
  <c r="L19" i="323"/>
  <c r="O8" i="402"/>
  <c r="P12" i="402" s="1"/>
  <c r="M19" i="323"/>
  <c r="P8" i="402"/>
  <c r="P13" i="402" s="1"/>
  <c r="L18" i="322"/>
  <c r="O5" i="402"/>
  <c r="O12" i="402" s="1"/>
  <c r="N18" i="322"/>
  <c r="P5" i="402"/>
  <c r="O13" i="402" s="1"/>
  <c r="I20" i="427"/>
  <c r="O20" i="427"/>
  <c r="G20" i="427"/>
  <c r="P20" i="427"/>
  <c r="O18" i="322"/>
  <c r="J19" i="402"/>
  <c r="M24" i="322" s="1"/>
  <c r="M45" i="322"/>
  <c r="M46" i="322"/>
  <c r="B14" i="336"/>
  <c r="D14" i="336"/>
  <c r="B20" i="427"/>
  <c r="D20" i="427"/>
  <c r="B19" i="333"/>
  <c r="O34" i="405" s="1"/>
  <c r="P33" i="405" s="1"/>
  <c r="C19" i="385"/>
  <c r="R19" i="287" l="1"/>
  <c r="E20" i="427"/>
  <c r="C20" i="427"/>
  <c r="Q20" i="427"/>
  <c r="Q28" i="404"/>
  <c r="O28" i="404"/>
  <c r="I8" i="355"/>
  <c r="E19" i="385"/>
  <c r="D19" i="385"/>
  <c r="B16" i="447" l="1"/>
  <c r="H34" i="450"/>
  <c r="G34" i="450"/>
  <c r="K17" i="449"/>
  <c r="K18" i="449"/>
  <c r="K16" i="449"/>
  <c r="K19" i="449"/>
  <c r="I17" i="382" l="1"/>
  <c r="D40" i="474" l="1"/>
  <c r="D4" i="474"/>
  <c r="Q17" i="440" l="1"/>
  <c r="P22" i="438"/>
  <c r="P21" i="438"/>
  <c r="P20" i="438"/>
  <c r="P23" i="438" l="1"/>
  <c r="A16" i="447" l="1"/>
  <c r="A17" i="337" l="1"/>
  <c r="A19" i="215" l="1"/>
  <c r="A18" i="401" l="1"/>
  <c r="A19" i="400"/>
  <c r="A19" i="449"/>
  <c r="E17" i="385" l="1"/>
  <c r="D14" i="385"/>
  <c r="D15" i="385"/>
  <c r="D16" i="385"/>
  <c r="D17" i="385"/>
  <c r="D17" i="333" l="1"/>
  <c r="H18" i="226" l="1"/>
  <c r="H19" i="226"/>
  <c r="C21" i="224"/>
  <c r="B21" i="224"/>
  <c r="C21" i="222" l="1"/>
  <c r="B21" i="222"/>
  <c r="K20" i="217"/>
  <c r="B21" i="217"/>
  <c r="D21" i="217"/>
  <c r="E21" i="217"/>
  <c r="F21" i="217"/>
  <c r="G21" i="217"/>
  <c r="H21" i="217"/>
  <c r="I21" i="217"/>
  <c r="J21" i="217"/>
  <c r="C21" i="217"/>
  <c r="D19" i="215"/>
  <c r="R20" i="217" l="1"/>
  <c r="E19" i="215"/>
  <c r="N20" i="217"/>
  <c r="Q20" i="217"/>
  <c r="P20" i="217"/>
  <c r="O20" i="217"/>
  <c r="M20" i="217"/>
  <c r="T20" i="217"/>
  <c r="L20" i="217"/>
  <c r="S20" i="217"/>
  <c r="F19" i="215"/>
  <c r="E34" i="450" l="1"/>
  <c r="O10" i="441" l="1"/>
  <c r="O8" i="441" l="1"/>
  <c r="P10" i="441" s="1"/>
  <c r="O9" i="441"/>
  <c r="O7" i="441"/>
  <c r="O11" i="441"/>
  <c r="A20" i="78"/>
  <c r="H20" i="78"/>
  <c r="E20" i="78" s="1"/>
  <c r="B16" i="283"/>
  <c r="C17" i="283" s="1"/>
  <c r="O6" i="441" l="1"/>
  <c r="O17" i="440"/>
  <c r="P17" i="440"/>
  <c r="C20" i="78"/>
  <c r="G20" i="78"/>
  <c r="E17" i="283"/>
  <c r="E19" i="400"/>
  <c r="G18" i="401"/>
  <c r="F17" i="445"/>
  <c r="H17" i="445" s="1"/>
  <c r="H19" i="445"/>
  <c r="E18" i="400"/>
  <c r="E17" i="400"/>
  <c r="I14" i="382"/>
  <c r="I15" i="382"/>
  <c r="I16" i="382"/>
  <c r="D17" i="374"/>
  <c r="D14" i="407"/>
  <c r="D15" i="407"/>
  <c r="D16" i="407"/>
  <c r="D17" i="407"/>
  <c r="E17" i="435"/>
  <c r="H17" i="435"/>
  <c r="H17" i="342"/>
  <c r="E17" i="342"/>
  <c r="K16" i="434"/>
  <c r="K17" i="434"/>
  <c r="F8" i="434"/>
  <c r="F9" i="434"/>
  <c r="F10" i="434"/>
  <c r="F11" i="434"/>
  <c r="F12" i="434"/>
  <c r="F13" i="434"/>
  <c r="F14" i="434"/>
  <c r="F15" i="434"/>
  <c r="F16" i="434"/>
  <c r="F17" i="434"/>
  <c r="I17" i="402"/>
  <c r="F17" i="402"/>
  <c r="H17" i="402" s="1"/>
  <c r="L17" i="427"/>
  <c r="L18" i="427"/>
  <c r="J14" i="427"/>
  <c r="J15" i="427"/>
  <c r="J16" i="427"/>
  <c r="J17" i="427"/>
  <c r="J18" i="427"/>
  <c r="E15" i="287"/>
  <c r="E16" i="287"/>
  <c r="E17" i="287"/>
  <c r="D17" i="337"/>
  <c r="C17" i="337"/>
  <c r="B17" i="337"/>
  <c r="G17" i="342" l="1"/>
  <c r="F17" i="342"/>
  <c r="L16" i="434"/>
  <c r="N18" i="427"/>
  <c r="I17" i="435"/>
  <c r="L17" i="434"/>
  <c r="K17" i="427"/>
  <c r="K18" i="427"/>
  <c r="M18" i="427"/>
  <c r="M17" i="427"/>
  <c r="J17" i="335"/>
  <c r="G17" i="402"/>
  <c r="N17" i="427"/>
  <c r="O16" i="383"/>
  <c r="N23" i="406" l="1"/>
  <c r="M23" i="406"/>
  <c r="F15" i="402"/>
  <c r="F16" i="402"/>
  <c r="A19" i="226" l="1"/>
  <c r="C6" i="377" l="1"/>
  <c r="C7" i="377"/>
  <c r="C8" i="377"/>
  <c r="C9" i="377"/>
  <c r="C10" i="377"/>
  <c r="C11" i="377"/>
  <c r="C12" i="377"/>
  <c r="C13" i="377"/>
  <c r="C14" i="377"/>
  <c r="C15" i="377"/>
  <c r="C16" i="377"/>
  <c r="G17" i="401" l="1"/>
  <c r="H19" i="78" l="1"/>
  <c r="C17" i="72" l="1"/>
  <c r="B17" i="72"/>
  <c r="D17" i="72" s="1"/>
  <c r="K13" i="449" l="1"/>
  <c r="K14" i="449"/>
  <c r="K15" i="449"/>
  <c r="B20" i="276" l="1"/>
  <c r="M12" i="442" s="1"/>
  <c r="B8" i="447"/>
  <c r="B9" i="447"/>
  <c r="B10" i="447"/>
  <c r="D6" i="385"/>
  <c r="L38" i="442" l="1"/>
  <c r="O47" i="442"/>
  <c r="O46" i="442"/>
  <c r="N24" i="406" l="1"/>
  <c r="M24" i="406"/>
  <c r="K29" i="415" l="1"/>
  <c r="K28" i="415"/>
  <c r="L30" i="415" l="1"/>
  <c r="D18" i="222" l="1"/>
  <c r="K18" i="217"/>
  <c r="L18" i="217" s="1"/>
  <c r="D18" i="215"/>
  <c r="E18" i="222" l="1"/>
  <c r="N17" i="215"/>
  <c r="E18" i="215"/>
  <c r="F18" i="222"/>
  <c r="R18" i="217"/>
  <c r="S18" i="217"/>
  <c r="O18" i="217"/>
  <c r="P18" i="217"/>
  <c r="N18" i="217"/>
  <c r="M18" i="217"/>
  <c r="Q18" i="217"/>
  <c r="T18" i="217"/>
  <c r="F18" i="215"/>
  <c r="E19" i="282" l="1"/>
  <c r="B14" i="447"/>
  <c r="C16" i="72"/>
  <c r="B16" i="72"/>
  <c r="D16" i="72" s="1"/>
  <c r="E16" i="445"/>
  <c r="D16" i="445"/>
  <c r="B16" i="445"/>
  <c r="G16" i="401"/>
  <c r="F19" i="282" l="1"/>
  <c r="F16" i="445"/>
  <c r="H16" i="445" s="1"/>
  <c r="E16" i="283"/>
  <c r="C16" i="283"/>
  <c r="G19" i="78"/>
  <c r="G19" i="282"/>
  <c r="E19" i="78"/>
  <c r="C19" i="78"/>
  <c r="G17" i="449" l="1"/>
  <c r="E16" i="385"/>
  <c r="N6" i="382"/>
  <c r="N7" i="382"/>
  <c r="N8" i="382"/>
  <c r="N9" i="382"/>
  <c r="N10" i="382"/>
  <c r="N11" i="382"/>
  <c r="N12" i="382"/>
  <c r="N13" i="382"/>
  <c r="O13" i="382" s="1"/>
  <c r="N14" i="382"/>
  <c r="O14" i="382" s="1"/>
  <c r="N15" i="382"/>
  <c r="O15" i="382" s="1"/>
  <c r="I6" i="382"/>
  <c r="I7" i="382"/>
  <c r="I8" i="382"/>
  <c r="I9" i="382"/>
  <c r="I10" i="382"/>
  <c r="I11" i="382"/>
  <c r="I12" i="382"/>
  <c r="I13" i="382"/>
  <c r="N6" i="383"/>
  <c r="N7" i="383"/>
  <c r="N8" i="383"/>
  <c r="N9" i="383"/>
  <c r="N10" i="383"/>
  <c r="N11" i="383"/>
  <c r="N12" i="383"/>
  <c r="N13" i="383"/>
  <c r="N14" i="383"/>
  <c r="N15" i="383"/>
  <c r="I6" i="383"/>
  <c r="I7" i="383"/>
  <c r="I8" i="383"/>
  <c r="I9" i="383"/>
  <c r="I10" i="383"/>
  <c r="I11" i="383"/>
  <c r="I12" i="383"/>
  <c r="I13" i="383"/>
  <c r="I14" i="383"/>
  <c r="I15" i="383"/>
  <c r="O11" i="382" l="1"/>
  <c r="O9" i="382"/>
  <c r="O7" i="382"/>
  <c r="O12" i="382"/>
  <c r="O10" i="382"/>
  <c r="O8" i="382"/>
  <c r="O6" i="382"/>
  <c r="D16" i="374"/>
  <c r="H16" i="435"/>
  <c r="H15" i="435"/>
  <c r="E16" i="435"/>
  <c r="I16" i="435" s="1"/>
  <c r="O19" i="382" l="1"/>
  <c r="H19" i="435"/>
  <c r="N28" i="323" s="1"/>
  <c r="E15" i="342"/>
  <c r="E16" i="342"/>
  <c r="H16" i="342"/>
  <c r="K15" i="434"/>
  <c r="L15" i="434" s="1"/>
  <c r="F7" i="402"/>
  <c r="G7" i="402" s="1"/>
  <c r="F8" i="402"/>
  <c r="G8" i="402" s="1"/>
  <c r="F9" i="402"/>
  <c r="G9" i="402" s="1"/>
  <c r="F10" i="402"/>
  <c r="G10" i="402" s="1"/>
  <c r="F11" i="402"/>
  <c r="G11" i="402" s="1"/>
  <c r="F12" i="402"/>
  <c r="G12" i="402" s="1"/>
  <c r="F13" i="402"/>
  <c r="G13" i="402" s="1"/>
  <c r="F14" i="402"/>
  <c r="G14" i="402" s="1"/>
  <c r="G15" i="402"/>
  <c r="G16" i="402"/>
  <c r="C6" i="402"/>
  <c r="I6" i="402" s="1"/>
  <c r="C7" i="402"/>
  <c r="I7" i="402" s="1"/>
  <c r="C8" i="402"/>
  <c r="I8" i="402" s="1"/>
  <c r="C9" i="402"/>
  <c r="I9" i="402" s="1"/>
  <c r="C10" i="402"/>
  <c r="I10" i="402" s="1"/>
  <c r="C11" i="402"/>
  <c r="I11" i="402" s="1"/>
  <c r="C12" i="402"/>
  <c r="I12" i="402" s="1"/>
  <c r="C13" i="402"/>
  <c r="I13" i="402" s="1"/>
  <c r="C14" i="402"/>
  <c r="I14" i="402" s="1"/>
  <c r="C15" i="402"/>
  <c r="I15" i="402" s="1"/>
  <c r="C16" i="402"/>
  <c r="I16" i="402" s="1"/>
  <c r="J7" i="427"/>
  <c r="L7" i="427"/>
  <c r="J8" i="427"/>
  <c r="L8" i="427"/>
  <c r="M8" i="427" s="1"/>
  <c r="J9" i="427"/>
  <c r="L9" i="427"/>
  <c r="J10" i="427"/>
  <c r="L10" i="427"/>
  <c r="M10" i="427" s="1"/>
  <c r="J11" i="427"/>
  <c r="L11" i="427"/>
  <c r="J12" i="427"/>
  <c r="L12" i="427"/>
  <c r="J13" i="427"/>
  <c r="L13" i="427"/>
  <c r="L14" i="427"/>
  <c r="L15" i="427"/>
  <c r="L16" i="427"/>
  <c r="H16" i="287"/>
  <c r="D16" i="333"/>
  <c r="G16" i="342" l="1"/>
  <c r="F16" i="342"/>
  <c r="F15" i="342"/>
  <c r="G15" i="342"/>
  <c r="K13" i="427"/>
  <c r="K9" i="427"/>
  <c r="K12" i="427"/>
  <c r="M11" i="427"/>
  <c r="K8" i="427"/>
  <c r="N16" i="427"/>
  <c r="M16" i="427"/>
  <c r="K16" i="427"/>
  <c r="K11" i="427"/>
  <c r="M15" i="427"/>
  <c r="K15" i="427"/>
  <c r="K10" i="427"/>
  <c r="M12" i="427"/>
  <c r="M14" i="427"/>
  <c r="K14" i="427"/>
  <c r="M13" i="427"/>
  <c r="M9" i="427"/>
  <c r="N29" i="323"/>
  <c r="M29" i="323"/>
  <c r="L29" i="323"/>
  <c r="K19" i="434"/>
  <c r="H15" i="402"/>
  <c r="H13" i="402"/>
  <c r="H11" i="402"/>
  <c r="H9" i="402"/>
  <c r="H10" i="402"/>
  <c r="H7" i="402"/>
  <c r="H16" i="402"/>
  <c r="H14" i="402"/>
  <c r="H12" i="402"/>
  <c r="H8" i="402"/>
  <c r="F19" i="434"/>
  <c r="G16" i="287"/>
  <c r="F16" i="287"/>
  <c r="M30" i="322" l="1"/>
  <c r="O41" i="322"/>
  <c r="M29" i="322"/>
  <c r="O36" i="322"/>
  <c r="L19" i="434"/>
  <c r="M31" i="322" l="1"/>
  <c r="N30" i="322" s="1"/>
  <c r="O37" i="322"/>
  <c r="M50" i="322"/>
  <c r="N37" i="322"/>
  <c r="L37" i="322"/>
  <c r="M37" i="322"/>
  <c r="O42" i="322"/>
  <c r="M42" i="322"/>
  <c r="N42" i="322"/>
  <c r="L42" i="322"/>
  <c r="F19" i="402"/>
  <c r="P18" i="322" s="1"/>
  <c r="D18" i="389"/>
  <c r="D17" i="389"/>
  <c r="J16" i="335"/>
  <c r="C19" i="402"/>
  <c r="O20" i="434" l="1"/>
  <c r="N31" i="322"/>
  <c r="N29" i="322"/>
  <c r="P19" i="322"/>
  <c r="O19" i="322"/>
  <c r="N19" i="322"/>
  <c r="L19" i="322"/>
  <c r="M38" i="322"/>
  <c r="I19" i="402"/>
  <c r="M18" i="322"/>
  <c r="M43" i="322"/>
  <c r="E19" i="287"/>
  <c r="E18" i="389"/>
  <c r="D19" i="407"/>
  <c r="E17" i="389"/>
  <c r="L15" i="406" l="1"/>
  <c r="N10" i="406"/>
  <c r="M19" i="322"/>
  <c r="M22" i="322"/>
  <c r="M23" i="322"/>
  <c r="P29" i="438" l="1"/>
  <c r="B7" i="459"/>
  <c r="J10" i="459" l="1"/>
  <c r="J9" i="459"/>
  <c r="J11" i="459" s="1"/>
  <c r="B11" i="465"/>
  <c r="I13" i="465" s="1"/>
  <c r="C10" i="465" l="1"/>
  <c r="H6" i="78" l="1"/>
  <c r="H7" i="78"/>
  <c r="H8" i="78"/>
  <c r="H9" i="78"/>
  <c r="H10" i="78"/>
  <c r="H11" i="78"/>
  <c r="H12" i="78"/>
  <c r="H13" i="78"/>
  <c r="H14" i="78"/>
  <c r="H15" i="78"/>
  <c r="H16" i="78"/>
  <c r="H17" i="78"/>
  <c r="H18" i="78"/>
  <c r="G22" i="78" l="1"/>
  <c r="F12" i="443" s="1"/>
  <c r="P28" i="438"/>
  <c r="P27" i="438" l="1"/>
  <c r="J7" i="396"/>
  <c r="P30" i="438" s="1"/>
  <c r="G6" i="449"/>
  <c r="G8" i="449"/>
  <c r="G9" i="449"/>
  <c r="G10" i="449"/>
  <c r="G11" i="449"/>
  <c r="G12" i="449"/>
  <c r="G13" i="449"/>
  <c r="G14" i="449"/>
  <c r="G15" i="449"/>
  <c r="G16" i="449"/>
  <c r="G18" i="449"/>
  <c r="G21" i="449" l="1"/>
  <c r="K21" i="449"/>
  <c r="N4" i="441" s="1"/>
  <c r="P12" i="408" l="1"/>
  <c r="P13" i="408"/>
  <c r="P10" i="408"/>
  <c r="P11" i="408"/>
  <c r="C6" i="459"/>
  <c r="M27" i="457" s="1"/>
  <c r="Q11" i="408" l="1"/>
  <c r="P14" i="408"/>
  <c r="J20" i="427"/>
  <c r="E18" i="282" l="1"/>
  <c r="E6" i="282"/>
  <c r="E7" i="282"/>
  <c r="E8" i="282"/>
  <c r="E9" i="282"/>
  <c r="E10" i="282"/>
  <c r="E11" i="282"/>
  <c r="E12" i="282"/>
  <c r="E13" i="282"/>
  <c r="E14" i="282"/>
  <c r="E15" i="282"/>
  <c r="E16" i="282"/>
  <c r="E17" i="282"/>
  <c r="C6" i="466" l="1"/>
  <c r="L15" i="457" s="1"/>
  <c r="C7" i="466" l="1"/>
  <c r="L16" i="457" s="1"/>
  <c r="C5" i="466"/>
  <c r="L14" i="457" s="1"/>
  <c r="F21" i="386" l="1"/>
  <c r="J18" i="355" s="1"/>
  <c r="K23" i="355" s="1"/>
  <c r="B20" i="386"/>
  <c r="G20" i="386" s="1"/>
  <c r="D21" i="386"/>
  <c r="J17" i="355" s="1"/>
  <c r="K22" i="355" s="1"/>
  <c r="E20" i="386" l="1"/>
  <c r="O8" i="383" l="1"/>
  <c r="O9" i="383"/>
  <c r="O12" i="383"/>
  <c r="O7" i="383"/>
  <c r="O6" i="383" l="1"/>
  <c r="O14" i="383"/>
  <c r="O13" i="383"/>
  <c r="O15" i="383"/>
  <c r="E12" i="287" l="1"/>
  <c r="H12" i="287" s="1"/>
  <c r="E13" i="287"/>
  <c r="H13" i="287" s="1"/>
  <c r="E14" i="287"/>
  <c r="H14" i="287" s="1"/>
  <c r="B15" i="333"/>
  <c r="E15" i="333" l="1"/>
  <c r="E16" i="333"/>
  <c r="D19" i="333"/>
  <c r="H19" i="287"/>
  <c r="H15" i="287"/>
  <c r="P43" i="405" l="1"/>
  <c r="O37" i="405"/>
  <c r="E5" i="385"/>
  <c r="E6" i="385"/>
  <c r="E7" i="385"/>
  <c r="E8" i="385"/>
  <c r="E9" i="385"/>
  <c r="E10" i="385"/>
  <c r="E13" i="385"/>
  <c r="E14" i="385"/>
  <c r="E15" i="385"/>
  <c r="H17" i="226" l="1"/>
  <c r="D17" i="222"/>
  <c r="K17" i="217"/>
  <c r="F17" i="222" l="1"/>
  <c r="C7" i="465"/>
  <c r="N20" i="457" s="1"/>
  <c r="C6" i="465"/>
  <c r="N19" i="457" s="1"/>
  <c r="C8" i="465"/>
  <c r="N21" i="457" s="1"/>
  <c r="C9" i="465"/>
  <c r="N22" i="457" s="1"/>
  <c r="C11" i="465"/>
  <c r="C5" i="465"/>
  <c r="N18" i="457" s="1"/>
  <c r="E17" i="222"/>
  <c r="L17" i="217"/>
  <c r="M17" i="217"/>
  <c r="N17" i="217"/>
  <c r="O17" i="217"/>
  <c r="P17" i="217"/>
  <c r="Q17" i="217"/>
  <c r="R17" i="217"/>
  <c r="S17" i="217"/>
  <c r="T17" i="217"/>
  <c r="D17" i="215"/>
  <c r="F18" i="282"/>
  <c r="E15" i="283"/>
  <c r="N16" i="215" l="1"/>
  <c r="E18" i="78"/>
  <c r="E17" i="215"/>
  <c r="F17" i="215"/>
  <c r="G18" i="282"/>
  <c r="G18" i="78"/>
  <c r="C18" i="78"/>
  <c r="E16" i="400" l="1"/>
  <c r="E16" i="389" l="1"/>
  <c r="D16" i="389"/>
  <c r="D10" i="385" l="1"/>
  <c r="B15" i="374" l="1"/>
  <c r="D15" i="374" s="1"/>
  <c r="E15" i="435" l="1"/>
  <c r="I15" i="435" s="1"/>
  <c r="E14" i="435"/>
  <c r="H15" i="342"/>
  <c r="F15" i="287" l="1"/>
  <c r="G15" i="287" l="1"/>
  <c r="J15" i="335" l="1"/>
  <c r="B13" i="447" l="1"/>
  <c r="C15" i="72" l="1"/>
  <c r="B15" i="72"/>
  <c r="G7" i="396" l="1"/>
  <c r="B7" i="386" l="1"/>
  <c r="B8" i="386"/>
  <c r="B9" i="386"/>
  <c r="B10" i="386"/>
  <c r="B11" i="386"/>
  <c r="B12" i="386"/>
  <c r="B13" i="386"/>
  <c r="B14" i="386"/>
  <c r="B15" i="386"/>
  <c r="B16" i="386"/>
  <c r="B17" i="386"/>
  <c r="B18" i="386"/>
  <c r="B19" i="386"/>
  <c r="A15" i="72" l="1"/>
  <c r="D15" i="72" l="1"/>
  <c r="G15" i="401"/>
  <c r="E19" i="342" l="1"/>
  <c r="N19" i="323" l="1"/>
  <c r="M22" i="323" s="1"/>
  <c r="O20" i="342"/>
  <c r="F19" i="342"/>
  <c r="G19" i="342"/>
  <c r="O40" i="442"/>
  <c r="O43" i="442"/>
  <c r="O42" i="442"/>
  <c r="G14" i="445" l="1"/>
  <c r="H16" i="226" l="1"/>
  <c r="D16" i="222"/>
  <c r="K16" i="217"/>
  <c r="M16" i="217" l="1"/>
  <c r="F16" i="222"/>
  <c r="S16" i="217"/>
  <c r="T16" i="217"/>
  <c r="L16" i="217"/>
  <c r="R16" i="217"/>
  <c r="Q16" i="217"/>
  <c r="P16" i="217"/>
  <c r="O16" i="217"/>
  <c r="N16" i="217"/>
  <c r="E16" i="222"/>
  <c r="D16" i="215"/>
  <c r="B14" i="283"/>
  <c r="B15" i="445"/>
  <c r="D15" i="445"/>
  <c r="E15" i="445"/>
  <c r="G14" i="401"/>
  <c r="N15" i="215" l="1"/>
  <c r="C15" i="283"/>
  <c r="C14" i="283"/>
  <c r="F15" i="445"/>
  <c r="H15" i="445" s="1"/>
  <c r="E14" i="283"/>
  <c r="F16" i="215"/>
  <c r="E17" i="78"/>
  <c r="E16" i="215"/>
  <c r="G17" i="282"/>
  <c r="F17" i="282"/>
  <c r="G17" i="78"/>
  <c r="C17" i="78"/>
  <c r="E15" i="389" l="1"/>
  <c r="D15" i="389"/>
  <c r="H19" i="342"/>
  <c r="Q19" i="323" s="1"/>
  <c r="D14" i="374" l="1"/>
  <c r="H14" i="435"/>
  <c r="I14" i="435" s="1"/>
  <c r="H14" i="342"/>
  <c r="E5" i="342"/>
  <c r="E6" i="342"/>
  <c r="E7" i="342"/>
  <c r="E8" i="342"/>
  <c r="E9" i="342"/>
  <c r="E10" i="342"/>
  <c r="E11" i="342"/>
  <c r="E12" i="342"/>
  <c r="E13" i="342"/>
  <c r="E14" i="342"/>
  <c r="F6" i="402"/>
  <c r="F5" i="402"/>
  <c r="C5" i="402"/>
  <c r="K14" i="434"/>
  <c r="N15" i="427"/>
  <c r="D14" i="333"/>
  <c r="C10" i="287" l="1"/>
  <c r="F10" i="342"/>
  <c r="G10" i="342"/>
  <c r="F13" i="342"/>
  <c r="G13" i="342"/>
  <c r="C9" i="287"/>
  <c r="F9" i="342"/>
  <c r="G9" i="342"/>
  <c r="F12" i="342"/>
  <c r="G12" i="342"/>
  <c r="C8" i="287"/>
  <c r="E8" i="287" s="1"/>
  <c r="H8" i="287" s="1"/>
  <c r="G8" i="342"/>
  <c r="F8" i="342"/>
  <c r="C7" i="287"/>
  <c r="G7" i="342"/>
  <c r="F7" i="342"/>
  <c r="C5" i="287"/>
  <c r="G5" i="342"/>
  <c r="F5" i="342"/>
  <c r="C11" i="287"/>
  <c r="E11" i="287" s="1"/>
  <c r="H11" i="287" s="1"/>
  <c r="F11" i="342"/>
  <c r="G11" i="342"/>
  <c r="C6" i="287"/>
  <c r="N6" i="287" s="1"/>
  <c r="G6" i="342"/>
  <c r="F6" i="342"/>
  <c r="F14" i="342"/>
  <c r="G14" i="342"/>
  <c r="E10" i="287"/>
  <c r="H10" i="287" s="1"/>
  <c r="N10" i="287"/>
  <c r="P10" i="287" s="1"/>
  <c r="E7" i="287"/>
  <c r="H7" i="287" s="1"/>
  <c r="N7" i="287"/>
  <c r="N11" i="287"/>
  <c r="E9" i="287"/>
  <c r="H9" i="287" s="1"/>
  <c r="N9" i="287"/>
  <c r="E6" i="287"/>
  <c r="H6" i="287" s="1"/>
  <c r="E5" i="287"/>
  <c r="H5" i="287" s="1"/>
  <c r="N5" i="287"/>
  <c r="J14" i="335"/>
  <c r="G6" i="402"/>
  <c r="H6" i="402"/>
  <c r="L14" i="434"/>
  <c r="F14" i="287"/>
  <c r="G14" i="287"/>
  <c r="N8" i="287" l="1"/>
  <c r="P6" i="287"/>
  <c r="R6" i="287"/>
  <c r="P11" i="287"/>
  <c r="R11" i="287"/>
  <c r="P7" i="287"/>
  <c r="R7" i="287" s="1"/>
  <c r="P9" i="287"/>
  <c r="P5" i="287"/>
  <c r="R5" i="287" s="1"/>
  <c r="R10" i="287"/>
  <c r="S10" i="287"/>
  <c r="Q10" i="287"/>
  <c r="P8" i="287"/>
  <c r="R8" i="287" s="1"/>
  <c r="B12" i="447"/>
  <c r="B11" i="447"/>
  <c r="S9" i="287" l="1"/>
  <c r="Q9" i="287"/>
  <c r="R9" i="287"/>
  <c r="S5" i="287"/>
  <c r="Q5" i="287"/>
  <c r="S7" i="287"/>
  <c r="Q7" i="287"/>
  <c r="S11" i="287"/>
  <c r="Q11" i="287"/>
  <c r="S8" i="287"/>
  <c r="Q8" i="287"/>
  <c r="S6" i="287"/>
  <c r="Q6" i="287"/>
  <c r="B14" i="72"/>
  <c r="C14" i="72"/>
  <c r="D15" i="333" l="1"/>
  <c r="B12" i="333" l="1"/>
  <c r="B13" i="333"/>
  <c r="E13" i="333" l="1"/>
  <c r="E14" i="333"/>
  <c r="D13" i="333"/>
  <c r="E14" i="445" l="1"/>
  <c r="D14" i="445"/>
  <c r="B14" i="445"/>
  <c r="F14" i="445" s="1"/>
  <c r="D15" i="222" l="1"/>
  <c r="H15" i="226" l="1"/>
  <c r="H14" i="226"/>
  <c r="H13" i="226"/>
  <c r="H12" i="226"/>
  <c r="H11" i="226"/>
  <c r="H10" i="226"/>
  <c r="H9" i="226"/>
  <c r="H8" i="226"/>
  <c r="H7" i="226"/>
  <c r="H6" i="226"/>
  <c r="G5" i="226"/>
  <c r="D13" i="224"/>
  <c r="D12" i="224"/>
  <c r="D11" i="224"/>
  <c r="D10" i="224"/>
  <c r="D9" i="224"/>
  <c r="D8" i="224"/>
  <c r="D7" i="224"/>
  <c r="D6" i="224"/>
  <c r="D5" i="224"/>
  <c r="D14" i="222"/>
  <c r="F14" i="222" s="1"/>
  <c r="D13" i="222"/>
  <c r="F13" i="222" s="1"/>
  <c r="D12" i="222"/>
  <c r="D11" i="222"/>
  <c r="D10" i="222"/>
  <c r="E10" i="222" s="1"/>
  <c r="D9" i="222"/>
  <c r="E9" i="222" s="1"/>
  <c r="D8" i="222"/>
  <c r="F8" i="222" s="1"/>
  <c r="D7" i="222"/>
  <c r="E7" i="222" s="1"/>
  <c r="D6" i="222"/>
  <c r="E6" i="222" s="1"/>
  <c r="D5" i="222"/>
  <c r="K15" i="217"/>
  <c r="K14" i="217"/>
  <c r="Q14" i="217" s="1"/>
  <c r="K13" i="217"/>
  <c r="O13" i="217" s="1"/>
  <c r="K12" i="217"/>
  <c r="N12" i="217" s="1"/>
  <c r="K11" i="217"/>
  <c r="O11" i="217" s="1"/>
  <c r="K10" i="217"/>
  <c r="N10" i="217" s="1"/>
  <c r="S9" i="217"/>
  <c r="N8" i="217"/>
  <c r="S7" i="217"/>
  <c r="S6" i="217"/>
  <c r="R5" i="217"/>
  <c r="D15" i="215"/>
  <c r="D14" i="215"/>
  <c r="D13" i="215"/>
  <c r="D12" i="215"/>
  <c r="D11" i="215"/>
  <c r="C10" i="389" s="1"/>
  <c r="D10" i="215"/>
  <c r="D9" i="215"/>
  <c r="D8" i="215"/>
  <c r="D7" i="215"/>
  <c r="D6" i="215"/>
  <c r="D5" i="215"/>
  <c r="L23" i="415"/>
  <c r="L22" i="415"/>
  <c r="L21" i="415"/>
  <c r="L20" i="415"/>
  <c r="L12" i="415"/>
  <c r="L11" i="415"/>
  <c r="G16" i="282"/>
  <c r="G14" i="282"/>
  <c r="G13" i="282"/>
  <c r="G12" i="282"/>
  <c r="G11" i="282"/>
  <c r="G9" i="282"/>
  <c r="F8" i="282"/>
  <c r="F6" i="282"/>
  <c r="E22" i="282"/>
  <c r="R17" i="440" s="1"/>
  <c r="I7" i="396"/>
  <c r="H7" i="396"/>
  <c r="E15" i="78"/>
  <c r="E14" i="78"/>
  <c r="G13" i="78"/>
  <c r="C12" i="78"/>
  <c r="E11" i="78"/>
  <c r="E10" i="78"/>
  <c r="G9" i="78"/>
  <c r="E9" i="78"/>
  <c r="C9" i="78"/>
  <c r="G8" i="78"/>
  <c r="C7" i="78"/>
  <c r="L46" i="442"/>
  <c r="D7" i="395"/>
  <c r="D6" i="395"/>
  <c r="O44" i="442"/>
  <c r="D12" i="283"/>
  <c r="E12" i="283" s="1"/>
  <c r="C12" i="283"/>
  <c r="E11" i="283"/>
  <c r="C11" i="283"/>
  <c r="E10" i="283"/>
  <c r="C10" i="283"/>
  <c r="E9" i="283"/>
  <c r="C9" i="283"/>
  <c r="E8" i="283"/>
  <c r="C8" i="283"/>
  <c r="E7" i="283"/>
  <c r="C7" i="283"/>
  <c r="E6" i="283"/>
  <c r="C6" i="283"/>
  <c r="E5" i="283"/>
  <c r="B7" i="447"/>
  <c r="B6" i="447"/>
  <c r="B5" i="447"/>
  <c r="B18" i="447" s="1"/>
  <c r="C13" i="72"/>
  <c r="B13" i="72"/>
  <c r="C12" i="72"/>
  <c r="B12" i="72"/>
  <c r="C11" i="72"/>
  <c r="B11" i="72"/>
  <c r="C10" i="72"/>
  <c r="B10" i="72"/>
  <c r="C9" i="72"/>
  <c r="B9" i="72"/>
  <c r="C8" i="72"/>
  <c r="B8" i="72"/>
  <c r="C7" i="72"/>
  <c r="B7" i="72"/>
  <c r="C6" i="72"/>
  <c r="B6" i="72"/>
  <c r="C5" i="72"/>
  <c r="C20" i="72" s="1"/>
  <c r="B5" i="72"/>
  <c r="B20" i="72" s="1"/>
  <c r="C34" i="450"/>
  <c r="N15" i="441" s="1"/>
  <c r="H14" i="445"/>
  <c r="E13" i="445"/>
  <c r="D13" i="445"/>
  <c r="B13" i="445"/>
  <c r="E12" i="445"/>
  <c r="D12" i="445"/>
  <c r="B12" i="445"/>
  <c r="E11" i="445"/>
  <c r="D11" i="445"/>
  <c r="B11" i="445"/>
  <c r="E10" i="445"/>
  <c r="D10" i="445"/>
  <c r="B10" i="445"/>
  <c r="E9" i="445"/>
  <c r="D9" i="445"/>
  <c r="B9" i="445"/>
  <c r="E8" i="445"/>
  <c r="D8" i="445"/>
  <c r="B8" i="445"/>
  <c r="E7" i="445"/>
  <c r="D7" i="445"/>
  <c r="B7" i="445"/>
  <c r="E6" i="445"/>
  <c r="D6" i="445"/>
  <c r="B6" i="445"/>
  <c r="E5" i="445"/>
  <c r="D5" i="445"/>
  <c r="G13" i="401"/>
  <c r="G12" i="401"/>
  <c r="G11" i="401"/>
  <c r="G10" i="401"/>
  <c r="G9" i="401"/>
  <c r="G8" i="401"/>
  <c r="G7" i="401"/>
  <c r="G6" i="401"/>
  <c r="G5" i="401"/>
  <c r="E15" i="400"/>
  <c r="E14" i="400"/>
  <c r="E13" i="400"/>
  <c r="E12" i="400"/>
  <c r="E11" i="400"/>
  <c r="E10" i="400"/>
  <c r="E9" i="400"/>
  <c r="E8" i="400"/>
  <c r="E7" i="400"/>
  <c r="E6" i="400"/>
  <c r="E5" i="400"/>
  <c r="E21" i="400" s="1"/>
  <c r="E13" i="389"/>
  <c r="D13" i="389"/>
  <c r="E12" i="389"/>
  <c r="D12" i="389"/>
  <c r="B11" i="389"/>
  <c r="E47" i="386"/>
  <c r="D47" i="386"/>
  <c r="E44" i="386"/>
  <c r="E43" i="386"/>
  <c r="D40" i="386"/>
  <c r="D39" i="386"/>
  <c r="D36" i="386"/>
  <c r="D35" i="386"/>
  <c r="E33" i="386"/>
  <c r="AO22" i="386"/>
  <c r="AQ21" i="386"/>
  <c r="AQ20" i="386"/>
  <c r="AQ19" i="386"/>
  <c r="E19" i="386"/>
  <c r="AQ18" i="386"/>
  <c r="E18" i="386"/>
  <c r="AQ17" i="386"/>
  <c r="D45" i="386"/>
  <c r="AQ16" i="386"/>
  <c r="AQ15" i="386"/>
  <c r="D43" i="386"/>
  <c r="AQ14" i="386"/>
  <c r="D42" i="386"/>
  <c r="AQ13" i="386"/>
  <c r="D41" i="386"/>
  <c r="AQ12" i="386"/>
  <c r="E40" i="386"/>
  <c r="AQ11" i="386"/>
  <c r="AQ10" i="386"/>
  <c r="AQ9" i="386"/>
  <c r="G9" i="386"/>
  <c r="AP8" i="386"/>
  <c r="E36" i="386"/>
  <c r="AP7" i="386"/>
  <c r="B6" i="386"/>
  <c r="D33" i="386"/>
  <c r="B5" i="386"/>
  <c r="D9" i="385"/>
  <c r="D8" i="385"/>
  <c r="D7" i="385"/>
  <c r="F25" i="380"/>
  <c r="D19" i="374"/>
  <c r="D13" i="374"/>
  <c r="D12" i="374"/>
  <c r="D11" i="374"/>
  <c r="D10" i="374"/>
  <c r="D9" i="374"/>
  <c r="D8" i="374"/>
  <c r="D7" i="374"/>
  <c r="D6" i="374"/>
  <c r="D5" i="374"/>
  <c r="D13" i="407"/>
  <c r="D12" i="407"/>
  <c r="D11" i="407"/>
  <c r="D10" i="407"/>
  <c r="D9" i="407"/>
  <c r="D8" i="407"/>
  <c r="D7" i="407"/>
  <c r="D6" i="407"/>
  <c r="D5" i="407"/>
  <c r="E19" i="435"/>
  <c r="E13" i="435"/>
  <c r="I13" i="435" s="1"/>
  <c r="H12" i="435"/>
  <c r="E12" i="435"/>
  <c r="H11" i="435"/>
  <c r="E11" i="435"/>
  <c r="H10" i="435"/>
  <c r="E10" i="435"/>
  <c r="H9" i="435"/>
  <c r="E9" i="435"/>
  <c r="H8" i="435"/>
  <c r="E8" i="435"/>
  <c r="H7" i="435"/>
  <c r="E7" i="435"/>
  <c r="H6" i="435"/>
  <c r="E6" i="435"/>
  <c r="H5" i="435"/>
  <c r="E5" i="435"/>
  <c r="I5" i="435" s="1"/>
  <c r="P19" i="323"/>
  <c r="H13" i="342"/>
  <c r="H12" i="342"/>
  <c r="H11" i="342"/>
  <c r="H10" i="342"/>
  <c r="H9" i="342"/>
  <c r="H8" i="342"/>
  <c r="H7" i="342"/>
  <c r="H6" i="342"/>
  <c r="H5" i="342"/>
  <c r="K13" i="434"/>
  <c r="K12" i="434"/>
  <c r="K11" i="434"/>
  <c r="K10" i="434"/>
  <c r="K9" i="434"/>
  <c r="K8" i="434"/>
  <c r="K7" i="434"/>
  <c r="F7" i="434"/>
  <c r="K6" i="434"/>
  <c r="F6" i="434"/>
  <c r="K5" i="434"/>
  <c r="F5" i="434"/>
  <c r="C139" i="402"/>
  <c r="G5" i="402"/>
  <c r="I5" i="402"/>
  <c r="L20" i="427"/>
  <c r="N14" i="427"/>
  <c r="N13" i="427"/>
  <c r="N9" i="427"/>
  <c r="L6" i="427"/>
  <c r="J6" i="427"/>
  <c r="J5" i="427"/>
  <c r="N5" i="427" s="1"/>
  <c r="G13" i="287"/>
  <c r="F13" i="287"/>
  <c r="G12" i="287"/>
  <c r="C13" i="336"/>
  <c r="P27" i="404" s="1"/>
  <c r="J18" i="335"/>
  <c r="E10" i="335"/>
  <c r="E9" i="335"/>
  <c r="E8" i="335"/>
  <c r="E7" i="335"/>
  <c r="E6" i="335"/>
  <c r="E5" i="335"/>
  <c r="D20" i="445" l="1"/>
  <c r="F5" i="224"/>
  <c r="D21" i="224"/>
  <c r="K23" i="224" s="1"/>
  <c r="O3" i="407"/>
  <c r="N9" i="406"/>
  <c r="M15" i="406"/>
  <c r="M20" i="427"/>
  <c r="K20" i="427"/>
  <c r="N7" i="215"/>
  <c r="N11" i="215"/>
  <c r="N12" i="215"/>
  <c r="N6" i="215"/>
  <c r="F10" i="215"/>
  <c r="N8" i="215"/>
  <c r="E11" i="215"/>
  <c r="N9" i="215"/>
  <c r="N10" i="215"/>
  <c r="M4" i="215"/>
  <c r="D21" i="215"/>
  <c r="K10" i="415" s="1"/>
  <c r="E6" i="215"/>
  <c r="N4" i="215"/>
  <c r="C6" i="389"/>
  <c r="E6" i="389" s="1"/>
  <c r="N5" i="215"/>
  <c r="N13" i="215"/>
  <c r="N14" i="215"/>
  <c r="E20" i="445"/>
  <c r="F12" i="445"/>
  <c r="H5" i="226"/>
  <c r="G21" i="226"/>
  <c r="I19" i="435"/>
  <c r="N25" i="323"/>
  <c r="G20" i="401"/>
  <c r="N26" i="441"/>
  <c r="B20" i="445"/>
  <c r="C9" i="389"/>
  <c r="E9" i="389" s="1"/>
  <c r="J6" i="335"/>
  <c r="J7" i="335"/>
  <c r="F11" i="445"/>
  <c r="H11" i="445" s="1"/>
  <c r="F8" i="445"/>
  <c r="H8" i="445" s="1"/>
  <c r="N25" i="441"/>
  <c r="D21" i="222"/>
  <c r="K21" i="217"/>
  <c r="F22" i="444"/>
  <c r="F9" i="445"/>
  <c r="H9" i="445" s="1"/>
  <c r="F10" i="445"/>
  <c r="H10" i="445" s="1"/>
  <c r="F13" i="445"/>
  <c r="J8" i="335"/>
  <c r="J9" i="335"/>
  <c r="J13" i="335"/>
  <c r="J5" i="335"/>
  <c r="J10" i="335"/>
  <c r="C5" i="389"/>
  <c r="D5" i="389" s="1"/>
  <c r="B21" i="386"/>
  <c r="I8" i="435"/>
  <c r="I9" i="435"/>
  <c r="I10" i="435"/>
  <c r="I11" i="435"/>
  <c r="I12" i="435"/>
  <c r="C11" i="385"/>
  <c r="J11" i="335"/>
  <c r="C12" i="385"/>
  <c r="J12" i="335"/>
  <c r="F5" i="445"/>
  <c r="H5" i="445" s="1"/>
  <c r="D5" i="72"/>
  <c r="O11" i="383"/>
  <c r="E10" i="389"/>
  <c r="AP22" i="386"/>
  <c r="E12" i="78"/>
  <c r="G12" i="78"/>
  <c r="C14" i="78"/>
  <c r="E7" i="78"/>
  <c r="G7" i="78"/>
  <c r="D9" i="72"/>
  <c r="I7" i="435"/>
  <c r="L10" i="434"/>
  <c r="N8" i="427"/>
  <c r="N11" i="427"/>
  <c r="N12" i="427"/>
  <c r="D7" i="72"/>
  <c r="D11" i="72"/>
  <c r="E14" i="389"/>
  <c r="D13" i="72"/>
  <c r="E10" i="215"/>
  <c r="F11" i="215"/>
  <c r="G6" i="282"/>
  <c r="F13" i="282"/>
  <c r="F12" i="282"/>
  <c r="F14" i="282"/>
  <c r="G8" i="282"/>
  <c r="G14" i="78"/>
  <c r="C8" i="78"/>
  <c r="C13" i="78"/>
  <c r="E8" i="78"/>
  <c r="E13" i="78"/>
  <c r="G11" i="78"/>
  <c r="D8" i="72"/>
  <c r="D12" i="72"/>
  <c r="H12" i="445"/>
  <c r="D10" i="72"/>
  <c r="O19" i="323"/>
  <c r="N10" i="427"/>
  <c r="Q15" i="217"/>
  <c r="T15" i="217"/>
  <c r="B7" i="333"/>
  <c r="B5" i="333"/>
  <c r="B10" i="333"/>
  <c r="B11" i="333"/>
  <c r="E5" i="224"/>
  <c r="O41" i="442"/>
  <c r="F6" i="222"/>
  <c r="F9" i="222"/>
  <c r="E13" i="222"/>
  <c r="F10" i="222"/>
  <c r="E14" i="222"/>
  <c r="D14" i="389"/>
  <c r="L5" i="434"/>
  <c r="L9" i="434"/>
  <c r="L13" i="434"/>
  <c r="L8" i="434"/>
  <c r="L11" i="434"/>
  <c r="L7" i="434"/>
  <c r="O39" i="442"/>
  <c r="M17" i="406"/>
  <c r="I7" i="272"/>
  <c r="M20" i="406" s="1"/>
  <c r="T12" i="217"/>
  <c r="T7" i="217"/>
  <c r="E8" i="336"/>
  <c r="R22" i="404" s="1"/>
  <c r="E9" i="336"/>
  <c r="R23" i="404" s="1"/>
  <c r="E10" i="336"/>
  <c r="R24" i="404" s="1"/>
  <c r="E11" i="336"/>
  <c r="R25" i="404" s="1"/>
  <c r="E12" i="336"/>
  <c r="R26" i="404" s="1"/>
  <c r="E6" i="336"/>
  <c r="R20" i="404" s="1"/>
  <c r="E5" i="336"/>
  <c r="R19" i="404" s="1"/>
  <c r="E7" i="336"/>
  <c r="R21" i="404" s="1"/>
  <c r="E13" i="336"/>
  <c r="R27" i="404" s="1"/>
  <c r="N6" i="217"/>
  <c r="P6" i="217"/>
  <c r="S14" i="217"/>
  <c r="T6" i="217"/>
  <c r="T14" i="217"/>
  <c r="M6" i="217"/>
  <c r="N7" i="217"/>
  <c r="R11" i="217"/>
  <c r="T8" i="217"/>
  <c r="O7" i="217"/>
  <c r="N9" i="217"/>
  <c r="L12" i="217"/>
  <c r="O5" i="217"/>
  <c r="M8" i="217"/>
  <c r="O9" i="217"/>
  <c r="M12" i="217"/>
  <c r="P5" i="217"/>
  <c r="O8" i="217"/>
  <c r="P9" i="217"/>
  <c r="O12" i="217"/>
  <c r="L14" i="217"/>
  <c r="M5" i="217"/>
  <c r="P8" i="217"/>
  <c r="P12" i="217"/>
  <c r="S5" i="217"/>
  <c r="Q8" i="217"/>
  <c r="Q12" i="217"/>
  <c r="P14" i="217"/>
  <c r="K28" i="217"/>
  <c r="N5" i="217"/>
  <c r="L8" i="217"/>
  <c r="M14" i="217"/>
  <c r="K27" i="217"/>
  <c r="Q7" i="217"/>
  <c r="R8" i="217"/>
  <c r="R12" i="217"/>
  <c r="F11" i="287"/>
  <c r="G10" i="282"/>
  <c r="F10" i="282"/>
  <c r="F5" i="222"/>
  <c r="E5" i="222"/>
  <c r="L6" i="434"/>
  <c r="G6" i="386"/>
  <c r="G11" i="287"/>
  <c r="F6" i="445"/>
  <c r="H6" i="445" s="1"/>
  <c r="G15" i="282"/>
  <c r="F15" i="282"/>
  <c r="F7" i="445"/>
  <c r="H7" i="445" s="1"/>
  <c r="C6" i="78"/>
  <c r="G6" i="78"/>
  <c r="E6" i="78"/>
  <c r="G15" i="78"/>
  <c r="C15" i="78"/>
  <c r="F12" i="287"/>
  <c r="D12" i="333"/>
  <c r="H5" i="402"/>
  <c r="G5" i="287"/>
  <c r="L12" i="434"/>
  <c r="C11" i="78"/>
  <c r="E15" i="215"/>
  <c r="R10" i="217"/>
  <c r="O10" i="217"/>
  <c r="M10" i="217"/>
  <c r="L10" i="217"/>
  <c r="T10" i="217"/>
  <c r="S10" i="217"/>
  <c r="Q10" i="217"/>
  <c r="P10" i="217"/>
  <c r="K29" i="217"/>
  <c r="G10" i="287"/>
  <c r="N6" i="427"/>
  <c r="N7" i="427"/>
  <c r="D6" i="72"/>
  <c r="T13" i="217"/>
  <c r="L13" i="217"/>
  <c r="Q13" i="217"/>
  <c r="N13" i="217"/>
  <c r="M13" i="217"/>
  <c r="S13" i="217"/>
  <c r="R13" i="217"/>
  <c r="P13" i="217"/>
  <c r="E8" i="222"/>
  <c r="F12" i="222"/>
  <c r="E12" i="222"/>
  <c r="F7" i="282"/>
  <c r="E5" i="215"/>
  <c r="F5" i="215"/>
  <c r="E9" i="215"/>
  <c r="F12" i="215"/>
  <c r="C11" i="389"/>
  <c r="E11" i="389" s="1"/>
  <c r="E12" i="215"/>
  <c r="C8" i="389"/>
  <c r="G7" i="282"/>
  <c r="F9" i="282"/>
  <c r="F11" i="282"/>
  <c r="F6" i="215"/>
  <c r="F9" i="215"/>
  <c r="E13" i="215"/>
  <c r="F13" i="215"/>
  <c r="P11" i="217"/>
  <c r="M11" i="217"/>
  <c r="N11" i="217"/>
  <c r="L11" i="217"/>
  <c r="T11" i="217"/>
  <c r="K30" i="217"/>
  <c r="S11" i="217"/>
  <c r="F14" i="215"/>
  <c r="I6" i="435"/>
  <c r="H13" i="445"/>
  <c r="G10" i="78"/>
  <c r="C10" i="78"/>
  <c r="E14" i="215"/>
  <c r="Q11" i="217"/>
  <c r="F11" i="222"/>
  <c r="E11" i="222"/>
  <c r="E7" i="215"/>
  <c r="Q6" i="217"/>
  <c r="R7" i="217"/>
  <c r="R9" i="217"/>
  <c r="F7" i="215"/>
  <c r="R14" i="217"/>
  <c r="O14" i="217"/>
  <c r="F8" i="215"/>
  <c r="R6" i="217"/>
  <c r="O6" i="217"/>
  <c r="K26" i="217"/>
  <c r="P7" i="217"/>
  <c r="M7" i="217"/>
  <c r="T9" i="217"/>
  <c r="L9" i="217"/>
  <c r="Q9" i="217"/>
  <c r="C7" i="389"/>
  <c r="O45" i="442"/>
  <c r="E8" i="215"/>
  <c r="T5" i="217"/>
  <c r="L5" i="217"/>
  <c r="Q5" i="217"/>
  <c r="L6" i="217"/>
  <c r="L7" i="217"/>
  <c r="M9" i="217"/>
  <c r="N14" i="217"/>
  <c r="K25" i="217"/>
  <c r="F7" i="222"/>
  <c r="S8" i="217"/>
  <c r="S12" i="217"/>
  <c r="K32" i="217"/>
  <c r="E15" i="222"/>
  <c r="F15" i="222"/>
  <c r="R15" i="217"/>
  <c r="S15" i="217"/>
  <c r="L15" i="217"/>
  <c r="M15" i="217"/>
  <c r="N15" i="217"/>
  <c r="O15" i="217"/>
  <c r="P15" i="217"/>
  <c r="F15" i="215"/>
  <c r="E5" i="389"/>
  <c r="D10" i="389"/>
  <c r="F16" i="282"/>
  <c r="C16" i="78"/>
  <c r="E16" i="78"/>
  <c r="G16" i="78"/>
  <c r="D14" i="72"/>
  <c r="E9" i="386"/>
  <c r="E13" i="386"/>
  <c r="G16" i="386"/>
  <c r="E6" i="386"/>
  <c r="G13" i="386"/>
  <c r="E17" i="386"/>
  <c r="D37" i="386"/>
  <c r="G15" i="386"/>
  <c r="E35" i="386"/>
  <c r="E39" i="386"/>
  <c r="E5" i="386"/>
  <c r="E41" i="386"/>
  <c r="G7" i="386"/>
  <c r="D34" i="386"/>
  <c r="D38" i="386"/>
  <c r="D46" i="386"/>
  <c r="D44" i="386"/>
  <c r="E37" i="386"/>
  <c r="E45" i="386"/>
  <c r="G5" i="386"/>
  <c r="G11" i="386"/>
  <c r="E15" i="386"/>
  <c r="E16" i="386"/>
  <c r="G18" i="386"/>
  <c r="G19" i="386"/>
  <c r="E34" i="386"/>
  <c r="E38" i="386"/>
  <c r="E42" i="386"/>
  <c r="E46" i="386"/>
  <c r="G19" i="402"/>
  <c r="H19" i="402"/>
  <c r="N20" i="427"/>
  <c r="G19" i="287"/>
  <c r="F19" i="287"/>
  <c r="C10" i="336"/>
  <c r="P24" i="404" s="1"/>
  <c r="C8" i="336"/>
  <c r="P22" i="404" s="1"/>
  <c r="C7" i="336"/>
  <c r="P21" i="404" s="1"/>
  <c r="C11" i="336"/>
  <c r="P25" i="404" s="1"/>
  <c r="C5" i="336"/>
  <c r="P19" i="404" s="1"/>
  <c r="C12" i="336"/>
  <c r="P26" i="404" s="1"/>
  <c r="C9" i="336"/>
  <c r="P23" i="404" s="1"/>
  <c r="C6" i="336"/>
  <c r="P20" i="404" s="1"/>
  <c r="P39" i="442" l="1"/>
  <c r="N56" i="442"/>
  <c r="D20" i="72"/>
  <c r="L21" i="217"/>
  <c r="J40" i="452"/>
  <c r="J39" i="452"/>
  <c r="K22" i="224"/>
  <c r="K20" i="415"/>
  <c r="N40" i="405"/>
  <c r="D10" i="479"/>
  <c r="O40" i="405"/>
  <c r="B10" i="479"/>
  <c r="D6" i="389"/>
  <c r="F21" i="215"/>
  <c r="K12" i="415" s="1"/>
  <c r="E21" i="215"/>
  <c r="K11" i="415" s="1"/>
  <c r="N18" i="215"/>
  <c r="K13" i="415" s="1"/>
  <c r="N43" i="405"/>
  <c r="O35" i="405"/>
  <c r="O43" i="405"/>
  <c r="O36" i="405"/>
  <c r="I5" i="272"/>
  <c r="M18" i="406" s="1"/>
  <c r="I6" i="272"/>
  <c r="M19" i="406" s="1"/>
  <c r="M28" i="406"/>
  <c r="M29" i="406"/>
  <c r="M27" i="406"/>
  <c r="S20" i="404"/>
  <c r="H21" i="226"/>
  <c r="D9" i="389"/>
  <c r="N26" i="323"/>
  <c r="M34" i="323"/>
  <c r="M21" i="323"/>
  <c r="L26" i="323"/>
  <c r="M26" i="323"/>
  <c r="M35" i="323"/>
  <c r="S19" i="404"/>
  <c r="E12" i="385"/>
  <c r="D12" i="385"/>
  <c r="D13" i="385"/>
  <c r="D11" i="385"/>
  <c r="F20" i="445"/>
  <c r="G22" i="282"/>
  <c r="F22" i="282"/>
  <c r="E11" i="333"/>
  <c r="E12" i="333"/>
  <c r="O48" i="442"/>
  <c r="E11" i="385"/>
  <c r="D11" i="389"/>
  <c r="C20" i="389"/>
  <c r="O10" i="383"/>
  <c r="E7" i="389"/>
  <c r="E8" i="389"/>
  <c r="C20" i="386"/>
  <c r="G6" i="287"/>
  <c r="D11" i="333"/>
  <c r="D7" i="333"/>
  <c r="D7" i="389"/>
  <c r="N21" i="217"/>
  <c r="T21" i="217"/>
  <c r="S21" i="217"/>
  <c r="R21" i="217"/>
  <c r="Q21" i="217"/>
  <c r="P21" i="217"/>
  <c r="O21" i="217"/>
  <c r="M21" i="217"/>
  <c r="B9" i="333"/>
  <c r="B6" i="333"/>
  <c r="B8" i="333"/>
  <c r="E8" i="333" s="1"/>
  <c r="F6" i="287"/>
  <c r="F8" i="287"/>
  <c r="G8" i="287"/>
  <c r="K21" i="415"/>
  <c r="G7" i="287"/>
  <c r="F7" i="287"/>
  <c r="K34" i="217"/>
  <c r="E12" i="386"/>
  <c r="F5" i="287"/>
  <c r="D5" i="333"/>
  <c r="G8" i="386"/>
  <c r="D8" i="389"/>
  <c r="D10" i="333"/>
  <c r="F10" i="287"/>
  <c r="G9" i="287"/>
  <c r="E22" i="78"/>
  <c r="F11" i="443" s="1"/>
  <c r="C22" i="78"/>
  <c r="F10" i="443" s="1"/>
  <c r="E8" i="386"/>
  <c r="E14" i="386"/>
  <c r="G12" i="386"/>
  <c r="E7" i="386"/>
  <c r="G14" i="386"/>
  <c r="G10" i="386"/>
  <c r="G17" i="386"/>
  <c r="E11" i="386"/>
  <c r="E10" i="386"/>
  <c r="E14" i="336"/>
  <c r="R28" i="404" s="1"/>
  <c r="C14" i="336"/>
  <c r="P28" i="404" s="1"/>
  <c r="E9" i="333" l="1"/>
  <c r="E10" i="333"/>
  <c r="E7" i="333"/>
  <c r="E20" i="389"/>
  <c r="M31" i="406"/>
  <c r="D8" i="333"/>
  <c r="D6" i="333"/>
  <c r="C8" i="466"/>
  <c r="F9" i="287"/>
  <c r="D9" i="333"/>
  <c r="C12" i="386"/>
  <c r="C10" i="386"/>
  <c r="C17" i="386"/>
  <c r="C7" i="386"/>
  <c r="G21" i="386"/>
  <c r="K18" i="355" s="1"/>
  <c r="C11" i="386"/>
  <c r="C6" i="386"/>
  <c r="C18" i="386"/>
  <c r="C9" i="386"/>
  <c r="C19" i="386"/>
  <c r="C5" i="386"/>
  <c r="J13" i="355" s="1"/>
  <c r="C15" i="386"/>
  <c r="C13" i="386"/>
  <c r="C16" i="386"/>
  <c r="C8" i="386"/>
  <c r="C14" i="386"/>
  <c r="E21" i="386"/>
  <c r="K17" i="355" s="1"/>
  <c r="J15" i="355" l="1"/>
  <c r="J14" i="355"/>
  <c r="C21" i="386"/>
  <c r="C5" i="459" l="1"/>
  <c r="M26" i="457" s="1"/>
  <c r="C7" i="459" l="1"/>
  <c r="B11" i="177" l="1"/>
  <c r="N20" i="441"/>
  <c r="C6" i="179"/>
  <c r="C5" i="179"/>
  <c r="C7" i="179"/>
  <c r="C8" i="179"/>
  <c r="C10" i="177" l="1"/>
  <c r="C9" i="177"/>
  <c r="C9" i="179"/>
  <c r="C8" i="177"/>
  <c r="C7" i="177"/>
  <c r="C6" i="177"/>
  <c r="C5" i="177"/>
  <c r="C11" i="177" l="1"/>
  <c r="G23" i="452"/>
  <c r="G30" i="452"/>
  <c r="G20" i="452"/>
  <c r="G27" i="452"/>
  <c r="G8" i="452"/>
  <c r="G35" i="452"/>
  <c r="G24" i="452"/>
  <c r="G36" i="452"/>
  <c r="G28" i="452"/>
  <c r="G31" i="452"/>
  <c r="G9" i="452"/>
  <c r="G22" i="452"/>
  <c r="G13" i="452"/>
  <c r="G17" i="452"/>
  <c r="G32" i="452"/>
  <c r="G12" i="452"/>
  <c r="G11" i="452"/>
  <c r="G19" i="452"/>
  <c r="G15" i="452"/>
  <c r="G10" i="452"/>
  <c r="G18" i="452"/>
  <c r="G25" i="452"/>
  <c r="G14" i="452"/>
  <c r="G21" i="452"/>
  <c r="G26" i="452"/>
  <c r="G34" i="452"/>
  <c r="G6" i="452"/>
  <c r="G16" i="452"/>
  <c r="G29" i="452"/>
  <c r="G7" i="452"/>
  <c r="G33" i="452"/>
  <c r="G5" i="452"/>
  <c r="K14" i="415" l="1"/>
  <c r="G37" i="452"/>
</calcChain>
</file>

<file path=xl/comments1.xml><?xml version="1.0" encoding="utf-8"?>
<comments xmlns="http://schemas.openxmlformats.org/spreadsheetml/2006/main">
  <authors>
    <author>beliza.rivas</author>
  </authors>
  <commentList>
    <comment ref="A7" authorId="0" shapeId="0">
      <text>
        <r>
          <rPr>
            <b/>
            <sz val="8"/>
            <color indexed="81"/>
            <rFont val="Tahoma"/>
            <family val="2"/>
          </rPr>
          <t>beliza.rivas:</t>
        </r>
        <r>
          <rPr>
            <sz val="8"/>
            <color indexed="81"/>
            <rFont val="Tahoma"/>
            <family val="2"/>
          </rPr>
          <t xml:space="preserve">
equivalente a 0,4% de la cotizacion total al Seguro de vejez, Discapacidad y Sobrevivencia  art. 56, ley 87-01 </t>
        </r>
      </text>
    </comment>
    <comment ref="L25" authorId="0" shapeId="0">
      <text>
        <r>
          <rPr>
            <b/>
            <sz val="8"/>
            <color indexed="81"/>
            <rFont val="Tahoma"/>
            <family val="2"/>
          </rPr>
          <t>beliza.rivas:</t>
        </r>
        <r>
          <rPr>
            <sz val="8"/>
            <color indexed="81"/>
            <rFont val="Tahoma"/>
            <family val="2"/>
          </rPr>
          <t xml:space="preserve">
equivalente a 0,4% de la cotizacion total al Seguro de vejez, Discapacidad y Sobrevivencia  art. 56, ley 87-01 </t>
        </r>
      </text>
    </comment>
  </commentList>
</comments>
</file>

<file path=xl/connections.xml><?xml version="1.0" encoding="utf-8"?>
<connections xmlns="http://schemas.openxmlformats.org/spreadsheetml/2006/main">
  <connection id="1" name="Conexión" type="104" refreshedVersion="0" background="1">
    <extLst>
      <ext xmlns:x15="http://schemas.microsoft.com/office/spreadsheetml/2010/11/main" uri="{DE250136-89BD-433C-8126-D09CA5730AF9}">
        <x15:connection id="Rango-f3fe59bc-c8f1-4bec-80e6-b344c09d9773"/>
      </ext>
    </extLst>
  </connection>
  <connection id="2" keepAlive="1" name="ThisWorkbookDataModel" description="Modelo de datos"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<sst xmlns="http://schemas.openxmlformats.org/spreadsheetml/2006/main" count="18568" uniqueCount="1206">
  <si>
    <t>Años</t>
  </si>
  <si>
    <t>Total</t>
  </si>
  <si>
    <t>Año</t>
  </si>
  <si>
    <t>Dic. 2007</t>
  </si>
  <si>
    <t>Dic. 2008</t>
  </si>
  <si>
    <t>Dic. 2009</t>
  </si>
  <si>
    <t xml:space="preserve"> </t>
  </si>
  <si>
    <t>Totales</t>
  </si>
  <si>
    <t>%</t>
  </si>
  <si>
    <t>Cuidado de la Salud</t>
  </si>
  <si>
    <t>Cotizantes</t>
  </si>
  <si>
    <t>Período</t>
  </si>
  <si>
    <t>Meses</t>
  </si>
  <si>
    <t>Fecha</t>
  </si>
  <si>
    <t>Masculino</t>
  </si>
  <si>
    <t>Femenino</t>
  </si>
  <si>
    <t>20-24</t>
  </si>
  <si>
    <t>25-29</t>
  </si>
  <si>
    <t>30-34</t>
  </si>
  <si>
    <t>35-39</t>
  </si>
  <si>
    <t>40-44</t>
  </si>
  <si>
    <t>45-49</t>
  </si>
  <si>
    <t>50-54</t>
  </si>
  <si>
    <t>55-59</t>
  </si>
  <si>
    <t>60-64</t>
  </si>
  <si>
    <t>Cantidad de Salarios Mínimos Cotizables</t>
  </si>
  <si>
    <t>20-24 años</t>
  </si>
  <si>
    <t>25-29 años</t>
  </si>
  <si>
    <t>40-44 años</t>
  </si>
  <si>
    <t>45-49 años</t>
  </si>
  <si>
    <t>50-54 años</t>
  </si>
  <si>
    <t>55-59 años</t>
  </si>
  <si>
    <t>0-1   salario</t>
  </si>
  <si>
    <t xml:space="preserve">1-2 salarios </t>
  </si>
  <si>
    <t xml:space="preserve">2-3 salarios  </t>
  </si>
  <si>
    <t xml:space="preserve">3-4 salarios </t>
  </si>
  <si>
    <t xml:space="preserve">4-6 salarios  </t>
  </si>
  <si>
    <t xml:space="preserve">6-8 salarios </t>
  </si>
  <si>
    <t xml:space="preserve">8-10 salarios </t>
  </si>
  <si>
    <t xml:space="preserve">10-15 salarios </t>
  </si>
  <si>
    <t xml:space="preserve">15 ó más salarios </t>
  </si>
  <si>
    <t>Mujeres</t>
  </si>
  <si>
    <t xml:space="preserve"> CCI</t>
  </si>
  <si>
    <t>Reparto</t>
  </si>
  <si>
    <t>TSS-INABIMA</t>
  </si>
  <si>
    <t>Seguro Vida</t>
  </si>
  <si>
    <t>Autoseguro IDSS</t>
  </si>
  <si>
    <t>INABIMA</t>
  </si>
  <si>
    <t>Romana</t>
  </si>
  <si>
    <t>Siembra</t>
  </si>
  <si>
    <t>Total AFP</t>
  </si>
  <si>
    <t>FPBC</t>
  </si>
  <si>
    <t>Bco Reservas</t>
  </si>
  <si>
    <t>Total Reparto</t>
  </si>
  <si>
    <t>Total General</t>
  </si>
  <si>
    <t>Popular</t>
  </si>
  <si>
    <t>Reservas</t>
  </si>
  <si>
    <t>TOTAL</t>
  </si>
  <si>
    <t xml:space="preserve">FONAMAT </t>
  </si>
  <si>
    <t xml:space="preserve">Subsidios </t>
  </si>
  <si>
    <t>Comisión SISALRIL</t>
  </si>
  <si>
    <t>ARS</t>
  </si>
  <si>
    <t>Salud Segura</t>
  </si>
  <si>
    <t>Universal</t>
  </si>
  <si>
    <t>SENASA RC</t>
  </si>
  <si>
    <t>SEMMA</t>
  </si>
  <si>
    <t>La Colonial</t>
  </si>
  <si>
    <t>CMD</t>
  </si>
  <si>
    <t>Dr. Yunen</t>
  </si>
  <si>
    <t>Futuro</t>
  </si>
  <si>
    <t xml:space="preserve">Monumental </t>
  </si>
  <si>
    <t>Renacer</t>
  </si>
  <si>
    <t>METASALUD</t>
  </si>
  <si>
    <t>FFAA</t>
  </si>
  <si>
    <t>SEMUNASED</t>
  </si>
  <si>
    <t>Galeno</t>
  </si>
  <si>
    <t>Plamedin</t>
  </si>
  <si>
    <t>Afiliados al Seguro de Riesgo Laborales por grupo de edad y sexo.</t>
  </si>
  <si>
    <t>Grupo Etario</t>
  </si>
  <si>
    <t>Hombres</t>
  </si>
  <si>
    <t>15-19</t>
  </si>
  <si>
    <t>65-69</t>
  </si>
  <si>
    <t>70-74</t>
  </si>
  <si>
    <t>75-79</t>
  </si>
  <si>
    <t>80-84</t>
  </si>
  <si>
    <t>&gt;85</t>
  </si>
  <si>
    <t>SISALRIL</t>
  </si>
  <si>
    <t>Total Casos</t>
  </si>
  <si>
    <t xml:space="preserve">Total </t>
  </si>
  <si>
    <t>Estancias Infantiles (EI)</t>
  </si>
  <si>
    <t>Total por Año</t>
  </si>
  <si>
    <t>Otros</t>
  </si>
  <si>
    <t>SRL DISPERSION</t>
  </si>
  <si>
    <t>Afiliados Totales</t>
  </si>
  <si>
    <t>Mes</t>
  </si>
  <si>
    <t>Ministerio de Hacienda</t>
  </si>
  <si>
    <t xml:space="preserve"> % Afiliados Dependientes</t>
  </si>
  <si>
    <t>UCEMED</t>
  </si>
  <si>
    <t xml:space="preserve">BMI </t>
  </si>
  <si>
    <t>IGMAM</t>
  </si>
  <si>
    <t>Saldos</t>
  </si>
  <si>
    <t>% / Total</t>
  </si>
  <si>
    <t>Total Empresas</t>
  </si>
  <si>
    <t>Privado</t>
  </si>
  <si>
    <t>Público</t>
  </si>
  <si>
    <t>Público Centralizado</t>
  </si>
  <si>
    <t>Dispersión SVDS</t>
  </si>
  <si>
    <t xml:space="preserve">Traspasos Cedidos  en AFP y Reparto </t>
  </si>
  <si>
    <t xml:space="preserve">Traspasos Netos  en AFP y Reparto </t>
  </si>
  <si>
    <t>Promedio Sistema</t>
  </si>
  <si>
    <t>2007</t>
  </si>
  <si>
    <t>Cuentas</t>
  </si>
  <si>
    <t>30-34 años</t>
  </si>
  <si>
    <t>35-39 años</t>
  </si>
  <si>
    <t xml:space="preserve">60 ó más </t>
  </si>
  <si>
    <t>Edad</t>
  </si>
  <si>
    <t xml:space="preserve">  </t>
  </si>
  <si>
    <t xml:space="preserve">Pensiones Otorgadas </t>
  </si>
  <si>
    <t>Discapacidad</t>
  </si>
  <si>
    <t>Sobrevivencia</t>
  </si>
  <si>
    <t>Períodos</t>
  </si>
  <si>
    <t>Traspasos</t>
  </si>
  <si>
    <t>Dic. 2010</t>
  </si>
  <si>
    <t>2010</t>
  </si>
  <si>
    <t>Dic.2009</t>
  </si>
  <si>
    <t>Dic.2010</t>
  </si>
  <si>
    <t>Grupo Med. Asociado</t>
  </si>
  <si>
    <t xml:space="preserve">Plan Salud </t>
  </si>
  <si>
    <t>Serv. Dominicano de Salud</t>
  </si>
  <si>
    <t>Total Pensiones</t>
  </si>
  <si>
    <t>% Discapacidad</t>
  </si>
  <si>
    <t>% Sobrevivencia</t>
  </si>
  <si>
    <t xml:space="preserve"> Total Invertido</t>
  </si>
  <si>
    <t>.</t>
  </si>
  <si>
    <t>Asoc. de Profesionales de la Salud</t>
  </si>
  <si>
    <t xml:space="preserve">Menor de 19 </t>
  </si>
  <si>
    <t>Traspasos Recibidos en AFP y Reparto</t>
  </si>
  <si>
    <t>% Patrimonio/ PIB</t>
  </si>
  <si>
    <t>Afiliación  RC</t>
  </si>
  <si>
    <t>Empresas Privadas</t>
  </si>
  <si>
    <t>Densidad de Cotizantes</t>
  </si>
  <si>
    <t>% Masculino</t>
  </si>
  <si>
    <t>% Femenino</t>
  </si>
  <si>
    <t>2008</t>
  </si>
  <si>
    <t>2009</t>
  </si>
  <si>
    <t>2011</t>
  </si>
  <si>
    <t>Relación Promedio Empleados / Empresas</t>
  </si>
  <si>
    <t>Dic. 2011</t>
  </si>
  <si>
    <t xml:space="preserve">%  RC </t>
  </si>
  <si>
    <t xml:space="preserve">%   RS </t>
  </si>
  <si>
    <t>Mes / Año</t>
  </si>
  <si>
    <t>% Accidentes Laborales</t>
  </si>
  <si>
    <t>Enfermedades Profesionales</t>
  </si>
  <si>
    <t xml:space="preserve">Año </t>
  </si>
  <si>
    <t>Afiliación al SRL</t>
  </si>
  <si>
    <t>% Región VIII</t>
  </si>
  <si>
    <t>% Región VII</t>
  </si>
  <si>
    <t>% Región VI</t>
  </si>
  <si>
    <t>% Región V</t>
  </si>
  <si>
    <t>% Región IV</t>
  </si>
  <si>
    <t>% Región III</t>
  </si>
  <si>
    <t>% Región II</t>
  </si>
  <si>
    <t>% Región I</t>
  </si>
  <si>
    <t>% Región 0</t>
  </si>
  <si>
    <t>Total Anual</t>
  </si>
  <si>
    <t>Región VIII</t>
  </si>
  <si>
    <t>Región VII</t>
  </si>
  <si>
    <t>Región VI</t>
  </si>
  <si>
    <t>Región V</t>
  </si>
  <si>
    <t>Región IV</t>
  </si>
  <si>
    <t>Región III</t>
  </si>
  <si>
    <t>Región II</t>
  </si>
  <si>
    <t>Región I</t>
  </si>
  <si>
    <t>Región 0</t>
  </si>
  <si>
    <t>Provincias</t>
  </si>
  <si>
    <t>% Privado</t>
  </si>
  <si>
    <t>% Público</t>
  </si>
  <si>
    <t>Sector Privado</t>
  </si>
  <si>
    <t>Sector Público</t>
  </si>
  <si>
    <t>50 - 59</t>
  </si>
  <si>
    <t>40 - 49</t>
  </si>
  <si>
    <t>30 - 39</t>
  </si>
  <si>
    <t>20 - 29</t>
  </si>
  <si>
    <t>Menor de 20 años</t>
  </si>
  <si>
    <t>Tipo de Subsidio</t>
  </si>
  <si>
    <t>Maternidad</t>
  </si>
  <si>
    <t xml:space="preserve">Accidentes Laborales </t>
  </si>
  <si>
    <t>Total Casos de Accid. Laborales y Enf. Prof.</t>
  </si>
  <si>
    <t>Enfermedad Común</t>
  </si>
  <si>
    <t>% Enfermedades Profesionales</t>
  </si>
  <si>
    <t>Dic.09</t>
  </si>
  <si>
    <t>Dic.10</t>
  </si>
  <si>
    <t>Dic.11</t>
  </si>
  <si>
    <t>Adm. Serv. Médicos Amor y Paz</t>
  </si>
  <si>
    <t>Ocupada Sector Formal</t>
  </si>
  <si>
    <t>Ingresos SDSS</t>
  </si>
  <si>
    <t>Egresos SDSS</t>
  </si>
  <si>
    <t>Afiliados  SRL</t>
  </si>
  <si>
    <t xml:space="preserve"> FSS</t>
  </si>
  <si>
    <t xml:space="preserve">    </t>
  </si>
  <si>
    <t>Dic. 2012</t>
  </si>
  <si>
    <t>2012</t>
  </si>
  <si>
    <t>Dic.08</t>
  </si>
  <si>
    <t>Dic.12</t>
  </si>
  <si>
    <t>Dic.2008</t>
  </si>
  <si>
    <t>Dic.2011</t>
  </si>
  <si>
    <t>Dic.2012</t>
  </si>
  <si>
    <t>Concepto</t>
  </si>
  <si>
    <t>Afiliados</t>
  </si>
  <si>
    <t xml:space="preserve">Afiliados </t>
  </si>
  <si>
    <t xml:space="preserve">Afiliados Titulares </t>
  </si>
  <si>
    <t xml:space="preserve">Afiliados Dependientes </t>
  </si>
  <si>
    <t>% Población Total Afiliada al  SFS</t>
  </si>
  <si>
    <t>Población Nacional Total</t>
  </si>
  <si>
    <t>Dic.13</t>
  </si>
  <si>
    <t>% Empresas por rango</t>
  </si>
  <si>
    <t>% Empleados por rango</t>
  </si>
  <si>
    <t>Empresas por rango</t>
  </si>
  <si>
    <t>Empleados por rango</t>
  </si>
  <si>
    <t>Afiliados Titulares RC</t>
  </si>
  <si>
    <t>Depend.  Directos  RC</t>
  </si>
  <si>
    <t>Depend.  Adicionales RC</t>
  </si>
  <si>
    <t xml:space="preserve">Afiliación Total SFS RC </t>
  </si>
  <si>
    <t>Dic.2013</t>
  </si>
  <si>
    <t>Dic. 2013</t>
  </si>
  <si>
    <t>Población Ocupada Formal</t>
  </si>
  <si>
    <t>2013</t>
  </si>
  <si>
    <t>%  Afil./Ocup.</t>
  </si>
  <si>
    <t xml:space="preserve">Rentabilidad  Promedio de los Fondos de Pensiones </t>
  </si>
  <si>
    <t>Rentabilidad Real</t>
  </si>
  <si>
    <t>2014</t>
  </si>
  <si>
    <t>Dic. 2014</t>
  </si>
  <si>
    <t>Afiliación RS</t>
  </si>
  <si>
    <t>Dic.2014</t>
  </si>
  <si>
    <t>Dependientes  Totales RC</t>
  </si>
  <si>
    <t>Dic.14</t>
  </si>
  <si>
    <t>Rango de Empleados</t>
  </si>
  <si>
    <t xml:space="preserve">1 y 5 </t>
  </si>
  <si>
    <t>Entidades</t>
  </si>
  <si>
    <t>% Participación</t>
  </si>
  <si>
    <t>Bancos de Ahorro y Crédito</t>
  </si>
  <si>
    <t>Cartera Ministerio de Hacienda</t>
  </si>
  <si>
    <t>Títulos Desmaterializados de Pacto de Recompra (REPO)</t>
  </si>
  <si>
    <t>Sector  Público</t>
  </si>
  <si>
    <t>Recaudo Total</t>
  </si>
  <si>
    <t>Trabajador Sector Público</t>
  </si>
  <si>
    <t>Trabajador Sector Privado</t>
  </si>
  <si>
    <t xml:space="preserve"> Empleador Sector Público</t>
  </si>
  <si>
    <t>Empleador  Sector Privado</t>
  </si>
  <si>
    <t>Total Recaudo</t>
  </si>
  <si>
    <t>%  Afiliados Titulares RC</t>
  </si>
  <si>
    <t xml:space="preserve">
</t>
  </si>
  <si>
    <r>
      <t xml:space="preserve">
</t>
    </r>
    <r>
      <rPr>
        <b/>
        <sz val="11"/>
        <color indexed="8"/>
        <rFont val="Calibri"/>
        <family val="2"/>
      </rPr>
      <t/>
    </r>
  </si>
  <si>
    <t xml:space="preserve">
</t>
  </si>
  <si>
    <t>ARL</t>
  </si>
  <si>
    <t>% Mujeres</t>
  </si>
  <si>
    <t>Régimen Subsidiado</t>
  </si>
  <si>
    <t>Se</t>
  </si>
  <si>
    <t>Titulares</t>
  </si>
  <si>
    <t>Dependientes Adicionales</t>
  </si>
  <si>
    <t>Total Afiliados SFS RC</t>
  </si>
  <si>
    <t>Total Femenino</t>
  </si>
  <si>
    <t>Pagos RC</t>
  </si>
  <si>
    <t xml:space="preserve">Pagos a SENASA RS </t>
  </si>
  <si>
    <t>Instrumentos</t>
  </si>
  <si>
    <t xml:space="preserve"> Pago a SENASA </t>
  </si>
  <si>
    <t>Seguro Familiar de Salud (SFS) del Régimen Contributivo (RC)</t>
  </si>
  <si>
    <t>Fondos Pagados a las ARS del SFS del RC</t>
  </si>
  <si>
    <t>Período:  Septiembre 2007 -  Enero 2015</t>
  </si>
  <si>
    <t>Totales Generales</t>
  </si>
  <si>
    <t xml:space="preserve">AFP Popular </t>
  </si>
  <si>
    <t>Scotia Crecer AFP</t>
  </si>
  <si>
    <t>AFP Siembra</t>
  </si>
  <si>
    <t>AFP Reservas</t>
  </si>
  <si>
    <t>Fondo INABIMA</t>
  </si>
  <si>
    <t>AFP Romana</t>
  </si>
  <si>
    <t>SIPEN</t>
  </si>
  <si>
    <t>Fondo BR</t>
  </si>
  <si>
    <t>Fondo BC</t>
  </si>
  <si>
    <t>Autoseguro (IDSS)</t>
  </si>
  <si>
    <t>AFP LEON</t>
  </si>
  <si>
    <t>AFP CARIBALICO</t>
  </si>
  <si>
    <t xml:space="preserve"> FONAMAT</t>
  </si>
  <si>
    <t>RC (Empleador)</t>
  </si>
  <si>
    <t>PIB Corriente Nacional</t>
  </si>
  <si>
    <t>Total Afiliados SFS RS</t>
  </si>
  <si>
    <t>% Provincia</t>
  </si>
  <si>
    <t>Serv. de Igualas Méd. Dr. Abel G.</t>
  </si>
  <si>
    <t>Mayor o igual a 60 años</t>
  </si>
  <si>
    <t>Accidentabilidad Afiliados
(No. de accidentes por cada 100,000 afiliados)</t>
  </si>
  <si>
    <t>Casos</t>
  </si>
  <si>
    <t xml:space="preserve">Trabajadores Cotizantes </t>
  </si>
  <si>
    <t>Aportes del Gob.
Según Presupuesto                    (SFS RS)</t>
  </si>
  <si>
    <t>Recaudo RC
 (Incluye recargos e Intereses)</t>
  </si>
  <si>
    <t>Aporte Gobierno (Presupuestado)</t>
  </si>
  <si>
    <t>Total Masculino</t>
  </si>
  <si>
    <t>No.</t>
  </si>
  <si>
    <t>Retiro Programado</t>
  </si>
  <si>
    <t>ISSPOL</t>
  </si>
  <si>
    <t>%  Afiliados Dep. Totales RC</t>
  </si>
  <si>
    <t>I. Definiciones y Estructura del Sistema Dominicano de Seguridad Social (SDSS)</t>
  </si>
  <si>
    <t>I.1 Ley 87-01</t>
  </si>
  <si>
    <t>I.2 Organización del Sistema</t>
  </si>
  <si>
    <t>I.3 Regímenes y Seguros del SDSS</t>
  </si>
  <si>
    <t>I.4 Seguros y Beneficios del SDSS</t>
  </si>
  <si>
    <t>II. Estadísticas de Empresas del Sistema Dominicano de Seguridad Social (SDSS)</t>
  </si>
  <si>
    <t>II.1 Definiciones del SDSS</t>
  </si>
  <si>
    <t>II.2 Análisis de las Empresas del SDSS</t>
  </si>
  <si>
    <t>II.3 Empresas y Empleados Afiliados Activos al SDSS por Sector</t>
  </si>
  <si>
    <t>II.4 Empresas Afiliadas al SDSS, por Cantidad de Empleados Registrados en TSS</t>
  </si>
  <si>
    <t>II.5 Salario Promedio Mensual de los Empleados Afiliados Activos al SDSS, por Sector</t>
  </si>
  <si>
    <t>II.6 Trabajadores Afiliados Activos al SDSS, por Sexo y Edad</t>
  </si>
  <si>
    <t>III. Estadísticas Afiliación del Sistema Dominicano de Seguridad Social</t>
  </si>
  <si>
    <t>III.1  Estadísticas Afiliación del Seguro Familiar de Salud (SFS)</t>
  </si>
  <si>
    <t>III.1.1 Definiciones del SFS</t>
  </si>
  <si>
    <t>III.1.2 Análisis de Afiliación del SFS</t>
  </si>
  <si>
    <t>III.1.3 Afiliación del SFS a la Población Nacional</t>
  </si>
  <si>
    <t>III.1.4 Afiliación del SFS por Régimen de Financiamiento</t>
  </si>
  <si>
    <t>III.1.5 Cobertura de Afiliación al SFS por Régimen de Financiamiento</t>
  </si>
  <si>
    <t>III.1.6 Afiliación al SFS por Sexo</t>
  </si>
  <si>
    <t>III.2 Estadísticas Afiliación del Seguro Familiar de Salud (SFS) del Régimen Contributivo (RC)</t>
  </si>
  <si>
    <t>III.2.1 Análisis de Afiliación del SFS del RC</t>
  </si>
  <si>
    <t>III.2.2 Afiliación Anual por Tipo al SFS del Régimen Contributivo (RC)</t>
  </si>
  <si>
    <t>III.2.3 Afiliación Mensual por Tipo al SFS del Régimen Contributivo (RC)</t>
  </si>
  <si>
    <t>III.2.4 Cobertura de Afiliación  Anual por Tipo del Régimen Contributivo (RC)</t>
  </si>
  <si>
    <t>III.2.5 Cobertura de Afiliación Mensual por Tipo del Régimen Contributivo (RC)</t>
  </si>
  <si>
    <t>III.2.6 Afiliados al SFS del RC por Sexo y Tipo</t>
  </si>
  <si>
    <t>III.3 Estadísticas Afiliación del Seguro Familiar de Salud (SFS) del Régimen Subsidiado (RS)</t>
  </si>
  <si>
    <t>III.3.1 Definiciones y Análisis de Afiliación del SFS del RS</t>
  </si>
  <si>
    <t>III.3.2 Afiliación Anual al SFS del Régimen Subsidiado (RS) por Tipo</t>
  </si>
  <si>
    <t>III.3.3 Afiliación Mensual al SFS del Régimen Subsidiado (RS) por Tipo</t>
  </si>
  <si>
    <t xml:space="preserve">III.3.4 Cobertura de Afiliación Anual al SFS el Régimen Subsidiado (RS) por Tipo </t>
  </si>
  <si>
    <t xml:space="preserve">III.3.5 Cobertura de Afiliación Mensual al SFS el Régimen Subsidiado (RS) por Tipo </t>
  </si>
  <si>
    <t>III.3.6 Afiliados al SFS el Régimen Subsidiado (RS) por Sexo y Tipo de Afiliación</t>
  </si>
  <si>
    <t>III.4 Afiliación del Régimen Especial Transitorio (RET) Salud de Pensionados. Ley 1896-379</t>
  </si>
  <si>
    <t xml:space="preserve">III.4.1 Definiciones y Análisis del RET </t>
  </si>
  <si>
    <t>III.4.2 Afiliación Anual de Pensionados al SFS</t>
  </si>
  <si>
    <t>III.4.3 Afiliación Mensual de Pensionados al SFS</t>
  </si>
  <si>
    <t>III.4.4 Cobertura Afiliación Mensual de Pensionados al SFS</t>
  </si>
  <si>
    <t>III.5 Estadísticas Afiliación al Seguro de Vejez, Discapacidad y Sobrevivencia (SVDS)</t>
  </si>
  <si>
    <t>III.5.1  Definiciones del SVDS</t>
  </si>
  <si>
    <t>III.5.2  Análisis de Afiliación del SVDS</t>
  </si>
  <si>
    <t>III.5.3 Cantidad de Afiliados y Cotizantes Anual del RC</t>
  </si>
  <si>
    <t>III.5.4  Afiliación Mensual al SVDS del RC</t>
  </si>
  <si>
    <t>III.5.5  Comparación Anual del Número de Afiliados Cotizantes con la Población Ocupada Formal</t>
  </si>
  <si>
    <t>III.5.6  Cotizantes del SVDS por Rango de Edad</t>
  </si>
  <si>
    <t>III.5.7  Cotizantes del SVDS por Cantidad de Salario Mínimo Cotizable</t>
  </si>
  <si>
    <t>III.5.8  Distribución de los Afiliados Cotizantes por AFP`s y Fondos de Reparto</t>
  </si>
  <si>
    <t>III.5.9  Población Económicamente Activa Afiliada al SVDS por Género</t>
  </si>
  <si>
    <t>III.5.10 Afiliados y Cotizantes del SVDS por Género</t>
  </si>
  <si>
    <t>III.5.11  Traspaso Totales por Año</t>
  </si>
  <si>
    <t>III.5.12 Traspasos Recibidos en Entidades de CCI y Reparto</t>
  </si>
  <si>
    <t>III.5.13 Traspaso Cedidos en Entidades de CCI y Reparto</t>
  </si>
  <si>
    <t>III.5.14 Traspaso Netos en Entidades de CCI y Reparto</t>
  </si>
  <si>
    <t>III.5.15 Distribución de Afiliados de las AFP por Provincias</t>
  </si>
  <si>
    <t>III.6  Estadísticas de Afiliación al Seguro de Riesgos Laborales</t>
  </si>
  <si>
    <t>III.6.1 Definiciones de SRL</t>
  </si>
  <si>
    <t>III.6.2 Análisis de la Afiliación del SRL</t>
  </si>
  <si>
    <t>III.6.3 Comparativo Afiliación al SRL en Relación a la Población Ocupada en el Sector Formal</t>
  </si>
  <si>
    <t>III.6.4 Afiliación al SRL por Grupo de Edad y Género</t>
  </si>
  <si>
    <t>III.6.5 Empleados Afiliados Activos al SDSS por Tipo de Riesgos Laborales de sus Empresas</t>
  </si>
  <si>
    <t>III.6.6 Accidentabilidad Laboral de los Afiliados al SRL</t>
  </si>
  <si>
    <t>IV. Estadísticas Ingreso y Egreso del Sistema Dominicano de Seguridad Social</t>
  </si>
  <si>
    <t>IV.1 Ingreso y Egreso del SDSS</t>
  </si>
  <si>
    <t>IV.I.1  Definiciones Ingresos y Egresos del SDSS</t>
  </si>
  <si>
    <t>IV.I.2  Análisis de Ingresos y Egresos del SDSS</t>
  </si>
  <si>
    <t>IV.I.3  Ingreso y egreso Anuales del SDSS</t>
  </si>
  <si>
    <t>IV.I.4  Recaudo del RC del SDSS por Origen por Sector Económico</t>
  </si>
  <si>
    <t>IV.I.5  Recaudo del RC del SDSS por Origen de los Aportes</t>
  </si>
  <si>
    <t>IV.I.6   Aportes del Gobierno a la Seguridad Social</t>
  </si>
  <si>
    <t>IV.2 Ingreso y Egreso por Seguros</t>
  </si>
  <si>
    <t>IV.2.1  Análisis de Ingresos y Egresos por Seguros</t>
  </si>
  <si>
    <t>IV.2.2  Fondos Pagados Anualmente por Cuentas al SFS del RC</t>
  </si>
  <si>
    <t>IV.2.3  Fondos Pagados Mensualmente por Cuentas al SFS del RC</t>
  </si>
  <si>
    <t>IV.2.4  Fondos Pagados a las ARS del SFS del RC</t>
  </si>
  <si>
    <t>IV.2.5  Fondos Pagados del RC a las ARS del SFS</t>
  </si>
  <si>
    <t>IV.2.6 Distribución de las Inversiones de la Cuenta de la Salud por Instrumento</t>
  </si>
  <si>
    <t>IV.2.7 Distribución de las Inversiones del SFS del RC</t>
  </si>
  <si>
    <t>IV.2.8 Aportes del Gobierno Central y Pago a SENASA</t>
  </si>
  <si>
    <t>IV.2.9 Aportes y Pagos Mensual del SFS en el RS</t>
  </si>
  <si>
    <t>IV.2.10 Pagos Anuales del SFSP Ley 1896-379</t>
  </si>
  <si>
    <t>IV.2.11 Pagos Mensuales del SFSP por ARS</t>
  </si>
  <si>
    <t>IV.3  Ingreso y Egreso del SVDS</t>
  </si>
  <si>
    <t>IV.3.1  Análisis de Ingresos y Egresos del SVDS</t>
  </si>
  <si>
    <t>IV.3.2 Dispersión Histórica del SVDS</t>
  </si>
  <si>
    <t>IV.3.3  Pago Anual al SVDS por Cuentas del SVDS</t>
  </si>
  <si>
    <t>IV.3.4  Pagos a Entidades del Seguro de Vejez, Discapacidad y Sobrevivencia</t>
  </si>
  <si>
    <t>IV.3.5  Patrimonio de los Fondos de Pensiones por Año</t>
  </si>
  <si>
    <t>IV.3.6 Composición de la Cartera Total de Inversión de los Fondos de Pensiones por Tipo de Emisor</t>
  </si>
  <si>
    <t>IV.3.7 Composición de la Cartera Total de Inversión de los Fondos de Pensiones por Instrumento</t>
  </si>
  <si>
    <t>IV.3.8  Rentabilidad Nominal Promedio de los Fondos de Pensiones</t>
  </si>
  <si>
    <t>IV.3.9 Rentabilidad Promedio de los Fondos de Pensiones</t>
  </si>
  <si>
    <t>IV.4  Ingreso y Egreso del  SRL</t>
  </si>
  <si>
    <t>IV.4.1  Análisis del SRL</t>
  </si>
  <si>
    <t>IV.4.2 Pagos Anuales al ARL por Cuentas</t>
  </si>
  <si>
    <t>IV.4.3 Pagos Mensuales por Cuentas al Seguro de Riesgo Laborales</t>
  </si>
  <si>
    <t>V. Estadísticas Beneficios, Solicitudes de Beneficios y Beneficiarios del Sistema Dominicano de Seguridad Social</t>
  </si>
  <si>
    <t>Introducción</t>
  </si>
  <si>
    <t>Reintroducción</t>
  </si>
  <si>
    <t>2015</t>
  </si>
  <si>
    <t>N/D</t>
  </si>
  <si>
    <t>Certificación/Período Cotizado/Cuantía</t>
  </si>
  <si>
    <t>Desplazados o Eximición de Cotización</t>
  </si>
  <si>
    <t>Tipo de Beneficio</t>
  </si>
  <si>
    <t>Tipo de Trámite</t>
  </si>
  <si>
    <t>Cooperación Admistrativa</t>
  </si>
  <si>
    <t>VII.3 Cantidad de Solicitantes por Año y Tipo de Beneficio</t>
  </si>
  <si>
    <t>VII.1 Analisis del Convenio Bilateral</t>
  </si>
  <si>
    <t>VII.2 Cantidad de Solicitudes por año y tipo de trámite</t>
  </si>
  <si>
    <t xml:space="preserve">VII.4  Cantidad de Solicitudes y Tramitaciones Concluidas </t>
  </si>
  <si>
    <t xml:space="preserve">% Afiliados   titulares </t>
  </si>
  <si>
    <t>Afiliados por Grupo de Edad</t>
  </si>
  <si>
    <t>VIII.1 Ocup. formal'!Área_de_impresión</t>
  </si>
  <si>
    <t>Dic.15</t>
  </si>
  <si>
    <t>Dic. 2015</t>
  </si>
  <si>
    <t>Dic.2015</t>
  </si>
  <si>
    <t>Aportes  a
 FONAMAT</t>
  </si>
  <si>
    <t>Rendimientos Inversiones *</t>
  </si>
  <si>
    <t>Total  Empleados</t>
  </si>
  <si>
    <t>Riesgo II</t>
  </si>
  <si>
    <t>Total Reportes</t>
  </si>
  <si>
    <t>Total de accidentes laborales mes</t>
  </si>
  <si>
    <t>Primera ARS de Humano</t>
  </si>
  <si>
    <t>Bancos Comerciales y de Servicios Múltiples</t>
  </si>
  <si>
    <t>Atlántico</t>
  </si>
  <si>
    <t>AFP Atlántico</t>
  </si>
  <si>
    <t xml:space="preserve">Inversión </t>
  </si>
  <si>
    <r>
      <t xml:space="preserve">* Nota: </t>
    </r>
    <r>
      <rPr>
        <sz val="12"/>
        <rFont val="Calibri"/>
        <family val="2"/>
        <scheme val="minor"/>
      </rPr>
      <t xml:space="preserve">Los aportes y rendimientos fueron ajustados según los informes de TSS.El total de los aportes recibidos del Estado Dominicano  del año 2016, incluye el pago del mes de diciembre 2015, cuyo desembolso se realizó enero 2016.  De igual manera,  excluye  la dispersion a Senasa en el mismo mes, ya que le corresponde al  año anterior.
</t>
    </r>
  </si>
  <si>
    <r>
      <t>Fuente:</t>
    </r>
    <r>
      <rPr>
        <sz val="12"/>
        <rFont val="Calibri"/>
        <family val="2"/>
        <scheme val="minor"/>
      </rPr>
      <t xml:space="preserve"> Tesoreria de la Seguridad Social (TSS).</t>
    </r>
  </si>
  <si>
    <t>Dic.16</t>
  </si>
  <si>
    <t>2016</t>
  </si>
  <si>
    <t>Dic. 2016</t>
  </si>
  <si>
    <t>Dic.2016</t>
  </si>
  <si>
    <t>Tasa de crecimiento Anual</t>
  </si>
  <si>
    <r>
      <rPr>
        <b/>
        <sz val="18"/>
        <rFont val="Calibri"/>
        <family val="2"/>
        <scheme val="minor"/>
      </rPr>
      <t>Fuente:</t>
    </r>
    <r>
      <rPr>
        <sz val="18"/>
        <rFont val="Calibri"/>
        <family val="2"/>
        <scheme val="minor"/>
      </rPr>
      <t xml:space="preserve"> Portal SISALRIL</t>
    </r>
  </si>
  <si>
    <t>2007-2008</t>
  </si>
  <si>
    <t>2009-2010</t>
  </si>
  <si>
    <t>2011-2012</t>
  </si>
  <si>
    <t>2013-2014</t>
  </si>
  <si>
    <t>2015-2016</t>
  </si>
  <si>
    <t>Empleados</t>
  </si>
  <si>
    <t>2017</t>
  </si>
  <si>
    <t>Pago de CONDEI</t>
  </si>
  <si>
    <r>
      <rPr>
        <b/>
        <sz val="16"/>
        <color theme="1"/>
        <rFont val="Calibri"/>
        <family val="2"/>
        <scheme val="minor"/>
      </rPr>
      <t>Fuente</t>
    </r>
    <r>
      <rPr>
        <sz val="16"/>
        <color theme="1"/>
        <rFont val="Calibri"/>
        <family val="2"/>
        <scheme val="minor"/>
      </rPr>
      <t>: Portal SISALRIL</t>
    </r>
  </si>
  <si>
    <t>Asociaciones de Ahorros y Préstamos</t>
  </si>
  <si>
    <t xml:space="preserve">Fondos de Inversión </t>
  </si>
  <si>
    <t>Rentabilidad Nominal del Sistema</t>
  </si>
  <si>
    <t>Inflación Acumulada</t>
  </si>
  <si>
    <t>Dic-16</t>
  </si>
  <si>
    <r>
      <rPr>
        <b/>
        <sz val="16"/>
        <color theme="1"/>
        <rFont val="Calibri"/>
        <family val="2"/>
        <scheme val="minor"/>
      </rPr>
      <t>Fuente:</t>
    </r>
    <r>
      <rPr>
        <sz val="16"/>
        <color theme="1"/>
        <rFont val="Calibri"/>
        <family val="2"/>
        <scheme val="minor"/>
      </rPr>
      <t xml:space="preserve"> Superintendencia de Salud y Riesgos Laborales (SISALRIL)
</t>
    </r>
    <r>
      <rPr>
        <b/>
        <sz val="16"/>
        <color theme="1"/>
        <rFont val="Calibri"/>
        <family val="2"/>
        <scheme val="minor"/>
      </rPr>
      <t>Nota:</t>
    </r>
    <r>
      <rPr>
        <sz val="16"/>
        <color theme="1"/>
        <rFont val="Calibri"/>
        <family val="2"/>
        <scheme val="minor"/>
      </rPr>
      <t xml:space="preserve"> Incluye SFS, RC y RS</t>
    </r>
  </si>
  <si>
    <t xml:space="preserve">Promedio CCI </t>
  </si>
  <si>
    <r>
      <rPr>
        <b/>
        <sz val="16"/>
        <color theme="1"/>
        <rFont val="Calibri"/>
        <family val="2"/>
        <scheme val="minor"/>
      </rPr>
      <t>Fuente:</t>
    </r>
    <r>
      <rPr>
        <sz val="16"/>
        <color theme="1"/>
        <rFont val="Calibri"/>
        <family val="2"/>
        <scheme val="minor"/>
      </rPr>
      <t xml:space="preserve"> Informes de la TSS</t>
    </r>
  </si>
  <si>
    <t>JMMB-BDI</t>
  </si>
  <si>
    <t>AFP JMMB BDI, SA</t>
  </si>
  <si>
    <t>Total Afiliación 
al SFS</t>
  </si>
  <si>
    <t>Dic.17</t>
  </si>
  <si>
    <t>Dic. 2017</t>
  </si>
  <si>
    <t>Dic.2017</t>
  </si>
  <si>
    <t>Aportes del Gob. Central Para pensionados</t>
  </si>
  <si>
    <t>Pago Salud Pensionados</t>
  </si>
  <si>
    <t>Grupo</t>
  </si>
  <si>
    <t xml:space="preserve"> % Hombres</t>
  </si>
  <si>
    <t>Dic-17</t>
  </si>
  <si>
    <t xml:space="preserve"> %  Mujeres</t>
  </si>
  <si>
    <t>2018</t>
  </si>
  <si>
    <t>Cuidado de la Salud + ADA</t>
  </si>
  <si>
    <t>Promedio anual de los reportes</t>
  </si>
  <si>
    <t>Aportes del Gob. 
(SFS RS)</t>
  </si>
  <si>
    <t>Dic.18</t>
  </si>
  <si>
    <t>Dic. 2018</t>
  </si>
  <si>
    <t>Dic.2018</t>
  </si>
  <si>
    <t>Dic. 18</t>
  </si>
  <si>
    <t>2017-2018</t>
  </si>
  <si>
    <t>Dic-18</t>
  </si>
  <si>
    <t>Concluidos</t>
  </si>
  <si>
    <t>En Proceso</t>
  </si>
  <si>
    <t>Solicitudes</t>
  </si>
  <si>
    <t>** Los pensionados de INABIMA, entraron en diciembre 2018.</t>
  </si>
  <si>
    <t xml:space="preserve">                                                                                                                                            </t>
  </si>
  <si>
    <t>* Incluye la dispersión para cubrir a los dependientes adicionales. Los pagos a la cuenta de EI en el mes de septiembre 2011 incluye RD$ 59,135,579.85 que fue transferido a la cuenta Proyecto XII para la adquisición  de los módulos  3 y 7 y remodelaciones de las EI, conforme lo establecido  en la Resolución No. 264-06 del CNSS de fecha 07/04/11 y par a el mes de mayo 2018, se pago un total de RD$6,055,514.01 para el mismo proyecto.  (ADA)  dependientes adicionales.</t>
  </si>
  <si>
    <t>Títulos Notas Desmaterializados</t>
  </si>
  <si>
    <t>Patrimonio Fondos de Pensiones 
(RD$ Millones)</t>
  </si>
  <si>
    <t>AT</t>
  </si>
  <si>
    <t>EP</t>
  </si>
  <si>
    <r>
      <rPr>
        <b/>
        <sz val="14"/>
        <color theme="1"/>
        <rFont val="Calibri"/>
        <family val="2"/>
        <scheme val="minor"/>
      </rPr>
      <t>Fuente:</t>
    </r>
    <r>
      <rPr>
        <sz val="14"/>
        <color theme="1"/>
        <rFont val="Calibri"/>
        <family val="2"/>
        <scheme val="minor"/>
      </rPr>
      <t xml:space="preserve"> SIPEN</t>
    </r>
  </si>
  <si>
    <t>Fideicomisos de Oferta Pública</t>
  </si>
  <si>
    <t>RD$</t>
  </si>
  <si>
    <t>Sobreviviencia</t>
  </si>
  <si>
    <t>Total de Pensionados (DGJP, RET, PN, INABIMA, FFAA y SS)</t>
  </si>
  <si>
    <t>Pagos a Pensionados</t>
  </si>
  <si>
    <t>Salud Pensionados
 (RET, PN, FFAA, SS,Etc.)</t>
  </si>
  <si>
    <t>2019</t>
  </si>
  <si>
    <t>Jubilación/Vejez</t>
  </si>
  <si>
    <t>Supervivencia/Sobrevivencia</t>
  </si>
  <si>
    <t>Incapacidad/Discapacidad</t>
  </si>
  <si>
    <r>
      <rPr>
        <b/>
        <sz val="18"/>
        <color theme="1"/>
        <rFont val="Calibri"/>
        <family val="2"/>
        <scheme val="minor"/>
      </rPr>
      <t>Fuente:</t>
    </r>
    <r>
      <rPr>
        <sz val="18"/>
        <color theme="1"/>
        <rFont val="Calibri"/>
        <family val="2"/>
        <scheme val="minor"/>
      </rPr>
      <t xml:space="preserve"> Portal SIRALRIL</t>
    </r>
  </si>
  <si>
    <t>Población</t>
  </si>
  <si>
    <t>Empresas</t>
  </si>
  <si>
    <t>Privada</t>
  </si>
  <si>
    <t>Publica</t>
  </si>
  <si>
    <t>Centralizada</t>
  </si>
  <si>
    <t>Total de empresas</t>
  </si>
  <si>
    <t>Total de empleados</t>
  </si>
  <si>
    <t>Empresas  Categ. de Riesgo</t>
  </si>
  <si>
    <t xml:space="preserve"> Empleados Categ. de Riesgo</t>
  </si>
  <si>
    <t>Riesgo I</t>
  </si>
  <si>
    <t>Riesgo III</t>
  </si>
  <si>
    <t>Riesgo IV</t>
  </si>
  <si>
    <t>Regimen Contributivo</t>
  </si>
  <si>
    <t>Cápita TSS RC</t>
  </si>
  <si>
    <t>Afil. SISALRIL RC</t>
  </si>
  <si>
    <t>Hombres  RC</t>
  </si>
  <si>
    <t>Pensionados</t>
  </si>
  <si>
    <t>Dependientes directos</t>
  </si>
  <si>
    <t>Dependientes adicionales</t>
  </si>
  <si>
    <t>Regimen Subsidiado</t>
  </si>
  <si>
    <t>Cápita TSS RS</t>
  </si>
  <si>
    <t>Afi. SISALRIL  RS</t>
  </si>
  <si>
    <t>Hombres RS</t>
  </si>
  <si>
    <t>Mujeres RS</t>
  </si>
  <si>
    <t xml:space="preserve">Dependientes </t>
  </si>
  <si>
    <t>Rentabilidad SVDS</t>
  </si>
  <si>
    <t>Nominal CCI</t>
  </si>
  <si>
    <t xml:space="preserve"> TOTAL </t>
  </si>
  <si>
    <t>% promedio del sistema</t>
  </si>
  <si>
    <t xml:space="preserve">15-19   </t>
  </si>
  <si>
    <t>IPC</t>
  </si>
  <si>
    <t xml:space="preserve">20-24   </t>
  </si>
  <si>
    <t xml:space="preserve">25-29   </t>
  </si>
  <si>
    <t xml:space="preserve">30-34   </t>
  </si>
  <si>
    <t xml:space="preserve">35-39   </t>
  </si>
  <si>
    <t>Pensiones SVDS</t>
  </si>
  <si>
    <t xml:space="preserve">40-44   </t>
  </si>
  <si>
    <t xml:space="preserve">45-49   </t>
  </si>
  <si>
    <t xml:space="preserve">50-54   </t>
  </si>
  <si>
    <t xml:space="preserve">55-59   </t>
  </si>
  <si>
    <t xml:space="preserve">Patrimonio </t>
  </si>
  <si>
    <t xml:space="preserve">60-64   </t>
  </si>
  <si>
    <t xml:space="preserve">65-69   </t>
  </si>
  <si>
    <t xml:space="preserve">70-74   </t>
  </si>
  <si>
    <t xml:space="preserve">75-79   </t>
  </si>
  <si>
    <t xml:space="preserve">80-84   </t>
  </si>
  <si>
    <t>Banco Central RD</t>
  </si>
  <si>
    <t>85 y Mas</t>
  </si>
  <si>
    <t>ENFT formal</t>
  </si>
  <si>
    <t>ENFT informal</t>
  </si>
  <si>
    <t>Población en Edad de Trabajar (PET)</t>
  </si>
  <si>
    <t>Empresa</t>
  </si>
  <si>
    <t xml:space="preserve">   01 y 05    </t>
  </si>
  <si>
    <t xml:space="preserve">   06 y 10    </t>
  </si>
  <si>
    <t xml:space="preserve">   11 y 20    </t>
  </si>
  <si>
    <t xml:space="preserve">   21 y 50    </t>
  </si>
  <si>
    <t xml:space="preserve">   51 y 100   </t>
  </si>
  <si>
    <t xml:space="preserve">  101 y 500   </t>
  </si>
  <si>
    <t xml:space="preserve">  501 y 1000  </t>
  </si>
  <si>
    <t xml:space="preserve"> 1001 y 10000 </t>
  </si>
  <si>
    <t xml:space="preserve">Mas de 10000  </t>
  </si>
  <si>
    <t xml:space="preserve"> Empleados</t>
  </si>
  <si>
    <t xml:space="preserve">Empleados </t>
  </si>
  <si>
    <t>Plan  Sustitutivo del Banco Central</t>
  </si>
  <si>
    <t>Plan  Sustitutivo del Banco de Reservas</t>
  </si>
  <si>
    <t>Plan Sustitutivo INABIMA</t>
  </si>
  <si>
    <r>
      <rPr>
        <b/>
        <sz val="12"/>
        <color theme="1"/>
        <rFont val="Calibri"/>
        <family val="2"/>
        <scheme val="minor"/>
      </rPr>
      <t xml:space="preserve">Los pagos a las AFP incluye: </t>
    </r>
    <r>
      <rPr>
        <sz val="12"/>
        <color theme="1"/>
        <rFont val="Calibri"/>
        <family val="2"/>
        <scheme val="minor"/>
      </rPr>
      <t>CCI, Comisión, Seguro de Vida y Fondo de Solidaridad Social en AFP Reservas.</t>
    </r>
  </si>
  <si>
    <r>
      <rPr>
        <b/>
        <sz val="12"/>
        <color theme="1"/>
        <rFont val="Calibri"/>
        <family val="2"/>
        <scheme val="minor"/>
      </rPr>
      <t>Nota:</t>
    </r>
    <r>
      <rPr>
        <sz val="12"/>
        <color theme="1"/>
        <rFont val="Calibri"/>
        <family val="2"/>
        <scheme val="minor"/>
      </rPr>
      <t xml:space="preserve"> AFP León y AFP CARIBALICO fueron absorbidas por AFP Siembra en 2007.</t>
    </r>
  </si>
  <si>
    <t>Pensión promedio de retiro programado</t>
  </si>
  <si>
    <t>Crecer</t>
  </si>
  <si>
    <t>Notas:</t>
  </si>
  <si>
    <t>Dic.19</t>
  </si>
  <si>
    <t>Dic.2019</t>
  </si>
  <si>
    <t>Dic. 2019</t>
  </si>
  <si>
    <t xml:space="preserve"> Afiliados por Grupos de Edad según Sexo del Afiliado. </t>
  </si>
  <si>
    <t>Fuerza de Trabajo PEA</t>
  </si>
  <si>
    <t>PEA- Hombre</t>
  </si>
  <si>
    <t>PEA- Mujer</t>
  </si>
  <si>
    <t>Total 
Femenino</t>
  </si>
  <si>
    <t>Comisión AFP</t>
  </si>
  <si>
    <t>Comisión SIPEN</t>
  </si>
  <si>
    <t>Comisión TSS</t>
  </si>
  <si>
    <t>Comisión DIDA</t>
  </si>
  <si>
    <t>Banco Central de la República Dominicana</t>
  </si>
  <si>
    <t xml:space="preserve"> Rango de Número de Empleados.</t>
  </si>
  <si>
    <t>No Espec.</t>
  </si>
  <si>
    <t>PIB 2020 (millones RD$)</t>
  </si>
  <si>
    <t>Mujeres RC</t>
  </si>
  <si>
    <t>Afiliación SFS</t>
  </si>
  <si>
    <t>Hasta 19</t>
  </si>
  <si>
    <t>60 y más</t>
  </si>
  <si>
    <t xml:space="preserve">Cantidad de Salarios Mínimos  </t>
  </si>
  <si>
    <t xml:space="preserve">Masculino </t>
  </si>
  <si>
    <t xml:space="preserve">Femenino </t>
  </si>
  <si>
    <t>Riesgos laborales</t>
  </si>
  <si>
    <t>2020</t>
  </si>
  <si>
    <t>Capita</t>
  </si>
  <si>
    <t>Suspendidos (Estimados)</t>
  </si>
  <si>
    <t>Período de Cobertura</t>
  </si>
  <si>
    <t xml:space="preserve">Planes Especiales de Salud para Pensionados y Jubilados </t>
  </si>
  <si>
    <t>Total Planes Especiales de Salud para Pensionados y Jubilados</t>
  </si>
  <si>
    <t>Del Sector Salud (SS)</t>
  </si>
  <si>
    <t>De Fuerzas Armadas (FFAA)</t>
  </si>
  <si>
    <t>De Policía Nacional
 (PN)</t>
  </si>
  <si>
    <t>Decreto No. 342-09</t>
  </si>
  <si>
    <t>Decreto No.18-19</t>
  </si>
  <si>
    <t>Decreto 
No. 371-16</t>
  </si>
  <si>
    <t>Decreto 
No. 159-17</t>
  </si>
  <si>
    <t>Res. SISALRIL No. 207-2016</t>
  </si>
  <si>
    <t xml:space="preserve">Ministerio de Hacienda </t>
  </si>
  <si>
    <t xml:space="preserve"> Prestaciones de Beneficios
 (ARL Salud Segura)</t>
  </si>
  <si>
    <t>Fondos de Solidaridad FSS (SRL)</t>
  </si>
  <si>
    <t>Dic.20</t>
  </si>
  <si>
    <t>Dic.2020</t>
  </si>
  <si>
    <t>Dic. 2020</t>
  </si>
  <si>
    <t>MAPFRE Salud ARS (Palic Salud)</t>
  </si>
  <si>
    <t>ASISTANET (Constitución)</t>
  </si>
  <si>
    <t>2019-2020</t>
  </si>
  <si>
    <r>
      <rPr>
        <b/>
        <sz val="18"/>
        <color theme="1"/>
        <rFont val="Calibri"/>
        <family val="2"/>
        <scheme val="minor"/>
      </rPr>
      <t>Fuente:</t>
    </r>
    <r>
      <rPr>
        <sz val="18"/>
        <color theme="1"/>
        <rFont val="Calibri"/>
        <family val="2"/>
        <scheme val="minor"/>
      </rPr>
      <t xml:space="preserve"> Informe Ejecutivo de PRISS; Superintendencia de Salud y Riesgos Laborales (SISALRIL). 
* La afiliación de los pensionados de  INABIMA, Policia Nacional (PN), Fuerzas Armadas (FFAA) y Sector Salud (SS) es de los informes SIGOB y el RET de Hacienda son tomadas de los informes de TSS o de Sisalril.</t>
    </r>
  </si>
  <si>
    <t>Cuenta Personal No Individualizable</t>
  </si>
  <si>
    <t>ALTAGRACIA</t>
  </si>
  <si>
    <t>AZUA</t>
  </si>
  <si>
    <t>BAHORUCO</t>
  </si>
  <si>
    <t>BARAHONA</t>
  </si>
  <si>
    <t>DAJABON</t>
  </si>
  <si>
    <t>DISTRITO NACIONAL</t>
  </si>
  <si>
    <t>DUARTE</t>
  </si>
  <si>
    <t>EL SEYBO</t>
  </si>
  <si>
    <t>ELIAS PIÑA</t>
  </si>
  <si>
    <t>ESPAILLAT</t>
  </si>
  <si>
    <t>HATO MAYOR</t>
  </si>
  <si>
    <t>INDEPENDENCIA</t>
  </si>
  <si>
    <t>LA ROMANA</t>
  </si>
  <si>
    <t>LA VEGA</t>
  </si>
  <si>
    <t>MARIA TRINIDAD SANCHEZ</t>
  </si>
  <si>
    <t>MONSEÑOR NOUEL</t>
  </si>
  <si>
    <t>MONTE PLATA</t>
  </si>
  <si>
    <t>MONTECRISTI</t>
  </si>
  <si>
    <t>PEDERNALES</t>
  </si>
  <si>
    <t>PERAVIA</t>
  </si>
  <si>
    <t>PUERTO PLATA</t>
  </si>
  <si>
    <t>SALCEDO</t>
  </si>
  <si>
    <t>SAMANA</t>
  </si>
  <si>
    <t>SAN CRISTOBAL</t>
  </si>
  <si>
    <t>SAN JOSE DE OCOA</t>
  </si>
  <si>
    <t>SAN JUAN DE LA MAGUANA</t>
  </si>
  <si>
    <t>SAN PEDRO DE MACORIS</t>
  </si>
  <si>
    <t>SANCHEZ RAMIREZ</t>
  </si>
  <si>
    <t>SANTIAGO DE LOS CABALLEROS</t>
  </si>
  <si>
    <t>SANTIAGO RODRIGUEZ</t>
  </si>
  <si>
    <t>SANTO DOMINGO</t>
  </si>
  <si>
    <t>VALVERDE</t>
  </si>
  <si>
    <t>%Pensionados 
(RET, PN, INABIMA,
FFAA y SS)</t>
  </si>
  <si>
    <t>Tasa de Crecimiento Anual</t>
  </si>
  <si>
    <t>Comisión AFP No Individualizable</t>
  </si>
  <si>
    <t>Seguro de Vida No Individualizable</t>
  </si>
  <si>
    <t>V.1 Beneficiarios y Beneficios de Subsidios del SFS</t>
  </si>
  <si>
    <t>V.2 Beneficiarios y Beneficios de Subsidios del SVDS</t>
  </si>
  <si>
    <t>V.3  Solicitud de Beneficios de IDOPPRIL.  Instituto Dominicano de Prevención y Proteción de Riesgos Laborales</t>
  </si>
  <si>
    <t>V.1.1  Definiciones Subsidios</t>
  </si>
  <si>
    <t>V.1.2 Análisis de Subsidio de Maternidad, Lactancia y Enfermedad Común</t>
  </si>
  <si>
    <t>V.1.3 Afiliados Beneficiarios por Subsidios de Maternidad, Lactancia y Enfermedad Común</t>
  </si>
  <si>
    <t>V.1.4 Montos Aprobados en Millones de RD$ por Concepto de Subsidios por Maternidad, Lactancia y Enfermedad Común</t>
  </si>
  <si>
    <t>V.2.1  Definiciones Subsidios SVDS</t>
  </si>
  <si>
    <t>V.2.2 Análisis de Subsidio de SVDS</t>
  </si>
  <si>
    <t>V.2.3 Pensiones Otorgadas por Año del SVDS</t>
  </si>
  <si>
    <t>V.2.4 Monto de Pensión Promedio por Tipo de Discapacidad Según AFP</t>
  </si>
  <si>
    <t>V.2.5 Pensión Promedio de Sobrevivencia y Discapacidad (RD$) del SVDS</t>
  </si>
  <si>
    <t>V.3.1 Análisis de Beneficios por IDOPPRIL</t>
  </si>
  <si>
    <t>V.3.2 Reporte de Accidente Laborales y Enfermedades Profesionales</t>
  </si>
  <si>
    <t>V.3.3  Reporte de Accidente Laborales y Enfermedades Profesionales por Región</t>
  </si>
  <si>
    <t>V.3.4 Reporte de Accidentes Laborales y Enfermedades Profesionales por Provincia</t>
  </si>
  <si>
    <t>V.3.5 Reporte de Accidentes Laborales y Enfermedades Profesionales por Zona de Procedencia</t>
  </si>
  <si>
    <t>V.3.6 Reporte de Accidente Laborales y Enfermedades Profesionales por Tipo Sector</t>
  </si>
  <si>
    <t>V.3.7 Reporte de Accidentes Laborales y Enfermedades Profesionales por Sexo</t>
  </si>
  <si>
    <t>V.3.8 Reporte de Accidentes Laborales y Enfermedades Profesionales por Rango de Edad</t>
  </si>
  <si>
    <t>V.3.9 Reporte de Accidentes Laborales y Enfermedades Profesionales por Nivel de Escolaridad</t>
  </si>
  <si>
    <t>% Crecimiento</t>
  </si>
  <si>
    <t>SISTEMA DOMINICANO DE SEGURIDAD SOCIAL (SDSS)</t>
  </si>
  <si>
    <t xml:space="preserve"> PUBLICACIONES ESTADÍSTICAS</t>
  </si>
  <si>
    <t xml:space="preserve">Boletín e Indicadores Mensuales Estadísticos </t>
  </si>
  <si>
    <t>% Estimado de Publicado</t>
  </si>
  <si>
    <r>
      <t>·</t>
    </r>
    <r>
      <rPr>
        <sz val="7"/>
        <rFont val="Times New Roman"/>
        <family val="1"/>
      </rPr>
      <t xml:space="preserve">         </t>
    </r>
    <r>
      <rPr>
        <sz val="12"/>
        <rFont val="Calibri"/>
        <family val="2"/>
        <scheme val="minor"/>
      </rPr>
      <t>Boletín estadístico mes de noviembre</t>
    </r>
  </si>
  <si>
    <t xml:space="preserve"> Del 1 al 9 Febrero</t>
  </si>
  <si>
    <r>
      <t>·</t>
    </r>
    <r>
      <rPr>
        <sz val="7"/>
        <rFont val="Times New Roman"/>
        <family val="1"/>
      </rPr>
      <t xml:space="preserve">         </t>
    </r>
    <r>
      <rPr>
        <sz val="12"/>
        <rFont val="Calibri"/>
        <family val="2"/>
        <scheme val="minor"/>
      </rPr>
      <t>Indicadores Estadísticos Mes de Noviembre</t>
    </r>
  </si>
  <si>
    <r>
      <t>·</t>
    </r>
    <r>
      <rPr>
        <sz val="7"/>
        <rFont val="Times New Roman"/>
        <family val="1"/>
      </rPr>
      <t xml:space="preserve">         </t>
    </r>
    <r>
      <rPr>
        <sz val="12"/>
        <rFont val="Calibri"/>
        <family val="2"/>
        <scheme val="minor"/>
      </rPr>
      <t>Estadísticas en formato abierto (XLS, CVD, ODS)</t>
    </r>
  </si>
  <si>
    <r>
      <t>·</t>
    </r>
    <r>
      <rPr>
        <sz val="7"/>
        <rFont val="Times New Roman"/>
        <family val="1"/>
      </rPr>
      <t xml:space="preserve">         </t>
    </r>
    <r>
      <rPr>
        <sz val="12"/>
        <rFont val="Calibri"/>
        <family val="2"/>
        <scheme val="minor"/>
      </rPr>
      <t>Boletín estadístico mes de diciembre</t>
    </r>
  </si>
  <si>
    <t>Del 1al 9 Marzo</t>
  </si>
  <si>
    <r>
      <t>·</t>
    </r>
    <r>
      <rPr>
        <sz val="7"/>
        <rFont val="Times New Roman"/>
        <family val="1"/>
      </rPr>
      <t xml:space="preserve">         </t>
    </r>
    <r>
      <rPr>
        <sz val="12"/>
        <rFont val="Calibri"/>
        <family val="2"/>
        <scheme val="minor"/>
      </rPr>
      <t>Indicadores Estadísticos Mes de diciembre</t>
    </r>
  </si>
  <si>
    <r>
      <t>·</t>
    </r>
    <r>
      <rPr>
        <sz val="7"/>
        <color rgb="FFC00000"/>
        <rFont val="Times New Roman"/>
        <family val="1"/>
      </rPr>
      <t xml:space="preserve">         </t>
    </r>
    <r>
      <rPr>
        <b/>
        <sz val="12"/>
        <color rgb="FFC00000"/>
        <rFont val="Calibri"/>
        <family val="2"/>
        <scheme val="minor"/>
      </rPr>
      <t xml:space="preserve">Boletín trimestral Mes de octubre – Diciembre </t>
    </r>
  </si>
  <si>
    <r>
      <t>·</t>
    </r>
    <r>
      <rPr>
        <sz val="7"/>
        <rFont val="Times New Roman"/>
        <family val="1"/>
      </rPr>
      <t xml:space="preserve">         </t>
    </r>
    <r>
      <rPr>
        <sz val="12"/>
        <rFont val="Calibri"/>
        <family val="2"/>
        <scheme val="minor"/>
      </rPr>
      <t>Boletín estadístico mes de enero</t>
    </r>
  </si>
  <si>
    <t>Del 1al 9 Abril</t>
  </si>
  <si>
    <r>
      <t>·</t>
    </r>
    <r>
      <rPr>
        <sz val="7"/>
        <rFont val="Times New Roman"/>
        <family val="1"/>
      </rPr>
      <t xml:space="preserve">         </t>
    </r>
    <r>
      <rPr>
        <sz val="12"/>
        <rFont val="Calibri"/>
        <family val="2"/>
        <scheme val="minor"/>
      </rPr>
      <t>Indicadores Estadísticos Mes de enero</t>
    </r>
  </si>
  <si>
    <r>
      <t>·</t>
    </r>
    <r>
      <rPr>
        <sz val="7"/>
        <rFont val="Times New Roman"/>
        <family val="1"/>
      </rPr>
      <t xml:space="preserve">         </t>
    </r>
    <r>
      <rPr>
        <sz val="12"/>
        <rFont val="Calibri"/>
        <family val="2"/>
        <scheme val="minor"/>
      </rPr>
      <t>Boletín estadístico mes de febrero</t>
    </r>
  </si>
  <si>
    <t>Del 1al 9 Mayo</t>
  </si>
  <si>
    <r>
      <t>·</t>
    </r>
    <r>
      <rPr>
        <sz val="7"/>
        <rFont val="Times New Roman"/>
        <family val="1"/>
      </rPr>
      <t xml:space="preserve">         </t>
    </r>
    <r>
      <rPr>
        <sz val="12"/>
        <rFont val="Calibri"/>
        <family val="2"/>
        <scheme val="minor"/>
      </rPr>
      <t>Indicadores Estadísticos Mes de febrero</t>
    </r>
  </si>
  <si>
    <r>
      <t>·</t>
    </r>
    <r>
      <rPr>
        <sz val="7"/>
        <rFont val="Times New Roman"/>
        <family val="1"/>
      </rPr>
      <t xml:space="preserve">         </t>
    </r>
    <r>
      <rPr>
        <sz val="12"/>
        <rFont val="Calibri"/>
        <family val="2"/>
        <scheme val="minor"/>
      </rPr>
      <t>Boletín estadístico mes de marzo</t>
    </r>
  </si>
  <si>
    <t>Del 1al 9 Junio</t>
  </si>
  <si>
    <r>
      <t>·</t>
    </r>
    <r>
      <rPr>
        <sz val="7"/>
        <rFont val="Times New Roman"/>
        <family val="1"/>
      </rPr>
      <t xml:space="preserve">         </t>
    </r>
    <r>
      <rPr>
        <sz val="12"/>
        <rFont val="Calibri"/>
        <family val="2"/>
        <scheme val="minor"/>
      </rPr>
      <t>Indicadores Estadísticos Mes de marzo</t>
    </r>
  </si>
  <si>
    <r>
      <t>·</t>
    </r>
    <r>
      <rPr>
        <sz val="7"/>
        <color rgb="FFC00000"/>
        <rFont val="Times New Roman"/>
        <family val="1"/>
      </rPr>
      <t xml:space="preserve">         </t>
    </r>
    <r>
      <rPr>
        <b/>
        <sz val="12"/>
        <color rgb="FFC00000"/>
        <rFont val="Calibri"/>
        <family val="2"/>
        <scheme val="minor"/>
      </rPr>
      <t>Boletín trimestral Mes de Enero-marzo</t>
    </r>
  </si>
  <si>
    <r>
      <t>·</t>
    </r>
    <r>
      <rPr>
        <sz val="7"/>
        <rFont val="Times New Roman"/>
        <family val="1"/>
      </rPr>
      <t xml:space="preserve">         </t>
    </r>
    <r>
      <rPr>
        <sz val="12"/>
        <rFont val="Calibri"/>
        <family val="2"/>
        <scheme val="minor"/>
      </rPr>
      <t xml:space="preserve">Boletín estadístico mes de abril </t>
    </r>
  </si>
  <si>
    <t>Del 1al 9 Julio</t>
  </si>
  <si>
    <r>
      <t>·</t>
    </r>
    <r>
      <rPr>
        <sz val="7"/>
        <rFont val="Times New Roman"/>
        <family val="1"/>
      </rPr>
      <t xml:space="preserve">         </t>
    </r>
    <r>
      <rPr>
        <sz val="12"/>
        <rFont val="Calibri"/>
        <family val="2"/>
        <scheme val="minor"/>
      </rPr>
      <t>Indicadores BEstadísticos Mes de abril</t>
    </r>
  </si>
  <si>
    <r>
      <t>·</t>
    </r>
    <r>
      <rPr>
        <sz val="7"/>
        <color theme="1"/>
        <rFont val="Times New Roman"/>
        <family val="1"/>
      </rPr>
      <t xml:space="preserve">         </t>
    </r>
    <r>
      <rPr>
        <sz val="12"/>
        <color theme="1"/>
        <rFont val="Calibri"/>
        <family val="2"/>
        <scheme val="minor"/>
      </rPr>
      <t>Boletín estadístico mes de mayo</t>
    </r>
  </si>
  <si>
    <t>Del 1al 9 Agosto</t>
  </si>
  <si>
    <r>
      <t>·</t>
    </r>
    <r>
      <rPr>
        <sz val="7"/>
        <color theme="1"/>
        <rFont val="Times New Roman"/>
        <family val="1"/>
      </rPr>
      <t xml:space="preserve">         </t>
    </r>
    <r>
      <rPr>
        <sz val="12"/>
        <color theme="1"/>
        <rFont val="Calibri"/>
        <family val="2"/>
        <scheme val="minor"/>
      </rPr>
      <t>Indicadores Estadísticos Mes de mayo</t>
    </r>
  </si>
  <si>
    <r>
      <t>·</t>
    </r>
    <r>
      <rPr>
        <sz val="7"/>
        <color theme="1"/>
        <rFont val="Times New Roman"/>
        <family val="1"/>
      </rPr>
      <t xml:space="preserve">         </t>
    </r>
    <r>
      <rPr>
        <sz val="12"/>
        <color theme="1"/>
        <rFont val="Calibri"/>
        <family val="2"/>
        <scheme val="minor"/>
      </rPr>
      <t>Estadísticas en formato abierto (XLS, CVD, ODS)</t>
    </r>
  </si>
  <si>
    <r>
      <t>·</t>
    </r>
    <r>
      <rPr>
        <sz val="7"/>
        <color theme="1"/>
        <rFont val="Times New Roman"/>
        <family val="1"/>
      </rPr>
      <t xml:space="preserve">         </t>
    </r>
    <r>
      <rPr>
        <sz val="12"/>
        <color theme="1"/>
        <rFont val="Calibri"/>
        <family val="2"/>
        <scheme val="minor"/>
      </rPr>
      <t>Boletín estadístico mes de junio</t>
    </r>
  </si>
  <si>
    <t>Del 1al 9 Septiembre</t>
  </si>
  <si>
    <r>
      <t>·</t>
    </r>
    <r>
      <rPr>
        <sz val="7"/>
        <color theme="1"/>
        <rFont val="Times New Roman"/>
        <family val="1"/>
      </rPr>
      <t xml:space="preserve">         </t>
    </r>
    <r>
      <rPr>
        <sz val="12"/>
        <color theme="1"/>
        <rFont val="Calibri"/>
        <family val="2"/>
        <scheme val="minor"/>
      </rPr>
      <t xml:space="preserve">Indicadores Estadísticos Mes de junio </t>
    </r>
  </si>
  <si>
    <r>
      <t>·</t>
    </r>
    <r>
      <rPr>
        <sz val="7"/>
        <color rgb="FFC00000"/>
        <rFont val="Times New Roman"/>
        <family val="1"/>
      </rPr>
      <t xml:space="preserve">         </t>
    </r>
    <r>
      <rPr>
        <b/>
        <sz val="12"/>
        <color rgb="FFC00000"/>
        <rFont val="Calibri"/>
        <family val="2"/>
        <scheme val="minor"/>
      </rPr>
      <t>Boletín trimestral Mes de Abril -Junio</t>
    </r>
  </si>
  <si>
    <r>
      <t>·</t>
    </r>
    <r>
      <rPr>
        <sz val="7"/>
        <color theme="1"/>
        <rFont val="Times New Roman"/>
        <family val="1"/>
      </rPr>
      <t xml:space="preserve">         </t>
    </r>
    <r>
      <rPr>
        <sz val="12"/>
        <color theme="1"/>
        <rFont val="Calibri"/>
        <family val="2"/>
        <scheme val="minor"/>
      </rPr>
      <t>Boletín estadístico mes de julio</t>
    </r>
  </si>
  <si>
    <t>Del 1al 9 Octubre</t>
  </si>
  <si>
    <r>
      <t>·</t>
    </r>
    <r>
      <rPr>
        <sz val="7"/>
        <color theme="1"/>
        <rFont val="Times New Roman"/>
        <family val="1"/>
      </rPr>
      <t xml:space="preserve">         </t>
    </r>
    <r>
      <rPr>
        <sz val="12"/>
        <color theme="1"/>
        <rFont val="Calibri"/>
        <family val="2"/>
        <scheme val="minor"/>
      </rPr>
      <t>Indicadores Estadísticos Mes de julio</t>
    </r>
  </si>
  <si>
    <r>
      <t>·</t>
    </r>
    <r>
      <rPr>
        <sz val="7"/>
        <color theme="1"/>
        <rFont val="Times New Roman"/>
        <family val="1"/>
      </rPr>
      <t xml:space="preserve">         </t>
    </r>
    <r>
      <rPr>
        <sz val="12"/>
        <color theme="1"/>
        <rFont val="Calibri"/>
        <family val="2"/>
        <scheme val="minor"/>
      </rPr>
      <t>Boletín estadístico mes de agosto</t>
    </r>
  </si>
  <si>
    <t>Del 1al 9 Noviembre</t>
  </si>
  <si>
    <r>
      <t>·</t>
    </r>
    <r>
      <rPr>
        <sz val="7"/>
        <color theme="1"/>
        <rFont val="Times New Roman"/>
        <family val="1"/>
      </rPr>
      <t xml:space="preserve">         </t>
    </r>
    <r>
      <rPr>
        <sz val="12"/>
        <color theme="1"/>
        <rFont val="Calibri"/>
        <family val="2"/>
        <scheme val="minor"/>
      </rPr>
      <t>Indicadores Estadísticos Mes de Agosto</t>
    </r>
  </si>
  <si>
    <r>
      <t>·</t>
    </r>
    <r>
      <rPr>
        <sz val="7"/>
        <color theme="1"/>
        <rFont val="Times New Roman"/>
        <family val="1"/>
      </rPr>
      <t xml:space="preserve">         </t>
    </r>
    <r>
      <rPr>
        <sz val="12"/>
        <color theme="1"/>
        <rFont val="Calibri"/>
        <family val="2"/>
        <scheme val="minor"/>
      </rPr>
      <t>Boletín estadístico mes de septiembre</t>
    </r>
  </si>
  <si>
    <t xml:space="preserve">Del 1al 9  Diciembre  </t>
  </si>
  <si>
    <r>
      <t>·</t>
    </r>
    <r>
      <rPr>
        <sz val="7"/>
        <color theme="1"/>
        <rFont val="Times New Roman"/>
        <family val="1"/>
      </rPr>
      <t xml:space="preserve">         </t>
    </r>
    <r>
      <rPr>
        <sz val="12"/>
        <color theme="1"/>
        <rFont val="Calibri"/>
        <family val="2"/>
        <scheme val="minor"/>
      </rPr>
      <t>Indicadores Estadísticos Mes de Septiembre</t>
    </r>
  </si>
  <si>
    <r>
      <t>·</t>
    </r>
    <r>
      <rPr>
        <sz val="7"/>
        <color rgb="FFC00000"/>
        <rFont val="Times New Roman"/>
        <family val="1"/>
      </rPr>
      <t xml:space="preserve">         </t>
    </r>
    <r>
      <rPr>
        <b/>
        <sz val="12"/>
        <color rgb="FFC00000"/>
        <rFont val="Calibri"/>
        <family val="2"/>
        <scheme val="minor"/>
      </rPr>
      <t xml:space="preserve">Boletín trimestral Mes de Julio -Septiembre  </t>
    </r>
  </si>
  <si>
    <r>
      <t>·</t>
    </r>
    <r>
      <rPr>
        <sz val="7"/>
        <rFont val="Times New Roman"/>
        <family val="1"/>
      </rPr>
      <t xml:space="preserve">         </t>
    </r>
    <r>
      <rPr>
        <sz val="12"/>
        <rFont val="Calibri"/>
        <family val="2"/>
        <scheme val="minor"/>
      </rPr>
      <t xml:space="preserve">Boletín estadístico mes de octubre </t>
    </r>
  </si>
  <si>
    <t>Del 1al 9 Enero</t>
  </si>
  <si>
    <r>
      <t>·</t>
    </r>
    <r>
      <rPr>
        <sz val="7"/>
        <rFont val="Times New Roman"/>
        <family val="1"/>
      </rPr>
      <t xml:space="preserve">         </t>
    </r>
    <r>
      <rPr>
        <sz val="12"/>
        <rFont val="Calibri"/>
        <family val="2"/>
        <scheme val="minor"/>
      </rPr>
      <t xml:space="preserve">Indicadores Estadísticos Mes de Octubre </t>
    </r>
  </si>
  <si>
    <t xml:space="preserve">Fechas Apróximada de Publicación </t>
  </si>
  <si>
    <t>Certificados Financieros</t>
  </si>
  <si>
    <t xml:space="preserve">Otros rubros </t>
  </si>
  <si>
    <t xml:space="preserve">Aportes Voluntarios No individualizable </t>
  </si>
  <si>
    <t>VI. Estadísticas del Convenio Bilateral de Seguridad Social entre España y la República Dominicana</t>
  </si>
  <si>
    <t>Dic.2021</t>
  </si>
  <si>
    <t>Dic.21</t>
  </si>
  <si>
    <t>Dic. 2021</t>
  </si>
  <si>
    <t xml:space="preserve"> Datos Generales del Sistema Dominicano de la Seguridad Social (SDSS)
Empresas Afiliadas Activas al SDSS, por Cantidad de Empleados Registrados en TSS</t>
  </si>
  <si>
    <t>Datos Generales del Sistema Dominicano de la Seguridad Social (SDSS) 
Empresas y Empleados Afiliados Activos al SDSS por Sector</t>
  </si>
  <si>
    <t>Seguro Familiar de Salud  del Sistema Dominicano de Seguridad Social
Afiliación del SFS a la Población Nacional</t>
  </si>
  <si>
    <t>2021</t>
  </si>
  <si>
    <t xml:space="preserve">Seguro Familiar de Salud  del Sistema Dominicano de Seguridad Social
Afiliación al Seguro Familiar de Salud por Sexo </t>
  </si>
  <si>
    <t>Período:  Diciembre 2007 -  Diciembre  2021</t>
  </si>
  <si>
    <t>Seguro Familiar de Salud (SFS) del Régimen Contributivo (RC)  
Afiliación  Anual  por Tipo al  SFS del  RC</t>
  </si>
  <si>
    <t>Seguro Familiar de Salud (SFS) del Régimen Contributivo (RC)  
Afiliados al Seguro Familiar de  Salud del Régimen Contributivo por Sexo y Tipo de Afiliación</t>
  </si>
  <si>
    <t>Seguro Familiar de Salud (SFS) del Régimen Subsidiado (RS)
Afiliación del Seguro Familiar de Salud del Régimen Subsidiado por Tipo</t>
  </si>
  <si>
    <t>Seguro Familiar de Salud (SFS) del Régimen Subsidiado (RS)
Afiliados al Seguro Familiar de Salud del Régimen Subsidiado por Sexo y Tipo de Afiliación</t>
  </si>
  <si>
    <t>Régimen Especial Transitorio y Plan de Servicios de Salud para Pensionados 
Afiliación Anual de Pensionados al SFS</t>
  </si>
  <si>
    <t>Seguro de Vejez, Discapacidad y Sobrevivencia (SVDS)
Cantidad de Afiliados y Cotizantes  Anual al SVDS del RC</t>
  </si>
  <si>
    <t>Seguro de Vejez, Discapacidad y Sobrevivencia (SVDS)
Comparación anual del número de Afiliados Cotizantes con la Población Ocupada Formal</t>
  </si>
  <si>
    <t xml:space="preserve">Seguro de Vejez, Discapacidad y Sobrevivencia (SVDS)
Cotizantes del SVDS RC por Rango de Edad
</t>
  </si>
  <si>
    <t>Seguro de Vejez, Discapacidad y Sobrevivencia (SVDS)
Cotizantes del SVDS RC por Cantidad de Salario Mínimo Cotizable</t>
  </si>
  <si>
    <t>Seguro de Vejez, Discapacidad y Sobrevivencia (SVDS)
Afiliados y Cotizantes del SVDS por Género</t>
  </si>
  <si>
    <t>Seguro de Vejez, Discapacidad y Sobrevivencia (SVDS)
Traspasos Totales por Año</t>
  </si>
  <si>
    <t>Seguro de Vejez, Discapacidad y Sobrevivencia (SVDS)
Traspasos Recibidos en Entidades de CCI/ Reparto</t>
  </si>
  <si>
    <t>Seguro de Vejez, Discapacidad y Sobrevivencia (SVDS)
Traspasos Cedidos en Entidades de CCI / Reparto</t>
  </si>
  <si>
    <t>Seguro de Vejez, Discapacidad y Sobrevivencia (SVDS)
Traspasos Netos en  Entidades de CCI (Reparto)</t>
  </si>
  <si>
    <t>Seguro de Riesgos Laborales
Comparativo Afiliación al SRL en Relación a la Población Ocupada en el Sector Formal</t>
  </si>
  <si>
    <t>Seguro de Riesgos Laborales
Afiliación al SRL por Grupo de Edad y Género</t>
  </si>
  <si>
    <t>Seguro de Riesgos Laborales
Accidentabilidad Laboral de los Afiliados al SRL</t>
  </si>
  <si>
    <t>Datos Generales del Sistema Dominicano de Seguridad Social (SDSS) 
Ingresos y Egresos Anuales del SDSS</t>
  </si>
  <si>
    <t>Recaudo del Régimen Contributivo del SDSS por Sector Económico</t>
  </si>
  <si>
    <t xml:space="preserve">Recaudo del Régimen Contributivo del SDSS por Origen de los Aportes                                                                                </t>
  </si>
  <si>
    <t>Aportes del Gobierno a la Seguridad Social</t>
  </si>
  <si>
    <t>Pendiente a Clasificar</t>
  </si>
  <si>
    <t>Seguro Familiar de Salud (SFS) del Régimen Contributivo (RC)
Fondos Pagados Anualmente por Cuentas al SFS del RC</t>
  </si>
  <si>
    <t>Seguro Familiar de Salud (SFS) del Régimen Contributivo (RC)
Fondos Pagados a las Administradora de Riesgos de Salud (ARS) del SFS del RC</t>
  </si>
  <si>
    <t>Seguro Familiar de Salud (SFS) del Régimen Subsidiado (RS)
Aporte  del Gobierno Central y Pago a SENASA</t>
  </si>
  <si>
    <t>Pagos Anuales del  Seguro Familiar de Salud de los Pensionados 
De los Regímenes Especiales Transitorios</t>
  </si>
  <si>
    <t>Seguro de Vejez, Discapacidad y Sobrevivencia (SVDS)
Dispersión Histórica del SVDS</t>
  </si>
  <si>
    <t>Seguro de Vejez, Discapacidad y Sobrevivencia (SVDS)
Pagos Anual por Cuentas del SVDS (RD$)</t>
  </si>
  <si>
    <t>Seguro de Vejez, Discapacidad y Sobrevivencia (SVDS) Pagos a 
Entidades del Seguro de Vejez, Discapacidad y Sobrevivencia (SVDS)</t>
  </si>
  <si>
    <t>Seguro de Vejez, Discapacidad y Sobrevivencia (SVDS)
Patrimonio de los Fondos de Pensiones por año (Millones RD$)</t>
  </si>
  <si>
    <t>Seguro de Vejez, Discapacidad y Sobrevivencia (SVDS)
Composición de la Cartera Total de Inversión de los Fondos de Pensiones por Tipo de Emisor</t>
  </si>
  <si>
    <t>Seguro de Vejez, Discapacidad y Sobrevivencia (SVDS)
Rentabilidad Promedio  de los Fondos de Pensiones</t>
  </si>
  <si>
    <t>Dec.21</t>
  </si>
  <si>
    <t xml:space="preserve">Seguro de Vejez, Discapacidad y Sobrevivencia (SVDS)
Rentabilidad Nominal Promedio  de los Fondos de Pensiones </t>
  </si>
  <si>
    <t>Seguro de Riesgos Laborales
Pagos Anuales al Seguro de Riesgo Laborales (SRL) por Cuentas</t>
  </si>
  <si>
    <t>Seguro de Vejez, Discapacidad y Sobrevivencia (SVDS)
Pensiones Otorgadas por Año</t>
  </si>
  <si>
    <t xml:space="preserve">Seguro de Vejez, Discapacidad y Sobrevivencia
Monto de Pensión Promedio  del Sistema SVDS por Tipo de Beneficio </t>
  </si>
  <si>
    <t>Solicitud de Beneficios de IDOPPRIL
Instituto Dominicano de Prevención y Proteción de Riesgos Laborales
Reporte de Accidentes Laborales y Enfermedades Profesionales</t>
  </si>
  <si>
    <t>Solicitud de Beneficios de IDOPPRIL
Instituto Dominicano de Prevención y Proteción de Riesgos Laborales
Reporte de Accidentes Laborales y Enfermedades Profesionales por Región</t>
  </si>
  <si>
    <t>Solicitud Beneficios de IDOPPRIL
Instituto Dominicano de Prevención y Proteción de Riesgos Laborales
Reporte de Accidentes Laborales y Enfermedades Profesionales por Provincia</t>
  </si>
  <si>
    <t>Solicitud de Beneficios de IDOPPRIL
Instituto Dominicano de Prevención y Proteción de Riesgos Laborales
Reporte de Accidentes Laborales y Enfermedades Profesionales por Empresas</t>
  </si>
  <si>
    <t>Solicitud de Beneficios de IDOPPRIL
Instituto Dominicano de Prevención y Proteción de Riesgos Laborales
Reporte de Accidentes Laborales y Enfermedades Profesionales por Sexo</t>
  </si>
  <si>
    <t>Solicitud de Beneficios de IDOPPRIL
Instituto Dominicano de Prevención y Proteción de Riesgos Laborales
Reporte de Accidentes Laborales y Enfermedades Profesionales por Rango de Edad</t>
  </si>
  <si>
    <t>Convenio Bilateral de Seguridad Social entre España y la República Dominicana
Cantidad de Solicitudes  por Tipo de Trámite</t>
  </si>
  <si>
    <t>Convenio Bilateral de Seguridad Social entre España y la República Dominicana
Cantidad de Solicitudes por Año y  Tipo de Beneficio</t>
  </si>
  <si>
    <t>Indice de Dependientes  Totales RC</t>
  </si>
  <si>
    <t>Indice de Depend.  Directos  RC</t>
  </si>
  <si>
    <t>Indice de Depend.  Adicionales RC</t>
  </si>
  <si>
    <t>Independencia Maculina</t>
  </si>
  <si>
    <t>Independencia Femenina</t>
  </si>
  <si>
    <t>inice de masculinidad</t>
  </si>
  <si>
    <t>% Hombres</t>
  </si>
  <si>
    <t>%Mujeres</t>
  </si>
  <si>
    <t>Crecimiento Promedio</t>
  </si>
  <si>
    <t>Diferencia de cotizantes</t>
  </si>
  <si>
    <t xml:space="preserve">Edad es de 20 a 49 </t>
  </si>
  <si>
    <t xml:space="preserve">Edades de 50 a 59 </t>
  </si>
  <si>
    <t>más de 60 años</t>
  </si>
  <si>
    <t>0-2   salario</t>
  </si>
  <si>
    <t xml:space="preserve">2-6 salarios  </t>
  </si>
  <si>
    <t xml:space="preserve">6-8 salarios - mas </t>
  </si>
  <si>
    <t>Traspaso</t>
  </si>
  <si>
    <t>AFP cedieron</t>
  </si>
  <si>
    <t xml:space="preserve">  20 -59 </t>
  </si>
  <si>
    <t>Mas  60 años</t>
  </si>
  <si>
    <t>Concentracion por sexo</t>
  </si>
  <si>
    <t>edades de 20 a 59</t>
  </si>
  <si>
    <t xml:space="preserve">Recaudo RC
</t>
  </si>
  <si>
    <t>Recaudo RC</t>
  </si>
  <si>
    <t>Rendimientos Inversiones</t>
  </si>
  <si>
    <t>Aportes  a  FONAMAT</t>
  </si>
  <si>
    <t>Aportes del Gob. Central Pensionados</t>
  </si>
  <si>
    <t>Aportes del Gob. RS</t>
  </si>
  <si>
    <t>Recaudo</t>
  </si>
  <si>
    <t>Pagos</t>
  </si>
  <si>
    <t>RS</t>
  </si>
  <si>
    <t>RC</t>
  </si>
  <si>
    <t>Región</t>
  </si>
  <si>
    <t>Ene</t>
  </si>
  <si>
    <t>Feb</t>
  </si>
  <si>
    <t>Mar</t>
  </si>
  <si>
    <t>Abr</t>
  </si>
  <si>
    <t>Provincia</t>
  </si>
  <si>
    <t>Empresa Privada</t>
  </si>
  <si>
    <t>Empresa Pública</t>
  </si>
  <si>
    <t>Sexo</t>
  </si>
  <si>
    <t>Rango de Edad</t>
  </si>
  <si>
    <t>Menor de 20</t>
  </si>
  <si>
    <t>Desde 20 a 29</t>
  </si>
  <si>
    <t>Desde 30 a 39</t>
  </si>
  <si>
    <t>Desde 40 a 49</t>
  </si>
  <si>
    <t>Desde 50 a 59</t>
  </si>
  <si>
    <t>Desde 60</t>
  </si>
  <si>
    <t>menores de 20 años</t>
  </si>
  <si>
    <t xml:space="preserve"> y mayor de 60 años.</t>
  </si>
  <si>
    <t xml:space="preserve">   </t>
  </si>
  <si>
    <t>RET</t>
  </si>
  <si>
    <t>Indice de dependencia Adicionales</t>
  </si>
  <si>
    <t>Diferencia</t>
  </si>
  <si>
    <t>Cantidad de afiliados</t>
  </si>
  <si>
    <t>Distribución %</t>
  </si>
  <si>
    <t>MAPFRE SALUD ARS, S.A.</t>
  </si>
  <si>
    <t>ARS UNIVERSAL, S.A.</t>
  </si>
  <si>
    <t>ARS FUTURO</t>
  </si>
  <si>
    <t>ARS SEMMA</t>
  </si>
  <si>
    <t>LA MONUMENTAL DE SEGUROS</t>
  </si>
  <si>
    <t>ARS-SIMAG</t>
  </si>
  <si>
    <t>ARS DR. YUNEN</t>
  </si>
  <si>
    <t>ARS RENACER</t>
  </si>
  <si>
    <t>ARS APS</t>
  </si>
  <si>
    <t>GRUPO MEDICO ASOCIADO</t>
  </si>
  <si>
    <t>ARS META-SALUD SINATRAE</t>
  </si>
  <si>
    <t>ADM. SERVICIOS MEDICOS AMOR Y PAZ</t>
  </si>
  <si>
    <t>PLAN SALUD DEL BANCO CENTRAL</t>
  </si>
  <si>
    <t>SENASA_RC</t>
  </si>
  <si>
    <t>ARS RESERVAS</t>
  </si>
  <si>
    <t>Fuente: TSS</t>
  </si>
  <si>
    <t>PRIMERA ARS (Ant._Humano)</t>
  </si>
  <si>
    <t>ARS  CMD</t>
  </si>
  <si>
    <t>Seguro Familiar de Salud (SFS) del Régimen Contributivo (RC)
Distribución de Cápitas (afiliación) a TSS del Régimen Contributivo por ARS</t>
  </si>
  <si>
    <t>Recaudo - Ingresos del SDSS</t>
  </si>
  <si>
    <t>Pagos - Egreso del SDSS</t>
  </si>
  <si>
    <t xml:space="preserve">                                           </t>
  </si>
  <si>
    <t>Decreto No. 159-17</t>
  </si>
  <si>
    <t>Decreto No. 371-16</t>
  </si>
  <si>
    <t>PIB Corriente (RD$ Millones)</t>
  </si>
  <si>
    <t>Capita:</t>
  </si>
  <si>
    <t>MES</t>
  </si>
  <si>
    <t>ENE</t>
  </si>
  <si>
    <t>FEB</t>
  </si>
  <si>
    <t>MAR</t>
  </si>
  <si>
    <t>ABR</t>
  </si>
  <si>
    <t>MAY</t>
  </si>
  <si>
    <t>Ma</t>
  </si>
  <si>
    <t>May</t>
  </si>
  <si>
    <t>Tipo</t>
  </si>
  <si>
    <t>E</t>
  </si>
  <si>
    <t>F</t>
  </si>
  <si>
    <t>M</t>
  </si>
  <si>
    <t>A</t>
  </si>
  <si>
    <t>J</t>
  </si>
  <si>
    <t>S</t>
  </si>
  <si>
    <t>O</t>
  </si>
  <si>
    <t>N</t>
  </si>
  <si>
    <t>D</t>
  </si>
  <si>
    <t>Jun</t>
  </si>
  <si>
    <t>Jul</t>
  </si>
  <si>
    <t>Ago</t>
  </si>
  <si>
    <t>Dispersado ARS</t>
  </si>
  <si>
    <t>SVDS</t>
  </si>
  <si>
    <t>Indice de Femenidad  (IF)
RC</t>
  </si>
  <si>
    <t>Índice de Dependencia Masculina</t>
  </si>
  <si>
    <t>Índice de Dependencia Femenino</t>
  </si>
  <si>
    <t>Índice Masculinidad</t>
  </si>
  <si>
    <t>Índice Femenino</t>
  </si>
  <si>
    <t>% Cotizantes/ Pobl. Asalariada</t>
  </si>
  <si>
    <t xml:space="preserve">Relación de Inversiones Financieras_Gestión de Fondos
Distribución de las Inversiones del SFS  y  SVDS del RC </t>
  </si>
  <si>
    <t>Relación de Inversiones Financieras_Gestión de Fondos
Distribución de las Inversiones de la  Cuenta Cuidado de la Salud por Instrumento</t>
  </si>
  <si>
    <t>SFS</t>
  </si>
  <si>
    <r>
      <rPr>
        <b/>
        <sz val="11"/>
        <color theme="1"/>
        <rFont val="Calibri"/>
        <family val="2"/>
        <scheme val="minor"/>
      </rPr>
      <t xml:space="preserve">Nota: </t>
    </r>
    <r>
      <rPr>
        <sz val="11"/>
        <color theme="1"/>
        <rFont val="Calibri"/>
        <family val="2"/>
        <scheme val="minor"/>
      </rPr>
      <t>El % PIB del año 2022, fue calculado con el PIB  Banco Central para el 2021.  Este Dato será actualizado una vez que el BC publique.</t>
    </r>
  </si>
  <si>
    <t>SRL</t>
  </si>
  <si>
    <t xml:space="preserve">SVDS_Pago por Entidades </t>
  </si>
  <si>
    <t>JUN</t>
  </si>
  <si>
    <t>JUL</t>
  </si>
  <si>
    <t>AGO</t>
  </si>
  <si>
    <t>De Policía Nacional (PN)</t>
  </si>
  <si>
    <t>n</t>
  </si>
  <si>
    <t>PE_Aportes Extraordinario Persona</t>
  </si>
  <si>
    <t>Sub-Sector Económico / Emisor</t>
  </si>
  <si>
    <t>Cantidad</t>
  </si>
  <si>
    <t>Porcentaje</t>
  </si>
  <si>
    <t>Bancos Múltiples</t>
  </si>
  <si>
    <t>Banco de Reservas de la República Dominicana</t>
  </si>
  <si>
    <t>Banco Múltiple ADEMI</t>
  </si>
  <si>
    <t>Banco Múltiple BDI</t>
  </si>
  <si>
    <t>Banco Múltiple BHD León</t>
  </si>
  <si>
    <t>Banco Múltiple Caribe Internacional</t>
  </si>
  <si>
    <t>Banco Múltiple Lafise</t>
  </si>
  <si>
    <t>Banco Múltiple Santa Cruz</t>
  </si>
  <si>
    <t>Banco Múltiple Vimenca</t>
  </si>
  <si>
    <t>Banco Popular Dominicano</t>
  </si>
  <si>
    <t>Banesco Banco Múltiple</t>
  </si>
  <si>
    <t>Asociación Cibao de Ahorros y Préstamos</t>
  </si>
  <si>
    <t>Asociación La Nacional de Ahorros y Préstamos</t>
  </si>
  <si>
    <t>Asociación Popular de Ahorros y Préstamos</t>
  </si>
  <si>
    <t>Banco de Ahorro y Crédito del Caribe S.A.</t>
  </si>
  <si>
    <t>Motor Crédito Banco de Ahorro y Crédito</t>
  </si>
  <si>
    <t>Acero Estrella</t>
  </si>
  <si>
    <t>Alpha Sociedad de Valores</t>
  </si>
  <si>
    <t>Consorcio Energético Punta Cana-Macao</t>
  </si>
  <si>
    <t>Consorcio Minero Dominicano S.A.</t>
  </si>
  <si>
    <t>Dominican Power Partners</t>
  </si>
  <si>
    <t>Gulfstream Petroleum Dominicana</t>
  </si>
  <si>
    <t xml:space="preserve">Ingeniería Estrella </t>
  </si>
  <si>
    <t>Parallax Valores Puesto de Bolsa</t>
  </si>
  <si>
    <t>Organismos Multilaterales</t>
  </si>
  <si>
    <t>International Financial Corporation (IFC)</t>
  </si>
  <si>
    <t>Corporación Interamericana de Inversiones (BID Invest)</t>
  </si>
  <si>
    <t>Fideicomiso de Oferta Pública de Valores Larimar</t>
  </si>
  <si>
    <t>RD VIAL</t>
  </si>
  <si>
    <t>Valores Accionarios Rica 03-FU</t>
  </si>
  <si>
    <t>Fondos de Inversión</t>
  </si>
  <si>
    <t xml:space="preserve">  Fondo Cerrado de Desarrollo de Sociedades con Impacto Social Pioneer</t>
  </si>
  <si>
    <t xml:space="preserve">  Fondo Cerrado de Desarrollo de Sociedades GAM Energía</t>
  </si>
  <si>
    <t xml:space="preserve">  Fondo Cerrado de Desarrollo de Sociedades GAM II</t>
  </si>
  <si>
    <t xml:space="preserve">  Fondo Cerrado de Desarrollo de Sociedades Pioneer</t>
  </si>
  <si>
    <t xml:space="preserve">  Fondo Cerrado de Desarrollo de Sociedades Popular</t>
  </si>
  <si>
    <t xml:space="preserve">  Fondo Cerrado de Inversión Inmobiliaria Pioneer</t>
  </si>
  <si>
    <t xml:space="preserve">  Fondo de Inversión  Cerrado Inmobiliario  Reservas I</t>
  </si>
  <si>
    <t xml:space="preserve">  Fondo de Inversion Cerrado de Desarrollo  Advanced Oportunidades II</t>
  </si>
  <si>
    <t xml:space="preserve">  Fondo de Inversion Cerrado de Desarrollo BHD Fondos I</t>
  </si>
  <si>
    <t xml:space="preserve">  Fondo de Inversion Cerrado de Desarrollo de Viviendas en la RD I</t>
  </si>
  <si>
    <t xml:space="preserve">  Fondo de Inversion Cerrado Renta Inmobiliaria Pesos Popular</t>
  </si>
  <si>
    <t xml:space="preserve">  Fondo Nacional Pioneer United Renta Fija</t>
  </si>
  <si>
    <t xml:space="preserve">  JMMB Fondo Cerrado Inmobiliario</t>
  </si>
  <si>
    <t xml:space="preserve">  JMMB Fondo de Inversion Cerrado Inmobiliario II</t>
  </si>
  <si>
    <t xml:space="preserve">  JMMB Fondo Mutuo Plazo 90 Dias</t>
  </si>
  <si>
    <t>SEP</t>
  </si>
  <si>
    <t>OCT</t>
  </si>
  <si>
    <t>Sep</t>
  </si>
  <si>
    <t>Oct</t>
  </si>
  <si>
    <t>Nov</t>
  </si>
  <si>
    <t>Dic</t>
  </si>
  <si>
    <t xml:space="preserve">Seguro Familiar de Salud del Sistema Dominicano de Seguridad Social
Afiliación  al Seguro Familiar de Salud por Regímenes de Financiamiento:  </t>
  </si>
  <si>
    <t>SEGURO DE VEJEZ, DISCAPACIDAD Y SOBREVIVENCIA (SVDS)</t>
  </si>
  <si>
    <t>SEGURO RIESGOS LABORALES (SRL)</t>
  </si>
  <si>
    <t xml:space="preserve">Tasa de accidentabilidad </t>
  </si>
  <si>
    <t>Indice de dependencia RC</t>
  </si>
  <si>
    <t>Índice de dependencia RS</t>
  </si>
  <si>
    <t xml:space="preserve">Hombres 49.8% / Mujeres 50.2% </t>
  </si>
  <si>
    <t>Período: Enero_ Octubre 2022</t>
  </si>
  <si>
    <t>% Anual</t>
  </si>
  <si>
    <t>Período:  Julio - Septiembre 2022</t>
  </si>
  <si>
    <t>Tabla Resumen_Noviembre 2022</t>
  </si>
  <si>
    <t>Período:  Diciembre 2009 - Noviembre 2022</t>
  </si>
  <si>
    <t>Período:  Diciembre 2007 - Noviembre 2022</t>
  </si>
  <si>
    <t>Período: Noviembre 2022</t>
  </si>
  <si>
    <t>Período:  Diciembre 2008 - Noviembre 2022</t>
  </si>
  <si>
    <t>Nov.2022</t>
  </si>
  <si>
    <t>Ene - Nov. 2022</t>
  </si>
  <si>
    <t>Período:  Diciembre 2010 - Noviembre 2022</t>
  </si>
  <si>
    <t xml:space="preserve">CONSEJO NACIONAL DE SEGURIDAD SOCIAL (CNSS)
INFOGRAFÍA </t>
  </si>
  <si>
    <t>Afiliación del SFS por Sexo</t>
  </si>
  <si>
    <t>Índice de Dependencia por Régimen de Financiamiento al SFS</t>
  </si>
  <si>
    <t>Afiliación del SFS por Régimen de Financiamiento</t>
  </si>
  <si>
    <t>Afiliados Titulares RS</t>
  </si>
  <si>
    <t>Depend.  Directos  RS</t>
  </si>
  <si>
    <t xml:space="preserve">Dependientes Directos </t>
  </si>
  <si>
    <t>Regimen Cotributivo</t>
  </si>
  <si>
    <t>Consejo Nacional de Seguridad Social</t>
  </si>
  <si>
    <t xml:space="preserve">Régimen Contributivo </t>
  </si>
  <si>
    <t>Del 2017-2022</t>
  </si>
  <si>
    <t xml:space="preserve">BASE LEGAL </t>
  </si>
  <si>
    <t xml:space="preserve">FECHA_INICIO </t>
  </si>
  <si>
    <t>FECHA_FINAl</t>
  </si>
  <si>
    <t>Columna1</t>
  </si>
  <si>
    <t>PERCAPITA</t>
  </si>
  <si>
    <t>Aumentos</t>
  </si>
  <si>
    <t>Re. 151-08</t>
  </si>
  <si>
    <t>Ene-Ago.2007</t>
  </si>
  <si>
    <t>Res.129-07</t>
  </si>
  <si>
    <t>Ago-Dic.2007</t>
  </si>
  <si>
    <t>Res.147-07</t>
  </si>
  <si>
    <t>Dic.07-Sep.09</t>
  </si>
  <si>
    <t>No.219-02</t>
  </si>
  <si>
    <t>Sep.-Dic.2009</t>
  </si>
  <si>
    <t>No.227-02</t>
  </si>
  <si>
    <t>Dic.09-Nov.2011</t>
  </si>
  <si>
    <t>Res-279-02</t>
  </si>
  <si>
    <t>Nov.11-Jul.2013</t>
  </si>
  <si>
    <t>Res-321-01</t>
  </si>
  <si>
    <t>Ago.13-Sep.2015</t>
  </si>
  <si>
    <t>Res-375-02</t>
  </si>
  <si>
    <t>Oct.15-Oct.2017</t>
  </si>
  <si>
    <t>Res-431-02</t>
  </si>
  <si>
    <t>Nov.17-Oct.2019</t>
  </si>
  <si>
    <t>Res-482-07</t>
  </si>
  <si>
    <t>Nov.19-Oct.2021</t>
  </si>
  <si>
    <t>Res-533-01</t>
  </si>
  <si>
    <t>Oct.21-Sept.2022</t>
  </si>
  <si>
    <t>Res-553-02</t>
  </si>
  <si>
    <t>Actual</t>
  </si>
  <si>
    <t>Sep.2022</t>
  </si>
  <si>
    <t>22 septiembre 2022</t>
  </si>
  <si>
    <t>Tesorería de la Seguridad Social</t>
  </si>
  <si>
    <t>Cápitas Pagadas FONAMAT</t>
  </si>
  <si>
    <t xml:space="preserve">Valor en DOP </t>
  </si>
  <si>
    <t>Res-283-03</t>
  </si>
  <si>
    <t>Res-362-01</t>
  </si>
  <si>
    <t>Res-401-01</t>
  </si>
  <si>
    <t>Res-412-01</t>
  </si>
  <si>
    <t>Res-454-02</t>
  </si>
  <si>
    <t>-</t>
  </si>
  <si>
    <t xml:space="preserve">Capitas Pagadas  Cuidados de la Salud </t>
  </si>
  <si>
    <t>Res 56-03 y 74-02</t>
  </si>
  <si>
    <t>Res. 332-02</t>
  </si>
  <si>
    <t>Res.  417-02</t>
  </si>
  <si>
    <t>Res. 436-02</t>
  </si>
  <si>
    <t>Res 491-02</t>
  </si>
  <si>
    <t>*</t>
  </si>
  <si>
    <t>Res. 537-03</t>
  </si>
  <si>
    <t>(*) Resolución fue aplicada de manera retroactiva</t>
  </si>
  <si>
    <t>Res-332-03</t>
  </si>
  <si>
    <t>Res-417-02</t>
  </si>
  <si>
    <t>Ene.12-Dic.</t>
  </si>
  <si>
    <t xml:space="preserve">SEGURO FAMILIAR DE SALUD (SFS) </t>
  </si>
  <si>
    <t>Afiliados y Cotizantes  al SVDS del RC</t>
  </si>
  <si>
    <t>Pensiones Otorgadas por el SVDS del RC</t>
  </si>
  <si>
    <t>Período: 2007-Noviembre 2022</t>
  </si>
  <si>
    <t>Población Afiliada del SFS por Tipo de Afiliación.  Noviembre 2022</t>
  </si>
  <si>
    <t>Evolución del Percapita del SFS del RS</t>
  </si>
  <si>
    <t>Total de Empresas Registradas al SDSS por Tipos</t>
  </si>
  <si>
    <t>Relación Promedio de Empleados / Empresas</t>
  </si>
  <si>
    <t xml:space="preserve">Total de Empresas por Rango Registradas en TSS del SDSS </t>
  </si>
  <si>
    <t>Según  su Cantidad de Empleados</t>
  </si>
  <si>
    <t>Porcentaje de la Población Nacional Afiliados al SFS del SDSS</t>
  </si>
  <si>
    <t>Evolución del Per cápita del SFS del RC</t>
  </si>
  <si>
    <t>Dispersión por ARS. Enero-Octubre 2022</t>
  </si>
  <si>
    <t xml:space="preserve">Conforme a los datos registrados en el Sistema Único de Información y Recaudo (SUIR), al mes de noviembre 2022 el total de empresas registradas en el Sistema Dominicano de Seguridad Social era de 98,823 de las cuales 97,783 pertenecían al sector privado con el 98.9%, 664 instituciones públicas (Pública 601 y 71 públicas centralizadas) y pendientes por clasificar 368, representando 0.4%.  En cuanto al total de empleados afiliados en ese mismo año fue de 2,389,813 de los cuales 1,666,385 pertenecían al sector privado, representando el 69.7%; 355,385 del sector público y 367,890 para el sector descentralizado.    
Para el mes de noviembre 2022, las cifras dan cuenta que un número significativo de empresas registradas tienen entre uno y cinco empleados, representando el 61.1% del total de empresas registradas, dicho grupo, constituido por 60,488 unidades, cuenta con un total de 150,725 trabajadores, lo que representa el 6.3% de los trabajadores asalariados afiliados.  Mientras que el número de empresas que poseen de 1 a 20 empleados representa un 88.7% del total.  
Es importante destacar que existen once (11) instituciones de gran tamaño, que emplean un total de 449,182 personas, y su empleomanía representa el 18.8% del total de trabajadores asalariados registrados en el SDSS (el número de empleados es uno de los criterios utilizados para definir el tamaño de la unidad de producción de bienes y servicios,  junto con otros parámetros como son volumen de ventas, capital social, valor de la producción, valor de los activos fijos, calificación de su personal, etc.).
</t>
  </si>
  <si>
    <t xml:space="preserve"> 6 y 10 </t>
  </si>
  <si>
    <t xml:space="preserve"> 11 y 20  </t>
  </si>
  <si>
    <t xml:space="preserve"> 21 y 50 </t>
  </si>
  <si>
    <t xml:space="preserve"> 51 y 100  </t>
  </si>
  <si>
    <t xml:space="preserve"> 101 y 500  </t>
  </si>
  <si>
    <t xml:space="preserve"> 501 y 1,000 </t>
  </si>
  <si>
    <t xml:space="preserve"> 1,001 y 10,000  </t>
  </si>
  <si>
    <t xml:space="preserve"> Mas de 10,000 </t>
  </si>
  <si>
    <r>
      <rPr>
        <b/>
        <sz val="20"/>
        <color theme="1"/>
        <rFont val="Arial"/>
        <family val="2"/>
      </rPr>
      <t>Fuente:</t>
    </r>
    <r>
      <rPr>
        <sz val="20"/>
        <color theme="1"/>
        <rFont val="Arial"/>
        <family val="2"/>
      </rPr>
      <t xml:space="preserve"> Informe Ejecutivo del PRISS, TSS y SISALRIL.
</t>
    </r>
    <r>
      <rPr>
        <b/>
        <sz val="20"/>
        <color theme="1"/>
        <rFont val="Arial"/>
        <family val="2"/>
      </rPr>
      <t xml:space="preserve">Nota: </t>
    </r>
    <r>
      <rPr>
        <sz val="20"/>
        <color theme="1"/>
        <rFont val="Arial"/>
        <family val="2"/>
      </rPr>
      <t>La Población Nacional  total estimada,  fue ajustada por la publicación de la Oficina Nacional de Estadísticas (ONE), "Estimaciones y Proyecciones de Población",  basada en el censo 2010.</t>
    </r>
  </si>
  <si>
    <t xml:space="preserve">%Pensionados </t>
  </si>
  <si>
    <t>Indice de Masculinidad (IM) 
del  RC</t>
  </si>
  <si>
    <t>Indice de Masculinidad (IM)
RS</t>
  </si>
  <si>
    <t>Total de Dep-Masc</t>
  </si>
  <si>
    <t>Dep_Adic-Fem</t>
  </si>
  <si>
    <t>Dep-Dir-Fem</t>
  </si>
  <si>
    <t>Total Dep-Fem</t>
  </si>
  <si>
    <t>Titulares-Fem</t>
  </si>
  <si>
    <t>Titulares-Masc</t>
  </si>
  <si>
    <t>Dep-Dir-Masc</t>
  </si>
  <si>
    <t>Dep_Adic-Masc</t>
  </si>
  <si>
    <t>Titulares_Masc</t>
  </si>
  <si>
    <t>Dependientes Directos_Masc</t>
  </si>
  <si>
    <t>Titulares_Fem</t>
  </si>
  <si>
    <t>Dependientes Directos_Fem</t>
  </si>
  <si>
    <r>
      <rPr>
        <vertAlign val="superscript"/>
        <sz val="11"/>
        <rFont val="Arial"/>
        <family val="2"/>
      </rPr>
      <t>1</t>
    </r>
    <r>
      <rPr>
        <sz val="11"/>
        <rFont val="Arial"/>
        <family val="2"/>
      </rPr>
      <t>Camino fue absorbido por Siembra, el 7 de Enero del 2005.</t>
    </r>
  </si>
  <si>
    <r>
      <rPr>
        <vertAlign val="superscript"/>
        <sz val="11"/>
        <rFont val="Arial"/>
        <family val="2"/>
      </rPr>
      <t>2</t>
    </r>
    <r>
      <rPr>
        <sz val="11"/>
        <rFont val="Arial"/>
        <family val="2"/>
      </rPr>
      <t>Caribalico fue absorbido por Siembra, el 10 de Mayo del 2007.</t>
    </r>
  </si>
  <si>
    <r>
      <rPr>
        <vertAlign val="superscript"/>
        <sz val="11"/>
        <rFont val="Arial"/>
        <family val="2"/>
      </rPr>
      <t>3</t>
    </r>
    <r>
      <rPr>
        <sz val="11"/>
        <rFont val="Arial"/>
        <family val="2"/>
      </rPr>
      <t>León fue absorbido por Siembra, el 29 de Junio del 2007.</t>
    </r>
  </si>
  <si>
    <r>
      <rPr>
        <vertAlign val="superscript"/>
        <sz val="11"/>
        <rFont val="Arial"/>
        <family val="2"/>
      </rPr>
      <t>4</t>
    </r>
    <r>
      <rPr>
        <sz val="11"/>
        <rFont val="Arial"/>
        <family val="2"/>
      </rPr>
      <t>Porvenir fue absorbido por Scotia Crecer anteriormente llamada BBVA Crecer, el 29 de Octubre del 2004.</t>
    </r>
  </si>
  <si>
    <r>
      <rPr>
        <b/>
        <sz val="16"/>
        <color theme="1"/>
        <rFont val="Arial"/>
        <family val="2"/>
      </rPr>
      <t>Fuente</t>
    </r>
    <r>
      <rPr>
        <sz val="16"/>
        <color theme="1"/>
        <rFont val="Arial"/>
        <family val="2"/>
      </rPr>
      <t>: Banco Central RD. Encuesta Nacional Continua de Fuerza de Trabajo (ENCFT) .</t>
    </r>
  </si>
  <si>
    <r>
      <t>Fuente:</t>
    </r>
    <r>
      <rPr>
        <sz val="14"/>
        <rFont val="Arial"/>
        <family val="2"/>
      </rPr>
      <t xml:space="preserve"> TSS</t>
    </r>
  </si>
  <si>
    <r>
      <rPr>
        <b/>
        <sz val="12"/>
        <color theme="1"/>
        <rFont val="Arial"/>
        <family val="2"/>
      </rPr>
      <t xml:space="preserve">Nota: </t>
    </r>
    <r>
      <rPr>
        <sz val="12"/>
        <color theme="1"/>
        <rFont val="Arial"/>
        <family val="2"/>
      </rPr>
      <t>El % PIB del año 2020, fue calculado con el PIB  Banco Central del 2019.  Este Dato será actualizado una vez que el BC publique.</t>
    </r>
  </si>
  <si>
    <t>2007-2010</t>
  </si>
  <si>
    <t>2011-2014</t>
  </si>
  <si>
    <t>2015-2018</t>
  </si>
  <si>
    <t>2020-2021</t>
  </si>
  <si>
    <t>Total General
2007-Nov.2022</t>
  </si>
  <si>
    <t>2007-2012</t>
  </si>
  <si>
    <t>2013-2018</t>
  </si>
  <si>
    <t>2019-2021</t>
  </si>
  <si>
    <t>Ene - Nov. 20222</t>
  </si>
  <si>
    <t>2009-2012</t>
  </si>
  <si>
    <t>2013-2016</t>
  </si>
  <si>
    <t>2017-2021</t>
  </si>
  <si>
    <t xml:space="preserve">Rentabilidad Nominal Promedio
de los Fondos de Pensiones </t>
  </si>
  <si>
    <t>Período: Julio - Septiembre 2022</t>
  </si>
  <si>
    <t>Banco Múltiple Promérica de la República Dominicana</t>
  </si>
  <si>
    <t>Banco de Ahorro y Crédito ADOPEM</t>
  </si>
  <si>
    <t xml:space="preserve">Empresa Generadora de Electricidad ITABO, S. A. </t>
  </si>
  <si>
    <t>UC United Capital Puesto de Bolsa S A</t>
  </si>
  <si>
    <t xml:space="preserve">  Fondo Cerrado de Desarrollo de Sociedades Advanced</t>
  </si>
  <si>
    <t xml:space="preserve">  Fondo de InversiÃ³n Cerrado Pioneer Inmobiliario II</t>
  </si>
  <si>
    <t xml:space="preserve">  Fondo de Inversion Cerrado de Desarrollo de Sociedades Pioneer II</t>
  </si>
  <si>
    <t xml:space="preserve">  Fondo de Inversion Cerrado Inmobiliario Excel I</t>
  </si>
  <si>
    <t xml:space="preserve">  Fondo de Inversion Cerrado Inmobiliario Excel II</t>
  </si>
  <si>
    <t xml:space="preserve">  Fondo de Inversion Cerrado Inmobiliario GAM I</t>
  </si>
  <si>
    <t xml:space="preserve">  Fondo de Inversion Cerrado Inmobiliario Universal I</t>
  </si>
  <si>
    <t xml:space="preserve">  Fondo de Inversion Cerrado Libre para el Desarrollo de Infraestructuras Dominicanas I Universal</t>
  </si>
  <si>
    <t xml:space="preserve">  Fondo de Inversion Cerrado Renta Fija Capitalizable Popular</t>
  </si>
  <si>
    <t xml:space="preserve">  Fondo de Inversion Cerrado Renta Fija Pago Recurrente Popular</t>
  </si>
  <si>
    <t xml:space="preserve">  Fondo de Inversion Cerrado Renta Inmobiliaria Dólares Popular</t>
  </si>
  <si>
    <t xml:space="preserve">  JMMB Fondo de Inversion Cerrado de Desarrollo de Sociedades de Energía Sostenible</t>
  </si>
  <si>
    <t>Fuente: Boletín No.77 SIPEN Julio-Septiembre 2022</t>
  </si>
  <si>
    <t>% / Total2</t>
  </si>
  <si>
    <t>% / Total3</t>
  </si>
  <si>
    <r>
      <t>Fuente:</t>
    </r>
    <r>
      <rPr>
        <sz val="18"/>
        <rFont val="Calibri"/>
        <family val="2"/>
        <scheme val="minor"/>
      </rPr>
      <t xml:space="preserve"> SIPEN</t>
    </r>
  </si>
  <si>
    <t>NOV</t>
  </si>
  <si>
    <t>DIC</t>
  </si>
  <si>
    <t>SANTIAGO D. CAB.</t>
  </si>
  <si>
    <t>SAN JUAN D. MAG.</t>
  </si>
  <si>
    <t>En-No</t>
  </si>
  <si>
    <t>DIST. NACIONAL</t>
  </si>
  <si>
    <r>
      <t xml:space="preserve">Fuente: </t>
    </r>
    <r>
      <rPr>
        <sz val="14"/>
        <color theme="1"/>
        <rFont val="Arial"/>
        <family val="2"/>
      </rPr>
      <t>IDOPPRIL</t>
    </r>
  </si>
  <si>
    <r>
      <rPr>
        <b/>
        <sz val="14"/>
        <color theme="1"/>
        <rFont val="Arial"/>
        <family val="2"/>
      </rPr>
      <t>Fuente:</t>
    </r>
    <r>
      <rPr>
        <sz val="14"/>
        <color theme="1"/>
        <rFont val="Arial"/>
        <family val="2"/>
      </rPr>
      <t xml:space="preserve"> Consejo Nacional de Seguridad Social (CNSS).</t>
    </r>
  </si>
  <si>
    <r>
      <rPr>
        <b/>
        <sz val="10"/>
        <color theme="1"/>
        <rFont val="Arial"/>
        <family val="2"/>
      </rPr>
      <t>Fuente:</t>
    </r>
    <r>
      <rPr>
        <sz val="10"/>
        <color theme="1"/>
        <rFont val="Arial"/>
        <family val="2"/>
      </rPr>
      <t xml:space="preserve"> Consejo Nacional de Seguridad Social (CNSS).</t>
    </r>
  </si>
  <si>
    <t>Período: Enero_ Noviembre 2022</t>
  </si>
  <si>
    <t>Enero</t>
  </si>
  <si>
    <t>Febrero</t>
  </si>
  <si>
    <t>Marzo</t>
  </si>
  <si>
    <t xml:space="preserve">Abril </t>
  </si>
  <si>
    <t xml:space="preserve">Mayo </t>
  </si>
  <si>
    <t>Junio</t>
  </si>
  <si>
    <t>Julio</t>
  </si>
  <si>
    <t>agosto</t>
  </si>
  <si>
    <t>Septiembre</t>
  </si>
  <si>
    <t>Octubre</t>
  </si>
  <si>
    <t>Noviembre</t>
  </si>
  <si>
    <t>Diciembre</t>
  </si>
  <si>
    <t>AÑO 2022</t>
  </si>
  <si>
    <t xml:space="preserve">Cooperación administrativa </t>
  </si>
  <si>
    <t>Ene-Nov.2022</t>
  </si>
  <si>
    <t>Etiquetas de fila</t>
  </si>
  <si>
    <t xml:space="preserve">Lactancia </t>
  </si>
  <si>
    <t>(en blanco)</t>
  </si>
  <si>
    <t>Total general</t>
  </si>
  <si>
    <t>2022</t>
  </si>
  <si>
    <t>Ene a Dic.2022</t>
  </si>
  <si>
    <t>Ene-Nov_2022</t>
  </si>
  <si>
    <t>Ene a Nov.2022</t>
  </si>
  <si>
    <r>
      <t>Fuente</t>
    </r>
    <r>
      <rPr>
        <sz val="16"/>
        <color rgb="FF000000"/>
        <rFont val="Arial"/>
        <family val="2"/>
      </rPr>
      <t>: SISALRIL</t>
    </r>
  </si>
  <si>
    <t xml:space="preserve">
Con la aprobación de la Resolución No. 051-03 del Consejo Nacional de Seguridad Social de fecha 30 de octubre de 2002, se dio  inicio a la implementación del Seguro Familiar de Salud del Régimen Subsidiado (SFS - RS), comenzando el proceso en la Región de Salud IV, en noviembre del año 2002, por considerar esta región una de la zona más deprimida del país. Luego continuaron con la Región V en el 2005, hasta extenderlo a todo el país.  Para finales de 2005 la afiliación total del Régimen Subsidiado era de 253,374 personas.
En el mes de septiembre de 2007 se inició el Seguro Familiar de Salud (SFS) del Régimen Contributivo (RC), afiliando entre los meses de septiembre y diciembre de ese año un total de 1,477,181 personas, de los cuales 919,911 eran titulares y 557,270 dependientes para un índice de dependencia de 0.61 (61 dependientes por cada 100 afiliados).   De la afiliación total del SDSS, para el mes de diciembre 2007,  la afiliación del SFS RC representaba el  57.7% y del Régimen Subsidiado (RS) eran 1,081,936 siendo el 42.3%.  
Por mandato del Decreto 342-09 emitido por el Poder Ejecutivo en fecha 28 de mayo de 2009, en junio de ese mismo año se dio inicio a la afiliación al Régimen Especial Transitorio (RET) de los Pensionados y Jubilados que reciben su pensión a través del Ministerio de Hacienda, y que al mes de febrero de 2009 estuvieron oficialmente inscritos en la base de datos de dicha institución y no estuvieran acogidos a ningún otro régimen de financiamiento del SDSS. Dichos pensionados tienen derecho a afiliarse en las ARS SENASA, SEMMA o  Salud Segura. Dicho plan es financiado con aportes del Estado y de los pensionados y jubilados, en base al 9.60% del salario cotizable. De ese porcentaje, el 6.72% está a cargo del Estado y el 2.88%, a cargo del beneficiario.  Dicho porcentaje se sustenta en la Ley 87-01 sobre el Sistema Dominicano de Seguridad Social, y las modificaciones hechas por la Ley 188-07.
La resolución 207-2016 emitida por la SISALRIL,  creó un Plan Especial de Servicios de Salud para los Pensionados y Jubilados de la Policía Nacional (PN) y sus dependientes, a partir del 01 de diciembre 2016 fueron permitidas las afiliaciones a este Plan Especial,  administrado por SENASA.   Igualmente, el Decreto Presidencial 371-2016  se creó el Plan Especial Transitorio para los Pensionados y Jubilados del Sector Salud (SS) y sus dependientes, a partir 01 de marzo de 2017 y administrada por la ARS CMD y SENASA.  También, en cumplimiento del Decreto Presidencial No.159-17 que creo un Plan Especial Transitorio de Servicios de Salud para Pensionados y Jubilados de las Fuerzas Armadas y sus dependientes directos, iniciando sus descargas a partir del 30 de mayo 2017 y siendo administrado por SENASA.
Al finalizar el mes de noviembre 2022 la afiliación total del Seguro Familiar de Salud (SFS),  ascendió a 10,659,112 personas, cubriendo de esta manera al 98.1% de la población nacional.  La participación de los diferentes regímenes de financiamiento es de 43.6% del Régimen Contributivo (RC), el 55.4% pertenecen al Régimen Subsidiado (RS) y el 0.99%  en los régimen es de pensionados. 
La composición de la afiliación del Seguro Familiar de Salud (SFS) por sexo,  al mes de noviembre 2022 es de  49.8% y el femenino y  50.2%  masculino, esto debido al peso mayor que tienen las mujeres en la afiliación del Régimen Subsidiado (RS).  Al mes de noviembre 2022 la participación de mujeres en el Régimen Subsidiado fue de 55.4%; contrario al Régimen Contributivo, donde la participación masculina fue en promedio de  43.6%, lo que demuestra la inequidad de género tanto en el acceso al mercado laboral como en el fenómeno social de la pobreza.
</t>
  </si>
  <si>
    <r>
      <rPr>
        <b/>
        <sz val="20"/>
        <color theme="1"/>
        <rFont val="Arial"/>
        <family val="2"/>
      </rPr>
      <t xml:space="preserve">Art. 125  Serán beneficiarios del Seguro Familiar de Salud del Régimen Subsidiado:
</t>
    </r>
    <r>
      <rPr>
        <sz val="20"/>
        <color theme="1"/>
        <rFont val="Arial"/>
        <family val="2"/>
      </rPr>
      <t xml:space="preserve">
a) Los desempleados, urbanos y rurales, así como sus familiares;
b) Los discapacitados, urbanos y rurales, siempre que no dependan económicamente de un padre o tutor afiliado a otro régimen y tengan derecho a ser protegido en otro régimen;
c) Los indigentes, urbanos y rurales, así como sus familiares, bajo las modalidades solidarias que establecerá el Poder Ejecutivo a propuesta del Consejo Nacional de Seguridad Social.
</t>
    </r>
    <r>
      <rPr>
        <b/>
        <sz val="20"/>
        <color theme="1"/>
        <rFont val="Arial"/>
        <family val="2"/>
      </rPr>
      <t xml:space="preserve">
Art. 126.- Beneficiarios del Régimen Contributivo Subsidiado serán Beneficiarios del Seguro Familiar de Salud del Régimen Contributivo Subsidiado:
</t>
    </r>
    <r>
      <rPr>
        <sz val="20"/>
        <color theme="1"/>
        <rFont val="Arial"/>
        <family val="2"/>
      </rPr>
      <t xml:space="preserve">
a) Los profesionales y técnicos que trabajan en forma independiente, así como sus familiares;
b) Los trabajadores por cuenta propia, urbanos y rurales, así como sus familiares;
c) Los trabajadores a domicilio, así como sus familiares;
d) Los jubilados y pensionados del Régimen Contributivo Subsidiado. (Este régimen aun no se ha implementado)
</t>
    </r>
    <r>
      <rPr>
        <b/>
        <sz val="20"/>
        <color theme="1"/>
        <rFont val="Arial"/>
        <family val="2"/>
      </rPr>
      <t xml:space="preserve">Régimen Especial Transitorio:
</t>
    </r>
    <r>
      <rPr>
        <sz val="20"/>
        <color theme="1"/>
        <rFont val="Arial"/>
        <family val="2"/>
      </rPr>
      <t xml:space="preserve">
Corresponde a los Pensionados y Jubilados que reciben su pensión a través del Ministerio de Hacienda, que al mes de febrero de 2009 estuvieron oficialmente inscritos en la base de datos de dicha institución y no están acogidos a ningún otro régimen de financiamiento del SDSS.  En cumplimiento del Decreto 342-09 del Poder Ejecutivo dichos pensionados  tienen derecho a afiliarse en las ARS SENASA, SEMMA o Salud Segura.  
</t>
    </r>
    <r>
      <rPr>
        <b/>
        <sz val="20"/>
        <color theme="1"/>
        <rFont val="Arial"/>
        <family val="2"/>
      </rPr>
      <t xml:space="preserve">
Pago de Cápitas por los Afiliados al SFS (Cobertura de Afiliación)</t>
    </r>
    <r>
      <rPr>
        <sz val="20"/>
        <color theme="1"/>
        <rFont val="Arial"/>
        <family val="2"/>
      </rPr>
      <t xml:space="preserve">
La Tesorería de Seguridad Social realiza el pago a las Administradoras de Riesgos de Salud  por el Plan Básico de Salud  en base a un per cápita establecido por afiliado, lo que le da el derecho a cobertura . Esa Cobertura de Afiliación  en un período determinado puede contener pagos de Cápitas atrasados,  de igual forma pagos correspondientes a ese período corriente pueden ser efectuados en fechas posteriores, ya sea porque el empleador no transfirió su pago de notificación  o lo hizo de manera tardía, además puede contener  el pago de Cápitas de  Conservación Temporal del Derecho a Servicios de Salud, de los afiliados que han quedado privado de un trabajo remunerado y que mantienen el derecho a prestaciones en especie por 60 días,  en virtud de las disposiciones del artículo 124 de la Ley 87-01. 
Por último es importante aclarar que  la cantidad de afiliados titulares  del Seguro Familiar de Salud , los afiliados  cotizantes del Seguro de Vejez, Discapacidad y Sobrevivencia y los del Seguro de Riesgos  Laborales  del Régimen Contributivo , que en principio pudieran coincidir, con regularidad muestran   algunas diferencias debido a los siguientes aspectos:   
a)   De acuerdo al Art. 13. del Reglamento sobre Aspectos Generales de Afiliación al Seguro Familiar de Salud del Régimen Contributivo , cuando los dos cónyuges o compañeros de vida son afiliados cotizantes en el SFS, solo uno de ellos podrá constituirse en afiliado titular y deberán estar afiliados a la misma ARS/SENASA. El otro cónyuge o compañero de vida pasará a formar parte del núcleo familiar de aquel que haya sido elegido por ellos como afiliado titular, por tanto el trabajador afiliado que en el SFS pasa a ser dependiente cotizante , en el SVDS y SRL es afiliado cotizante.      
 b) El Reglamento sobre el Seguro de Riesgos Laborales, en su Art. 14 establece que dicho reglamento  será aplicado a todos los empleadores  que tengan dos o más trabajadores , incluyendo a los familiares del empleador que estén en la nómina de la empresa (aunque muchas empresa con un solo empleado están afiliadas. 
 c) Como solo existe una Administradora de Riesgos Laborales, cuando el empleador registra la nómina, los trabajadores son afiliados inmediatamente sin embargo en el caso del SVDS si el trabajador afiliado no ha escogido  una AFP y el empleador págala cotización esta queda pendiente por individualizar hasta el trabajador elija una o se le asigne de manera automática.                                                            
</t>
    </r>
  </si>
  <si>
    <t xml:space="preserve">. </t>
  </si>
  <si>
    <r>
      <rPr>
        <b/>
        <sz val="36"/>
        <color theme="1"/>
        <rFont val="Arial"/>
        <family val="2"/>
      </rPr>
      <t xml:space="preserve">Subsidio por Enfermedad Común, </t>
    </r>
    <r>
      <rPr>
        <sz val="36"/>
        <color theme="1"/>
        <rFont val="Arial"/>
        <family val="2"/>
      </rPr>
      <t xml:space="preserve">en caso de enfermedad no profesional, el afiliado del Régimen Contributivo tendrá derecho a un subsidio en dinero por incapacidad temporal para el trabajo.
El mismo se otorga a partir del cuarto día de la incapacidad hasta un límite de 26 semanas, siempre que haya cotizado durante los doce últimos meses anteriores a la incapacidad y será equivalente al 60% del salario cotizable cuando reciba asistencia médica ambulatoria, y al 40% si la atención es hospitalaria.
</t>
    </r>
    <r>
      <rPr>
        <b/>
        <sz val="36"/>
        <color theme="1"/>
        <rFont val="Arial"/>
        <family val="2"/>
      </rPr>
      <t xml:space="preserve">
Subsidios de Maternidad y Lactancia: </t>
    </r>
    <r>
      <rPr>
        <sz val="36"/>
        <color theme="1"/>
        <rFont val="Arial"/>
        <family val="2"/>
      </rPr>
      <t xml:space="preserve">
</t>
    </r>
    <r>
      <rPr>
        <b/>
        <sz val="36"/>
        <color theme="1"/>
        <rFont val="Arial"/>
        <family val="2"/>
      </rPr>
      <t xml:space="preserve">Subsidio por Maternidad, </t>
    </r>
    <r>
      <rPr>
        <sz val="36"/>
        <color theme="1"/>
        <rFont val="Arial"/>
        <family val="2"/>
      </rPr>
      <t xml:space="preserve">es el pago en dinero a la trabajadora afiliada al Régimen Contributivo equivalente a tres meses de salario cotizable, otorgados durante el período de Descanso por Maternidad.
</t>
    </r>
    <r>
      <rPr>
        <b/>
        <sz val="36"/>
        <color theme="1"/>
        <rFont val="Arial"/>
        <family val="2"/>
      </rPr>
      <t>Subsidio por Lactancia,</t>
    </r>
    <r>
      <rPr>
        <sz val="36"/>
        <color theme="1"/>
        <rFont val="Arial"/>
        <family val="2"/>
      </rPr>
      <t xml:space="preserve"> Es el pago en dinero a los hijos menores de un (1) año de las Trabajadoras afiliadas al Régimen Contributivo que perciban un salario menor o igual a tres (3) salarios mínimos nacional otorgado en las condiciones y formas que para tales fines se establecen en el Reglamento Sobre Subsidio por Maternidad y El Subsidio por Lactancia.
</t>
    </r>
    <r>
      <rPr>
        <b/>
        <sz val="36"/>
        <color theme="1"/>
        <rFont val="Arial"/>
        <family val="2"/>
      </rPr>
      <t xml:space="preserve">
Los beneficios en el Seguro de Vejez, Discapacidad y Sobrevivencia (SVDS) son: </t>
    </r>
    <r>
      <rPr>
        <sz val="36"/>
        <color theme="1"/>
        <rFont val="Arial"/>
        <family val="2"/>
      </rPr>
      <t xml:space="preserve">
</t>
    </r>
    <r>
      <rPr>
        <b/>
        <sz val="36"/>
        <color theme="1"/>
        <rFont val="Arial"/>
        <family val="2"/>
      </rPr>
      <t xml:space="preserve"> - Pensión de vejez, </t>
    </r>
    <r>
      <rPr>
        <sz val="36"/>
        <color theme="1"/>
        <rFont val="Arial"/>
        <family val="2"/>
      </rPr>
      <t xml:space="preserve">son los ingresos mensuales que recibe un afiliado para compensar la pérdida a consecuencia de su retiro por haber terminado su vida laboral.
</t>
    </r>
    <r>
      <rPr>
        <b/>
        <sz val="36"/>
        <color theme="1"/>
        <rFont val="Arial"/>
        <family val="2"/>
      </rPr>
      <t>- Pensión de discapacidad, total o parcial,</t>
    </r>
    <r>
      <rPr>
        <sz val="36"/>
        <color theme="1"/>
        <rFont val="Arial"/>
        <family val="2"/>
      </rPr>
      <t xml:space="preserve"> Son los beneficios que recibe el afiliado, cuando acredite sufrir una enfermedad que le inhabilite parcial o totalmente para ejercer un trabajo u oficio remunerado.
</t>
    </r>
    <r>
      <rPr>
        <b/>
        <sz val="36"/>
        <color theme="1"/>
        <rFont val="Arial"/>
        <family val="2"/>
      </rPr>
      <t xml:space="preserve">- Pensión de cesantía por edad avanzada, </t>
    </r>
    <r>
      <rPr>
        <sz val="36"/>
        <color theme="1"/>
        <rFont val="Arial"/>
        <family val="2"/>
      </rPr>
      <t xml:space="preserve">es el beneficio que obtiene el afiliado cuando queda privado de un trabajo remunerado, ha cumplido cincuenta y siete (57) años de edad, y tiene un mínimo de trescientas (300) cotizaciones acumuladas en su Cuenta de Capitalización Individual (CCI).
</t>
    </r>
    <r>
      <rPr>
        <b/>
        <sz val="36"/>
        <color theme="1"/>
        <rFont val="Arial"/>
        <family val="2"/>
      </rPr>
      <t>- Pensión de sobrevivencia,</t>
    </r>
    <r>
      <rPr>
        <sz val="36"/>
        <color theme="1"/>
        <rFont val="Arial"/>
        <family val="2"/>
      </rPr>
      <t xml:space="preserve"> es el beneficio al cual tienen derecho la esposa o la compañera de vida del afiliado fallecido y los hijos menores de 18 años, hasta 21 años si son estudiante y los hijos discapacitados, dependientes del titular, sin importar la edad.
</t>
    </r>
    <r>
      <rPr>
        <b/>
        <sz val="36"/>
        <color theme="1"/>
        <rFont val="Arial"/>
        <family val="2"/>
      </rPr>
      <t>Los beneficios en el Seguro  de Riesgos Laborales (SRL) son:</t>
    </r>
    <r>
      <rPr>
        <sz val="36"/>
        <color theme="1"/>
        <rFont val="Arial"/>
        <family val="2"/>
      </rPr>
      <t xml:space="preserve">
- Atención médica. 
- Atención odontológica.
- Prótesis, anteojos y aparatos ortopédicos y su reparación;
- Subsidio por discapacidad temporal.
- Indemnización por discapacidad.
- Pensión por discapacidad.
- Pensión de sobrevivencia
</t>
    </r>
    <r>
      <rPr>
        <b/>
        <sz val="36"/>
        <color theme="1"/>
        <rFont val="Arial"/>
        <family val="2"/>
      </rPr>
      <t xml:space="preserve">
Atención médica, odontológica y otras prestaciones, </t>
    </r>
    <r>
      <rPr>
        <sz val="36"/>
        <color theme="1"/>
        <rFont val="Arial"/>
        <family val="2"/>
      </rPr>
      <t xml:space="preserve"> comprenden asistencia médica general y especializada, mediante servicios ambulatorios, de hospitalización y quirúrgicos; asistencia especializada por profesionales de áreas reconocidas legalmente como conexa con la salud, bajo supervisión de un profesional de la salud. Además servicios y el suministro de material odontológico, farmacéutico o quirúrgico, incluyendo aparatos, anteojos y prótesis, así como su conservación.
</t>
    </r>
    <r>
      <rPr>
        <b/>
        <sz val="36"/>
        <color theme="1"/>
        <rFont val="Arial"/>
        <family val="2"/>
      </rPr>
      <t xml:space="preserve">
Subsidio por discapacidad temporal,</t>
    </r>
    <r>
      <rPr>
        <sz val="36"/>
        <color theme="1"/>
        <rFont val="Arial"/>
        <family val="2"/>
      </rPr>
      <t xml:space="preserve">  en caso de accidente de trabajo o enfermedad profesional, el afiliado del Régimen Contributivo tendrá derecho a un subsidio en dinero por incapacidad temporal para el trabajo. El mismo se otorga a partir del cuarto día de la incapacidad para el trabajo, certificada por los médicos autorizados por el Colegio Médico Dominicano y certificado por la Sociedad de Medicina Ocupacional,  hasta un límite de 52 semanas. Este subsidio es equivalente al 75% del salario medio de base del asegurado.
</t>
    </r>
    <r>
      <rPr>
        <b/>
        <sz val="36"/>
        <color theme="1"/>
        <rFont val="Arial"/>
        <family val="2"/>
      </rPr>
      <t>Indemnización por discapacidad,</t>
    </r>
    <r>
      <rPr>
        <sz val="36"/>
        <color theme="1"/>
        <rFont val="Arial"/>
        <family val="2"/>
      </rPr>
      <t xml:space="preserve"> es el monto económico que recibirá un afiliado con una discapacidad superior al 15% e inferior al 50% y está calculada entre cinco y diez veces el sueldo base.
</t>
    </r>
    <r>
      <rPr>
        <b/>
        <sz val="36"/>
        <color theme="1"/>
        <rFont val="Arial"/>
        <family val="2"/>
      </rPr>
      <t>Pensión por discapacidad,</t>
    </r>
    <r>
      <rPr>
        <sz val="36"/>
        <color theme="1"/>
        <rFont val="Arial"/>
        <family val="2"/>
      </rPr>
      <t xml:space="preserve"> es  que se otorga, cuando, como consecuencia del riesgo del trabajo, el trabajador sufriese una disminución permanente de su rendimiento normal para su profesión. De acuerdo al grado de discapacidad esta puede ser: parcial, total o gran discapacidad. 
</t>
    </r>
    <r>
      <rPr>
        <b/>
        <sz val="36"/>
        <color theme="1"/>
        <rFont val="Arial"/>
        <family val="2"/>
      </rPr>
      <t xml:space="preserve">
Pensión de sobrevivencia,</t>
    </r>
    <r>
      <rPr>
        <sz val="36"/>
        <color theme="1"/>
        <rFont val="Arial"/>
        <family val="2"/>
      </rPr>
      <t xml:space="preserve"> es la pensión, que en caso de muerte por accidente de trabajo o enfermedad profesional de un trabajador o un pensionado por riesgo laboral, se otorga a la familia del fallecido. Los beneficiarios de esta pensión pueden ser el cónyuge o compañero de vida y los hijos menores de 18 años, hasta 21 si son estudiantes y de por vida si son discapacitados</t>
    </r>
  </si>
  <si>
    <r>
      <t xml:space="preserve">Sistema Dominicano de Seguridad Social (SDSS)
</t>
    </r>
    <r>
      <rPr>
        <sz val="18"/>
        <color indexed="8"/>
        <rFont val="Arial"/>
        <family val="2"/>
      </rPr>
      <t xml:space="preserve">Es un Sistema de protección social público creado mediante la Ley 87-01 promulgada el 9 de mayo de 2001. Su carácter es universal, obligatorio, solidario, plural e integral a fin de otorgar los derechos constitucionales a la  población;  regular y desarrollar los deberes y derechos recíprocos del Estado y los ciudadanos en lo referente al financiamiento para la protección de la población contra los riesgos de vejez, discapacidad, cesantía por edad avanzada, sobrevivencia, enfermedad, maternidad, infancia y riesgos  laborales.
Este sistema aglutina, articula, normatiza y supervisa, todas las instituciones públicas, privadas y mixtas dedicadas a actividades principales o complementarias de Seguridad Social en la República Dominicana. 
</t>
    </r>
    <r>
      <rPr>
        <b/>
        <sz val="18"/>
        <color indexed="8"/>
        <rFont val="Arial"/>
        <family val="2"/>
      </rPr>
      <t xml:space="preserve">Instituciones y Organismos que Componen el SDSS: </t>
    </r>
    <r>
      <rPr>
        <sz val="18"/>
        <color indexed="8"/>
        <rFont val="Arial"/>
        <family val="2"/>
      </rPr>
      <t xml:space="preserve">
</t>
    </r>
    <r>
      <rPr>
        <b/>
        <sz val="18"/>
        <color indexed="8"/>
        <rFont val="Arial"/>
        <family val="2"/>
      </rPr>
      <t xml:space="preserve">Consejo Nacional de Seguridad Social (CNSS),  </t>
    </r>
    <r>
      <rPr>
        <sz val="18"/>
        <color indexed="8"/>
        <rFont val="Arial"/>
        <family val="2"/>
      </rPr>
      <t xml:space="preserve">es el órgano superior del Sistema Dominicano de Seguridad Social (SDSS). Se encarga de la dirección y conducción del Sistema, de establecer las políticas y regular el funcionamiento de sus instituciones. Garantiza la extensión de cobertura, defiende a los beneficiarios y vela por el desarrollo institucional, la integralidad de los programas y el equilibrio financiero del SDSS. 
Establece las políticas de seguridad social orientadas a la protección integral y el bienestar general de la población; vela por la elevación de los niveles de equidad, de solidaridad y participación ciudadana para reducir la pobreza, promover a la mujer, proteger la niñez y la vejez, preservar el medio ambiente y realizar los estudios necesarios para extender la protección de la Seguridad Social a los ciudadanos y someter al Poder Ejecutivo las propuestas correspondientes para fines de aprobación.
</t>
    </r>
    <r>
      <rPr>
        <b/>
        <sz val="18"/>
        <color indexed="8"/>
        <rFont val="Arial"/>
        <family val="2"/>
      </rPr>
      <t xml:space="preserve">Gerencia General del Consejo Nacional de Seguridad Social (GGCNSS), </t>
    </r>
    <r>
      <rPr>
        <sz val="18"/>
        <color indexed="8"/>
        <rFont val="Arial"/>
        <family val="2"/>
      </rPr>
      <t xml:space="preserve"> funge como secretaría del CNSS, participa en las reuniones de este organismo con voz, pero sin voto y es la responsable de:
- Ejecutar y hacer ejecutar las decisiones, acuerdos y resoluciones del Consejo Nacional de Seguridad Social
- Organizar, controlar y supervisar las dependencias técnica y administrativas del CNSS
- Someter a la aprobación del CNSS los proyectos de reglamentos consignados en el artículo 2 de la Ley 87-01, así como los reglamentos sobre el funcionamiento del propio Consejo Nacional
- Presentar  al CNSS las iniciativas que sean necesarias para garantizar el cumplimiento de los objetivos y metas  del SDSS, entre otras
 </t>
    </r>
    <r>
      <rPr>
        <b/>
        <sz val="18"/>
        <color indexed="8"/>
        <rFont val="Arial"/>
        <family val="2"/>
      </rPr>
      <t xml:space="preserve">Tesorería de la Seguridad Social (TSS), </t>
    </r>
    <r>
      <rPr>
        <sz val="18"/>
        <color indexed="8"/>
        <rFont val="Arial"/>
        <family val="2"/>
      </rPr>
      <t xml:space="preserve">es la </t>
    </r>
    <r>
      <rPr>
        <b/>
        <sz val="18"/>
        <color indexed="8"/>
        <rFont val="Arial"/>
        <family val="2"/>
      </rPr>
      <t>e</t>
    </r>
    <r>
      <rPr>
        <sz val="18"/>
        <color indexed="8"/>
        <rFont val="Arial"/>
        <family val="2"/>
      </rPr>
      <t xml:space="preserve">ntidad responsable del recaudo, distribución y pago de los recursos financieros del SDSS, y de la administración del Sistema Único de Información y Recaudo (SUIR).
</t>
    </r>
    <r>
      <rPr>
        <b/>
        <sz val="18"/>
        <color indexed="8"/>
        <rFont val="Arial"/>
        <family val="2"/>
      </rPr>
      <t xml:space="preserve">Dirección de Información y Defensa de los Afiliados a la Seguridad Social (DIDA), </t>
    </r>
    <r>
      <rPr>
        <sz val="18"/>
        <color indexed="8"/>
        <rFont val="Arial"/>
        <family val="2"/>
      </rPr>
      <t xml:space="preserve">es una dependencia técnica del Consejo Nacional de Seguridad Social (CNSS) dotada de presupuesto definido y autonomía operativa. Es un instrumento de defensa y orientación de los afiliados al SDSS.
</t>
    </r>
    <r>
      <rPr>
        <b/>
        <sz val="18"/>
        <color indexed="8"/>
        <rFont val="Arial"/>
        <family val="2"/>
      </rPr>
      <t xml:space="preserve">Contraloría del Sistema Dominicano de Seguridad Social, </t>
    </r>
    <r>
      <rPr>
        <sz val="18"/>
        <color indexed="8"/>
        <rFont val="Arial"/>
        <family val="2"/>
      </rPr>
      <t xml:space="preserve">es una entidad dependiente del Consejo Nacional de Seguridad Social (CNSS), que tiene como función auditar las operaciones de las instituciones del sistema.
</t>
    </r>
    <r>
      <rPr>
        <b/>
        <sz val="18"/>
        <color indexed="8"/>
        <rFont val="Arial"/>
        <family val="2"/>
      </rPr>
      <t>Superintendencia de Pensiones (SIPEN), e</t>
    </r>
    <r>
      <rPr>
        <sz val="18"/>
        <color indexed="8"/>
        <rFont val="Arial"/>
        <family val="2"/>
      </rPr>
      <t xml:space="preserve">s una entidad estatal, autónoma, con personería jurídica, y patrimonio propio, para que a nombre y representación del Estado Dominicano, ejerza a plenitud, la función de velar por el estricto cumplimiento de la presente ley y de sus normas complementarias en su área de incumbencia, de proteger los intereses de los afiliados, vigilar la solvencia financiera de las Administradoras de Fondos de Pensiones (AFP) y contribuir a fortalecer el Sistema Previsional Dominicano.
</t>
    </r>
    <r>
      <rPr>
        <b/>
        <sz val="18"/>
        <color indexed="8"/>
        <rFont val="Arial"/>
        <family val="2"/>
      </rPr>
      <t xml:space="preserve">Superintendencia de Salud y Riesgos Laborales (SISALRIL) </t>
    </r>
    <r>
      <rPr>
        <sz val="18"/>
        <color indexed="8"/>
        <rFont val="Arial"/>
        <family val="2"/>
      </rPr>
      <t xml:space="preserve">es una entidad estatal autónoma, con personería jurídica y patrimonio propio, que a nombre y representación del Estado Dominicano ejerce las funciones establecidas en la Ley de Seguridad Social y sus normas complementarias, de proteger los intereses de los afiliados, de vigilar la solvencia financiera de las Administradoras de Riesgos de Salud (ARS), supervisar el pago puntual a dichas administradoras y de éstas a las Prestadoras de Servicios de Salud (PSS) y contribuir a fortalecer el Sistema Nacional de Salud.
</t>
    </r>
    <r>
      <rPr>
        <b/>
        <sz val="18"/>
        <color indexed="8"/>
        <rFont val="Arial"/>
        <family val="2"/>
      </rPr>
      <t>Administradoras de Fondos de Pensiones (AFP</t>
    </r>
    <r>
      <rPr>
        <sz val="18"/>
        <color indexed="8"/>
        <rFont val="Arial"/>
        <family val="2"/>
      </rPr>
      <t xml:space="preserve">), son sociedades financieras constituidas de acuerdo a las leyes del país, con el objeto exclusivo de administrar las cuentas personales de los afiliados e invertir adecuadamente los fondos de pensiones, otorgar y administrar las prestaciones del sistema previsional. Estas pueden ser públicas, privadas o mixtas.
</t>
    </r>
    <r>
      <rPr>
        <b/>
        <sz val="18"/>
        <color indexed="8"/>
        <rFont val="Arial"/>
        <family val="2"/>
      </rPr>
      <t xml:space="preserve">Administradoras de Riesgos de Salud (ARS), </t>
    </r>
    <r>
      <rPr>
        <sz val="18"/>
        <color indexed="8"/>
        <rFont val="Arial"/>
        <family val="2"/>
      </rPr>
      <t xml:space="preserve">son entidades públicas, privadas o mixtas, descentralizadas, con patrimonio propio y personería jurídica, autorizada por la Superintendencia de Salud y Riesgos Laborales a asumir y administrar el riesgo de la provisión del Plan Básico de Salud, a una determinada cantidad de beneficiarios, mediante un pago per cápita previamente establecido por el Consejo Nacional de Seguridad Social.
</t>
    </r>
    <r>
      <rPr>
        <b/>
        <sz val="18"/>
        <color indexed="8"/>
        <rFont val="Arial"/>
        <family val="2"/>
      </rPr>
      <t xml:space="preserve">Seguro Nacional de Salud (SENASA), </t>
    </r>
    <r>
      <rPr>
        <sz val="18"/>
        <color indexed="8"/>
        <rFont val="Arial"/>
        <family val="2"/>
      </rPr>
      <t xml:space="preserve">es una ARS pública, descentralizada, con patrimonio propio y personería jurídica, autorizada a asumir y administrar el riesgo de la provisión del Plan Básico de Salud a los empleados públicos, los de instituciones descentralizadas, a los trabajadores del Régimen Contributivo Subsidiado, así como los beneficiarios del Régimen Subsidiado y a los empleados privados que lo deseen.
</t>
    </r>
    <r>
      <rPr>
        <b/>
        <sz val="18"/>
        <color indexed="8"/>
        <rFont val="Calibri"/>
        <family val="2"/>
      </rPr>
      <t/>
    </r>
  </si>
  <si>
    <r>
      <t xml:space="preserve">Administradoras de Riesgos de Salud (ARS) de Autogestión, </t>
    </r>
    <r>
      <rPr>
        <sz val="20"/>
        <color indexed="8"/>
        <rFont val="Arial"/>
        <family val="2"/>
      </rPr>
      <t>son  ARS habilitadas por la SISALRIL que al momento de promulgarse la ley de seguridad social, operaban como seguro de salud o igualas médicas, destinadas a la administración de los riesgos de salud de los trabajadores de una institución determinada, sectores profesionales, técnicos y/o miembros de entidades asociativas; estas afilian de manera exclusiva a aquellos empleados de la institución o miembros del gremio para la cual fue habilitada, y sus dependientes.</t>
    </r>
    <r>
      <rPr>
        <b/>
        <sz val="20"/>
        <color indexed="8"/>
        <rFont val="Arial"/>
        <family val="2"/>
      </rPr>
      <t xml:space="preserve">
                                                                                                                                                                                                                                                                                                                                                                                                                </t>
    </r>
    <r>
      <rPr>
        <sz val="20"/>
        <color indexed="8"/>
        <rFont val="Arial"/>
        <family val="2"/>
      </rPr>
      <t xml:space="preserve">
</t>
    </r>
    <r>
      <rPr>
        <b/>
        <sz val="20"/>
        <color indexed="8"/>
        <rFont val="Arial"/>
        <family val="2"/>
      </rPr>
      <t xml:space="preserve">Prestadoras de Servicios de Salud (PSS), </t>
    </r>
    <r>
      <rPr>
        <sz val="20"/>
        <color indexed="8"/>
        <rFont val="Arial"/>
        <family val="2"/>
      </rPr>
      <t xml:space="preserve">son personas físicas legalmente facultadas o entidades públicas, privadas o mixtas, descentralizadas, con patrimonio propio y personería jurídica, dedicadas a la provisión de servicios ambulatorios, de diagnósticos, hospitalarios y quirúrgicos; habilitadas por la Secretaría de Estado de Salud Pública y Asistencia Social (SESPAS) de acuerdo a la ley General de Salud.
</t>
    </r>
    <r>
      <rPr>
        <b/>
        <sz val="20"/>
        <color indexed="8"/>
        <rFont val="Arial"/>
        <family val="2"/>
      </rPr>
      <t xml:space="preserve">Administradora de Riesgos Laborales (ARL), </t>
    </r>
    <r>
      <rPr>
        <sz val="20"/>
        <color indexed="8"/>
        <rFont val="Arial"/>
        <family val="2"/>
      </rPr>
      <t xml:space="preserve">es una entidad de servicios especializada en administración de riesgos laborales encargada de garantizar un sistema de prevención, prestaciones económicas y de salud a todos los afiliados del Seguro de Riesgos Laborales.
</t>
    </r>
    <r>
      <rPr>
        <b/>
        <sz val="20"/>
        <color indexed="8"/>
        <rFont val="Arial"/>
        <family val="2"/>
      </rPr>
      <t>Comisiones Médicas Regionales (CMR)</t>
    </r>
    <r>
      <rPr>
        <sz val="20"/>
        <color indexed="8"/>
        <rFont val="Arial"/>
        <family val="2"/>
      </rPr>
      <t xml:space="preserve">, son  entidades formadas por tres médicos designados por el CNSS para determinar el grado de discapacidad, siguiendo las normas de evaluación y calificación del grado de discapacidad, elaboradas por el Consejo Nacional de la Seguridad Social.
</t>
    </r>
    <r>
      <rPr>
        <b/>
        <sz val="20"/>
        <color indexed="8"/>
        <rFont val="Arial"/>
        <family val="2"/>
      </rPr>
      <t xml:space="preserve">Comisión Médica Nacional (CMN), </t>
    </r>
    <r>
      <rPr>
        <sz val="20"/>
        <color indexed="8"/>
        <rFont val="Arial"/>
        <family val="2"/>
      </rPr>
      <t xml:space="preserve"> es una instancia de apelación cuya función es revisar, validar o rechazar los dictámenes de las Comisiones Médicas Regionales.
</t>
    </r>
    <r>
      <rPr>
        <b/>
        <sz val="20"/>
        <color indexed="8"/>
        <rFont val="Arial"/>
        <family val="2"/>
      </rPr>
      <t xml:space="preserve">Comisión Técnica sobre Discapacidad (CTD), </t>
    </r>
    <r>
      <rPr>
        <sz val="20"/>
        <color indexed="8"/>
        <rFont val="Arial"/>
        <family val="2"/>
      </rPr>
      <t xml:space="preserve"> se encarga de establecer las normas, criterios y parámetros para evaluar y calificar el grado de discapacidad de los afiliados de las Administradoras de Fondos de Pensiones (AFP). 
 </t>
    </r>
    <r>
      <rPr>
        <b/>
        <sz val="20"/>
        <color indexed="8"/>
        <rFont val="Arial"/>
        <family val="2"/>
      </rPr>
      <t xml:space="preserve">
UNIPAGO, </t>
    </r>
    <r>
      <rPr>
        <sz val="20"/>
        <color indexed="8"/>
        <rFont val="Arial"/>
        <family val="2"/>
      </rPr>
      <t xml:space="preserve">es la empresa procesadora de la base de datos (EPBD) del Sistema Dominicano de Seguridad Social (SDSS), referenciada en la Ley 87-01 en su artículo 86, párrafo IV en el cual se establece que:  “El gobierno concede la operación de la base de datos a una empresa privada cuyos accionistas sean las Administradoras de Fondos de Pensiones (AFP) y las Administradoras de Riesgos de Salud (ARS), que será encargada de la tesorería y de la administración del sistema único de registro, así como el procesamiento de la información".
</t>
    </r>
    <r>
      <rPr>
        <b/>
        <sz val="20"/>
        <color indexed="8"/>
        <rFont val="Arial"/>
        <family val="2"/>
      </rPr>
      <t xml:space="preserve">Patronato de Recaudo e Informática de la Seguridad Social (PRISS), </t>
    </r>
    <r>
      <rPr>
        <sz val="20"/>
        <color indexed="8"/>
        <rFont val="Arial"/>
        <family val="2"/>
      </rPr>
      <t xml:space="preserve">es una entidad sin fines de lucro que contrató el Consejo Nacional de la Seguridad Social (CNSS) exclusivamente para administrar el sistema único de información y recaudar los recursos financieros del sistema, mediante concesión y por cuenta de la Tesorería de la Seguridad Social.
</t>
    </r>
    <r>
      <rPr>
        <b/>
        <sz val="20"/>
        <color indexed="8"/>
        <rFont val="Arial"/>
        <family val="2"/>
      </rPr>
      <t xml:space="preserve">  II. Instituciones y Organismos Afines:
</t>
    </r>
    <r>
      <rPr>
        <sz val="20"/>
        <color indexed="8"/>
        <rFont val="Arial"/>
        <family val="2"/>
      </rPr>
      <t xml:space="preserve">
</t>
    </r>
    <r>
      <rPr>
        <b/>
        <sz val="20"/>
        <color indexed="8"/>
        <rFont val="Arial"/>
        <family val="2"/>
      </rPr>
      <t>a)</t>
    </r>
    <r>
      <rPr>
        <sz val="20"/>
        <color indexed="8"/>
        <rFont val="Arial"/>
        <family val="2"/>
      </rPr>
      <t xml:space="preserve"> </t>
    </r>
    <r>
      <rPr>
        <b/>
        <sz val="20"/>
        <color indexed="8"/>
        <rFont val="Arial"/>
        <family val="2"/>
      </rPr>
      <t xml:space="preserve">Sistema Nacional de Salud (SNS), </t>
    </r>
    <r>
      <rPr>
        <sz val="20"/>
        <color indexed="8"/>
        <rFont val="Arial"/>
        <family val="2"/>
      </rPr>
      <t xml:space="preserve"> es el conjunto interrelacionado de elementos, mecanismos de integración, formas de financiamiento, provisión de servicios, recursos humanos y modelos de administración de las instituciones públicas y privadas, legalmente constituida y reglamentadas por el Estado, así como por los movimientos de la comunidad y las personas físicas o morales que realicen acciones de salud y cuya función principal sea atender mediante servicios de carácter nacional o local la salud de la población
</t>
    </r>
    <r>
      <rPr>
        <b/>
        <sz val="20"/>
        <color indexed="8"/>
        <rFont val="Arial"/>
        <family val="2"/>
      </rPr>
      <t xml:space="preserve">
b) Ministerio de Salud Pública y Asistencia Social (MISPAS), </t>
    </r>
    <r>
      <rPr>
        <sz val="20"/>
        <color indexed="8"/>
        <rFont val="Arial"/>
        <family val="2"/>
      </rPr>
      <t xml:space="preserve">es el organismo rector en materia de salud el cual debe ejercer a través de sus instancias técnicas centrales y sus expresiones territoriales desconcentradas; es la máxima autoridad nacional en aspecto de salud, para regular la producción social de salud, dirigir y conducir políticas y acciones sanitarias; movilizar recursos de toda índole; vigilar la salud; coordinar acciones de las diferentes instituciones públicas y privadas y de otros sectores comprometidos con la salud, para el cumplimiento de las Políticas Nacionales de Salud.
</t>
    </r>
    <r>
      <rPr>
        <b/>
        <sz val="20"/>
        <color indexed="8"/>
        <rFont val="Arial"/>
        <family val="2"/>
      </rPr>
      <t>c)</t>
    </r>
    <r>
      <rPr>
        <sz val="20"/>
        <color indexed="8"/>
        <rFont val="Arial"/>
        <family val="2"/>
      </rPr>
      <t xml:space="preserve"> </t>
    </r>
    <r>
      <rPr>
        <b/>
        <sz val="20"/>
        <color indexed="8"/>
        <rFont val="Arial"/>
        <family val="2"/>
      </rPr>
      <t xml:space="preserve">Instituto Dominicano de Seguros Sociales (IDSS), </t>
    </r>
    <r>
      <rPr>
        <sz val="20"/>
        <color indexed="8"/>
        <rFont val="Arial"/>
        <family val="2"/>
      </rPr>
      <t xml:space="preserve">es una Institución creada por la Ley 1896-48 con personería jurídica propia, cuya función principal es la prestación de los servicios a los trabajadores privados asegurados y las compensaciones económicas de los pensionados y accidentados de trabajo.  La Ley 87-01 en su Art. 164 le otorga al IDSS la conservación de su personería jurídica, patrimonio, carácter público y tripartito y se transformará en una entidad administradora de riesgos y proveedora de servicios de salud y riesgos laborales, sin las funciones de dirección, regulación y financiamiento.
</t>
    </r>
    <r>
      <rPr>
        <b/>
        <sz val="20"/>
        <color indexed="8"/>
        <rFont val="Arial"/>
        <family val="2"/>
      </rPr>
      <t xml:space="preserve">Sistema Único de Beneficiarios  (SIUBEN) </t>
    </r>
    <r>
      <rPr>
        <sz val="20"/>
        <color indexed="8"/>
        <rFont val="Arial"/>
        <family val="2"/>
      </rPr>
      <t xml:space="preserve">
Sistema de información y registro de beneficiarios del Gabinete de Coordinación de Política Social que tiene como finalidad la identificación y evaluación socioeconómica de las familias a fin de clasificarlas, priorizarlas y seleccionarlas, en vista a determinar su posible acceso a programas sociales y subsidios monetarios, es decir, que ordena a los hogares por criterios de carencias socioeconómicas, al mismo tiempo que provee la información de los hogares que demandan ayuda.</t>
    </r>
  </si>
  <si>
    <r>
      <rPr>
        <b/>
        <sz val="18"/>
        <color theme="1"/>
        <rFont val="Arial"/>
        <family val="2"/>
      </rPr>
      <t>El Seguro Familiar de Salud</t>
    </r>
    <r>
      <rPr>
        <sz val="18"/>
        <color theme="1"/>
        <rFont val="Arial"/>
        <family val="2"/>
      </rPr>
      <t xml:space="preserve"> comprende la promoción de la salud, la prevención y el tratamiento de las enfermedades, la rehabilitación del enfermo, el embarazo, el parto y sus consecuencias. No comprende los tratamientos derivados de accidentes de tránsito, ni los accidentes de trabajo y las enfermedades profesionales, los cuales estarán cubiertos por la ley 4117, sobre Seguro Obligatorio de Vehículos de Motor y por el Seguro de Riesgos Laborales respectivamente.
De acuerdo al artículo 120  de la Ley 87-01 el Sistema Dominicano de Seguridad Social (SDSS) garantiza la libre elección familiar de la Administradora de Riesgos de Salud (ARS) y/o PSS de su preferencia. La selección que hace el afiliado titular es válida para todos sus dependientes.  Los afiliados pueden realizar cambios una vez por año, con un preaviso de 30 días. 
</t>
    </r>
    <r>
      <rPr>
        <b/>
        <sz val="18"/>
        <color theme="1"/>
        <rFont val="Arial"/>
        <family val="2"/>
      </rPr>
      <t xml:space="preserve">Art. 123.- </t>
    </r>
    <r>
      <rPr>
        <sz val="18"/>
        <color theme="1"/>
        <rFont val="Arial"/>
        <family val="2"/>
      </rPr>
      <t xml:space="preserve">Son Beneficiarios del Seguro Familiar de Salud del Régimen Contributivo:
 a) El trabajador afiliado;
b) El pensionado del Régimen Contributivo, independientemente de su edad y estado de salud;
c) El cónyuge del afiliado y del pensionado o, a falta de éste el compañero de vida con quien haya mantenido
una vida marital durante los tres años anteriores a su inscripción, o haya procreado hijos, siempre que ambos no tengan impedimento legal para el matrimonio;
d) Los hijos menores de 18 años del afiliado;
e) Los hijos del afiliado hasta 21 años cuando sean estudiantes;
f ) Los hijos discapacitados, independientemente de su edad, que dependan del afiliado o del pensionado.
</t>
    </r>
    <r>
      <rPr>
        <b/>
        <sz val="18"/>
        <color theme="1"/>
        <rFont val="Arial"/>
        <family val="2"/>
      </rPr>
      <t xml:space="preserve">Párrafo I.- </t>
    </r>
    <r>
      <rPr>
        <sz val="18"/>
        <color theme="1"/>
        <rFont val="Arial"/>
        <family val="2"/>
      </rPr>
      <t xml:space="preserve">En forma complementaria, podrán incluir a otros familiares que dependan del afiliado o pensionado, siempre que el afiliado cubra el costo de su protección. 
</t>
    </r>
    <r>
      <rPr>
        <b/>
        <sz val="18"/>
        <color theme="1"/>
        <rFont val="Arial"/>
        <family val="2"/>
      </rPr>
      <t xml:space="preserve">Art. 124 </t>
    </r>
    <r>
      <rPr>
        <sz val="18"/>
        <color theme="1"/>
        <rFont val="Arial"/>
        <family val="2"/>
      </rPr>
      <t xml:space="preserve">y Reglamento sobre Aspectos Generales de Afiliación al Seguro Familiar de Salud del Régimen Contributivo; 
</t>
    </r>
    <r>
      <rPr>
        <b/>
        <sz val="18"/>
        <color theme="1"/>
        <rFont val="Arial"/>
        <family val="2"/>
      </rPr>
      <t xml:space="preserve">Art. 14.- </t>
    </r>
    <r>
      <rPr>
        <sz val="18"/>
        <color theme="1"/>
        <rFont val="Arial"/>
        <family val="2"/>
      </rPr>
      <t xml:space="preserve"> Conservación Temporal del Derecho a Servicios de Salud. En virtud de las disposiciones del artículo 124 de la Ley 87-01, cuando el afiliado quede privado de un trabajo remunerado solicitará una evaluación de su situación, a fin de determinar en cuál de los otros regímenes califica. Durante sesenta (60) días conservará, junto a sus dependientes, el derecho a prestaciones de salud en especie, sin disfrute de prestaciones en dinero.
</t>
    </r>
    <r>
      <rPr>
        <b/>
        <sz val="18"/>
        <color theme="1"/>
        <rFont val="Arial"/>
        <family val="2"/>
      </rPr>
      <t>Reglamento sobre Aspectos Generales de Afiliación al Seguro Familiar de Salud del Régimen Contributivo - Art. 13 ,</t>
    </r>
    <r>
      <rPr>
        <sz val="18"/>
        <color theme="1"/>
        <rFont val="Arial"/>
        <family val="2"/>
      </rPr>
      <t xml:space="preserve"> Definición del afiliado titular cuando los dos cónyuges cotizan al SFS.- Cuando los dos cónyuges o compañeros de vida son afiliados cotizantes en el SFS, solo uno de ellos podrá constituirse en afiliado titular y deberán estar afiliados a la misma ARS/SENASA. El otro cónyuge o compañero de vida pasará a formar parte del núcleo familiar  como dependiente de aquel que haya sido elegido por ellos como afiliado titular.</t>
    </r>
  </si>
  <si>
    <t>Contributivo (RC) 43.60%/ Subsidiado (RS) 55.41% /Pensionados (RET,PN, FFAA,INABIMA,SS) 0.99%</t>
  </si>
  <si>
    <t>% Hombres3</t>
  </si>
  <si>
    <t>% Hombres6</t>
  </si>
  <si>
    <t>% Mujeres8</t>
  </si>
  <si>
    <t xml:space="preserve">
El proceso de afiliación del Seguro Familiar de Salud del Régimen Subsidiado (SFS-RS), inició el 1ero de noviembre de 2002, comenzando en la Región de Salud IV,  por considerar esta región una de la zona más deprimida del país.  Luego continuaron con la Región V,  hasta extenderlo a todo el país.  
Las acciones llevada a cabo por el estado dominicano en materia de aseguramiento, destinada a eliminar la exclusión en materia de salud, están orientadas a garantizar el acceso de los ciudadanos a una atención digna y efectiva, disminuyendo el impacto negativo, tanto económico como social, que provocan las enfermedades sobre la población, y en particular sobre los grupos sociales más vulnerables.  En ese sentido el SFS-RS se constituye en una poderosa herramienta de políticas públicas en la lucha contra la pobreza.  Es la garantía que el Estado confiere para que el afiliado y su núcleo familiar puedan satisfacer sus necesidades y demandas de salud, a través de un adecuado acceso a  los servicios, sin que la capacidad de pago se convierta en una limitante.
Desde la entrada en vigencia hasta la fecha el Sistema Dominicano de Seguridad Social ha experimentado un importante avance en materia de aseguramiento en el Régimen Subsidiado, lo cual se muestra en el crecimiento de la población afiliada que pasó de 52,050 personas en el año 2003 (38,517 eran titulares y 13,533 dependientes),  a un total de 5,792,287 al mes de noviembre 2022,  de los cuales 2,885,100 eran titulares y  2,907,187 dependientes ; con un índice de dependencia de 1.01 (101 dependientes por cada 100 titulares).  De septiembre a diciembre 2020, se realizaron jornadas masivas al Regimen Subsidiado, afiliandose un total de 2 millones de personas, observandose, un aumento significativo en ese año.
  En la afiliación del SFS del RS las mujeres tienen una mayor participación, representando un 50.2%, el índice de dependencia de la afiliación femenina es de 0.19, lo que significa que por cada 100 mujeres afiliadas como titulares hay 19 dependientes;  en cuanto a la población masculina afiliada fue de 2,839,866 de los cuales 2,387,287 eran titulares representando un 84.1% del total de hombres afiliados, asimismo, el  índice de masculinidad para dicho período 0.98 (98 hombres por cada 100 mujeres afiliadas), esto se debe básicamente a que en las zonas de mayor concentración de hogares pobres que tiene la mayor presencia de mujeres.
En fecha 28 de enero del 2009 se inauguró la Cumbre por la Unidad Nacional Frente a la Crisis Económica Mundial, uno de los puntos  consensuado entre los participantes fue el mejoramiento de la eficiencia del SFS del Régimen Subsidiado.  En ese sentido en el tema 19 contempló la afiliación de discapacitados y VIH positivos al SFS del Régimen Subsidiado, en consecuencia el CNSS en fecha 9  de julio del 2009 emitió la Resolución No.212-02 que autorizó a SENASA afiliar directamente como beneficiarios a las personas de estas  condiciones que cumplan con los parámetros legales establecidos para el Régimen Subsidiado.  
El 24 de marzo 2015, el Consejo Nacional de Seguridad Social (CNSS), mediante la resolución 367- 02 autorizó  afiliar al SFS del RS a los niños, niñas y adolescentes, dominicanos y residentes legales que viven bajo custodia institucional u orfanatos.  Esos niños/as  huérfanos, sea de padres fallecidos, por abandono, pérdida de la autoridad parental por ausencia, desaparición, incapacidad mental y por otras causas viven en calidad de residentes en hogares colectivos, serán afiliados al Seguro Nacional de Salud (Senasa). 
 La afiliación se hará con aquellos centros de acogida de carácter público y  sin fines de lucro, que han cumplido con los parámetros legalmente establecidos para el Régimen Subsidiado y que no estén afiliados al Sistema Dominicano de Seguridad Social (SDSS) en condición de dependientes de un titular. </t>
  </si>
  <si>
    <r>
      <rPr>
        <b/>
        <sz val="14"/>
        <color theme="1"/>
        <rFont val="Arial"/>
        <family val="2"/>
      </rPr>
      <t xml:space="preserve">Fuente: </t>
    </r>
    <r>
      <rPr>
        <sz val="14"/>
        <color theme="1"/>
        <rFont val="Arial"/>
        <family val="2"/>
      </rPr>
      <t xml:space="preserve"> Sipen. Banco Central de la RD.
</t>
    </r>
  </si>
  <si>
    <t>Masculino.</t>
  </si>
  <si>
    <t>Femenino.</t>
  </si>
  <si>
    <t>Total.</t>
  </si>
  <si>
    <t>Desde que inició el Sistema de la Seguridad Social en noviembre de 2002 para el Régimen Subsidiado y en julio de 2003 para el Régimen Contributivo (con el seguro de pensiones), hasta noviembre 2022,  los egresos del SDSS ascienden a RD$1,403,379,294,808.50,  los cuales han sido desembolsado a diferentes entidades, que componen el sistema, como se detalla a continuación: Los fondos pagados al Seguro Familiar de Salud (SFS) del RC en el período comprendido entre septiembre de 2007,  fecha en que inició dicho seguro a noviembre 2022 asciende a RD$548,418,087,261.36, de los cuales un 92.5% fue asignado para el cuidado de la salud; 1.2% para cubrir el Fondo Nacional de Atenciones Médicas por Accidentes de Tránsito (FONAMAT); un 5.7% fue asignado a la Cuenta  de Subsidios (Enfermedad Común, Maternidad y  Lactancia); 0.5% pagado como comisión a  SISALRIL.  
Los fondos desembolsados para cubrir las cápitas de los afiliados al SFS del RC, a las Administradoras de Riesgos de Salud (ARS) pertenecientes al Sistema Dominicano de Seguridad Social (SDSS),  para el mes de noviembre2022 fue de RD$69,980,991,287.69.  El monto total pagado a las ARS  desde 2007 al mes de  noviembre 2022 alcanza la suma de RD$576,757,347,516.83,  para cubrir el Plan de Servicios de Salud  (PDSS) y el Fondo de Atenciones Médicas por Accidentes  de Tránsito (FONAMAT).
En cuanto a las inversiones de los fondos acumulados en la Cuenta del Cuidado de la Salud del RC al mes de noviembre2022,  RD$6,551,003,359.03 están invertidos diferentes instrumentos financieros.  Con relación al Seguro Familiar de Salud del Régimen Subsidiado, la Ley 87-01 establece en su artículo 7 debe ser financiado fundamentalmente por el Estado Dominicano.      
Desde el inicio de este seguro en noviembre de 2002 hasta el mes de noviembre 2022 el gobierno ha transferido al sistema  según  lo presupuestado anualmente la suma de RD$116,283,799,666.67,  para cubrir la afiliación al Seguro Familiar de Salud de los  ciudadanos conmenos  ingresos del país, así como las personas que viven con discapacidad, personas VIH positivas y trabajadores por cuenta propia con ingresos inestables e inferiores al salario mínimo nacional; y RD$121,445,836,323.30, ha sido desembolsado a  la Administradora de Riesgo de Salud  SENASA (ARS  estatal que afilia a las personas que pertenecen al  Régimen Subsidiado).  El gobierno central realizó aportes  extraordinarios  que ascendieron a  RD$720,000,000.00 para el cuidado de la salud de las personas del RS (julio del 2012 aporte de RD$500,000,000.00 y en los  meses abril y  noviembre 2013 un monto  total de RD$220,000,000.00),  dichos  montos extraordinarios fueron transferidos en su totalidad a la Administradora de  Riesgos y Salud SENASA.  El déficit de estacuenta ha sido cubierto con los rendimientos obtenidos de los fondos acumulados en años anteriores y los  aportes  extraordinarios de parte del gobierno central.  Para el mes de enero 2019, el gobierno dominicano realizó un aporte  extraordinario de RD$101,715,324.00.
Desde el 2009 hasta noviembre 2022, el gobierno central ha realizado aportes a los Regímenes Especiales Transitorios de Salud  para  los pensionados de RD$8,150,389,140.59 y se han pagado a las ARS correspondientes RD$7,387,329,233.95</t>
  </si>
  <si>
    <t xml:space="preserve"> Afiliados (as) Beneficiarios por Subsidio de Maternidad, Lactancia y Enfermedad Común
Período: 2015 - 2022</t>
  </si>
  <si>
    <t>Convenio Bilateral de Seguridad Social entre España y la República Dominicana
Cantidad de Solicitudes y Tramitaciones Concluidas</t>
  </si>
  <si>
    <t xml:space="preserve"> Montos Aprobados en Millones de RD$ por Concepto de Subsidios por 
Matenidad, Lactancia y Enfermedad Común 
Período: Diciembre 2015 - Diciembre 2022</t>
  </si>
  <si>
    <t xml:space="preserve">Los pagos efectuados al Seguro de Riesgos Laborales (SRL), durante el período febrero 2005 hasta noviembre  2022,  para prevenir y cubrir daños ocasionados por accidentes de trabajo y/o enfermedades profesionales fue de RD$60,331,989,170.21.
Para el mismo período, el 95.44% de los fondos pagados al SRL, pertenecen a ARL Salud Segura; el 4.15% a la Comisión de la SISALRIL y el 0.41% al Fondo de Solidaridad Social. El crecimiento anual promedio pagado a la ARL es más de un 10%.
Al mes de noviembre 2022, la suma total pagada ascienden a RD$6,880,267,928.79, distribuidos de la siguiente forma: el 95.76% a ARL Salud Segura; 4.17%  a la Comisión SISALRIL y 0.08% al Fondo de Solidaridad Social del Seguro de Riesgos Laborales (SRL).  
</t>
  </si>
  <si>
    <t xml:space="preserve">La dispersión de los fondos correspondientes a las aportes de los trabajadores asalariados y empleadores al Seguro de Vejez, Discapacidad y Sobrevivencia se distribuye a través de las cinco cuentas que pertenecen a dicho  seguro:
a) Cuenta de Capitalización Individual, la  cual es  un registro individual unificado de los aportes que de conformidad con el artículo 59 de la Ley 87-01, son propiedad exclusiva de cada afiliado. Este registro se efectúa en el fondo de pensiones  de elección del trabajador y comprende todos los aportes voluntarios y obligatorios, el monto que corresponda al bono de reconocimiento  cuando se haga efectivo, si aplica, pago de prestaciones y  la rentabilidad que le genere el fondo administrado;  o al Cuenta de Reparto en caso de que el trabajador esté afiliado a un  fondo de esta naturaleza y no a una AFP; 
b) Cuenta Seguro de Vida, corresponde al 1% del salario cotizable, el cual es pagado a las compañías de seguro autorizadas, y sirve para proteger al afiliado en caso de discapacidad y sobrevivencia;
c) Cuenta Comisión AFP, comisión mensual  por administración del fondo personal, la cual no puede ser mayor del 0.5% del salario cotizable; d) Cuenta Comisión Superintendencia de Pensiones (SIPEN), comisión destinada para los  gastos operativos de  SIPEN,  corresponde al 0.07% del salario cotizable y e) Cuenta Fondo de Solidaridad Social (FSS), fondo constituido para favorecer a los afiliados de bajos ingresos mayores de 65 años de edad, que hayan cotizado durante por lo menos 300 meses en cualquiera de los sistemas de pensión vigentes y cuya cuenta personal no  acumula lo suficiente para cubrir una pensión mínima.
Los fondos desembolsado al Seguro de Vejez, Discapacidad y Sobrevivencia (SVDS) por cuentas, durante el período diciembre 2008,  fecha en que inició el recaudo para el SVDS del RC, hasta noviembre 2022 ascienden a un monto total de RD671,997,955,489.3 de los cuales RD$530,387,547,402.2 (78.9%)  Capitalización Individual;  Reparto RD$25,106,669,497.8 (3.7%); Comisión AFP RD$19,208,374,011.6 (02.9%);  Comisión SIPEN RD$4,638,184,420.2(0.7%); el Seguro de Vida RD$58,032,255,410.8 (8.3%)  y por último RD$25,869,043,128.4 desembolsado al Fondo de Solidaridad Social  (FSS), equivalente al 3.8% del total de la recaudación individualizada, FSS representa el 2.5% del patrimonio total del Sistema Dominicano de Pensiones y el restante pertenecen a la comisión de TSS y DIDA, que comenzarona dispersarse desde septiembre 2022.
El patrimonio de los fondos de pensiones está constituido por cinco tipos de fondos: Capitalización Individual (CCI), Planes  Complementarios, fondo de Solidaridad Social, Planes de reparto Individualizado y por último, el Fondo  del Instituto Nacional de BienestarMagisterial  (INABIMA).   En el período julio 2003 al mes de noviembre 2022 el patrimonio de los fondos de pensiones ha alcanzó un monto acumulado de RD$1,04,452.00 millones, representando el un 19.4% del Producto Interno Bruto (PIB).
La Cartera total de Inversión de los fondos de pensiones  al mes de julio -Septiembre 2022,  RD$913,907,504,016.85.  La composición por tipo de emisor de instrumento de inversión, se observa que el 83.3% está colocada en tres tipos de emisores  principales:Banco Central contiene el 21.3%;  el 7.5%  en fondos de inversion y el 54.6%  en la cartera del Ministerio de Hacienda.   
Desde diciembre 2003 hasta noviembre 2022, la rentabilidad nominal promedio de los fondos de pensiones tanto de la Cuenta de Capitalización Individual como del sistema en general, ha tenido un comportamiento similar,  acorde a los cambios de las tasas de interés en la  economía . Para  el mes del  noviembre 2022 la tasa promedio del sistema es de 5.7% y la tasa promedio de la CCI es de 5.0%.  Utilizando la  inflación acumulada disponible en el Banco Central de la República Dominicana, se estima una rentabilidad real es de un -2.57%  al mes de  noviembre 2022.
</t>
  </si>
  <si>
    <t xml:space="preserve">El proceso de recaudo del Régimen Contributivo inició en julio de 2003 con el Seguro de Vejez, Discapacidad y Sobrevivencia (SVDS), luego en febrero de 2004 con el inicio del Seguro de Riesgos Laborales (SRL) y por último en septiembre de 2007 con el Seguro Familiar de Salud (SFS).
Desde el año 2008 hasta noviembre 2022 ha ingresado al Sistema Dominicano de la Seguridad Social (SDSS) por concepto de recaudo (incluyendo intereses recargo y multas),  aportes del Gobierno Central y rendimiento de inversiones, la suma de RD$17,273,951,761.10 los cuales el 90.5% (RD$1,268,068,184,504.87) pertenece al recaudo del Régimen Contributivo (RC);  el 8.3%  (RD$116,283,799,666.67) aportes del gobierno para cubrir a los afiliados del Seguro Familiar de Salud del Régimen Subsidiado y el 1.2% (RD$17,273,951,761.10) de rendimiento de las diferentes inversiones del SFS y aportes.
Del total recaudado desde 2008 al mes de noviembre 2022, un 62.8%  (RD$810,349,041,278.46) proviene del sector privado y el 37.2% (RD$479,254,641,159.56) del sector público.
Del recaudo por origen de los aportes, el 28.5% proviene de los trabajadores (el 10.6% sectores público y el 17.9% privados) y el 71.5% del sector empleador (26.6% público y el 44.9% privado), para el mismo período.  
Para noviembre 2022, los fondos ingresados al Sistema Dominicano de Seguridad Social (SDSS) por concepto de recaudo del Régimen Contributivo ascendieron a RD$153,173,020,427.64 y los pagos a las diferentes entidades que lo componen para cubrir los diferentes seguros alcanzaron un monto total de RD$153,929,787,183.85. 
 En el mismo período, para el Régimen Subsidiado se recibieron aportes del gobierno central  por la suma de RD$15,455,487,666.63 y se realizaron pago a SENASA por un monto de RD$17,063,270,156.77.
</t>
  </si>
  <si>
    <r>
      <t xml:space="preserve">b) El Régimen Subsidiado es financiado totalmente por el gobierno  para proteger a las personas que viven en condiciones de vulnerabilidad  y que no tienen capacidad contributiva, en la actualidad a través del  Seguro Familiar de Salud y próximamente con la implementación de las pensiones solidarias.
c) Régimen Contributivo Subsidiado (no ha iniciado) se financiará con aportes del trabajador y un subsidio estatal para suplir la falta de empleador.
d) Aportes realizados por el Gobierno par financiar  el Plan de Servicios  de Salud Especial Transitorio para los Pensionados y Jubilados que reciben  su pensión a través de la Dirección General de jubilaciones y Pensiones del Ministerio de Hacienda, conjuntamente con los aportes de los pensionados y jubilados.
Por otro lado otro aporte del Gobierno Central a la Seguridad Social es  la asignación  presupuestal anual para las operaciones de las entidades del sistema y la implementación de proyectos.
</t>
    </r>
    <r>
      <rPr>
        <b/>
        <sz val="14"/>
        <color theme="1"/>
        <rFont val="Arial"/>
        <family val="2"/>
      </rPr>
      <t xml:space="preserve">
Egresos</t>
    </r>
    <r>
      <rPr>
        <sz val="14"/>
        <color theme="1"/>
        <rFont val="Arial"/>
        <family val="2"/>
      </rPr>
      <t xml:space="preserve">
Los egresos del SDSS corresponden a los pagos que realiza el sistema para cubrir a los afiliados a las Administradoras de Fondos de Pensiones (AFP), Administradoras de Riesgos de Salud (ARS), Administradora de Riesgos Laborales, Superintendencias de  Pensiones y de Salud y Riesgos Laborales y a la Administradora de Estancias Infantiles. 
Dichos recursos son destinados por seguro de la manera siguiente:
</t>
    </r>
    <r>
      <rPr>
        <b/>
        <sz val="14"/>
        <color theme="1"/>
        <rFont val="Arial"/>
        <family val="2"/>
      </rPr>
      <t xml:space="preserve">a. Seguro de Vejez, Discapacidad y Sobrevivencia a las cuentas  de : </t>
    </r>
    <r>
      <rPr>
        <sz val="14"/>
        <color theme="1"/>
        <rFont val="Arial"/>
        <family val="2"/>
      </rPr>
      <t xml:space="preserve">
Capitalización Individual,  
Reparto, 
Seguro de Vida, 
Comisión  de la AFP, 
Comisión  de SIPEN y 
Fondo de Solidaridad Social. 
</t>
    </r>
    <r>
      <rPr>
        <b/>
        <sz val="14"/>
        <color theme="1"/>
        <rFont val="Arial"/>
        <family val="2"/>
      </rPr>
      <t xml:space="preserve">b. Seguro Familiar de Salud a las cuentas de:  
</t>
    </r>
    <r>
      <rPr>
        <sz val="14"/>
        <color theme="1"/>
        <rFont val="Arial"/>
        <family val="2"/>
      </rPr>
      <t xml:space="preserve">
Cuidado de la Salud, </t>
    </r>
    <r>
      <rPr>
        <b/>
        <sz val="14"/>
        <color theme="1"/>
        <rFont val="Arial"/>
        <family val="2"/>
      </rPr>
      <t xml:space="preserve">
</t>
    </r>
    <r>
      <rPr>
        <sz val="14"/>
        <color theme="1"/>
        <rFont val="Arial"/>
        <family val="2"/>
      </rPr>
      <t xml:space="preserve">Fonamat, 
Subsidios de Enfermedad y de Maternidad y Lactancia, 
Comisión SISALRL y 
Estancias Infantiles; 
c. Seguro de Riesgos Laborales  a las cuentas de : 
Prestaciones a Beneficiario  ARL Salud Segura, 
Comisión SISALRIL y 
Fondo de solidaridad Social.
Y por último en el Régimen Especial Transitorio a las Administradoras de Riesgos de Salud ARS Salud Segura, SENASA y SEMMA, para cubrir la afiliación al seguro de salud de los pensionados y jubilados del ministerio de Hacienda.
</t>
    </r>
  </si>
  <si>
    <r>
      <rPr>
        <b/>
        <sz val="17"/>
        <color theme="1"/>
        <rFont val="Arial"/>
        <family val="2"/>
      </rPr>
      <t xml:space="preserve">Ingresos
</t>
    </r>
    <r>
      <rPr>
        <sz val="17"/>
        <color theme="1"/>
        <rFont val="Arial"/>
        <family val="2"/>
      </rPr>
      <t xml:space="preserve">
Los ingresos del Sistema Dominicano  de Seguridad Social provienen de:
a) Recaudo por pago de cotizaciones por los Trabajadores y Empleadores; (Notificaciones del período corriente, atrasos, multas, intereses y recargo)
b) Aportes del Gobierno Central;
c) Rendimientos de Inversiones
</t>
    </r>
    <r>
      <rPr>
        <b/>
        <sz val="17"/>
        <color theme="1"/>
        <rFont val="Arial"/>
        <family val="2"/>
      </rPr>
      <t xml:space="preserve">Recaudación
</t>
    </r>
    <r>
      <rPr>
        <sz val="17"/>
        <color theme="1"/>
        <rFont val="Arial"/>
        <family val="2"/>
      </rPr>
      <t xml:space="preserve">
El Sistema Dominicano de Seguridad Social (SDSS) se basa en un modelo de recaudación centralizada a cargo exclusivo de la TSS.  La TSS por mandato de la Ley 87-01 opera el Sistema de Recaudación, Distribución y Pago (SUIR), el cual es el sistema informático que permite a los empleadores registrar sus nóminas y novedades (altas, cambios de salario y bajas), así como realizar los pagos correspondientes a través de la red financiera nacional.
A partir de las informaciones de las nóminas registradas por los empleadores tanto públicos como privados, la TSS genera mensualmente una liquidación o notificación de pago en la cual se calculan los aportes de cada trabajador, en función de su salario cotizable y los porcentajes de contribución y aporte contemplados en la Ley.  Antes del tercer día hábil (laborable) del mes siguiente, el empleador debe realizar el pago de su notificación en los bancos recaudadores autorizados. Si el empleador no paga antes de la fecha límite de pago, se generan recargos e intereses acumulativos por cada mes de atraso.
</t>
    </r>
    <r>
      <rPr>
        <b/>
        <sz val="17"/>
        <color theme="1"/>
        <rFont val="Arial"/>
        <family val="2"/>
      </rPr>
      <t>Intereses, Recargo y Multas</t>
    </r>
    <r>
      <rPr>
        <sz val="17"/>
        <color theme="1"/>
        <rFont val="Arial"/>
        <family val="2"/>
      </rPr>
      <t xml:space="preserve"> 
Con relación  al Seguro de Vejez, Discapacidad y Sobrevivencia (SVDS), el empleador que comete una infracción debe pagar un recargo de un 5% mensual acumulativo del monto involucrado en la retención indebida. En adición, el retraso en el pago y/o el hacerlo en forma incompleta, da lugar al inicio de una acción penal por parte de la Administradora de Fondos de Pensiones (AFP) correspondiente. Las AFP que incurran en infracciones señaladas en la ley 87-01 y sus normas complementarias son sancionadas con una multa no menor a 50 veces ni mayor de 300 veces al salario mínimo nacional. 
El monto de los recargos es abonado en la cuenta personal del afiliado; Los intereses por el recargo de la comisión de la Administradora de Fondos de Pensiones (AFP) corresponde a ésta y las multas son depositadas en el Fondo de Solidaridad Social. 
En cuanto a el Seguro Familiar de Salud (SFS) y el Seguro de Riesgos Laborales (SRL),  el empleador público o privado que incurra en cualquiera de las infracciones señaladas en el artículo 181 de la ley, debe pagar un recargo del 5% mensual acumulativo del monto involucrado en la retención indebida. La Administradora de Riesgos de Salud (ARS) que incurra en cualquiera de las infracciones debe pagar una multa no menor de 50 veces ni mayor de 200 veces el salario mínimo nacional.  En lo que respecta al Seguro Familiar de Salud y al Seguro de Riesgos Laborales, el monto de los recargos es abonado a la cuenta de subsidios
</t>
    </r>
    <r>
      <rPr>
        <b/>
        <sz val="17"/>
        <color theme="1"/>
        <rFont val="Arial"/>
        <family val="2"/>
      </rPr>
      <t xml:space="preserve">Rendimientos, </t>
    </r>
    <r>
      <rPr>
        <sz val="17"/>
        <color theme="1"/>
        <rFont val="Arial"/>
        <family val="2"/>
      </rPr>
      <t xml:space="preserve">se refiere a los beneficio percibidos a través de las inversiones de los recursos disponibles en las cuentas del Seguro Familiar de Salud.
</t>
    </r>
    <r>
      <rPr>
        <b/>
        <sz val="17"/>
        <color theme="1"/>
        <rFont val="Arial"/>
        <family val="2"/>
      </rPr>
      <t xml:space="preserve">
Aportes del Gobierno.- </t>
    </r>
    <r>
      <rPr>
        <sz val="17"/>
        <color theme="1"/>
        <rFont val="Arial"/>
        <family val="2"/>
      </rPr>
      <t xml:space="preserve"> El Estado Dominicano participa por diferentes vías en el financiamiento del Sistema Dominicano de Seguridad Social:
</t>
    </r>
    <r>
      <rPr>
        <b/>
        <sz val="17"/>
        <color theme="1"/>
        <rFont val="Arial"/>
        <family val="2"/>
      </rPr>
      <t xml:space="preserve">a) En el Régimen contributivo </t>
    </r>
    <r>
      <rPr>
        <sz val="17"/>
        <color theme="1"/>
        <rFont val="Arial"/>
        <family val="2"/>
      </rPr>
      <t xml:space="preserve"> realiza su aporte como empleador  para financiar la cobertura de los trabajadores del sector público, además desde septiembre del 2007 hasta diciembre del 2009 proporcionó los recursos para cubrir las atenciones médicas por  accidentes de tránsito las cuales  están excluidas de la cobertura del Seguro Familiar de Salud.
</t>
    </r>
  </si>
  <si>
    <t xml:space="preserve">El Seguro de Riesgos Laborales (SRL) inició en febrero de 2004, al mes de noviembre  2022 se presenta una afiliación de 2,389,813  trabajadores asalariados,  que es más del 100%  de la población ocupada del sector formal, de acuerdo a los datos de la Encuesta Nacional Continua de Fuerza de Trabajo (ENCFT) del Banco Central (BC) 2022.
De acuerdo a la participación de los trabajadores afiliados por rango de edad, al mes de  noviembre 2022, el  1.7% de los afiliados al SRL es menor o igual a 19 años; el 90.0% está entre las edades de 20 -59 años y el 8.2% es mayor de 60 años.
En cuanto a la composición de la afiliación por sexo al mes de noviembre  2022, habían 1,289,373 hombres y 1,100,440  mujeres para una participación de 54.0%  y 46.0% respectivamente.    En ambos sexo la mayor concentración de afiliados se encuentra entre las edades de 20 a 59, observándose por género que el 89.3% de los hombres y el 90.9% de mujeres están entre las edades antes mencionadas.
</t>
  </si>
  <si>
    <r>
      <rPr>
        <b/>
        <sz val="14"/>
        <color theme="1"/>
        <rFont val="Arial"/>
        <family val="2"/>
      </rPr>
      <t>El propósito del Seguro de Riesgos Laborales</t>
    </r>
    <r>
      <rPr>
        <sz val="14"/>
        <color theme="1"/>
        <rFont val="Arial"/>
        <family val="2"/>
      </rPr>
      <t xml:space="preserve"> es prevenir y cubrir daños ocasionados por accidentes de trabajo  y/o enfermedades profesionales. Comprenden toda lesión corporal y todo estado mórbido que el trabajador sufra con ocasión o por consecuencia del trabajo que presta por cuenta ajena . Incluye los tratamientos por accidentes de tránsito  en horas laborables y/o en la ruta hacia o desde el centro de trabajo.
</t>
    </r>
    <r>
      <rPr>
        <b/>
        <sz val="14"/>
        <color theme="1"/>
        <rFont val="Arial"/>
        <family val="2"/>
      </rPr>
      <t xml:space="preserve">
Son beneficiarios del Seguro de Riesgos Laborales:
</t>
    </r>
    <r>
      <rPr>
        <sz val="14"/>
        <color theme="1"/>
        <rFont val="Arial"/>
        <family val="2"/>
      </rPr>
      <t xml:space="preserve">
a) El(la) afiliado(a);
b) Los dependientes señalados a continuación, en caso de pensión de sobrevivencia;
c) La(el) esposa(o) del afiliado(a) y del(a) pensionado(a) o, a falta de éste(a) la(el) compañera(o) de vida con quien haya mantenido una vida marital durante los tres años anteriores a su inscripción, o haya procreado hijos, siempre que ambos no tengan impedimento legal para el matrimonio;
d) Los hijos menores de 18 años del afiliado;
e) Los hijos menores de 21 años del afiliado que sean estudiantes;
f ) Los hijos discapacitados, independientemente de su edad, que dependan del afiliado o del pensionado.
</t>
    </r>
    <r>
      <rPr>
        <b/>
        <sz val="14"/>
        <color theme="1"/>
        <rFont val="Arial"/>
        <family val="2"/>
      </rPr>
      <t>El Seguro de Riesgos Laborales cubre los siguientes eventos:</t>
    </r>
    <r>
      <rPr>
        <sz val="14"/>
        <color theme="1"/>
        <rFont val="Arial"/>
        <family val="2"/>
      </rPr>
      <t xml:space="preserve">
a) Toda lesión corporal y todo estado mórbido que el trabajador o aprendiz sufra por consecuencia del trabajo que realiza;
b) Las lesiones del trabajador durante el tiempo y en el lugar del trabajo, salvo prueba en contrario;
c) Los accidentes de trabajo ocurridos con conexión o por consecuencia de las tareas encomendadas por el empleador, aunque estas fuesen distintas de la categoría profesional del trabajador;
d) Los accidentes acaecidos en actos de salvamento y en otros de naturaleza análoga, cuando unos y otros tengan conexión con el trabajo;
e) Los accidentes de tránsito dentro de la ruta y de la jornada normal de trabajo;
f ) Las enfermedades cuya causa directa provenga del ejercicio de la profesión o el trabajo que realice una persona y que le ocasione discapacidad o muerte.
</t>
    </r>
    <r>
      <rPr>
        <b/>
        <sz val="14"/>
        <color theme="1"/>
        <rFont val="Arial"/>
        <family val="2"/>
      </rPr>
      <t xml:space="preserve">El Seguro de Riesgos Laborales garantizará las siguientes prestaciones:
</t>
    </r>
    <r>
      <rPr>
        <sz val="14"/>
        <color theme="1"/>
        <rFont val="Arial"/>
        <family val="2"/>
      </rPr>
      <t xml:space="preserve">
I. Prestaciones en especie:
a) Atención médica y asistencia odontológica;
b) Prótesis, anteojos y aparatos ortopédicos, y su reparación.
II. Prestaciones en dinero:
a) Subsidio por discapacidad temporal, cuando el riesgo del trabajo hubiese ocasionado una discapacidad temporal para trabajar conforme a lo establecido en el Código de Trabajo;
b) Indemnización por discapacidad;
c) Pensión por discapacidad.
</t>
    </r>
  </si>
  <si>
    <t xml:space="preserve">
La afiliación inicial al sistema previsional fue significativa a diciembre de 2003 contaba con 986,538 personas de las cuales 576,869 eran trabajadores cotizantes activos, representando el 40.6% de la población ocupada formal.
La evolución anual del número de afiliados al SVDS, que constituye una variable acumulativa ha registrado un crecimiento promedio anual hasta noviembre 2022 de un 5.8%,  situándose para esa fecha en 4,762,672.  El crecimiento promedio anual de los afiliados cotizantes activos fue de 6.5% pasando de 929,743 en diciembre de 2008 a 1,996,282  al mes de noviembre 2022.
La relación de cotizantes/afiliados, conocida como densidad de cotizantes, ha pasado de 58.5% en diciembre de 2008 a 41.9% al mes de noviembre 2022 reflejando una baja de 5.0%, debido principalmente a que la afiliación se acumula y los cotizantes son los trabajadores que están activo al momento de producirse la información.
Al finalizar el mes de noviembre  2022, el 1.60% de los cotizantes eran menores de 19 años: estando la mayor agrupación de cotizantes entre las edad es de 20 a 49 años que representan el 76.29%;  el 13.68% corresponde al grupo etario de las edades de 50 a 59 años y  un aspecto a destacar es que el 8.43% de los cotizantes tienen más de 60 años. Con relación al genero, los cotizantes tienen el 52.3% son masculinos y el 47.7 femeninos y los afiliados masculinos es de 55.0% y los femeninos 45.0%.
El  75.0% de los cotizantes del sistema están dentro del rango de salario mínimos cotizables de 0-2 salarios; el 22.0% entre  2-6 salarios mínimos y el  3.0% más de 6 salarios mínimos.  
Desde el año 2010 hasta noviembre 2022, se efectuaron un total de traspasos de afiliados de 549,125 de los cuales 59,122 corresponde a los traspasos de los docentes de la Secretaría de Estado de Educación afiliados a las AFP’s, al Instituto Nacional de Bienestar Magisterial (INABIMA).  Entre el enero 2010 al mes de noviembre 2022, las AFP cedieron 546,573  traspasos de afiliados. 
</t>
  </si>
  <si>
    <r>
      <t xml:space="preserve">El 29 de julio 2008 la Superintendencia de Salud y Riesgos Laborales emitió la Resolución 157-08 que definió los procedimientos de solicitud y entrega de los subsidios por Maternidad y Lactancia, establecidos como beneficios para las trabajadoras afiliadas al Régimen  Contributivo del Seguro Familiar de Salud.  Para la ejecución de los subsidios, la SISALRIL suscribió tres acuerdos. Uno con la TSS, mediante el cual se contrató la gestión de los procesos operativos para la administración de los subsidios; otro con BANRESERVAS, para los servicios de pago electrónico del subsidio por Lactancia; y un tercero con el Banco Popular Dominicano, en su calidad en ese entonces de Banco Concentrador del sistema, para el reembolso a los Empleadores de los subsidios por Maternidad.  En septiembre de 2008 se dio inicio la ejecución del componente del Subsidio por Maternidad y Lactancia, las afiladas comenzaron a recibir los beneficios, mientras que el Subsidio por Enfermedad Común entró en vigencia en septiembre de 2009. 
Para el pago del </t>
    </r>
    <r>
      <rPr>
        <b/>
        <i/>
        <sz val="14"/>
        <color theme="1"/>
        <rFont val="Calibri"/>
        <family val="2"/>
        <scheme val="minor"/>
      </rPr>
      <t>subsidio de maternidad,</t>
    </r>
    <r>
      <rPr>
        <sz val="14"/>
        <color theme="1"/>
        <rFont val="Calibri"/>
        <family val="2"/>
        <scheme val="minor"/>
      </rPr>
      <t xml:space="preserve"> a la trabajadora afiliada RC, le corresponden 14 semanas de salario cotizable otorgado durante el período de Descanso.  Para el subsidio por</t>
    </r>
    <r>
      <rPr>
        <b/>
        <i/>
        <sz val="14"/>
        <color theme="1"/>
        <rFont val="Calibri"/>
        <family val="2"/>
        <scheme val="minor"/>
      </rPr>
      <t xml:space="preserve"> Lactancia, </t>
    </r>
    <r>
      <rPr>
        <sz val="14"/>
        <color theme="1"/>
        <rFont val="Calibri"/>
        <family val="2"/>
        <scheme val="minor"/>
      </rPr>
      <t xml:space="preserve">es el pago para los hijos menores de un (1) año, para la trabajadora afiliada RC, que perciban un salario menor o igual a tres (3) salarios mínimos nacionales. 
Durante el período comprendido 2015 a diciembre 2022,  se ha beneficiado a 219,887 parturientas, las cuales han recibido prestaciones económicas por Maternidad por un monto total ascendente a RD$14,765,768,587.37; 180,898 trabajadoras han percibido el subsidio por Lactancia por un monto total de RD$4,389,446,772.13 y por enfermedad comun 1,008,494 afiliados, pagando un monto total de RD$ 5,709,817,204.81.  La diferencia entre la cantidad de beneficiaras de maternidad y lactancia se debe los topes de salarios de las trabajadoras establecidos para poder acceder al beneficio de lactancia (hasta tres salarios mínimos nacional).
</t>
    </r>
  </si>
  <si>
    <t xml:space="preserve">El Seguro de Vejez, Discapacidad y Sobrevivencia del Régimen Contributivo contempla las siguientes prestaciones:
   a) Pensión por Vejez 
   b) Pensión por Discapacidad,  total y parcial
   c) Pensión por cesantía por edad avanzada 
   d) Pensión por Sobrevivencia
La evolución anual  del otorgamiento de las pensiones por Discapacidad y Sobrevivencia, desde su inicio y hasta  noviembre 2022, el sistema previsional ha otorgado un total de 27,338 pensiones, desglosadas de la siguiente manera:   15,014 por Discapacidad;  12,279 por Sobrevivencia y 45 por Retiro Programado (vejez) otorgadas estas últimas a personas de ingreso tardío.
El 16 diciembre 2022, el Consejo Nacional de Seguridad Social (CNSS) mediante la Resolución No. 560-07 aumentó la pensión por Discapacidad Permanente del Seguro de Riesgos Laborales (SRL), lo cual además impactará en la mejora en la cuantía de las Pensiones por Sobrevivencia del SRL. Tomando como mínimo el monto de RD$8,000.00. Esta medida tiene un impacto positivo en la calidad de vida de los pensionados, en la medida en que verán incrementada su capacidad de adquirir bienes y servicios
</t>
  </si>
  <si>
    <r>
      <t xml:space="preserve">Regímenes del SDSS:
a) Régimen Contributivo, </t>
    </r>
    <r>
      <rPr>
        <sz val="18"/>
        <color indexed="8"/>
        <rFont val="Arial"/>
        <family val="2"/>
      </rPr>
      <t xml:space="preserve"> integra a los trabajadores asalariados públicos y privados y a los empleadores. Es financiado por los trabajadores y empleadores incluyendo al Estado en su condición de empleador. Comprende los seguros de Vejez, Discapacidad y Sobrevivencia; Familiar de Salud y Riesgos Laborales.
</t>
    </r>
    <r>
      <rPr>
        <b/>
        <sz val="18"/>
        <color indexed="8"/>
        <rFont val="Arial"/>
        <family val="2"/>
      </rPr>
      <t xml:space="preserve">
b) Régimen Subsidiado,</t>
    </r>
    <r>
      <rPr>
        <sz val="18"/>
        <color indexed="8"/>
        <rFont val="Arial"/>
        <family val="2"/>
      </rPr>
      <t xml:space="preserve">  protege a los trabajadores por cuenta propia con ingresos inestables e inferiores al salario mínimo nacional, así como a los desempleados, discapacitados e indigentes, financiado fundamentalmente por el Estado Dominicano. Comprende los seguros de Vejez, Discapacidad y Sobrevivencia y Familiar de Salud.
</t>
    </r>
    <r>
      <rPr>
        <b/>
        <sz val="18"/>
        <color indexed="8"/>
        <rFont val="Arial"/>
        <family val="2"/>
      </rPr>
      <t xml:space="preserve">
b) Régimen Contributivo Subsidiado, </t>
    </r>
    <r>
      <rPr>
        <sz val="18"/>
        <color indexed="8"/>
        <rFont val="Arial"/>
        <family val="2"/>
      </rPr>
      <t xml:space="preserve"> protegerá a los profesionales y técnicos independientes y a los trabajadores por cuenta propia con ingresos promedio, iguales o superiores a un salario mínimo nacional, con aportes del trabajador y un subsidio estatal para suplir la falta de empleador. Comprende los seguros de Vejez, Discapacidad y Sobrevivencia y Familiar de Salud. 
</t>
    </r>
    <r>
      <rPr>
        <b/>
        <sz val="18"/>
        <color indexed="8"/>
        <rFont val="Arial"/>
        <family val="2"/>
      </rPr>
      <t xml:space="preserve">
Seguros del SDSS:
a) Seguro Familiar de Salud (SFS),  </t>
    </r>
    <r>
      <rPr>
        <sz val="18"/>
        <color indexed="8"/>
        <rFont val="Arial"/>
        <family val="2"/>
      </rPr>
      <t>tiene por finalidad, la protección integral de la salud física y mental del afiliado y su familia,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t>
    </r>
    <r>
      <rPr>
        <b/>
        <sz val="18"/>
        <color indexed="8"/>
        <rFont val="Arial"/>
        <family val="2"/>
      </rPr>
      <t xml:space="preserve">  
                                                                                                                                                                                                                                                                                                                                                                                                           b) Seguro de Vejez, Discapacidad y Sobrevivencia (SVDS),</t>
    </r>
    <r>
      <rPr>
        <sz val="18"/>
        <color indexed="8"/>
        <rFont val="Arial"/>
        <family val="2"/>
      </rPr>
      <t xml:space="preserve"> tiene por objetivo remplazar la pérdida o reducción del ingreso por vejez, fallecimiento, discapacidad, cesantía en edad avanzada y sobrevivencia.
</t>
    </r>
    <r>
      <rPr>
        <b/>
        <sz val="18"/>
        <color indexed="8"/>
        <rFont val="Arial"/>
        <family val="2"/>
      </rPr>
      <t xml:space="preserve">
c) Seguro de Riesgos Laborales (SRL), </t>
    </r>
    <r>
      <rPr>
        <sz val="18"/>
        <color indexed="8"/>
        <rFont val="Arial"/>
        <family val="2"/>
      </rPr>
      <t>el propósito de este seguro es prevenir y cubrir los daños ocasionados por accidentes de trabajo y/o enfermedades profesionales. Comprende toda lesión corporal y todo estado mórbido que el trabajador sufra en ocasión o por consecuencia del trabajo que presta por cuenta ajena. Incluye los accidentes de tránsito en horas laborables y/o en la ruta hacia o desde el centro de trabajo.</t>
    </r>
    <r>
      <rPr>
        <b/>
        <sz val="18"/>
        <color indexed="8"/>
        <rFont val="Arial"/>
        <family val="2"/>
      </rPr>
      <t xml:space="preserve">
                                                                                                                                                                                                                                                                                                                                                                                                                             Beneficios y prestaciones: </t>
    </r>
    <r>
      <rPr>
        <sz val="18"/>
        <color indexed="8"/>
        <rFont val="Arial"/>
        <family val="2"/>
      </rPr>
      <t xml:space="preserve">
 </t>
    </r>
    <r>
      <rPr>
        <b/>
        <sz val="18"/>
        <color indexed="8"/>
        <rFont val="Arial"/>
        <family val="2"/>
      </rPr>
      <t xml:space="preserve">
Los beneficios en el Seguro Familiar de Salud (SFS) son:</t>
    </r>
    <r>
      <rPr>
        <sz val="18"/>
        <color indexed="8"/>
        <rFont val="Arial"/>
        <family val="2"/>
      </rPr>
      <t xml:space="preserve">
</t>
    </r>
    <r>
      <rPr>
        <b/>
        <sz val="18"/>
        <color indexed="8"/>
        <rFont val="Arial"/>
        <family val="2"/>
      </rPr>
      <t xml:space="preserve"> 
Prestaciones en especie:</t>
    </r>
    <r>
      <rPr>
        <sz val="18"/>
        <color indexed="8"/>
        <rFont val="Arial"/>
        <family val="2"/>
      </rPr>
      <t xml:space="preserve">
-  Plan Básico de Salud.
- Estancias infantiles
</t>
    </r>
    <r>
      <rPr>
        <b/>
        <sz val="18"/>
        <color indexed="8"/>
        <rFont val="Arial"/>
        <family val="2"/>
      </rPr>
      <t xml:space="preserve"> Prestaciones en dinero</t>
    </r>
    <r>
      <rPr>
        <sz val="18"/>
        <color indexed="8"/>
        <rFont val="Arial"/>
        <family val="2"/>
      </rPr>
      <t xml:space="preserve">:
- Subsidio por Enfermedad.
- Subsidio por Maternidad y lactancia
</t>
    </r>
    <r>
      <rPr>
        <b/>
        <sz val="18"/>
        <color indexed="8"/>
        <rFont val="Arial"/>
        <family val="2"/>
      </rPr>
      <t xml:space="preserve">Plan Básico de Salud (PBS), </t>
    </r>
    <r>
      <rPr>
        <sz val="18"/>
        <color indexed="8"/>
        <rFont val="Arial"/>
        <family val="2"/>
      </rPr>
      <t xml:space="preserve">es el conjunto de servicios de atención a la salud de las personas a los que tienen derecho todos los afiliados a los regímenes Contributivo, Contributivo Subsidiado y Subsidiado, cuyos contenidos están definidos en el reglamento correspondiente y su forma de prestación estará normatizada y regulada por los manuales de procedimientos y guías de atención integral que se elaboran para tal efecto.
</t>
    </r>
    <r>
      <rPr>
        <b/>
        <sz val="18"/>
        <color indexed="8"/>
        <rFont val="Arial"/>
        <family val="2"/>
      </rPr>
      <t xml:space="preserve">Plan de Servicios de Salud (PDSS) </t>
    </r>
    <r>
      <rPr>
        <sz val="18"/>
        <color indexed="8"/>
        <rFont val="Arial"/>
        <family val="2"/>
      </rPr>
      <t xml:space="preserve">es el plan de Servicios de Salud producto del acuerdo firmado por todos los sectores del Sistema Dominicano de Seguridad Social (SDSS), el 19 de diciembre de 2006, ratificado mediante la Resolución No. 151-05 del Consejo Nacional de la Seguridad Social (CNSS) en fecha 11/01/2007, para posibilitar la entrada en vigencia del Seguro Familiar de Salud del Régimen Contributivo; es considerado como una primera etapa de aplicación del Plan Básico de Salud (PBS).
</t>
    </r>
    <r>
      <rPr>
        <b/>
        <sz val="18"/>
        <color indexed="8"/>
        <rFont val="Arial"/>
        <family val="2"/>
      </rPr>
      <t xml:space="preserve">
Las prestaciones del PDSS son:</t>
    </r>
    <r>
      <rPr>
        <sz val="18"/>
        <color indexed="8"/>
        <rFont val="Arial"/>
        <family val="2"/>
      </rPr>
      <t xml:space="preserve">
- Prevención y Promoción
- Atención Ambulatoria
- Servicios Odontológicos
- Emergencia
- Hospitalización
- Partos
- Cirugía
- Apoyo Diagnóstico (Rx) en Internamiento y Ambulatorio
- Atenciones de Alto Costo y de Máximo Nivel de Complejidad
- Rehabilitación
- Medicamentos Ambulatorios
</t>
    </r>
    <r>
      <rPr>
        <b/>
        <sz val="18"/>
        <color indexed="8"/>
        <rFont val="Arial"/>
        <family val="2"/>
      </rPr>
      <t xml:space="preserve">Diferencia entre el Plan Básico de Salud (PBS) y el Plan de Servicios de Salud (PDSS)
</t>
    </r>
    <r>
      <rPr>
        <sz val="18"/>
        <color indexed="8"/>
        <rFont val="Arial"/>
        <family val="2"/>
      </rPr>
      <t xml:space="preserve">El Plan Básico de Salud (PBS) tiene un catálogo definido con todos los servicios de salud, el Plan de Servicios de Salud (PDSS) define gradualidad en la entrega de esos servicios, establece copagos, topes y cuotas moderadoras.
</t>
    </r>
  </si>
  <si>
    <t xml:space="preserve">El Seguro Familiar de Salud de Régimen Contributivo (SFS-RC) concentra a la población trabajadora asalariada registrada en nómina del sector formal privado y del sector público, así como a sus hijos, cónyuges, compañeros(as) de vida como dependientes directos y como de pendientes adicionales a padres, madres e hijos mayores de 18 años que no estudian ni trabajan y mayores de 21 años que no son económicamente independiente y tampoco son discapacitados y además no están afiliados a ningún otro régimen.
Los dependientes directos tienen garantizadas sus prestaciones de salud dentro de la cotización que hacen a través de la Tesorería de Seguridad Social (TSS) el afiliado titular y la entidad para la cual labora, sin que se tengan que realizar contribuciones adicionales.  En el caso de los dependientes adicionales, el afiliado cotizantes paga una suma igual al monto per cápita establecido como costo del PDSS, teniendo todos los beneficios de dicho plan, sin ningún tipo de discriminación.
El SFS del RC comenzó a ser implementado el primero de septiembre del año 2007 con un total de 1,208,042 afiliados, de los cuales 786,309 eran titulares; 419,107 dependientes directos y 2,626 dependientes adicionales.  Al cierre del mes de noviembre 2022 la población total afiliada asciende a 4,558,438 de los cuales 2,072,394 son titulares; 2,239,967 dependientes directos y 246,077 dependientes adicionales.  En 15 años del Seguro Familiar de Salud del Régimen Contributivo (SFS-RC), la población afiliada ha experimentado un incremento progresivo, tanto de titulares como de dependientes directos y adicionales.
En términos porcentuales al mes de noviembre 2022, los afiliados titulares representan el 45.5% de la población total registrada en el SFS- RC; los dependientes totales representan el 54.5% (los dependientes directos 49.1% y los dependientes adicionales 5.4%); mientras que, para septiembre de 2007, los afiliados titulares constituían el 65.1% del total de la población cubierta por el SFS - RC, los dependientes directos el 34.7% y los dependientes adicionales el 0.2%.  
Estos datos expresan claramente la evolución de la afiliación de dependientes directos y adicionales llegando a sobrepasar a los afiliados titulares, para un índice de dependencia total de 1.20 (120 afiliados dependientes por cada 100 afiliados titulares) y de 1.11 para el índice de dependencia directa (111 dependientes directos por cada 100 titulares) al mes de noviembre 2022;  para diciembre 2007 el índice de dependencia total era de 0.12 (12 afiliados dependientes por cada 100 afiliados titulares).  
En las estadísticas de afiliación registradas por sexo y tipo, observamos que la población masculina inscrita al mes de noviembre 2022 fue de 2,273,191 y la femenina de 2,285,247 para una participación de 49.87% y 50.13% respectivamente.  Si desagregamos la participación de ambos grupos por tipo de afiliación tenemos que en el grupo masculino los titulares representan el 51.6% y los dependientes el 48.4%; mientras para el femenino fue de 39.3% son titulares y el 60.7% dependientes.  
La relación de dependencia en el grupo masculino es de 0.87 (87 varones afiliados como dependientes por cada 100 afiliados como titulares); mientras que para el grupo femenino es de 1.35 (135 mujeres afiliadas como dependientes por cada 100 afiliadas como titulares).  Esto debido fundamentalmente a la desigualdad de género en el acceso al mercado laboral, aunque es importante aclarar que existe una cantidad de dependientes que son a su vez cotizantes o sea que cuando están afiliados en un mismo núcleo familiar solo uno puede ser titular el otro cónyuge si es también un trabajador asalariado pasa a ser un dependiente que también realiza sus aportaciones al sistema.
El índice de masculinidad en la afiliación total del Seguro Familiar de Salud (SFS) del Régimen Contributivo (RC) en promedio es de 0.99 desde diciembre de 2007 hasta noviembre 2022.
</t>
  </si>
  <si>
    <r>
      <t xml:space="preserve">Fuente: </t>
    </r>
    <r>
      <rPr>
        <sz val="18"/>
        <rFont val="Arial"/>
        <family val="2"/>
      </rPr>
      <t>Superintendencia de Salud y Riesgos Laborales (SISALRIL) y TSS.</t>
    </r>
  </si>
  <si>
    <r>
      <rPr>
        <b/>
        <sz val="26"/>
        <color theme="1"/>
        <rFont val="Arial"/>
        <family val="2"/>
      </rPr>
      <t>La Ley 87-01:</t>
    </r>
    <r>
      <rPr>
        <sz val="26"/>
        <color theme="1"/>
        <rFont val="Arial"/>
        <family val="2"/>
      </rPr>
      <t xml:space="preserve"> Crea el Sistema Dominicano  de Seguridad Social en el marco de la  Constitución de la República, para  regular  y desarrollar los derechos y deberes recíprocos del Estado y de los ciudadanos en lo concerniente al  financiamiento para la protección de la población contra los riesgos de vejez, discapacidad, infancia  y riesgos laborales. 
El SDSS comprende a todas las  instituciones públicas , privadas  y mixta  que realizan actividades principales o complementarias de seguridad social, en los recursos físicos y humanos, excepto la institución regida por la Ley 340-98, que crea  el Instituto de Previsión Social del Congresista Dominicano.
De acuerdo a lo establecido en el artículo 7 de la Ley 87-01 el Sistema Dominicano de Seguridad Social (SDSS) está integrado por tres regímenes de financiamiento:
</t>
    </r>
    <r>
      <rPr>
        <b/>
        <sz val="26"/>
        <color theme="1"/>
        <rFont val="Arial"/>
        <family val="2"/>
      </rPr>
      <t xml:space="preserve">
Régimen Contributivo.- </t>
    </r>
    <r>
      <rPr>
        <sz val="26"/>
        <color theme="1"/>
        <rFont val="Arial"/>
        <family val="2"/>
      </rPr>
      <t xml:space="preserve">Comprende a los trabajadores asalariados públicos y privados y a los empleadores, financiado por los trabajadores y empleadores, incluyendo al Estado como empleador.
</t>
    </r>
    <r>
      <rPr>
        <b/>
        <sz val="26"/>
        <color theme="1"/>
        <rFont val="Arial"/>
        <family val="2"/>
      </rPr>
      <t xml:space="preserve">Régimen Subsidiado.- </t>
    </r>
    <r>
      <rPr>
        <sz val="26"/>
        <color theme="1"/>
        <rFont val="Arial"/>
        <family val="2"/>
      </rPr>
      <t xml:space="preserve"> Protege a los trabajadores por cuenta propia con ingresos inestables e inferiores al salario mínimo nacional, así como a los desempleados, discapacitados e indigentes, financiado fundamentalmente por el Estado Dominicano.
</t>
    </r>
    <r>
      <rPr>
        <b/>
        <sz val="26"/>
        <color theme="1"/>
        <rFont val="Arial"/>
        <family val="2"/>
      </rPr>
      <t xml:space="preserve">
Régimen Contributivo Subsidiado.- </t>
    </r>
    <r>
      <rPr>
        <sz val="26"/>
        <color theme="1"/>
        <rFont val="Arial"/>
        <family val="2"/>
      </rPr>
      <t xml:space="preserve">Protegerá a los profesionales y técnicos independientes y a los trabajadores por cuenta propia con ingresos promedio, iguales o superiores a un salario mínimo nacional, financiado con aportes del trabajador y un subsidio estatal para suplir la falta de empleador. 
Tienen derecho a ser afiliados al Sistema dominicano de Seguridad  Social  todos los ciudadanos  dominicanos y los residentes legales en el territorio nacional . Las normas complementarias de la Ley 87-01 regularán la inclusión de los dominicanos residentes en el exterior.
</t>
    </r>
    <r>
      <rPr>
        <b/>
        <sz val="26"/>
        <color theme="1"/>
        <rFont val="Arial"/>
        <family val="2"/>
      </rPr>
      <t xml:space="preserve">
El Sistema Dominicano de Seguridad Social Proporciona Tres Tipos de Aseguramiento:</t>
    </r>
    <r>
      <rPr>
        <sz val="26"/>
        <color theme="1"/>
        <rFont val="Arial"/>
        <family val="2"/>
      </rPr>
      <t xml:space="preserve">
</t>
    </r>
    <r>
      <rPr>
        <b/>
        <sz val="26"/>
        <color theme="1"/>
        <rFont val="Arial"/>
        <family val="2"/>
      </rPr>
      <t>Seguro Familiar de Salud (SFS) .</t>
    </r>
    <r>
      <rPr>
        <sz val="26"/>
        <color theme="1"/>
        <rFont val="Arial"/>
        <family val="2"/>
      </rPr>
      <t xml:space="preserve">- Tiene por finalidad la protección integral  de la salud física y mental del afiliado y su familia ,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
</t>
    </r>
    <r>
      <rPr>
        <b/>
        <sz val="26"/>
        <color theme="1"/>
        <rFont val="Arial"/>
        <family val="2"/>
      </rPr>
      <t xml:space="preserve">Seguro de Vejez, Discapacidad y Sobrevivencia.-  </t>
    </r>
    <r>
      <rPr>
        <sz val="26"/>
        <color theme="1"/>
        <rFont val="Arial"/>
        <family val="2"/>
      </rPr>
      <t xml:space="preserve">Tener como objetivo reemplazar la pérdida o reducción del ingreso por vejez, fallecimiento, discapacidad, cesantía en edad avanzada y sobrevivencia.
</t>
    </r>
    <r>
      <rPr>
        <b/>
        <sz val="26"/>
        <color theme="1"/>
        <rFont val="Arial"/>
        <family val="2"/>
      </rPr>
      <t xml:space="preserve">
Seguro de Riesgos Laborales.-</t>
    </r>
    <r>
      <rPr>
        <sz val="26"/>
        <color theme="1"/>
        <rFont val="Arial"/>
        <family val="2"/>
      </rPr>
      <t xml:space="preserve">  Tiene como propósito prevenir y cubrir los daños ocasionados por accidentes de trabajo y/o enfermedades profesionales. Comprende toda lesión corporal y todo estado mórbido que el trabajador sufra con ocasión o por consecuencia del trabajo que presta por cuenta ajena. Incluye los tratamientos por accidentes de tránsito en horas laborables y/o en la ruta hacia o desde el centro de trabajo.
</t>
    </r>
  </si>
  <si>
    <t xml:space="preserve"> Empresas Públicas </t>
  </si>
  <si>
    <t>Empresas Públicas Centralizadas</t>
  </si>
  <si>
    <t xml:space="preserve"> Empleados Privados</t>
  </si>
  <si>
    <t xml:space="preserve">Empleados  Públicos </t>
  </si>
  <si>
    <t>Empleados Públicos Centralizados</t>
  </si>
  <si>
    <t>RS-Hombres</t>
  </si>
  <si>
    <t>RS-Mujeres</t>
  </si>
  <si>
    <t xml:space="preserve">SFS-Total </t>
  </si>
  <si>
    <t xml:space="preserve">RC-Hombres </t>
  </si>
  <si>
    <t>RC-Mujeres</t>
  </si>
  <si>
    <t xml:space="preserve">SFS-Hombres </t>
  </si>
  <si>
    <t xml:space="preserve">SFS-Mujeres  </t>
  </si>
  <si>
    <t>`</t>
  </si>
  <si>
    <r>
      <t xml:space="preserve">Fuente: SISALRIL. </t>
    </r>
    <r>
      <rPr>
        <sz val="14"/>
        <color theme="1"/>
        <rFont val="Arial"/>
        <family val="2"/>
      </rPr>
      <t>Régimen Contributivo. A partir de la Base de Datos de Dispersión. UNIPAGO. Régimen Subsidiado: A partir de la Base de Datos de Dispersión.TSS. Planes  Especiales de Salud para Pensionados y Jubilados: A partir de las Bases de Datos TSS, UNIPAGO y remitidas por las ARS.</t>
    </r>
  </si>
  <si>
    <r>
      <rPr>
        <b/>
        <sz val="14"/>
        <color theme="1"/>
        <rFont val="Arial"/>
        <family val="2"/>
      </rPr>
      <t>Notas: 1/</t>
    </r>
    <r>
      <rPr>
        <sz val="14"/>
        <color theme="1"/>
        <rFont val="Arial"/>
        <family val="2"/>
      </rPr>
      <t xml:space="preserve"> Plan de Servicios de Salud  para pensionados y jubilados que reciben sus retribuciones a través de la Dirección General de Jubilaciones y  Pensiones del Ministerio de Hacienda de la República Dominicana.</t>
    </r>
  </si>
  <si>
    <t>% de la Población Asalariada vs. Cotizantes SVDS</t>
  </si>
  <si>
    <t xml:space="preserve">Total de Afiliados Registrados al SRL </t>
  </si>
  <si>
    <r>
      <t xml:space="preserve"> Los subsidios son prestaciones en dinero contemplados en la Ley 87-01,  a la que tienen derecho de acceder los afiliados del Seguro Familiar de Salud del Régimen Contributivo. A la cuenta de subsidio se asigna el 0.43% del total de los aportes al SFS por cada trabajador asalariado, el cual equivale al 10.13% del salario cotizable. La administración y otorgamiento de esta prestación esta a cargo de la Superintendencia de Salud y Riesgos Laborales (SISALRIL), la cual tiene la potestad de subrogarla o administrarla directamente. 
</t>
    </r>
    <r>
      <rPr>
        <b/>
        <sz val="14"/>
        <color theme="1"/>
        <rFont val="Arial"/>
        <family val="2"/>
      </rPr>
      <t xml:space="preserve">
Esta prestación tiene tres tipos de subsidios:</t>
    </r>
    <r>
      <rPr>
        <sz val="14"/>
        <color theme="1"/>
        <rFont val="Arial"/>
        <family val="2"/>
      </rPr>
      <t xml:space="preserve">
  </t>
    </r>
    <r>
      <rPr>
        <b/>
        <sz val="14"/>
        <color theme="1"/>
        <rFont val="Arial"/>
        <family val="2"/>
      </rPr>
      <t xml:space="preserve"> 
a) Subsidio por Enfermedad Común
</t>
    </r>
    <r>
      <rPr>
        <sz val="14"/>
        <color theme="1"/>
        <rFont val="Arial"/>
        <family val="2"/>
      </rPr>
      <t xml:space="preserve">
En caso de enfermedad común, accidente no laboral o por una incapacidad ocasionada por el estado de embarazo, el afiliado(a) del Régimen Contributivo tiene derecho a un subsidio en dinero por incapacidad temporal para el trabajo. El mismo se otorga a partir del cuarto día de la incapacidad hasta un límite de veinte y seis semanas, siempre que haya cotizado durante los doces últimos meses anteriores a la incapacidad, y es equivalente al 60% de los últimos seis meses cuando reciba asistencia ambulatoria, y al 40% si la atención es hospitalaria.  Las condiciones para recibir el subsidio, es que el trabajador(a) afiliado(a) debe haber cotizado durante los últimos doce (12) meses anteriores a la discapacidad.
</t>
    </r>
    <r>
      <rPr>
        <b/>
        <sz val="14"/>
        <color theme="1"/>
        <rFont val="Arial"/>
        <family val="2"/>
      </rPr>
      <t xml:space="preserve">b) Subsidio por Maternidad
</t>
    </r>
    <r>
      <rPr>
        <sz val="14"/>
        <color theme="1"/>
        <rFont val="Arial"/>
        <family val="2"/>
      </rPr>
      <t xml:space="preserve">
La trabajadora asalariada afiliada tiene derecho a un subsidio por maternidad, sin distinción en cuanto a las condiciones de  contratación, jornada laboral, ni estado civil, equivalente a tres meses del salario cotizable. Para tener derecho a esta prestación la afiliada deberá haber cotizado durante por lo menos ocho meses del período comprendido en los 12 meses anteriores a la fecha de su alumbramiento y no ejecutar trabajo remunerado alguno en dicho período. Esta prestación exime a la empresa de la obligación del pago del salario íntegro a que se refiere el artículo 239 del Código de Trabajo.  En caso de fallecimiento de la madre a causa del parto o durante el descanso de maternidad, tendrá derecho a percibir los subsidios, la persona que la trabajadora haya designado en el Informe de Maternidad o, en su defecto el padre o tutor designado por el Consejo de Familia.  Se tiene derecho a percibir el Subsidio por Maternidad a partir del día en que inicie el descanso por maternidad, o se produzca el alumbramiento, cual de estos eventos ocurra primero, y hasta tanto termine el período de descanso por maternidad, según las estipulaciones del art. 236 del Código de Trabajo de la República Dominicana. 
   </t>
    </r>
    <r>
      <rPr>
        <b/>
        <sz val="14"/>
        <color theme="1"/>
        <rFont val="Arial"/>
        <family val="2"/>
      </rPr>
      <t>c) Subsidio por Lactancia</t>
    </r>
    <r>
      <rPr>
        <sz val="14"/>
        <color theme="1"/>
        <rFont val="Arial"/>
        <family val="2"/>
      </rPr>
      <t xml:space="preserve">
Con la finalidad de proteger los niños en edad de lactancia, se considera en situación protegida los hijos menores de un año de las trabajadoras afiliadas sl régimen Contributivo con un salario cotizable inferior a tres salarios mínimos nacional, según lo establece el art. 132 de la Ley 87-01. En caso de parto múltiple, la madre recibirá el subsidio por lactancia por cada niño (a) nacido de un mismo parto.
En caso de fallecimiento de la madre durante la vigencia del subsidio tendrá derecho a percibir el pago íntegro del subsidio de lactancia o las sumas que resten del mismo, la persona que la trabajadora haya designado en el Informe de Maternidad o, en su defecto el padre o tutor designado por el Consejo de Familia, siempre que cumpla los requerimientos establecidos por SISALRIL.
Las prestaciones económicas  por subsidio por lactancia son otorgadas mensualmente durante doce meses por la instancia gestora, pudiendo auxiliarse de la intervención del empleador, en caso de ser necesario.
</t>
    </r>
  </si>
  <si>
    <t xml:space="preserve">Tras promulgarse la Ley 87-01 del SDSS en el 2001, se crea un nuevo Sistema Dominicano de Seguridad Social. Tras esta ley se crea la Administradora de Riesgos Laborales (ARL), iniciando sus operaciones marzo del 2004, esta institución se encargaba  de velar por la prevención de accidentes laborales, por el cumplimiento y cobertura del Seguro de Riesgos Laborales de los afiliados al SDSS del RC. 
Pero, a partir de la promulgación Ley 397-19, del 30 septiembre 2019, crea el Instituto Dominicano de Prevención y Protección de Riesgos Laborales (IDOPPRIL), permitiéndole crear una nueva estructura organizativa y operativa, y convirtiéndose en una institución con personería jurídica y patrimonio propio.  
Asumiendo la responsabilidad de toda gestión de procesos administrativos, financieros y jurídicos.  IDOPRIL es financiado por las cotizaciones del Seguro de Riesgos Laborales prevista en la Ley No. 87-01, y cualquier otro recurso que le sea asignado en el Presupuesto General del Estado.   El total de casos reportados por accidentes laborales y enfermedades profesionales desde el período 2005 al mes de noviembre 2022 de 503,706 casos. 
El 95.7% de los reportes son de accidentes laborales y el 4.3% por enfermedades profesionales.   El incremento promedio anual de los reportes de accidentes es de 13.7%, en el período enero 2007 al mes de noviembre  2022.   En el mismo período, las provincias Altagracia, Santiago de los Caballeros,  Santo Domingo y  Distrito Nacional reportaron el 66.0% de los  accidentes.
Para noviembre 2022, el total de reportes de accidentes laborales y enfermedades profesionales fue de 45,987 , de los cuales 39.9% de los reportes provenían del sexo femenino y el 60.1% del masculino.   Asimismo, el sector público reportóel 16.5% y el 83.5% del privado.   Del total de accidentes reportados en el período enero 2007 al mes de noviembre 2022 , el 0.26% es el promedio de los  afiliados tenían edades menores de 20 años y  el 5.27% mayor de 60 años.
</t>
  </si>
  <si>
    <t>Afiliados y Cotizantes del SVDS por Género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</si>
</sst>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3">
    <numFmt numFmtId="41" formatCode="_(* #,##0_);_(* \(#,##0\);_(* &quot;-&quot;_);_(@_)"/>
    <numFmt numFmtId="44" formatCode="_(&quot;$&quot;* #,##0.00_);_(&quot;$&quot;* \(#,##0.00\);_(&quot;$&quot;* &quot;-&quot;??_);_(@_)"/>
    <numFmt numFmtId="43" formatCode="_(* #,##0.00_);_(* \(#,##0.00\);_(* &quot;-&quot;??_);_(@_)"/>
    <numFmt numFmtId="164" formatCode="_-* #,##0.00\ &quot;€&quot;_-;\-* #,##0.00\ &quot;€&quot;_-;_-* &quot;-&quot;??\ &quot;€&quot;_-;_-@_-"/>
    <numFmt numFmtId="165" formatCode="_-* #,##0.00_-;\-* #,##0.00_-;_-* &quot;-&quot;??_-;_-@_-"/>
    <numFmt numFmtId="166" formatCode="_-* #,##0.00\ _€_-;\-* #,##0.00\ _€_-;_-* &quot;-&quot;??\ _€_-;_-@_-"/>
    <numFmt numFmtId="167" formatCode="_(&quot;RD$&quot;* #,##0.00_);_(&quot;RD$&quot;* \(#,##0.00\);_(&quot;RD$&quot;* &quot;-&quot;??_);_(@_)"/>
    <numFmt numFmtId="168" formatCode="_(* #,##0_);_(* \(#,##0\);_(* &quot;-&quot;??_);_(@_)"/>
    <numFmt numFmtId="169" formatCode="&quot;RD$&quot;#,##0.00"/>
    <numFmt numFmtId="170" formatCode="[&lt;=9999999]###\-####;\(###\)\ ###\-####"/>
    <numFmt numFmtId="171" formatCode="0.0%"/>
    <numFmt numFmtId="172" formatCode="_(* #,##0.00_);_(* \(#,##0.00\);_(* &quot;-&quot;????_);_(@_)"/>
    <numFmt numFmtId="173" formatCode="_(* #,##0.0_);_(* \(#,##0.0\);_(* &quot;-&quot;??_);_(@_)"/>
    <numFmt numFmtId="174" formatCode="_([$€-2]* #,##0_);_([$€-2]* \(#,##0\);_([$€-2]* &quot;-&quot;??_)"/>
    <numFmt numFmtId="175" formatCode="#,##0.0"/>
    <numFmt numFmtId="176" formatCode="0.000%"/>
    <numFmt numFmtId="177" formatCode="_-* #,##0.00\ _P_t_s_-;\-* #,##0.00\ _P_t_s_-;_-* &quot;-&quot;??\ _P_t_s_-;_-@_-"/>
    <numFmt numFmtId="178" formatCode="#,##0;[Red]#,##0"/>
    <numFmt numFmtId="179" formatCode="_([$€-2]* #,##0.00_);_([$€-2]* \(#,##0.00\);_([$€-2]* &quot;-&quot;??_)"/>
    <numFmt numFmtId="180" formatCode="_(* #,##0.00_);_(* \(#,##0.00\);_(* &quot;-&quot;_);_(@_)"/>
    <numFmt numFmtId="181" formatCode="_([$€-2]* #,##0.0000_);_([$€-2]* \(#,##0.0000\);_([$€-2]* &quot;-&quot;??_)"/>
    <numFmt numFmtId="182" formatCode="_([$€-2]* #,##0.0_);_([$€-2]* \(#,##0.0\);_([$€-2]* &quot;-&quot;??_)"/>
    <numFmt numFmtId="183" formatCode="_-* #,##0.00\ [$€]_-;\-* #,##0.00\ [$€]_-;_-* &quot;-&quot;??\ [$€]_-;_-@_-"/>
    <numFmt numFmtId="184" formatCode="_-* #,##0.00\ &quot;Pts&quot;_-;\-* #,##0.00\ &quot;Pts&quot;_-;_-* &quot;-&quot;??\ &quot;Pts&quot;_-;_-@_-"/>
    <numFmt numFmtId="185" formatCode="0.0"/>
    <numFmt numFmtId="186" formatCode="_([$€-2]\ * #,##0.00_);_([$€-2]\ * \(#,##0.00\);_([$€-2]\ * &quot;-&quot;??_);_(@_)"/>
    <numFmt numFmtId="187" formatCode="_([$€-2]* #,##0.000_);_([$€-2]* \(#,##0.000\);_([$€-2]* &quot;-&quot;??_)"/>
    <numFmt numFmtId="188" formatCode="#,##0.00;[Red]#,##0.00"/>
    <numFmt numFmtId="189" formatCode="General_)"/>
    <numFmt numFmtId="190" formatCode="#,##0.000000_);[Red]\(#,##0.000000\)"/>
    <numFmt numFmtId="191" formatCode="0.00_);\(0.00\)"/>
    <numFmt numFmtId="192" formatCode="[$-1C0A]d&quot; de &quot;mmmm&quot; de &quot;yyyy;@"/>
    <numFmt numFmtId="193" formatCode="dd/mm/yyyy;@"/>
    <numFmt numFmtId="194" formatCode="_([$€-2]* #,##0.00000_);_([$€-2]* \(#,##0.00000\);_([$€-2]* &quot;-&quot;??_)"/>
    <numFmt numFmtId="195" formatCode="_(* #,##0.000_);_(* \(#,##0.000\);_(* &quot;-&quot;??_);_(@_)"/>
    <numFmt numFmtId="196" formatCode="_(* #,##0_);_(* \(#,##0\);_(* &quot;-&quot;????_);_(@_)"/>
    <numFmt numFmtId="197" formatCode="[$-1010409]###,###,###"/>
    <numFmt numFmtId="198" formatCode="0;[Red]0"/>
    <numFmt numFmtId="199" formatCode="_([$€-2]\ * #,##0.0000_);_([$€-2]\ * \(#,##0.0000\);_([$€-2]\ * &quot;-&quot;??_);_(@_)"/>
    <numFmt numFmtId="200" formatCode="&quot;$&quot;#,##0.0"/>
    <numFmt numFmtId="201" formatCode="_(* #,##0.0_);_(* \(#,##0.0\);_(* &quot;-&quot;?_);_(@_)"/>
    <numFmt numFmtId="202" formatCode="0;0"/>
    <numFmt numFmtId="203" formatCode="#,##0.000"/>
  </numFmts>
  <fonts count="286">
    <font>
      <sz val="11"/>
      <color theme="1"/>
      <name val="Calibri"/>
      <family val="2"/>
      <scheme val="minor"/>
    </font>
    <font>
      <b/>
      <sz val="11"/>
      <color indexed="8"/>
      <name val="Calibri"/>
      <family val="2"/>
    </font>
    <font>
      <sz val="10"/>
      <name val="Arial"/>
      <family val="2"/>
    </font>
    <font>
      <b/>
      <sz val="10"/>
      <name val="Arial"/>
      <family val="2"/>
    </font>
    <font>
      <b/>
      <sz val="8"/>
      <color indexed="81"/>
      <name val="Tahoma"/>
      <family val="2"/>
    </font>
    <font>
      <sz val="8"/>
      <color indexed="81"/>
      <name val="Tahoma"/>
      <family val="2"/>
    </font>
    <font>
      <sz val="11"/>
      <name val="Arial"/>
      <family val="2"/>
    </font>
    <font>
      <b/>
      <sz val="18"/>
      <color indexed="8"/>
      <name val="Calibri"/>
      <family val="2"/>
    </font>
    <font>
      <sz val="11"/>
      <name val="Calibri"/>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b/>
      <sz val="10"/>
      <color indexed="18"/>
      <name val="Century Gothic"/>
      <family val="2"/>
    </font>
    <font>
      <sz val="10"/>
      <name val="Tahoma"/>
      <family val="2"/>
    </font>
    <font>
      <sz val="9"/>
      <color indexed="18"/>
      <name val="Century Gothic"/>
      <family val="2"/>
    </font>
    <font>
      <u/>
      <sz val="10"/>
      <color indexed="12"/>
      <name val="Arial"/>
      <family val="2"/>
    </font>
    <font>
      <sz val="14"/>
      <name val="Arial"/>
      <family val="2"/>
    </font>
    <font>
      <sz val="10"/>
      <name val="Arial"/>
      <family val="2"/>
    </font>
    <font>
      <sz val="11"/>
      <color indexed="18"/>
      <name val="Arial"/>
      <family val="2"/>
    </font>
    <font>
      <sz val="9"/>
      <name val="Century Gothic"/>
      <family val="2"/>
    </font>
    <font>
      <sz val="10"/>
      <name val="Arial"/>
      <family val="2"/>
    </font>
    <font>
      <sz val="11"/>
      <color theme="1"/>
      <name val="Calibri"/>
      <family val="2"/>
      <scheme val="minor"/>
    </font>
    <font>
      <sz val="11"/>
      <color theme="0"/>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2"/>
      <name val="Calibri"/>
      <family val="2"/>
      <scheme val="minor"/>
    </font>
    <font>
      <b/>
      <sz val="20"/>
      <color theme="0"/>
      <name val="Calibri"/>
      <family val="2"/>
      <scheme val="minor"/>
    </font>
    <font>
      <sz val="11"/>
      <name val="Calibri"/>
      <family val="2"/>
      <scheme val="minor"/>
    </font>
    <font>
      <b/>
      <sz val="18"/>
      <name val="Calibri"/>
      <family val="2"/>
      <scheme val="minor"/>
    </font>
    <font>
      <sz val="11"/>
      <color rgb="FF000000"/>
      <name val="Calibri"/>
      <family val="2"/>
      <scheme val="minor"/>
    </font>
    <font>
      <b/>
      <sz val="18"/>
      <color theme="1"/>
      <name val="Calibri"/>
      <family val="2"/>
      <scheme val="minor"/>
    </font>
    <font>
      <b/>
      <sz val="18"/>
      <color theme="0"/>
      <name val="Calibri"/>
      <family val="2"/>
      <scheme val="minor"/>
    </font>
    <font>
      <sz val="12"/>
      <color theme="1"/>
      <name val="Calibri"/>
      <family val="2"/>
      <scheme val="minor"/>
    </font>
    <font>
      <b/>
      <sz val="10"/>
      <name val="Calibri"/>
      <family val="2"/>
      <scheme val="minor"/>
    </font>
    <font>
      <sz val="10"/>
      <color theme="1"/>
      <name val="Calibri"/>
      <family val="2"/>
      <scheme val="minor"/>
    </font>
    <font>
      <sz val="16"/>
      <name val="Calibri"/>
      <family val="2"/>
      <scheme val="minor"/>
    </font>
    <font>
      <b/>
      <sz val="10"/>
      <color theme="1"/>
      <name val="Calibri"/>
      <family val="2"/>
      <scheme val="minor"/>
    </font>
    <font>
      <b/>
      <sz val="11"/>
      <name val="Calibri"/>
      <family val="2"/>
      <scheme val="minor"/>
    </font>
    <font>
      <sz val="14"/>
      <color theme="1"/>
      <name val="Calibri"/>
      <family val="2"/>
      <scheme val="minor"/>
    </font>
    <font>
      <b/>
      <sz val="12"/>
      <color theme="1"/>
      <name val="Calibri"/>
      <family val="2"/>
      <scheme val="minor"/>
    </font>
    <font>
      <b/>
      <sz val="12"/>
      <name val="Calibri"/>
      <family val="2"/>
      <scheme val="minor"/>
    </font>
    <font>
      <sz val="12"/>
      <color theme="0"/>
      <name val="Calibri"/>
      <family val="2"/>
      <scheme val="minor"/>
    </font>
    <font>
      <b/>
      <sz val="22"/>
      <color theme="0"/>
      <name val="Calibri"/>
      <family val="2"/>
      <scheme val="minor"/>
    </font>
    <font>
      <b/>
      <sz val="20"/>
      <name val="Calibri"/>
      <family val="2"/>
      <scheme val="minor"/>
    </font>
    <font>
      <b/>
      <sz val="16"/>
      <color theme="1"/>
      <name val="Calibri"/>
      <family val="2"/>
      <scheme val="minor"/>
    </font>
    <font>
      <sz val="16"/>
      <color theme="1"/>
      <name val="Calibri"/>
      <family val="2"/>
      <scheme val="minor"/>
    </font>
    <font>
      <sz val="14"/>
      <color rgb="FFFF0000"/>
      <name val="Calibri"/>
      <family val="2"/>
      <scheme val="minor"/>
    </font>
    <font>
      <b/>
      <sz val="22"/>
      <color theme="1"/>
      <name val="Calibri"/>
      <family val="2"/>
      <scheme val="minor"/>
    </font>
    <font>
      <b/>
      <sz val="12"/>
      <color theme="0"/>
      <name val="Calibri"/>
      <family val="2"/>
      <scheme val="minor"/>
    </font>
    <font>
      <sz val="9"/>
      <color theme="1"/>
      <name val="Calibri"/>
      <family val="2"/>
      <scheme val="minor"/>
    </font>
    <font>
      <sz val="10"/>
      <name val="Calibri"/>
      <family val="2"/>
      <scheme val="minor"/>
    </font>
    <font>
      <b/>
      <sz val="14"/>
      <name val="Calibri"/>
      <family val="2"/>
      <scheme val="minor"/>
    </font>
    <font>
      <sz val="14"/>
      <name val="Calibri"/>
      <family val="2"/>
      <scheme val="minor"/>
    </font>
    <font>
      <b/>
      <sz val="16"/>
      <name val="Calibri"/>
      <family val="2"/>
      <scheme val="minor"/>
    </font>
    <font>
      <b/>
      <sz val="16"/>
      <color theme="0"/>
      <name val="Calibri"/>
      <family val="2"/>
      <scheme val="minor"/>
    </font>
    <font>
      <b/>
      <sz val="24"/>
      <color theme="0"/>
      <name val="Calibri"/>
      <family val="2"/>
      <scheme val="minor"/>
    </font>
    <font>
      <sz val="18"/>
      <color theme="1"/>
      <name val="Calibri"/>
      <family val="2"/>
      <scheme val="minor"/>
    </font>
    <font>
      <b/>
      <sz val="14"/>
      <color theme="0"/>
      <name val="Calibri"/>
      <family val="2"/>
      <scheme val="minor"/>
    </font>
    <font>
      <b/>
      <sz val="11"/>
      <name val="Century Gothic"/>
      <family val="2"/>
    </font>
    <font>
      <sz val="10"/>
      <name val="Arial"/>
      <family val="2"/>
    </font>
    <font>
      <b/>
      <sz val="26"/>
      <color theme="0"/>
      <name val="Calibri"/>
      <family val="2"/>
      <scheme val="minor"/>
    </font>
    <font>
      <sz val="9"/>
      <color theme="1"/>
      <name val="Arial"/>
      <family val="2"/>
    </font>
    <font>
      <b/>
      <sz val="11"/>
      <color indexed="18"/>
      <name val="Arial"/>
      <family val="2"/>
    </font>
    <font>
      <sz val="13"/>
      <color theme="1"/>
      <name val="Calibri"/>
      <family val="2"/>
      <scheme val="minor"/>
    </font>
    <font>
      <sz val="10"/>
      <name val="Arial"/>
      <family val="2"/>
    </font>
    <font>
      <b/>
      <sz val="28"/>
      <color theme="0"/>
      <name val="Calibri"/>
      <family val="2"/>
      <scheme val="minor"/>
    </font>
    <font>
      <sz val="18"/>
      <name val="Calibri"/>
      <family val="2"/>
      <scheme val="minor"/>
    </font>
    <font>
      <b/>
      <sz val="36"/>
      <color theme="0"/>
      <name val="Calibri"/>
      <family val="2"/>
      <scheme val="minor"/>
    </font>
    <font>
      <b/>
      <sz val="10"/>
      <color indexed="64"/>
      <name val="Arial"/>
      <family val="2"/>
    </font>
    <font>
      <u/>
      <sz val="12"/>
      <color indexed="36"/>
      <name val="Times New Roman"/>
      <family val="1"/>
    </font>
    <font>
      <u/>
      <sz val="12"/>
      <color indexed="12"/>
      <name val="Times New Roman"/>
      <family val="1"/>
    </font>
    <font>
      <sz val="20"/>
      <color theme="1"/>
      <name val="Calibri"/>
      <family val="2"/>
      <scheme val="minor"/>
    </font>
    <font>
      <b/>
      <sz val="16"/>
      <name val="Century Gothic"/>
      <family val="2"/>
    </font>
    <font>
      <sz val="12"/>
      <name val="Arial MT"/>
    </font>
    <font>
      <sz val="10"/>
      <name val="Arial"/>
      <family val="2"/>
    </font>
    <font>
      <sz val="10"/>
      <name val="Arial"/>
      <family val="2"/>
    </font>
    <font>
      <sz val="10"/>
      <name val="Arial"/>
      <family val="2"/>
    </font>
    <font>
      <b/>
      <sz val="48"/>
      <color rgb="FF0070C0"/>
      <name val="Calibri"/>
      <family val="2"/>
      <scheme val="minor"/>
    </font>
    <font>
      <sz val="10"/>
      <name val="Arial"/>
      <family val="2"/>
    </font>
    <font>
      <sz val="10"/>
      <name val="Arial"/>
      <family val="2"/>
    </font>
    <font>
      <sz val="14"/>
      <color rgb="FF000000"/>
      <name val="Calibri"/>
      <family val="2"/>
      <scheme val="minor"/>
    </font>
    <font>
      <b/>
      <sz val="14"/>
      <color rgb="FFFFFF00"/>
      <name val="Calibri"/>
      <family val="2"/>
      <scheme val="minor"/>
    </font>
    <font>
      <sz val="10"/>
      <name val="Arial"/>
      <family val="2"/>
    </font>
    <font>
      <sz val="10"/>
      <name val="Arial"/>
      <family val="2"/>
    </font>
    <font>
      <u/>
      <sz val="11"/>
      <color theme="10"/>
      <name val="Calibri"/>
      <family val="2"/>
    </font>
    <font>
      <sz val="11"/>
      <color rgb="FFFFFF00"/>
      <name val="Calibri"/>
      <family val="2"/>
      <scheme val="minor"/>
    </font>
    <font>
      <sz val="10"/>
      <name val="Arial"/>
      <family val="2"/>
    </font>
    <font>
      <sz val="10"/>
      <name val="Arial"/>
      <family val="2"/>
    </font>
    <font>
      <sz val="12"/>
      <color rgb="FFFF0000"/>
      <name val="Calibri"/>
      <family val="2"/>
      <scheme val="minor"/>
    </font>
    <font>
      <b/>
      <sz val="11"/>
      <color rgb="FFFFFF00"/>
      <name val="Calibri"/>
      <family val="2"/>
      <scheme val="minor"/>
    </font>
    <font>
      <b/>
      <sz val="11"/>
      <color rgb="FFFF0000"/>
      <name val="Calibri"/>
      <family val="2"/>
      <scheme val="minor"/>
    </font>
    <font>
      <b/>
      <sz val="11"/>
      <name val="Arial"/>
      <family val="2"/>
    </font>
    <font>
      <b/>
      <sz val="14"/>
      <name val="Arial"/>
      <family val="2"/>
    </font>
    <font>
      <sz val="10"/>
      <name val="Arial"/>
      <family val="2"/>
    </font>
    <font>
      <u/>
      <sz val="10"/>
      <color theme="10"/>
      <name val="Tahoma"/>
      <family val="2"/>
    </font>
    <font>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b/>
      <sz val="18"/>
      <color theme="3"/>
      <name val="Cambria"/>
      <family val="2"/>
      <scheme val="major"/>
    </font>
    <font>
      <u/>
      <sz val="10"/>
      <color theme="10"/>
      <name val="Arial"/>
      <family val="2"/>
    </font>
    <font>
      <sz val="11"/>
      <color rgb="FF000000"/>
      <name val="Calibri"/>
      <family val="2"/>
    </font>
    <font>
      <sz val="10"/>
      <color rgb="FF000000"/>
      <name val="Arial"/>
      <family val="2"/>
    </font>
    <font>
      <sz val="10"/>
      <name val="Arial"/>
      <family val="2"/>
    </font>
    <font>
      <b/>
      <sz val="11.5"/>
      <name val="Calibri"/>
      <family val="2"/>
      <scheme val="minor"/>
    </font>
    <font>
      <sz val="11.5"/>
      <color theme="1"/>
      <name val="Calibri"/>
      <family val="2"/>
      <scheme val="minor"/>
    </font>
    <font>
      <sz val="11.5"/>
      <name val="Calibri"/>
      <family val="2"/>
      <scheme val="minor"/>
    </font>
    <font>
      <sz val="11"/>
      <name val="Avenir LT Std 55 Roman"/>
      <family val="2"/>
    </font>
    <font>
      <sz val="24"/>
      <color theme="1"/>
      <name val="Calibri"/>
      <family val="2"/>
      <scheme val="minor"/>
    </font>
    <font>
      <b/>
      <i/>
      <sz val="14"/>
      <color theme="1"/>
      <name val="Calibri"/>
      <family val="2"/>
      <scheme val="minor"/>
    </font>
    <font>
      <sz val="26"/>
      <color theme="1"/>
      <name val="Calibri"/>
      <family val="2"/>
      <scheme val="minor"/>
    </font>
    <font>
      <sz val="8"/>
      <name val="Franklin Gothic Book"/>
      <family val="2"/>
    </font>
    <font>
      <b/>
      <sz val="72"/>
      <color theme="0"/>
      <name val="Calibri"/>
      <family val="2"/>
      <scheme val="minor"/>
    </font>
    <font>
      <sz val="10"/>
      <name val="Arial"/>
      <family val="2"/>
    </font>
    <font>
      <sz val="10"/>
      <name val="Arial"/>
      <family val="2"/>
    </font>
    <font>
      <b/>
      <sz val="24"/>
      <color theme="1"/>
      <name val="Calibri"/>
      <family val="2"/>
      <scheme val="minor"/>
    </font>
    <font>
      <b/>
      <sz val="24"/>
      <color rgb="FFFF0000"/>
      <name val="Calibri"/>
      <family val="2"/>
      <scheme val="minor"/>
    </font>
    <font>
      <b/>
      <sz val="24"/>
      <color rgb="FFFFFFFF"/>
      <name val="Calibri"/>
      <family val="2"/>
      <scheme val="minor"/>
    </font>
    <font>
      <b/>
      <sz val="24"/>
      <name val="Calibri"/>
      <family val="2"/>
      <scheme val="minor"/>
    </font>
    <font>
      <b/>
      <sz val="24"/>
      <color indexed="8"/>
      <name val="Calibri"/>
      <family val="2"/>
      <scheme val="minor"/>
    </font>
    <font>
      <sz val="24"/>
      <color indexed="8"/>
      <name val="Calibri"/>
      <family val="2"/>
      <scheme val="minor"/>
    </font>
    <font>
      <sz val="24"/>
      <name val="Calibri"/>
      <family val="2"/>
      <scheme val="minor"/>
    </font>
    <font>
      <b/>
      <sz val="18"/>
      <color rgb="FF0070C0"/>
      <name val="Calibri"/>
      <family val="2"/>
      <scheme val="minor"/>
    </font>
    <font>
      <sz val="12"/>
      <name val="Symbol"/>
      <family val="1"/>
      <charset val="2"/>
    </font>
    <font>
      <sz val="7"/>
      <name val="Times New Roman"/>
      <family val="1"/>
    </font>
    <font>
      <sz val="12"/>
      <color rgb="FFC00000"/>
      <name val="Symbol"/>
      <family val="1"/>
      <charset val="2"/>
    </font>
    <font>
      <sz val="7"/>
      <color rgb="FFC00000"/>
      <name val="Times New Roman"/>
      <family val="1"/>
    </font>
    <font>
      <b/>
      <sz val="12"/>
      <color rgb="FFC00000"/>
      <name val="Calibri"/>
      <family val="2"/>
      <scheme val="minor"/>
    </font>
    <font>
      <sz val="12"/>
      <color theme="1"/>
      <name val="Symbol"/>
      <family val="1"/>
      <charset val="2"/>
    </font>
    <font>
      <sz val="7"/>
      <color theme="1"/>
      <name val="Times New Roman"/>
      <family val="1"/>
    </font>
    <font>
      <sz val="10"/>
      <name val="Arial"/>
      <family val="2"/>
    </font>
    <font>
      <sz val="12"/>
      <color rgb="FFFFFF00"/>
      <name val="Calibri"/>
      <family val="2"/>
      <scheme val="minor"/>
    </font>
    <font>
      <b/>
      <sz val="14"/>
      <color rgb="FFFFFFFF"/>
      <name val="Calibri"/>
      <family val="2"/>
      <scheme val="minor"/>
    </font>
    <font>
      <b/>
      <sz val="24"/>
      <color rgb="FF385623"/>
      <name val="Calibri"/>
      <family val="2"/>
      <scheme val="minor"/>
    </font>
    <font>
      <sz val="10"/>
      <name val="Arial"/>
      <family val="2"/>
    </font>
    <font>
      <sz val="11"/>
      <color theme="1"/>
      <name val="Calibri"/>
      <family val="2"/>
    </font>
    <font>
      <u/>
      <sz val="11"/>
      <color theme="10"/>
      <name val="Calibri"/>
      <family val="2"/>
      <scheme val="minor"/>
    </font>
    <font>
      <u/>
      <sz val="10"/>
      <color theme="10"/>
      <name val="Arial"/>
      <family val="2"/>
    </font>
    <font>
      <b/>
      <sz val="34"/>
      <color theme="0"/>
      <name val="Calibri"/>
      <family val="2"/>
      <scheme val="minor"/>
    </font>
    <font>
      <b/>
      <sz val="30"/>
      <color theme="0"/>
      <name val="Calibri"/>
      <family val="2"/>
      <scheme val="minor"/>
    </font>
    <font>
      <b/>
      <u/>
      <sz val="11"/>
      <color theme="1"/>
      <name val="Calibri"/>
      <family val="2"/>
      <scheme val="minor"/>
    </font>
    <font>
      <sz val="8"/>
      <name val="Calibri"/>
      <family val="2"/>
      <scheme val="minor"/>
    </font>
    <font>
      <b/>
      <sz val="11"/>
      <color rgb="FFFFFFFF"/>
      <name val="Arial"/>
      <family val="2"/>
    </font>
    <font>
      <sz val="11"/>
      <color rgb="FF34495E"/>
      <name val="Arial"/>
      <family val="2"/>
    </font>
    <font>
      <b/>
      <sz val="11"/>
      <color theme="0"/>
      <name val="Arial"/>
      <family val="2"/>
    </font>
    <font>
      <sz val="11"/>
      <color theme="0"/>
      <name val="Arial"/>
      <family val="2"/>
    </font>
    <font>
      <sz val="30"/>
      <color theme="1"/>
      <name val="Calibri"/>
      <family val="2"/>
      <scheme val="minor"/>
    </font>
    <font>
      <b/>
      <sz val="12"/>
      <color rgb="FFFF0000"/>
      <name val="Calibri"/>
      <family val="2"/>
      <scheme val="minor"/>
    </font>
    <font>
      <b/>
      <sz val="25"/>
      <color theme="0"/>
      <name val="Calibri"/>
      <family val="2"/>
      <scheme val="minor"/>
    </font>
    <font>
      <b/>
      <sz val="11"/>
      <color rgb="FFFF0000"/>
      <name val="Arial"/>
      <family val="2"/>
    </font>
    <font>
      <b/>
      <sz val="26"/>
      <color theme="1"/>
      <name val="Calibri"/>
      <family val="2"/>
      <scheme val="minor"/>
    </font>
    <font>
      <sz val="26"/>
      <color indexed="8"/>
      <name val="Calibri"/>
      <family val="2"/>
      <scheme val="minor"/>
    </font>
    <font>
      <b/>
      <sz val="26"/>
      <color indexed="8"/>
      <name val="Calibri"/>
      <family val="2"/>
      <scheme val="minor"/>
    </font>
    <font>
      <b/>
      <sz val="11"/>
      <color theme="3"/>
      <name val="Avenir LT Std 55 Roman"/>
      <family val="2"/>
    </font>
    <font>
      <b/>
      <sz val="12"/>
      <color rgb="FF212529"/>
      <name val="Roboto"/>
    </font>
    <font>
      <sz val="12"/>
      <color rgb="FF212529"/>
      <name val="Roboto"/>
    </font>
    <font>
      <b/>
      <sz val="14"/>
      <color theme="0"/>
      <name val="Arial"/>
      <family val="2"/>
    </font>
    <font>
      <b/>
      <sz val="14"/>
      <color rgb="FFFF0000"/>
      <name val="Arial"/>
      <family val="2"/>
    </font>
    <font>
      <sz val="11"/>
      <color theme="1"/>
      <name val="Arial Narrow"/>
      <family val="2"/>
    </font>
    <font>
      <sz val="28"/>
      <color theme="1"/>
      <name val="Arial Narrow"/>
      <family val="2"/>
    </font>
    <font>
      <b/>
      <sz val="12"/>
      <name val="Century Gothic"/>
      <family val="2"/>
    </font>
    <font>
      <sz val="12"/>
      <name val="Century Gothic"/>
      <family val="2"/>
    </font>
    <font>
      <b/>
      <sz val="16"/>
      <color rgb="FFFF0000"/>
      <name val="Century Gothic"/>
      <family val="2"/>
    </font>
    <font>
      <b/>
      <sz val="18"/>
      <name val="Century Gothic"/>
      <family val="2"/>
    </font>
    <font>
      <b/>
      <sz val="12"/>
      <color rgb="FFFF0000"/>
      <name val="Century Gothic"/>
      <family val="2"/>
    </font>
    <font>
      <b/>
      <sz val="36"/>
      <color theme="0"/>
      <name val="Arial"/>
      <family val="2"/>
    </font>
    <font>
      <sz val="11"/>
      <color theme="1"/>
      <name val="Arial"/>
      <family val="2"/>
    </font>
    <font>
      <b/>
      <sz val="28"/>
      <color theme="1"/>
      <name val="Arial"/>
      <family val="2"/>
    </font>
    <font>
      <b/>
      <sz val="26"/>
      <color theme="1"/>
      <name val="Arial"/>
      <family val="2"/>
    </font>
    <font>
      <b/>
      <sz val="28"/>
      <color rgb="FF0070C0"/>
      <name val="Arial"/>
      <family val="2"/>
    </font>
    <font>
      <b/>
      <sz val="28"/>
      <color rgb="FFFF3399"/>
      <name val="Arial"/>
      <family val="2"/>
    </font>
    <font>
      <b/>
      <sz val="48"/>
      <color theme="1"/>
      <name val="Arial"/>
      <family val="2"/>
    </font>
    <font>
      <sz val="26"/>
      <color theme="1"/>
      <name val="Arial"/>
      <family val="2"/>
    </font>
    <font>
      <sz val="28"/>
      <color theme="1"/>
      <name val="Arial"/>
      <family val="2"/>
    </font>
    <font>
      <sz val="22"/>
      <color theme="1"/>
      <name val="Arial"/>
      <family val="2"/>
    </font>
    <font>
      <sz val="36"/>
      <color theme="1"/>
      <name val="Arial"/>
      <family val="2"/>
    </font>
    <font>
      <b/>
      <u val="singleAccounting"/>
      <sz val="28"/>
      <color rgb="FF000000"/>
      <name val="Arial"/>
      <family val="2"/>
    </font>
    <font>
      <b/>
      <u val="singleAccounting"/>
      <sz val="36"/>
      <color rgb="FF000000"/>
      <name val="Arial"/>
      <family val="2"/>
    </font>
    <font>
      <b/>
      <sz val="32"/>
      <color theme="1"/>
      <name val="Arial"/>
      <family val="2"/>
    </font>
    <font>
      <sz val="32"/>
      <color theme="1"/>
      <name val="Arial"/>
      <family val="2"/>
    </font>
    <font>
      <sz val="48"/>
      <color theme="1"/>
      <name val="Arial"/>
      <family val="2"/>
    </font>
    <font>
      <b/>
      <sz val="60"/>
      <color theme="0"/>
      <name val="Arial"/>
      <family val="2"/>
    </font>
    <font>
      <b/>
      <sz val="26"/>
      <color rgb="FF000000"/>
      <name val="Arial"/>
      <family val="2"/>
    </font>
    <font>
      <sz val="18"/>
      <color theme="0"/>
      <name val="Calibri"/>
      <family val="2"/>
      <scheme val="minor"/>
    </font>
    <font>
      <b/>
      <u/>
      <sz val="20"/>
      <color rgb="FF000000"/>
      <name val="Arial"/>
      <family val="2"/>
    </font>
    <font>
      <b/>
      <sz val="26"/>
      <color theme="0"/>
      <name val="Arial"/>
      <family val="2"/>
    </font>
    <font>
      <sz val="12"/>
      <name val="Arial"/>
      <family val="2"/>
    </font>
    <font>
      <sz val="12"/>
      <color theme="0"/>
      <name val="Arial"/>
      <family val="2"/>
    </font>
    <font>
      <sz val="24"/>
      <color theme="1"/>
      <name val="Arial"/>
      <family val="2"/>
    </font>
    <font>
      <b/>
      <sz val="40"/>
      <color theme="0"/>
      <name val="Arial"/>
      <family val="2"/>
    </font>
    <font>
      <sz val="14"/>
      <color theme="1"/>
      <name val="Arial"/>
      <family val="2"/>
    </font>
    <font>
      <sz val="24"/>
      <color rgb="FF333333"/>
      <name val="Arial"/>
      <family val="2"/>
    </font>
    <font>
      <sz val="20"/>
      <color theme="1"/>
      <name val="Arial"/>
      <family val="2"/>
    </font>
    <font>
      <sz val="18"/>
      <color theme="1"/>
      <name val="Arial"/>
      <family val="2"/>
    </font>
    <font>
      <sz val="16"/>
      <color theme="1"/>
      <name val="Arial"/>
      <family val="2"/>
    </font>
    <font>
      <b/>
      <sz val="20"/>
      <color theme="1"/>
      <name val="Arial"/>
      <family val="2"/>
    </font>
    <font>
      <b/>
      <sz val="14"/>
      <color theme="1"/>
      <name val="Arial"/>
      <family val="2"/>
    </font>
    <font>
      <b/>
      <sz val="20"/>
      <color theme="0"/>
      <name val="Arial"/>
      <family val="2"/>
    </font>
    <font>
      <b/>
      <sz val="20"/>
      <name val="Arial"/>
      <family val="2"/>
    </font>
    <font>
      <b/>
      <sz val="28"/>
      <color theme="0"/>
      <name val="Arial"/>
      <family val="2"/>
    </font>
    <font>
      <b/>
      <sz val="11"/>
      <color theme="1"/>
      <name val="Arial"/>
      <family val="2"/>
    </font>
    <font>
      <sz val="20"/>
      <name val="Arial"/>
      <family val="2"/>
    </font>
    <font>
      <b/>
      <sz val="18"/>
      <color theme="0"/>
      <name val="Arial"/>
      <family val="2"/>
    </font>
    <font>
      <b/>
      <sz val="18"/>
      <color theme="1"/>
      <name val="Arial"/>
      <family val="2"/>
    </font>
    <font>
      <b/>
      <sz val="16"/>
      <name val="Arial"/>
      <family val="2"/>
    </font>
    <font>
      <vertAlign val="superscript"/>
      <sz val="11"/>
      <name val="Arial"/>
      <family val="2"/>
    </font>
    <font>
      <sz val="14"/>
      <color rgb="FF000000"/>
      <name val="Arial"/>
      <family val="2"/>
    </font>
    <font>
      <sz val="18"/>
      <name val="Arial"/>
      <family val="2"/>
    </font>
    <font>
      <b/>
      <sz val="16"/>
      <color theme="1"/>
      <name val="Arial"/>
      <family val="2"/>
    </font>
    <font>
      <b/>
      <sz val="22"/>
      <color theme="0"/>
      <name val="Arial"/>
      <family val="2"/>
    </font>
    <font>
      <sz val="12"/>
      <color theme="1"/>
      <name val="Arial"/>
      <family val="2"/>
    </font>
    <font>
      <b/>
      <sz val="12"/>
      <color rgb="FFFFFF00"/>
      <name val="Arial"/>
      <family val="2"/>
    </font>
    <font>
      <b/>
      <sz val="12"/>
      <color rgb="FF000000"/>
      <name val="Arial"/>
      <family val="2"/>
    </font>
    <font>
      <sz val="12"/>
      <color rgb="FF000000"/>
      <name val="Arial"/>
      <family val="2"/>
    </font>
    <font>
      <b/>
      <sz val="12"/>
      <color rgb="FF0070C0"/>
      <name val="Arial"/>
      <family val="2"/>
    </font>
    <font>
      <b/>
      <sz val="12"/>
      <color rgb="FFFF0000"/>
      <name val="Arial"/>
      <family val="2"/>
    </font>
    <font>
      <sz val="11"/>
      <color rgb="FFFF0000"/>
      <name val="Arial"/>
      <family val="2"/>
    </font>
    <font>
      <b/>
      <sz val="12"/>
      <color theme="1"/>
      <name val="Arial"/>
      <family val="2"/>
    </font>
    <font>
      <b/>
      <sz val="12"/>
      <name val="Arial"/>
      <family val="2"/>
    </font>
    <font>
      <b/>
      <sz val="24"/>
      <color theme="0"/>
      <name val="Arial"/>
      <family val="2"/>
    </font>
    <font>
      <sz val="14"/>
      <color theme="0"/>
      <name val="Arial"/>
      <family val="2"/>
    </font>
    <font>
      <sz val="10"/>
      <color theme="1"/>
      <name val="Arial"/>
      <family val="2"/>
    </font>
    <font>
      <b/>
      <sz val="22"/>
      <color theme="1"/>
      <name val="Arial"/>
      <family val="2"/>
    </font>
    <font>
      <b/>
      <sz val="16"/>
      <color theme="0"/>
      <name val="Arial"/>
      <family val="2"/>
    </font>
    <font>
      <b/>
      <sz val="11"/>
      <color rgb="FFFFFF00"/>
      <name val="Arial"/>
      <family val="2"/>
    </font>
    <font>
      <b/>
      <sz val="12"/>
      <color theme="0"/>
      <name val="Arial"/>
      <family val="2"/>
    </font>
    <font>
      <sz val="16"/>
      <name val="Arial"/>
      <family val="2"/>
    </font>
    <font>
      <b/>
      <sz val="18"/>
      <name val="Arial"/>
      <family val="2"/>
    </font>
    <font>
      <b/>
      <sz val="10"/>
      <color theme="1"/>
      <name val="Arial"/>
      <family val="2"/>
    </font>
    <font>
      <b/>
      <sz val="10"/>
      <color theme="0"/>
      <name val="Arial"/>
      <family val="2"/>
    </font>
    <font>
      <b/>
      <sz val="20"/>
      <color indexed="8"/>
      <name val="Arial"/>
      <family val="2"/>
    </font>
    <font>
      <b/>
      <sz val="18"/>
      <color indexed="8"/>
      <name val="Arial"/>
      <family val="2"/>
    </font>
    <font>
      <sz val="18"/>
      <color indexed="8"/>
      <name val="Arial"/>
      <family val="2"/>
    </font>
    <font>
      <sz val="11"/>
      <color rgb="FFC00000"/>
      <name val="Arial"/>
      <family val="2"/>
    </font>
    <font>
      <sz val="10"/>
      <color theme="10"/>
      <name val="Arial"/>
      <family val="2"/>
    </font>
    <font>
      <sz val="20"/>
      <color indexed="8"/>
      <name val="Arial"/>
      <family val="2"/>
    </font>
    <font>
      <b/>
      <sz val="16"/>
      <color rgb="FF000000"/>
      <name val="Arial"/>
      <family val="2"/>
    </font>
    <font>
      <sz val="16"/>
      <color rgb="FF000000"/>
      <name val="Arial"/>
      <family val="2"/>
    </font>
    <font>
      <sz val="36"/>
      <color indexed="8"/>
      <name val="Arial"/>
      <family val="2"/>
    </font>
    <font>
      <b/>
      <sz val="36"/>
      <color theme="1"/>
      <name val="Arial"/>
      <family val="2"/>
    </font>
    <font>
      <sz val="13"/>
      <name val="Arial"/>
      <family val="2"/>
    </font>
    <font>
      <sz val="13"/>
      <name val="Calibri"/>
      <family val="2"/>
      <scheme val="minor"/>
    </font>
    <font>
      <b/>
      <sz val="16"/>
      <color rgb="FFFFFFFF"/>
      <name val="Arial"/>
      <family val="2"/>
    </font>
    <font>
      <sz val="14"/>
      <color rgb="FFFF0000"/>
      <name val="Arial"/>
      <family val="2"/>
    </font>
    <font>
      <b/>
      <sz val="14"/>
      <color rgb="FFFFFF00"/>
      <name val="Arial"/>
      <family val="2"/>
    </font>
    <font>
      <sz val="14"/>
      <color rgb="FFFFFF00"/>
      <name val="Arial"/>
      <family val="2"/>
    </font>
    <font>
      <sz val="12"/>
      <color rgb="FFFFFF00"/>
      <name val="Arial"/>
      <family val="2"/>
    </font>
    <font>
      <sz val="17"/>
      <color theme="1"/>
      <name val="Arial"/>
      <family val="2"/>
    </font>
    <font>
      <b/>
      <sz val="17"/>
      <color theme="1"/>
      <name val="Arial"/>
      <family val="2"/>
    </font>
    <font>
      <b/>
      <sz val="48"/>
      <color rgb="FF0070C0"/>
      <name val="Arial"/>
      <family val="2"/>
    </font>
    <font>
      <b/>
      <sz val="24"/>
      <color rgb="FFFFFFFF"/>
      <name val="Arial"/>
      <family val="2"/>
    </font>
    <font>
      <sz val="14"/>
      <color theme="0"/>
      <name val="Calibri"/>
      <family val="2"/>
      <scheme val="minor"/>
    </font>
    <font>
      <sz val="36"/>
      <color theme="1"/>
      <name val="Arial Narrow"/>
      <family val="2"/>
    </font>
    <font>
      <sz val="36"/>
      <color theme="1"/>
      <name val="Calibri"/>
      <family val="2"/>
      <scheme val="minor"/>
    </font>
    <font>
      <b/>
      <u/>
      <sz val="36"/>
      <color rgb="FF000000"/>
      <name val="Arial"/>
      <family val="2"/>
    </font>
    <font>
      <b/>
      <sz val="48"/>
      <color theme="0"/>
      <name val="Calibri"/>
      <family val="2"/>
      <scheme val="minor"/>
    </font>
    <font>
      <b/>
      <sz val="11.5"/>
      <color theme="0"/>
      <name val="Calibri"/>
      <family val="2"/>
      <scheme val="minor"/>
    </font>
    <font>
      <sz val="11.5"/>
      <color theme="0"/>
      <name val="Calibri"/>
      <family val="2"/>
      <scheme val="minor"/>
    </font>
    <font>
      <b/>
      <sz val="11"/>
      <color theme="0"/>
      <name val="Avenir LT Std 55 Roman"/>
      <family val="2"/>
    </font>
    <font>
      <sz val="26"/>
      <color theme="1"/>
      <name val="Arial Narrow"/>
      <family val="2"/>
    </font>
    <font>
      <b/>
      <sz val="48"/>
      <color rgb="FFCC66FF"/>
      <name val="Arial"/>
      <family val="2"/>
    </font>
    <font>
      <b/>
      <sz val="36"/>
      <color rgb="FF000000"/>
      <name val="Arial"/>
      <family val="2"/>
    </font>
  </fonts>
  <fills count="8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4" tint="0.39997558519241921"/>
        <bgColor indexed="64"/>
      </patternFill>
    </fill>
    <fill>
      <patternFill patternType="solid">
        <fgColor theme="0"/>
        <bgColor indexed="64"/>
      </patternFill>
    </fill>
    <fill>
      <patternFill patternType="solid">
        <fgColor theme="2" tint="-0.499984740745262"/>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499984740745262"/>
        <bgColor indexed="64"/>
      </patternFill>
    </fill>
    <fill>
      <patternFill patternType="solid">
        <fgColor theme="4" tint="-0.499984740745262"/>
        <bgColor indexed="64"/>
      </patternFill>
    </fill>
    <fill>
      <patternFill patternType="solid">
        <fgColor theme="6" tint="-0.499984740745262"/>
        <bgColor indexed="64"/>
      </patternFill>
    </fill>
    <fill>
      <patternFill patternType="solid">
        <fgColor theme="4" tint="-0.249977111117893"/>
        <bgColor indexed="64"/>
      </patternFill>
    </fill>
    <fill>
      <patternFill patternType="solid">
        <fgColor theme="6" tint="-0.249977111117893"/>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499984740745262"/>
        <bgColor indexed="64"/>
      </patternFill>
    </fill>
    <fill>
      <patternFill patternType="solid">
        <fgColor rgb="FFFF0000"/>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rgb="FFFFFFFF"/>
        <bgColor indexed="64"/>
      </patternFill>
    </fill>
    <fill>
      <patternFill patternType="solid">
        <fgColor rgb="FF5A5A5A"/>
        <bgColor indexed="64"/>
      </patternFill>
    </fill>
    <fill>
      <patternFill patternType="solid">
        <fgColor theme="0" tint="-0.34998626667073579"/>
        <bgColor indexed="64"/>
      </patternFill>
    </fill>
    <fill>
      <patternFill patternType="solid">
        <fgColor indexed="65"/>
        <bgColor indexed="64"/>
      </patternFill>
    </fill>
    <fill>
      <patternFill patternType="solid">
        <fgColor theme="3" tint="-0.249977111117893"/>
        <bgColor indexed="64"/>
      </patternFill>
    </fill>
    <fill>
      <patternFill patternType="solid">
        <fgColor theme="0"/>
        <bgColor theme="4"/>
      </patternFill>
    </fill>
    <fill>
      <patternFill patternType="solid">
        <fgColor theme="4"/>
        <bgColor theme="4"/>
      </patternFill>
    </fill>
    <fill>
      <patternFill patternType="solid">
        <fgColor rgb="FF00539B"/>
        <bgColor indexed="64"/>
      </patternFill>
    </fill>
    <fill>
      <patternFill patternType="solid">
        <fgColor rgb="FF00539B"/>
        <bgColor theme="4"/>
      </patternFill>
    </fill>
  </fills>
  <borders count="15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style="medium">
        <color indexed="0"/>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diagonal/>
    </border>
    <border>
      <left style="thin">
        <color auto="1"/>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000000"/>
      </left>
      <right style="thin">
        <color rgb="FF000000"/>
      </right>
      <top style="medium">
        <color rgb="FFDDDDDD"/>
      </top>
      <bottom style="thin">
        <color rgb="FF000000"/>
      </bottom>
      <diagonal/>
    </border>
    <border>
      <left/>
      <right style="thick">
        <color indexed="9"/>
      </right>
      <top style="thick">
        <color indexed="9"/>
      </top>
      <bottom/>
      <diagonal/>
    </border>
    <border>
      <left style="thick">
        <color indexed="9"/>
      </left>
      <right/>
      <top style="thick">
        <color indexed="9"/>
      </top>
      <bottom style="thick">
        <color indexed="9"/>
      </bottom>
      <diagonal/>
    </border>
    <border>
      <left/>
      <right style="thick">
        <color theme="0"/>
      </right>
      <top style="thick">
        <color indexed="9"/>
      </top>
      <bottom style="thick">
        <color indexed="9"/>
      </bottom>
      <diagonal/>
    </border>
    <border>
      <left/>
      <right style="thick">
        <color indexed="9"/>
      </right>
      <top/>
      <bottom style="thick">
        <color theme="0"/>
      </bottom>
      <diagonal/>
    </border>
    <border>
      <left style="thick">
        <color indexed="9"/>
      </left>
      <right/>
      <top/>
      <bottom/>
      <diagonal/>
    </border>
    <border>
      <left style="thick">
        <color indexed="9"/>
      </left>
      <right style="thick">
        <color theme="0"/>
      </right>
      <top style="thick">
        <color indexed="9"/>
      </top>
      <bottom/>
      <diagonal/>
    </border>
    <border>
      <left style="thick">
        <color theme="0"/>
      </left>
      <right/>
      <top style="thick">
        <color theme="0"/>
      </top>
      <bottom style="thick">
        <color theme="0"/>
      </bottom>
      <diagonal/>
    </border>
    <border>
      <left style="thick">
        <color theme="0"/>
      </left>
      <right style="thick">
        <color theme="0"/>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diagonal/>
    </border>
    <border>
      <left/>
      <right style="thick">
        <color theme="0"/>
      </right>
      <top/>
      <bottom/>
      <diagonal/>
    </border>
    <border>
      <left/>
      <right/>
      <top style="thin">
        <color theme="8"/>
      </top>
      <bottom/>
      <diagonal/>
    </border>
    <border>
      <left style="thin">
        <color rgb="FF000000"/>
      </left>
      <right style="thin">
        <color rgb="FF000000"/>
      </right>
      <top/>
      <bottom/>
      <diagonal/>
    </border>
    <border>
      <left style="thin">
        <color indexed="64"/>
      </left>
      <right/>
      <top style="thin">
        <color theme="4"/>
      </top>
      <bottom style="thin">
        <color theme="4"/>
      </bottom>
      <diagonal/>
    </border>
    <border>
      <left style="thin">
        <color indexed="64"/>
      </left>
      <right style="thin">
        <color indexed="64"/>
      </right>
      <top style="thin">
        <color theme="4"/>
      </top>
      <bottom style="thin">
        <color theme="4"/>
      </bottom>
      <diagonal/>
    </border>
    <border>
      <left style="thin">
        <color theme="0"/>
      </left>
      <right style="thin">
        <color theme="0"/>
      </right>
      <top style="thin">
        <color theme="0"/>
      </top>
      <bottom style="thin">
        <color theme="0"/>
      </bottom>
      <diagonal/>
    </border>
    <border>
      <left style="thin">
        <color theme="0"/>
      </left>
      <right/>
      <top style="thin">
        <color theme="0"/>
      </top>
      <bottom/>
      <diagonal/>
    </border>
    <border>
      <left/>
      <right/>
      <top style="thin">
        <color theme="0"/>
      </top>
      <bottom style="thin">
        <color indexed="64"/>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style="thin">
        <color theme="0"/>
      </right>
      <top style="thin">
        <color theme="0"/>
      </top>
      <bottom style="thin">
        <color indexed="64"/>
      </bottom>
      <diagonal/>
    </border>
    <border>
      <left style="thin">
        <color theme="0"/>
      </left>
      <right style="thin">
        <color theme="0"/>
      </right>
      <top/>
      <bottom/>
      <diagonal/>
    </border>
    <border>
      <left style="thin">
        <color theme="0"/>
      </left>
      <right style="thin">
        <color theme="0"/>
      </right>
      <top/>
      <bottom style="thin">
        <color theme="0"/>
      </bottom>
      <diagonal/>
    </border>
    <border>
      <left/>
      <right style="thin">
        <color theme="0"/>
      </right>
      <top/>
      <bottom style="thin">
        <color indexed="64"/>
      </bottom>
      <diagonal/>
    </border>
    <border>
      <left style="thin">
        <color theme="0"/>
      </left>
      <right style="thin">
        <color theme="0"/>
      </right>
      <top style="thin">
        <color indexed="64"/>
      </top>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right style="thin">
        <color theme="0" tint="-4.9989318521683403E-2"/>
      </right>
      <top style="thin">
        <color theme="0" tint="-4.9989318521683403E-2"/>
      </top>
      <bottom/>
      <diagonal/>
    </border>
    <border>
      <left/>
      <right style="thin">
        <color theme="0" tint="-4.9989318521683403E-2"/>
      </right>
      <top/>
      <bottom/>
      <diagonal/>
    </border>
    <border>
      <left/>
      <right/>
      <top/>
      <bottom style="thin">
        <color theme="0" tint="-4.9989318521683403E-2"/>
      </bottom>
      <diagonal/>
    </border>
    <border>
      <left/>
      <right style="thin">
        <color theme="0" tint="-4.9989318521683403E-2"/>
      </right>
      <top/>
      <bottom style="thin">
        <color theme="0" tint="-4.9989318521683403E-2"/>
      </bottom>
      <diagonal/>
    </border>
    <border>
      <left style="thin">
        <color theme="0" tint="-4.9989318521683403E-2"/>
      </left>
      <right style="thin">
        <color theme="0" tint="-4.9989318521683403E-2"/>
      </right>
      <top/>
      <bottom style="thin">
        <color theme="0" tint="-4.9989318521683403E-2"/>
      </bottom>
      <diagonal/>
    </border>
    <border>
      <left/>
      <right/>
      <top style="thin">
        <color theme="0" tint="-4.9989318521683403E-2"/>
      </top>
      <bottom/>
      <diagonal/>
    </border>
    <border>
      <left style="thin">
        <color theme="0" tint="-4.9989318521683403E-2"/>
      </left>
      <right/>
      <top style="thin">
        <color theme="0" tint="-4.9989318521683403E-2"/>
      </top>
      <bottom/>
      <diagonal/>
    </border>
    <border>
      <left/>
      <right style="thin">
        <color theme="0" tint="-4.9989318521683403E-2"/>
      </right>
      <top style="thin">
        <color theme="0" tint="-4.9989318521683403E-2"/>
      </top>
      <bottom style="thin">
        <color theme="0" tint="-4.9989318521683403E-2"/>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tint="-4.9989318521683403E-2"/>
      </left>
      <right/>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
      <left style="thin">
        <color theme="0"/>
      </left>
      <right style="thin">
        <color theme="0"/>
      </right>
      <top/>
      <bottom style="thin">
        <color theme="0" tint="-4.9989318521683403E-2"/>
      </bottom>
      <diagonal/>
    </border>
    <border>
      <left style="thin">
        <color theme="0"/>
      </left>
      <right style="thin">
        <color theme="0"/>
      </right>
      <top style="thin">
        <color theme="0" tint="-4.9989318521683403E-2"/>
      </top>
      <bottom style="thin">
        <color theme="0" tint="-4.9989318521683403E-2"/>
      </bottom>
      <diagonal/>
    </border>
    <border>
      <left style="thin">
        <color theme="0"/>
      </left>
      <right/>
      <top/>
      <bottom style="thin">
        <color theme="0" tint="-4.9989318521683403E-2"/>
      </bottom>
      <diagonal/>
    </border>
    <border>
      <left/>
      <right/>
      <top style="thin">
        <color theme="0" tint="-4.9989318521683403E-2"/>
      </top>
      <bottom style="thin">
        <color theme="0" tint="-4.9989318521683403E-2"/>
      </bottom>
      <diagonal/>
    </border>
    <border>
      <left style="thin">
        <color theme="0"/>
      </left>
      <right/>
      <top style="thin">
        <color theme="0" tint="-4.9989318521683403E-2"/>
      </top>
      <bottom style="thin">
        <color theme="0" tint="-4.9989318521683403E-2"/>
      </bottom>
      <diagonal/>
    </border>
    <border>
      <left style="thin">
        <color theme="0"/>
      </left>
      <right style="thin">
        <color theme="0"/>
      </right>
      <top style="thin">
        <color theme="0" tint="-4.9989318521683403E-2"/>
      </top>
      <bottom/>
      <diagonal/>
    </border>
    <border>
      <left style="thin">
        <color theme="0" tint="-4.9989318521683403E-2"/>
      </left>
      <right style="thin">
        <color theme="0" tint="-4.9989318521683403E-2"/>
      </right>
      <top style="thin">
        <color theme="0" tint="-4.9989318521683403E-2"/>
      </top>
      <bottom/>
      <diagonal/>
    </border>
    <border>
      <left style="thin">
        <color theme="0"/>
      </left>
      <right/>
      <top style="thin">
        <color theme="0" tint="-4.9989318521683403E-2"/>
      </top>
      <bottom/>
      <diagonal/>
    </border>
    <border>
      <left style="thin">
        <color theme="0"/>
      </left>
      <right style="thin">
        <color theme="0"/>
      </right>
      <top style="thin">
        <color theme="0"/>
      </top>
      <bottom/>
      <diagonal/>
    </border>
    <border>
      <left style="thin">
        <color rgb="FF00539B"/>
      </left>
      <right style="thin">
        <color rgb="FF00539B"/>
      </right>
      <top style="thin">
        <color rgb="FF00539B"/>
      </top>
      <bottom style="thin">
        <color rgb="FF00539B"/>
      </bottom>
      <diagonal/>
    </border>
    <border>
      <left style="thin">
        <color theme="0"/>
      </left>
      <right style="thin">
        <color rgb="FF00539B"/>
      </right>
      <top style="thin">
        <color rgb="FF00539B"/>
      </top>
      <bottom style="thin">
        <color rgb="FF00539B"/>
      </bottom>
      <diagonal/>
    </border>
    <border>
      <left style="thin">
        <color rgb="FF00539B"/>
      </left>
      <right style="thin">
        <color theme="0"/>
      </right>
      <top style="thin">
        <color rgb="FF00539B"/>
      </top>
      <bottom style="thin">
        <color rgb="FF00539B"/>
      </bottom>
      <diagonal/>
    </border>
    <border>
      <left style="thin">
        <color rgb="FF00539B"/>
      </left>
      <right/>
      <top/>
      <bottom style="thin">
        <color rgb="FF00539B"/>
      </bottom>
      <diagonal/>
    </border>
    <border>
      <left/>
      <right/>
      <top/>
      <bottom style="thin">
        <color rgb="FF00539B"/>
      </bottom>
      <diagonal/>
    </border>
    <border>
      <left/>
      <right style="thin">
        <color rgb="FF00539B"/>
      </right>
      <top/>
      <bottom style="thin">
        <color rgb="FF00539B"/>
      </bottom>
      <diagonal/>
    </border>
    <border>
      <left style="thin">
        <color rgb="FF00539B"/>
      </left>
      <right style="thin">
        <color rgb="FF00539B"/>
      </right>
      <top style="thin">
        <color rgb="FF00539B"/>
      </top>
      <bottom style="thin">
        <color theme="0"/>
      </bottom>
      <diagonal/>
    </border>
    <border>
      <left style="thin">
        <color rgb="FF00539B"/>
      </left>
      <right style="thin">
        <color rgb="FF00539B"/>
      </right>
      <top style="thin">
        <color theme="0"/>
      </top>
      <bottom style="thin">
        <color theme="0"/>
      </bottom>
      <diagonal/>
    </border>
    <border>
      <left style="thin">
        <color rgb="FF00539B"/>
      </left>
      <right style="thin">
        <color rgb="FF00539B"/>
      </right>
      <top style="thin">
        <color theme="0"/>
      </top>
      <bottom/>
      <diagonal/>
    </border>
    <border>
      <left style="thin">
        <color rgb="FF00539B"/>
      </left>
      <right style="thin">
        <color rgb="FF00539B"/>
      </right>
      <top style="thin">
        <color rgb="FF00539B"/>
      </top>
      <bottom/>
      <diagonal/>
    </border>
    <border>
      <left/>
      <right style="thin">
        <color theme="0"/>
      </right>
      <top style="thin">
        <color rgb="FF00539B"/>
      </top>
      <bottom/>
      <diagonal/>
    </border>
    <border>
      <left/>
      <right/>
      <top style="thin">
        <color rgb="FF00539B"/>
      </top>
      <bottom/>
      <diagonal/>
    </border>
    <border>
      <left style="thin">
        <color theme="0"/>
      </left>
      <right style="thin">
        <color theme="0"/>
      </right>
      <top style="thin">
        <color rgb="FF00539B"/>
      </top>
      <bottom/>
      <diagonal/>
    </border>
    <border>
      <left style="thin">
        <color theme="0"/>
      </left>
      <right/>
      <top style="thin">
        <color rgb="FF00539B"/>
      </top>
      <bottom/>
      <diagonal/>
    </border>
    <border>
      <left style="thin">
        <color theme="0"/>
      </left>
      <right style="thin">
        <color rgb="FF00539B"/>
      </right>
      <top style="thin">
        <color rgb="FF00539B"/>
      </top>
      <bottom/>
      <diagonal/>
    </border>
    <border>
      <left/>
      <right style="thin">
        <color theme="0"/>
      </right>
      <top style="thin">
        <color rgb="FF00539B"/>
      </top>
      <bottom style="thin">
        <color rgb="FF00539B"/>
      </bottom>
      <diagonal/>
    </border>
    <border>
      <left/>
      <right/>
      <top style="thin">
        <color rgb="FF00539B"/>
      </top>
      <bottom style="thin">
        <color rgb="FF00539B"/>
      </bottom>
      <diagonal/>
    </border>
    <border>
      <left style="thin">
        <color theme="0"/>
      </left>
      <right style="thin">
        <color theme="0"/>
      </right>
      <top style="thin">
        <color rgb="FF00539B"/>
      </top>
      <bottom style="thin">
        <color rgb="FF00539B"/>
      </bottom>
      <diagonal/>
    </border>
    <border>
      <left style="thin">
        <color theme="0"/>
      </left>
      <right/>
      <top style="thin">
        <color rgb="FF00539B"/>
      </top>
      <bottom style="thin">
        <color rgb="FF00539B"/>
      </bottom>
      <diagonal/>
    </border>
    <border>
      <left style="thin">
        <color rgb="FF00539B"/>
      </left>
      <right style="thin">
        <color rgb="FF00539B"/>
      </right>
      <top/>
      <bottom/>
      <diagonal/>
    </border>
    <border>
      <left style="thin">
        <color theme="0"/>
      </left>
      <right style="thin">
        <color rgb="FF00539B"/>
      </right>
      <top/>
      <bottom/>
      <diagonal/>
    </border>
    <border>
      <left/>
      <right style="thin">
        <color rgb="FF00539B"/>
      </right>
      <top style="thin">
        <color rgb="FF00539B"/>
      </top>
      <bottom/>
      <diagonal/>
    </border>
    <border>
      <left style="thin">
        <color rgb="FF00539B"/>
      </left>
      <right style="thin">
        <color rgb="FF00539B"/>
      </right>
      <top/>
      <bottom style="thin">
        <color rgb="FF00539B"/>
      </bottom>
      <diagonal/>
    </border>
    <border>
      <left/>
      <right style="thin">
        <color theme="0"/>
      </right>
      <top/>
      <bottom style="thin">
        <color rgb="FF00539B"/>
      </bottom>
      <diagonal/>
    </border>
    <border>
      <left style="thin">
        <color theme="0"/>
      </left>
      <right style="thin">
        <color theme="0"/>
      </right>
      <top/>
      <bottom style="thin">
        <color rgb="FF00539B"/>
      </bottom>
      <diagonal/>
    </border>
    <border>
      <left style="thin">
        <color theme="0"/>
      </left>
      <right/>
      <top/>
      <bottom style="thin">
        <color rgb="FF00539B"/>
      </bottom>
      <diagonal/>
    </border>
    <border>
      <left style="thin">
        <color theme="0"/>
      </left>
      <right style="thin">
        <color rgb="FF00539B"/>
      </right>
      <top/>
      <bottom style="thin">
        <color rgb="FF00539B"/>
      </bottom>
      <diagonal/>
    </border>
    <border>
      <left/>
      <right style="thin">
        <color rgb="FF00539B"/>
      </right>
      <top style="thin">
        <color theme="0"/>
      </top>
      <bottom style="thin">
        <color rgb="FF00539B"/>
      </bottom>
      <diagonal/>
    </border>
    <border>
      <left style="thin">
        <color rgb="FF00539B"/>
      </left>
      <right style="thin">
        <color theme="0"/>
      </right>
      <top/>
      <bottom style="thin">
        <color rgb="FF00539B"/>
      </bottom>
      <diagonal/>
    </border>
    <border>
      <left/>
      <right style="thin">
        <color rgb="FF00539B"/>
      </right>
      <top style="thin">
        <color rgb="FF00539B"/>
      </top>
      <bottom style="thin">
        <color rgb="FF00539B"/>
      </bottom>
      <diagonal/>
    </border>
    <border>
      <left style="thin">
        <color rgb="FF00539B"/>
      </left>
      <right style="thin">
        <color theme="0"/>
      </right>
      <top/>
      <bottom/>
      <diagonal/>
    </border>
    <border>
      <left style="thin">
        <color rgb="FF00539B"/>
      </left>
      <right/>
      <top style="thin">
        <color rgb="FF00539B"/>
      </top>
      <bottom style="thin">
        <color rgb="FF00539B"/>
      </bottom>
      <diagonal/>
    </border>
    <border>
      <left style="thin">
        <color rgb="FF00539B"/>
      </left>
      <right/>
      <top style="thin">
        <color rgb="FF00539B"/>
      </top>
      <bottom/>
      <diagonal/>
    </border>
  </borders>
  <cellStyleXfs count="2628">
    <xf numFmtId="174" fontId="0" fillId="0" borderId="0"/>
    <xf numFmtId="174" fontId="9" fillId="2" borderId="0" applyNumberFormat="0" applyBorder="0" applyAlignment="0" applyProtection="0"/>
    <xf numFmtId="0" fontId="9" fillId="2" borderId="0" applyNumberFormat="0" applyBorder="0" applyAlignment="0" applyProtection="0"/>
    <xf numFmtId="174" fontId="9" fillId="3" borderId="0" applyNumberFormat="0" applyBorder="0" applyAlignment="0" applyProtection="0"/>
    <xf numFmtId="0" fontId="9" fillId="3" borderId="0" applyNumberFormat="0" applyBorder="0" applyAlignment="0" applyProtection="0"/>
    <xf numFmtId="174" fontId="9" fillId="4" borderId="0" applyNumberFormat="0" applyBorder="0" applyAlignment="0" applyProtection="0"/>
    <xf numFmtId="0" fontId="9" fillId="4" borderId="0" applyNumberFormat="0" applyBorder="0" applyAlignment="0" applyProtection="0"/>
    <xf numFmtId="174" fontId="9" fillId="5" borderId="0" applyNumberFormat="0" applyBorder="0" applyAlignment="0" applyProtection="0"/>
    <xf numFmtId="0" fontId="9" fillId="5" borderId="0" applyNumberFormat="0" applyBorder="0" applyAlignment="0" applyProtection="0"/>
    <xf numFmtId="174" fontId="9" fillId="6" borderId="0" applyNumberFormat="0" applyBorder="0" applyAlignment="0" applyProtection="0"/>
    <xf numFmtId="0" fontId="9" fillId="6" borderId="0" applyNumberFormat="0" applyBorder="0" applyAlignment="0" applyProtection="0"/>
    <xf numFmtId="174" fontId="9" fillId="7" borderId="0" applyNumberFormat="0" applyBorder="0" applyAlignment="0" applyProtection="0"/>
    <xf numFmtId="0" fontId="9" fillId="7" borderId="0" applyNumberFormat="0" applyBorder="0" applyAlignment="0" applyProtection="0"/>
    <xf numFmtId="174" fontId="9" fillId="2" borderId="0" applyNumberFormat="0" applyBorder="0" applyAlignment="0" applyProtection="0"/>
    <xf numFmtId="0" fontId="9" fillId="2" borderId="0" applyNumberFormat="0" applyBorder="0" applyAlignment="0" applyProtection="0"/>
    <xf numFmtId="174" fontId="9" fillId="3" borderId="0" applyNumberFormat="0" applyBorder="0" applyAlignment="0" applyProtection="0"/>
    <xf numFmtId="0" fontId="9" fillId="3" borderId="0" applyNumberFormat="0" applyBorder="0" applyAlignment="0" applyProtection="0"/>
    <xf numFmtId="174" fontId="9" fillId="4" borderId="0" applyNumberFormat="0" applyBorder="0" applyAlignment="0" applyProtection="0"/>
    <xf numFmtId="0" fontId="9" fillId="4" borderId="0" applyNumberFormat="0" applyBorder="0" applyAlignment="0" applyProtection="0"/>
    <xf numFmtId="174" fontId="9" fillId="5" borderId="0" applyNumberFormat="0" applyBorder="0" applyAlignment="0" applyProtection="0"/>
    <xf numFmtId="0" fontId="9" fillId="5" borderId="0" applyNumberFormat="0" applyBorder="0" applyAlignment="0" applyProtection="0"/>
    <xf numFmtId="174" fontId="9" fillId="6" borderId="0" applyNumberFormat="0" applyBorder="0" applyAlignment="0" applyProtection="0"/>
    <xf numFmtId="0" fontId="9" fillId="6" borderId="0" applyNumberFormat="0" applyBorder="0" applyAlignment="0" applyProtection="0"/>
    <xf numFmtId="174" fontId="9" fillId="7" borderId="0" applyNumberFormat="0" applyBorder="0" applyAlignment="0" applyProtection="0"/>
    <xf numFmtId="0" fontId="9" fillId="7" borderId="0" applyNumberFormat="0" applyBorder="0" applyAlignment="0" applyProtection="0"/>
    <xf numFmtId="174" fontId="9" fillId="8" borderId="0" applyNumberFormat="0" applyBorder="0" applyAlignment="0" applyProtection="0"/>
    <xf numFmtId="0" fontId="9" fillId="8" borderId="0" applyNumberFormat="0" applyBorder="0" applyAlignment="0" applyProtection="0"/>
    <xf numFmtId="174" fontId="9" fillId="9" borderId="0" applyNumberFormat="0" applyBorder="0" applyAlignment="0" applyProtection="0"/>
    <xf numFmtId="0" fontId="9" fillId="9" borderId="0" applyNumberFormat="0" applyBorder="0" applyAlignment="0" applyProtection="0"/>
    <xf numFmtId="174" fontId="9" fillId="10" borderId="0" applyNumberFormat="0" applyBorder="0" applyAlignment="0" applyProtection="0"/>
    <xf numFmtId="0" fontId="9" fillId="10" borderId="0" applyNumberFormat="0" applyBorder="0" applyAlignment="0" applyProtection="0"/>
    <xf numFmtId="174" fontId="9" fillId="5" borderId="0" applyNumberFormat="0" applyBorder="0" applyAlignment="0" applyProtection="0"/>
    <xf numFmtId="0" fontId="9" fillId="5" borderId="0" applyNumberFormat="0" applyBorder="0" applyAlignment="0" applyProtection="0"/>
    <xf numFmtId="174" fontId="9" fillId="8" borderId="0" applyNumberFormat="0" applyBorder="0" applyAlignment="0" applyProtection="0"/>
    <xf numFmtId="0" fontId="9" fillId="8" borderId="0" applyNumberFormat="0" applyBorder="0" applyAlignment="0" applyProtection="0"/>
    <xf numFmtId="174" fontId="9" fillId="11" borderId="0" applyNumberFormat="0" applyBorder="0" applyAlignment="0" applyProtection="0"/>
    <xf numFmtId="0" fontId="9" fillId="11" borderId="0" applyNumberFormat="0" applyBorder="0" applyAlignment="0" applyProtection="0"/>
    <xf numFmtId="174" fontId="9" fillId="8" borderId="0" applyNumberFormat="0" applyBorder="0" applyAlignment="0" applyProtection="0"/>
    <xf numFmtId="0" fontId="9" fillId="8" borderId="0" applyNumberFormat="0" applyBorder="0" applyAlignment="0" applyProtection="0"/>
    <xf numFmtId="174" fontId="9" fillId="9" borderId="0" applyNumberFormat="0" applyBorder="0" applyAlignment="0" applyProtection="0"/>
    <xf numFmtId="0" fontId="9" fillId="9" borderId="0" applyNumberFormat="0" applyBorder="0" applyAlignment="0" applyProtection="0"/>
    <xf numFmtId="174" fontId="9" fillId="10" borderId="0" applyNumberFormat="0" applyBorder="0" applyAlignment="0" applyProtection="0"/>
    <xf numFmtId="0" fontId="9" fillId="10" borderId="0" applyNumberFormat="0" applyBorder="0" applyAlignment="0" applyProtection="0"/>
    <xf numFmtId="174" fontId="9" fillId="5" borderId="0" applyNumberFormat="0" applyBorder="0" applyAlignment="0" applyProtection="0"/>
    <xf numFmtId="0" fontId="9" fillId="5" borderId="0" applyNumberFormat="0" applyBorder="0" applyAlignment="0" applyProtection="0"/>
    <xf numFmtId="174" fontId="9" fillId="8" borderId="0" applyNumberFormat="0" applyBorder="0" applyAlignment="0" applyProtection="0"/>
    <xf numFmtId="0" fontId="9" fillId="8" borderId="0" applyNumberFormat="0" applyBorder="0" applyAlignment="0" applyProtection="0"/>
    <xf numFmtId="174" fontId="9" fillId="11" borderId="0" applyNumberFormat="0" applyBorder="0" applyAlignment="0" applyProtection="0"/>
    <xf numFmtId="0" fontId="9" fillId="11" borderId="0" applyNumberFormat="0" applyBorder="0" applyAlignment="0" applyProtection="0"/>
    <xf numFmtId="174" fontId="10" fillId="12" borderId="0" applyNumberFormat="0" applyBorder="0" applyAlignment="0" applyProtection="0"/>
    <xf numFmtId="0" fontId="10" fillId="12" borderId="0" applyNumberFormat="0" applyBorder="0" applyAlignment="0" applyProtection="0"/>
    <xf numFmtId="174" fontId="10" fillId="9" borderId="0" applyNumberFormat="0" applyBorder="0" applyAlignment="0" applyProtection="0"/>
    <xf numFmtId="0" fontId="10" fillId="9" borderId="0" applyNumberFormat="0" applyBorder="0" applyAlignment="0" applyProtection="0"/>
    <xf numFmtId="174" fontId="10" fillId="10" borderId="0" applyNumberFormat="0" applyBorder="0" applyAlignment="0" applyProtection="0"/>
    <xf numFmtId="0" fontId="10" fillId="10" borderId="0" applyNumberFormat="0" applyBorder="0" applyAlignment="0" applyProtection="0"/>
    <xf numFmtId="174" fontId="10" fillId="13" borderId="0" applyNumberFormat="0" applyBorder="0" applyAlignment="0" applyProtection="0"/>
    <xf numFmtId="0" fontId="10" fillId="13" borderId="0" applyNumberFormat="0" applyBorder="0" applyAlignment="0" applyProtection="0"/>
    <xf numFmtId="174" fontId="10" fillId="14" borderId="0" applyNumberFormat="0" applyBorder="0" applyAlignment="0" applyProtection="0"/>
    <xf numFmtId="0" fontId="10" fillId="14" borderId="0" applyNumberFormat="0" applyBorder="0" applyAlignment="0" applyProtection="0"/>
    <xf numFmtId="174" fontId="10" fillId="15" borderId="0" applyNumberFormat="0" applyBorder="0" applyAlignment="0" applyProtection="0"/>
    <xf numFmtId="0" fontId="10" fillId="15" borderId="0" applyNumberFormat="0" applyBorder="0" applyAlignment="0" applyProtection="0"/>
    <xf numFmtId="174" fontId="10" fillId="12" borderId="0" applyNumberFormat="0" applyBorder="0" applyAlignment="0" applyProtection="0"/>
    <xf numFmtId="0" fontId="10" fillId="12" borderId="0" applyNumberFormat="0" applyBorder="0" applyAlignment="0" applyProtection="0"/>
    <xf numFmtId="174" fontId="10" fillId="9" borderId="0" applyNumberFormat="0" applyBorder="0" applyAlignment="0" applyProtection="0"/>
    <xf numFmtId="0" fontId="10" fillId="9" borderId="0" applyNumberFormat="0" applyBorder="0" applyAlignment="0" applyProtection="0"/>
    <xf numFmtId="174" fontId="10" fillId="10" borderId="0" applyNumberFormat="0" applyBorder="0" applyAlignment="0" applyProtection="0"/>
    <xf numFmtId="0" fontId="10" fillId="10" borderId="0" applyNumberFormat="0" applyBorder="0" applyAlignment="0" applyProtection="0"/>
    <xf numFmtId="174" fontId="10" fillId="13" borderId="0" applyNumberFormat="0" applyBorder="0" applyAlignment="0" applyProtection="0"/>
    <xf numFmtId="0" fontId="10" fillId="13" borderId="0" applyNumberFormat="0" applyBorder="0" applyAlignment="0" applyProtection="0"/>
    <xf numFmtId="174" fontId="10" fillId="14" borderId="0" applyNumberFormat="0" applyBorder="0" applyAlignment="0" applyProtection="0"/>
    <xf numFmtId="0" fontId="10" fillId="14" borderId="0" applyNumberFormat="0" applyBorder="0" applyAlignment="0" applyProtection="0"/>
    <xf numFmtId="174" fontId="10" fillId="15" borderId="0" applyNumberFormat="0" applyBorder="0" applyAlignment="0" applyProtection="0"/>
    <xf numFmtId="0" fontId="10" fillId="15" borderId="0" applyNumberFormat="0" applyBorder="0" applyAlignment="0" applyProtection="0"/>
    <xf numFmtId="174" fontId="10" fillId="16" borderId="0" applyNumberFormat="0" applyBorder="0" applyAlignment="0" applyProtection="0"/>
    <xf numFmtId="0" fontId="10" fillId="16" borderId="0" applyNumberFormat="0" applyBorder="0" applyAlignment="0" applyProtection="0"/>
    <xf numFmtId="174" fontId="10" fillId="17" borderId="0" applyNumberFormat="0" applyBorder="0" applyAlignment="0" applyProtection="0"/>
    <xf numFmtId="0" fontId="10" fillId="17" borderId="0" applyNumberFormat="0" applyBorder="0" applyAlignment="0" applyProtection="0"/>
    <xf numFmtId="174" fontId="10" fillId="18" borderId="0" applyNumberFormat="0" applyBorder="0" applyAlignment="0" applyProtection="0"/>
    <xf numFmtId="0" fontId="10" fillId="18" borderId="0" applyNumberFormat="0" applyBorder="0" applyAlignment="0" applyProtection="0"/>
    <xf numFmtId="174" fontId="10" fillId="13" borderId="0" applyNumberFormat="0" applyBorder="0" applyAlignment="0" applyProtection="0"/>
    <xf numFmtId="0" fontId="10" fillId="13" borderId="0" applyNumberFormat="0" applyBorder="0" applyAlignment="0" applyProtection="0"/>
    <xf numFmtId="174" fontId="10" fillId="14" borderId="0" applyNumberFormat="0" applyBorder="0" applyAlignment="0" applyProtection="0"/>
    <xf numFmtId="0" fontId="10" fillId="14" borderId="0" applyNumberFormat="0" applyBorder="0" applyAlignment="0" applyProtection="0"/>
    <xf numFmtId="174" fontId="10" fillId="19" borderId="0" applyNumberFormat="0" applyBorder="0" applyAlignment="0" applyProtection="0"/>
    <xf numFmtId="0" fontId="10" fillId="19" borderId="0" applyNumberFormat="0" applyBorder="0" applyAlignment="0" applyProtection="0"/>
    <xf numFmtId="174" fontId="17" fillId="3" borderId="0" applyNumberFormat="0" applyBorder="0" applyAlignment="0" applyProtection="0"/>
    <xf numFmtId="0" fontId="17" fillId="3" borderId="0" applyNumberFormat="0" applyBorder="0" applyAlignment="0" applyProtection="0"/>
    <xf numFmtId="174" fontId="11" fillId="4" borderId="0" applyNumberFormat="0" applyBorder="0" applyAlignment="0" applyProtection="0"/>
    <xf numFmtId="0" fontId="11" fillId="4" borderId="0" applyNumberFormat="0" applyBorder="0" applyAlignment="0" applyProtection="0"/>
    <xf numFmtId="174" fontId="12" fillId="20" borderId="1" applyNumberFormat="0" applyAlignment="0" applyProtection="0"/>
    <xf numFmtId="0" fontId="12" fillId="20" borderId="1" applyNumberFormat="0" applyAlignment="0" applyProtection="0"/>
    <xf numFmtId="174" fontId="12" fillId="20" borderId="1" applyNumberFormat="0" applyAlignment="0" applyProtection="0"/>
    <xf numFmtId="0" fontId="12" fillId="20" borderId="1" applyNumberFormat="0" applyAlignment="0" applyProtection="0"/>
    <xf numFmtId="174" fontId="13" fillId="21" borderId="2" applyNumberFormat="0" applyAlignment="0" applyProtection="0"/>
    <xf numFmtId="0" fontId="13" fillId="21" borderId="2" applyNumberFormat="0" applyAlignment="0" applyProtection="0"/>
    <xf numFmtId="174" fontId="14" fillId="0" borderId="3" applyNumberFormat="0" applyFill="0" applyAlignment="0" applyProtection="0"/>
    <xf numFmtId="0" fontId="14" fillId="0" borderId="3" applyNumberFormat="0" applyFill="0" applyAlignment="0" applyProtection="0"/>
    <xf numFmtId="174" fontId="13" fillId="21" borderId="2" applyNumberFormat="0" applyAlignment="0" applyProtection="0"/>
    <xf numFmtId="0" fontId="13" fillId="21"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2" fillId="0" borderId="4"/>
    <xf numFmtId="174" fontId="15" fillId="0" borderId="0" applyNumberFormat="0" applyFill="0" applyBorder="0" applyAlignment="0" applyProtection="0"/>
    <xf numFmtId="0" fontId="15" fillId="0" borderId="0" applyNumberFormat="0" applyFill="0" applyBorder="0" applyAlignment="0" applyProtection="0"/>
    <xf numFmtId="174" fontId="10" fillId="16" borderId="0" applyNumberFormat="0" applyBorder="0" applyAlignment="0" applyProtection="0"/>
    <xf numFmtId="0" fontId="10" fillId="16" borderId="0" applyNumberFormat="0" applyBorder="0" applyAlignment="0" applyProtection="0"/>
    <xf numFmtId="174" fontId="10" fillId="17" borderId="0" applyNumberFormat="0" applyBorder="0" applyAlignment="0" applyProtection="0"/>
    <xf numFmtId="0" fontId="10" fillId="17" borderId="0" applyNumberFormat="0" applyBorder="0" applyAlignment="0" applyProtection="0"/>
    <xf numFmtId="174" fontId="10" fillId="18" borderId="0" applyNumberFormat="0" applyBorder="0" applyAlignment="0" applyProtection="0"/>
    <xf numFmtId="0" fontId="10" fillId="18" borderId="0" applyNumberFormat="0" applyBorder="0" applyAlignment="0" applyProtection="0"/>
    <xf numFmtId="174" fontId="10" fillId="13" borderId="0" applyNumberFormat="0" applyBorder="0" applyAlignment="0" applyProtection="0"/>
    <xf numFmtId="0" fontId="10" fillId="13" borderId="0" applyNumberFormat="0" applyBorder="0" applyAlignment="0" applyProtection="0"/>
    <xf numFmtId="174" fontId="10" fillId="14" borderId="0" applyNumberFormat="0" applyBorder="0" applyAlignment="0" applyProtection="0"/>
    <xf numFmtId="0" fontId="10" fillId="14" borderId="0" applyNumberFormat="0" applyBorder="0" applyAlignment="0" applyProtection="0"/>
    <xf numFmtId="174" fontId="10" fillId="19" borderId="0" applyNumberFormat="0" applyBorder="0" applyAlignment="0" applyProtection="0"/>
    <xf numFmtId="0" fontId="10" fillId="19" borderId="0" applyNumberFormat="0" applyBorder="0" applyAlignment="0" applyProtection="0"/>
    <xf numFmtId="174" fontId="16" fillId="7" borderId="1" applyNumberFormat="0" applyAlignment="0" applyProtection="0"/>
    <xf numFmtId="0" fontId="16" fillId="7" borderId="1" applyNumberFormat="0" applyAlignment="0" applyProtection="0"/>
    <xf numFmtId="174" fontId="2" fillId="0" borderId="0" applyFont="0" applyFill="0" applyBorder="0" applyAlignment="0" applyProtection="0"/>
    <xf numFmtId="174" fontId="21" fillId="0" borderId="0" applyNumberFormat="0" applyFill="0" applyBorder="0" applyAlignment="0" applyProtection="0"/>
    <xf numFmtId="0" fontId="21" fillId="0" borderId="0" applyNumberFormat="0" applyFill="0" applyBorder="0" applyAlignment="0" applyProtection="0"/>
    <xf numFmtId="174" fontId="11" fillId="4" borderId="0" applyNumberFormat="0" applyBorder="0" applyAlignment="0" applyProtection="0"/>
    <xf numFmtId="0" fontId="11" fillId="4" borderId="0" applyNumberFormat="0" applyBorder="0" applyAlignment="0" applyProtection="0"/>
    <xf numFmtId="174" fontId="22" fillId="0" borderId="5" applyNumberFormat="0" applyFill="0" applyAlignment="0" applyProtection="0"/>
    <xf numFmtId="0" fontId="22" fillId="0" borderId="5" applyNumberFormat="0" applyFill="0" applyAlignment="0" applyProtection="0"/>
    <xf numFmtId="174" fontId="23" fillId="0" borderId="6" applyNumberFormat="0" applyFill="0" applyAlignment="0" applyProtection="0"/>
    <xf numFmtId="0" fontId="23" fillId="0" borderId="6" applyNumberFormat="0" applyFill="0" applyAlignment="0" applyProtection="0"/>
    <xf numFmtId="174" fontId="15" fillId="0" borderId="7" applyNumberFormat="0" applyFill="0" applyAlignment="0" applyProtection="0"/>
    <xf numFmtId="0" fontId="15" fillId="0" borderId="7" applyNumberFormat="0" applyFill="0" applyAlignment="0" applyProtection="0"/>
    <xf numFmtId="174" fontId="15" fillId="0" borderId="0" applyNumberFormat="0" applyFill="0" applyBorder="0" applyAlignment="0" applyProtection="0"/>
    <xf numFmtId="0" fontId="15" fillId="0" borderId="0" applyNumberFormat="0" applyFill="0" applyBorder="0" applyAlignment="0" applyProtection="0"/>
    <xf numFmtId="174" fontId="29" fillId="0" borderId="0" applyNumberFormat="0" applyFill="0" applyBorder="0" applyAlignment="0" applyProtection="0">
      <alignment vertical="top"/>
      <protection locked="0"/>
    </xf>
    <xf numFmtId="174" fontId="17" fillId="3" borderId="0" applyNumberFormat="0" applyBorder="0" applyAlignment="0" applyProtection="0"/>
    <xf numFmtId="0" fontId="17" fillId="3" borderId="0" applyNumberFormat="0" applyBorder="0" applyAlignment="0" applyProtection="0"/>
    <xf numFmtId="174" fontId="16" fillId="7" borderId="1" applyNumberFormat="0" applyAlignment="0" applyProtection="0"/>
    <xf numFmtId="0" fontId="16" fillId="7" borderId="1" applyNumberFormat="0" applyAlignment="0" applyProtection="0"/>
    <xf numFmtId="174" fontId="14" fillId="0" borderId="3" applyNumberFormat="0" applyFill="0" applyAlignment="0" applyProtection="0"/>
    <xf numFmtId="0" fontId="14" fillId="0" borderId="3" applyNumberFormat="0" applyFill="0" applyAlignment="0" applyProtection="0"/>
    <xf numFmtId="43" fontId="35" fillId="0" borderId="0" applyFont="0" applyFill="0" applyBorder="0" applyAlignment="0" applyProtection="0"/>
    <xf numFmtId="43" fontId="2" fillId="0" borderId="0" applyFont="0" applyFill="0" applyBorder="0" applyAlignment="0" applyProtection="0"/>
    <xf numFmtId="166" fontId="35"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177" fontId="2" fillId="0" borderId="0" applyFont="0" applyFill="0" applyBorder="0" applyAlignment="0" applyProtection="0"/>
    <xf numFmtId="164" fontId="2" fillId="0" borderId="0" applyFont="0" applyFill="0" applyBorder="0" applyAlignment="0" applyProtection="0"/>
    <xf numFmtId="174" fontId="18" fillId="22" borderId="0" applyNumberFormat="0" applyBorder="0" applyAlignment="0" applyProtection="0"/>
    <xf numFmtId="0" fontId="18" fillId="22" borderId="0" applyNumberFormat="0" applyBorder="0" applyAlignment="0" applyProtection="0"/>
    <xf numFmtId="174" fontId="9" fillId="0" borderId="0"/>
    <xf numFmtId="174" fontId="2" fillId="0" borderId="0"/>
    <xf numFmtId="0" fontId="2" fillId="0" borderId="0"/>
    <xf numFmtId="174" fontId="2" fillId="0" borderId="0"/>
    <xf numFmtId="0" fontId="2" fillId="0" borderId="0"/>
    <xf numFmtId="0" fontId="9" fillId="0" borderId="0"/>
    <xf numFmtId="174" fontId="9" fillId="0" borderId="0"/>
    <xf numFmtId="174" fontId="2" fillId="0" borderId="0"/>
    <xf numFmtId="0" fontId="2" fillId="0" borderId="0"/>
    <xf numFmtId="0" fontId="9" fillId="0" borderId="0"/>
    <xf numFmtId="174" fontId="9" fillId="0" borderId="0"/>
    <xf numFmtId="174" fontId="2" fillId="0" borderId="0"/>
    <xf numFmtId="0" fontId="2" fillId="0" borderId="0"/>
    <xf numFmtId="0" fontId="9" fillId="0" borderId="0"/>
    <xf numFmtId="174" fontId="9" fillId="0" borderId="0"/>
    <xf numFmtId="174" fontId="2" fillId="0" borderId="0"/>
    <xf numFmtId="0" fontId="2" fillId="0" borderId="0"/>
    <xf numFmtId="0" fontId="9" fillId="0" borderId="0"/>
    <xf numFmtId="174" fontId="9" fillId="0" borderId="0"/>
    <xf numFmtId="174" fontId="2" fillId="0" borderId="0"/>
    <xf numFmtId="0" fontId="2" fillId="0" borderId="0"/>
    <xf numFmtId="0" fontId="9" fillId="0" borderId="0"/>
    <xf numFmtId="174" fontId="9" fillId="0" borderId="0"/>
    <xf numFmtId="174" fontId="2" fillId="0" borderId="0"/>
    <xf numFmtId="0" fontId="2" fillId="0" borderId="0"/>
    <xf numFmtId="0" fontId="9" fillId="0" borderId="0"/>
    <xf numFmtId="174" fontId="9" fillId="0" borderId="0"/>
    <xf numFmtId="174" fontId="2" fillId="0" borderId="0"/>
    <xf numFmtId="0" fontId="2" fillId="0" borderId="0"/>
    <xf numFmtId="0" fontId="9" fillId="0" borderId="0"/>
    <xf numFmtId="174" fontId="9" fillId="0" borderId="0"/>
    <xf numFmtId="174" fontId="2" fillId="0" borderId="0"/>
    <xf numFmtId="0" fontId="2" fillId="0" borderId="0"/>
    <xf numFmtId="0" fontId="9" fillId="0" borderId="0"/>
    <xf numFmtId="174" fontId="9" fillId="0" borderId="0"/>
    <xf numFmtId="174" fontId="2" fillId="0" borderId="0"/>
    <xf numFmtId="0" fontId="2" fillId="0" borderId="0"/>
    <xf numFmtId="0" fontId="9" fillId="0" borderId="0"/>
    <xf numFmtId="174" fontId="9" fillId="0" borderId="0"/>
    <xf numFmtId="174" fontId="2" fillId="0" borderId="0"/>
    <xf numFmtId="0" fontId="2" fillId="0" borderId="0"/>
    <xf numFmtId="0" fontId="9" fillId="0" borderId="0"/>
    <xf numFmtId="174" fontId="35" fillId="0" borderId="0"/>
    <xf numFmtId="174" fontId="2" fillId="0" borderId="0"/>
    <xf numFmtId="174" fontId="2" fillId="0" borderId="0"/>
    <xf numFmtId="174" fontId="35" fillId="0" borderId="0"/>
    <xf numFmtId="0" fontId="2" fillId="0" borderId="0"/>
    <xf numFmtId="181" fontId="35" fillId="0" borderId="0"/>
    <xf numFmtId="174" fontId="2" fillId="0" borderId="0"/>
    <xf numFmtId="174" fontId="2" fillId="0" borderId="0"/>
    <xf numFmtId="0"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0" fontId="35" fillId="0" borderId="0"/>
    <xf numFmtId="174" fontId="31" fillId="0" borderId="0"/>
    <xf numFmtId="174" fontId="2" fillId="0" borderId="0"/>
    <xf numFmtId="0" fontId="2" fillId="0" borderId="0"/>
    <xf numFmtId="0" fontId="2" fillId="0" borderId="0"/>
    <xf numFmtId="174" fontId="35" fillId="0" borderId="0"/>
    <xf numFmtId="0" fontId="35" fillId="0" borderId="0"/>
    <xf numFmtId="174" fontId="35" fillId="0" borderId="0"/>
    <xf numFmtId="0" fontId="35" fillId="0" borderId="0"/>
    <xf numFmtId="174" fontId="35" fillId="0" borderId="0"/>
    <xf numFmtId="0" fontId="35" fillId="0" borderId="0"/>
    <xf numFmtId="174" fontId="35" fillId="0" borderId="0"/>
    <xf numFmtId="0" fontId="35" fillId="0" borderId="0"/>
    <xf numFmtId="174" fontId="35" fillId="0" borderId="0"/>
    <xf numFmtId="0" fontId="35" fillId="0" borderId="0"/>
    <xf numFmtId="0" fontId="35" fillId="0" borderId="0"/>
    <xf numFmtId="0" fontId="35" fillId="0" borderId="0"/>
    <xf numFmtId="0" fontId="35" fillId="0" borderId="0"/>
    <xf numFmtId="174" fontId="2" fillId="0" borderId="0"/>
    <xf numFmtId="174" fontId="2" fillId="0" borderId="0"/>
    <xf numFmtId="0" fontId="2" fillId="0" borderId="0"/>
    <xf numFmtId="174" fontId="9" fillId="0" borderId="0"/>
    <xf numFmtId="174" fontId="27" fillId="0" borderId="0"/>
    <xf numFmtId="0" fontId="27" fillId="0" borderId="0"/>
    <xf numFmtId="0" fontId="9" fillId="0" borderId="0"/>
    <xf numFmtId="174" fontId="2" fillId="0" borderId="0"/>
    <xf numFmtId="0" fontId="2" fillId="0" borderId="0"/>
    <xf numFmtId="174" fontId="2" fillId="0" borderId="0"/>
    <xf numFmtId="174" fontId="2" fillId="0" borderId="0"/>
    <xf numFmtId="174" fontId="2" fillId="0" borderId="0"/>
    <xf numFmtId="0" fontId="2" fillId="0" borderId="0"/>
    <xf numFmtId="174" fontId="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4" fillId="0" borderId="0"/>
    <xf numFmtId="174" fontId="2" fillId="0" borderId="0"/>
    <xf numFmtId="174" fontId="9" fillId="0" borderId="0"/>
    <xf numFmtId="174" fontId="2" fillId="0" borderId="0"/>
    <xf numFmtId="0" fontId="2" fillId="0" borderId="0"/>
    <xf numFmtId="0" fontId="9" fillId="0" borderId="0"/>
    <xf numFmtId="174" fontId="2" fillId="0" borderId="0"/>
    <xf numFmtId="174" fontId="2" fillId="0" borderId="0"/>
    <xf numFmtId="174" fontId="2" fillId="0" borderId="0"/>
    <xf numFmtId="0" fontId="2" fillId="0" borderId="0"/>
    <xf numFmtId="0" fontId="35" fillId="0" borderId="0"/>
    <xf numFmtId="181" fontId="35" fillId="0" borderId="0"/>
    <xf numFmtId="0" fontId="35" fillId="0" borderId="0"/>
    <xf numFmtId="181" fontId="35" fillId="0" borderId="0"/>
    <xf numFmtId="174" fontId="2" fillId="0" borderId="0"/>
    <xf numFmtId="0" fontId="2" fillId="0" borderId="0"/>
    <xf numFmtId="174" fontId="27" fillId="0" borderId="0"/>
    <xf numFmtId="174" fontId="2" fillId="0" borderId="0"/>
    <xf numFmtId="0" fontId="2" fillId="0" borderId="0"/>
    <xf numFmtId="0" fontId="27" fillId="0" borderId="0"/>
    <xf numFmtId="174" fontId="27" fillId="0" borderId="0"/>
    <xf numFmtId="0" fontId="27"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7" fillId="0" borderId="0"/>
    <xf numFmtId="0" fontId="27" fillId="0" borderId="0"/>
    <xf numFmtId="174" fontId="2" fillId="0" borderId="0"/>
    <xf numFmtId="174" fontId="2" fillId="0" borderId="0"/>
    <xf numFmtId="174" fontId="2" fillId="0" borderId="0"/>
    <xf numFmtId="0" fontId="35" fillId="0" borderId="0"/>
    <xf numFmtId="174" fontId="27" fillId="0" borderId="0"/>
    <xf numFmtId="174" fontId="2" fillId="0" borderId="0"/>
    <xf numFmtId="0" fontId="2" fillId="0" borderId="0"/>
    <xf numFmtId="174" fontId="27" fillId="0" borderId="0"/>
    <xf numFmtId="0" fontId="27" fillId="0" borderId="0"/>
    <xf numFmtId="174" fontId="2" fillId="0" borderId="0"/>
    <xf numFmtId="0" fontId="2" fillId="0" borderId="0"/>
    <xf numFmtId="174" fontId="2" fillId="0" borderId="0"/>
    <xf numFmtId="174" fontId="2" fillId="0" borderId="0"/>
    <xf numFmtId="174" fontId="2" fillId="0" borderId="0"/>
    <xf numFmtId="0" fontId="27" fillId="0" borderId="0"/>
    <xf numFmtId="174" fontId="27" fillId="0" borderId="0"/>
    <xf numFmtId="174" fontId="2" fillId="0" borderId="0"/>
    <xf numFmtId="0" fontId="2" fillId="0" borderId="0"/>
    <xf numFmtId="174" fontId="27" fillId="0" borderId="0"/>
    <xf numFmtId="0" fontId="27" fillId="0" borderId="0"/>
    <xf numFmtId="174" fontId="2" fillId="0" borderId="0"/>
    <xf numFmtId="174" fontId="2" fillId="0" borderId="0"/>
    <xf numFmtId="174" fontId="2" fillId="0" borderId="0"/>
    <xf numFmtId="0" fontId="27" fillId="0" borderId="0"/>
    <xf numFmtId="174" fontId="9"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0" fontId="9" fillId="0" borderId="0"/>
    <xf numFmtId="174" fontId="9" fillId="23" borderId="8" applyNumberFormat="0" applyFont="0" applyAlignment="0" applyProtection="0"/>
    <xf numFmtId="0" fontId="9" fillId="23" borderId="8" applyNumberFormat="0" applyFont="0" applyAlignment="0" applyProtection="0"/>
    <xf numFmtId="174" fontId="2" fillId="23" borderId="8" applyNumberFormat="0" applyFont="0" applyAlignment="0" applyProtection="0"/>
    <xf numFmtId="0" fontId="2" fillId="23" borderId="8" applyNumberFormat="0" applyFont="0" applyAlignment="0" applyProtection="0"/>
    <xf numFmtId="174" fontId="19" fillId="20" borderId="9" applyNumberFormat="0" applyAlignment="0" applyProtection="0"/>
    <xf numFmtId="0" fontId="19" fillId="20" borderId="9" applyNumberFormat="0" applyAlignment="0" applyProtection="0"/>
    <xf numFmtId="9" fontId="3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4" fontId="19" fillId="20" borderId="9" applyNumberFormat="0" applyAlignment="0" applyProtection="0"/>
    <xf numFmtId="0" fontId="19" fillId="20" borderId="9" applyNumberFormat="0" applyAlignment="0" applyProtection="0"/>
    <xf numFmtId="174" fontId="20" fillId="0" borderId="0" applyNumberFormat="0" applyFill="0" applyBorder="0" applyAlignment="0" applyProtection="0"/>
    <xf numFmtId="0" fontId="20" fillId="0" borderId="0" applyNumberFormat="0" applyFill="0" applyBorder="0" applyAlignment="0" applyProtection="0"/>
    <xf numFmtId="174" fontId="21" fillId="0" borderId="0" applyNumberFormat="0" applyFill="0" applyBorder="0" applyAlignment="0" applyProtection="0"/>
    <xf numFmtId="0" fontId="21" fillId="0" borderId="0" applyNumberFormat="0" applyFill="0" applyBorder="0" applyAlignment="0" applyProtection="0"/>
    <xf numFmtId="174" fontId="24" fillId="0" borderId="0" applyNumberFormat="0" applyFill="0" applyBorder="0" applyAlignment="0" applyProtection="0"/>
    <xf numFmtId="0" fontId="24" fillId="0" borderId="0" applyNumberFormat="0" applyFill="0" applyBorder="0" applyAlignment="0" applyProtection="0"/>
    <xf numFmtId="174" fontId="22" fillId="0" borderId="5" applyNumberFormat="0" applyFill="0" applyAlignment="0" applyProtection="0"/>
    <xf numFmtId="0" fontId="22" fillId="0" borderId="5" applyNumberFormat="0" applyFill="0" applyAlignment="0" applyProtection="0"/>
    <xf numFmtId="174" fontId="23" fillId="0" borderId="6" applyNumberFormat="0" applyFill="0" applyAlignment="0" applyProtection="0"/>
    <xf numFmtId="0" fontId="23" fillId="0" borderId="6" applyNumberFormat="0" applyFill="0" applyAlignment="0" applyProtection="0"/>
    <xf numFmtId="174" fontId="15" fillId="0" borderId="7" applyNumberFormat="0" applyFill="0" applyAlignment="0" applyProtection="0"/>
    <xf numFmtId="0" fontId="15" fillId="0" borderId="7" applyNumberFormat="0" applyFill="0" applyAlignment="0" applyProtection="0"/>
    <xf numFmtId="174" fontId="24" fillId="0" borderId="0" applyNumberFormat="0" applyFill="0" applyBorder="0" applyAlignment="0" applyProtection="0"/>
    <xf numFmtId="0" fontId="24" fillId="0" borderId="0" applyNumberFormat="0" applyFill="0" applyBorder="0" applyAlignment="0" applyProtection="0"/>
    <xf numFmtId="174" fontId="25" fillId="0" borderId="10" applyNumberFormat="0" applyFill="0" applyAlignment="0" applyProtection="0"/>
    <xf numFmtId="0" fontId="25" fillId="0" borderId="10" applyNumberFormat="0" applyFill="0" applyAlignment="0" applyProtection="0"/>
    <xf numFmtId="174" fontId="20" fillId="0" borderId="0" applyNumberFormat="0" applyFill="0" applyBorder="0" applyAlignment="0" applyProtection="0"/>
    <xf numFmtId="0" fontId="20" fillId="0" borderId="0" applyNumberFormat="0" applyFill="0" applyBorder="0" applyAlignment="0" applyProtection="0"/>
    <xf numFmtId="0" fontId="35" fillId="0" borderId="0"/>
    <xf numFmtId="0" fontId="1" fillId="0" borderId="10" applyNumberFormat="0" applyFill="0" applyAlignment="0" applyProtection="0"/>
    <xf numFmtId="0" fontId="35" fillId="0" borderId="0"/>
    <xf numFmtId="164" fontId="2"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174" fontId="35" fillId="0" borderId="0"/>
    <xf numFmtId="174" fontId="35" fillId="0" borderId="0"/>
    <xf numFmtId="174" fontId="2" fillId="0" borderId="0"/>
    <xf numFmtId="174" fontId="35" fillId="0" borderId="0"/>
    <xf numFmtId="0" fontId="35" fillId="0" borderId="0"/>
    <xf numFmtId="0" fontId="1" fillId="0" borderId="10" applyNumberFormat="0" applyFill="0" applyAlignment="0" applyProtection="0"/>
    <xf numFmtId="0" fontId="35" fillId="0" borderId="0"/>
    <xf numFmtId="0" fontId="35" fillId="0" borderId="0"/>
    <xf numFmtId="0" fontId="35" fillId="0" borderId="0"/>
    <xf numFmtId="43" fontId="2" fillId="0" borderId="0" applyFont="0" applyFill="0" applyBorder="0" applyAlignment="0" applyProtection="0"/>
    <xf numFmtId="0" fontId="2" fillId="0" borderId="0">
      <alignment wrapText="1"/>
    </xf>
    <xf numFmtId="0" fontId="2" fillId="0" borderId="0">
      <alignment wrapText="1"/>
    </xf>
    <xf numFmtId="0" fontId="35" fillId="0" borderId="0"/>
    <xf numFmtId="0" fontId="75" fillId="0" borderId="0">
      <alignment wrapText="1"/>
    </xf>
    <xf numFmtId="0" fontId="35" fillId="0" borderId="0"/>
    <xf numFmtId="0" fontId="35" fillId="0" borderId="0"/>
    <xf numFmtId="0" fontId="2" fillId="0" borderId="0">
      <alignment wrapText="1"/>
    </xf>
    <xf numFmtId="0" fontId="35" fillId="0" borderId="0"/>
    <xf numFmtId="0" fontId="35" fillId="0" borderId="0"/>
    <xf numFmtId="0" fontId="35" fillId="0" borderId="0"/>
    <xf numFmtId="0" fontId="80" fillId="0" borderId="0">
      <alignment wrapText="1"/>
    </xf>
    <xf numFmtId="0" fontId="80" fillId="0" borderId="0">
      <alignment wrapText="1"/>
    </xf>
    <xf numFmtId="0" fontId="80" fillId="0" borderId="0">
      <alignment wrapText="1"/>
    </xf>
    <xf numFmtId="0" fontId="80" fillId="0" borderId="0">
      <alignment wrapText="1"/>
    </xf>
    <xf numFmtId="0" fontId="80" fillId="0" borderId="0">
      <alignment wrapText="1"/>
    </xf>
    <xf numFmtId="0" fontId="80" fillId="0" borderId="0">
      <alignment wrapText="1"/>
    </xf>
    <xf numFmtId="0" fontId="80" fillId="0" borderId="0">
      <alignment wrapText="1"/>
    </xf>
    <xf numFmtId="0" fontId="80" fillId="0" borderId="0">
      <alignment wrapText="1"/>
    </xf>
    <xf numFmtId="0" fontId="35" fillId="0" borderId="0"/>
    <xf numFmtId="43" fontId="2" fillId="0" borderId="0" applyFont="0" applyFill="0" applyBorder="0" applyAlignment="0" applyProtection="0"/>
    <xf numFmtId="0" fontId="2" fillId="0" borderId="0"/>
    <xf numFmtId="0" fontId="2" fillId="0" borderId="0"/>
    <xf numFmtId="183" fontId="2" fillId="0" borderId="0" applyFont="0" applyFill="0" applyBorder="0" applyAlignment="0" applyProtection="0"/>
    <xf numFmtId="174" fontId="2" fillId="0" borderId="0"/>
    <xf numFmtId="174" fontId="35" fillId="0" borderId="0"/>
    <xf numFmtId="174" fontId="35" fillId="0" borderId="0"/>
    <xf numFmtId="0" fontId="35" fillId="0" borderId="0"/>
    <xf numFmtId="174" fontId="35" fillId="0" borderId="0"/>
    <xf numFmtId="174" fontId="35" fillId="0" borderId="0"/>
    <xf numFmtId="174" fontId="35" fillId="0" borderId="0"/>
    <xf numFmtId="174" fontId="35" fillId="0" borderId="0"/>
    <xf numFmtId="174" fontId="35" fillId="0" borderId="0"/>
    <xf numFmtId="174" fontId="35" fillId="0" borderId="0"/>
    <xf numFmtId="174" fontId="35" fillId="0" borderId="0"/>
    <xf numFmtId="174" fontId="35" fillId="0" borderId="0"/>
    <xf numFmtId="174" fontId="35" fillId="0" borderId="0"/>
    <xf numFmtId="174" fontId="35" fillId="0" borderId="0"/>
    <xf numFmtId="174" fontId="35" fillId="0" borderId="0"/>
    <xf numFmtId="174" fontId="35" fillId="0" borderId="0"/>
    <xf numFmtId="174" fontId="35" fillId="0" borderId="0"/>
    <xf numFmtId="174" fontId="35" fillId="0" borderId="0"/>
    <xf numFmtId="174" fontId="35" fillId="0" borderId="0"/>
    <xf numFmtId="174" fontId="35" fillId="0" borderId="0"/>
    <xf numFmtId="174" fontId="35" fillId="0" borderId="0"/>
    <xf numFmtId="174" fontId="35" fillId="0" borderId="0"/>
    <xf numFmtId="174" fontId="35" fillId="0" borderId="0"/>
    <xf numFmtId="174" fontId="35" fillId="0" borderId="0"/>
    <xf numFmtId="174" fontId="35" fillId="0" borderId="0"/>
    <xf numFmtId="174" fontId="35" fillId="0" borderId="0"/>
    <xf numFmtId="174" fontId="35" fillId="0" borderId="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184" fontId="2" fillId="0" borderId="0" applyFont="0" applyFill="0" applyBorder="0" applyAlignment="0" applyProtection="0"/>
    <xf numFmtId="179" fontId="2" fillId="0" borderId="0" applyFont="0" applyFill="0" applyBorder="0" applyAlignment="0" applyProtection="0"/>
    <xf numFmtId="183" fontId="2" fillId="0" borderId="0" applyFont="0" applyFill="0" applyBorder="0" applyAlignment="0" applyProtection="0"/>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43" fontId="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2"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7" fontId="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7" fontId="2" fillId="0" borderId="0" applyFont="0" applyFill="0" applyBorder="0" applyAlignment="0" applyProtection="0"/>
    <xf numFmtId="43" fontId="2" fillId="0" borderId="0" applyFont="0" applyFill="0" applyBorder="0" applyAlignment="0" applyProtection="0">
      <alignment wrapText="1"/>
    </xf>
    <xf numFmtId="43" fontId="3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174"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27" fillId="0" borderId="0"/>
    <xf numFmtId="0" fontId="27"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174" fontId="35" fillId="0" borderId="0"/>
    <xf numFmtId="0" fontId="2" fillId="0" borderId="0"/>
    <xf numFmtId="0" fontId="35" fillId="0" borderId="0"/>
    <xf numFmtId="174" fontId="35" fillId="0" borderId="0"/>
    <xf numFmtId="174"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174" fontId="35" fillId="0" borderId="0"/>
    <xf numFmtId="174" fontId="35" fillId="0" borderId="0"/>
    <xf numFmtId="174" fontId="35" fillId="0" borderId="0"/>
    <xf numFmtId="174" fontId="35" fillId="0" borderId="0"/>
    <xf numFmtId="174" fontId="35" fillId="0" borderId="0"/>
    <xf numFmtId="174" fontId="35" fillId="0" borderId="0"/>
    <xf numFmtId="174" fontId="35" fillId="0" borderId="0"/>
    <xf numFmtId="0" fontId="35" fillId="0" borderId="0"/>
    <xf numFmtId="0" fontId="35" fillId="0" borderId="0"/>
    <xf numFmtId="0" fontId="35"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2" fillId="0" borderId="0" applyFont="0" applyFill="0" applyBorder="0" applyAlignment="0" applyProtection="0"/>
    <xf numFmtId="183" fontId="2" fillId="0" borderId="0" applyFont="0" applyFill="0" applyBorder="0" applyAlignment="0" applyProtection="0"/>
    <xf numFmtId="177" fontId="2" fillId="0" borderId="0" applyFont="0" applyFill="0" applyBorder="0" applyAlignment="0" applyProtection="0"/>
    <xf numFmtId="43" fontId="2" fillId="0" borderId="0" applyFont="0" applyFill="0" applyBorder="0" applyAlignment="0" applyProtection="0"/>
    <xf numFmtId="177" fontId="2" fillId="0" borderId="0" applyFont="0" applyFill="0" applyBorder="0" applyAlignment="0" applyProtection="0"/>
    <xf numFmtId="43" fontId="2" fillId="0" borderId="0" applyFont="0" applyFill="0" applyBorder="0" applyAlignment="0" applyProtection="0"/>
    <xf numFmtId="177" fontId="2" fillId="0" borderId="0" applyFont="0" applyFill="0" applyBorder="0" applyAlignment="0" applyProtection="0"/>
    <xf numFmtId="0" fontId="2" fillId="0" borderId="0"/>
    <xf numFmtId="174" fontId="35" fillId="0" borderId="0"/>
    <xf numFmtId="174" fontId="35" fillId="0" borderId="0"/>
    <xf numFmtId="174" fontId="35" fillId="0" borderId="0"/>
    <xf numFmtId="174" fontId="35" fillId="0" borderId="0"/>
    <xf numFmtId="0" fontId="2" fillId="0" borderId="0"/>
    <xf numFmtId="0" fontId="2" fillId="0" borderId="0">
      <alignment wrapText="1"/>
    </xf>
    <xf numFmtId="0" fontId="35" fillId="0" borderId="0"/>
    <xf numFmtId="0" fontId="2" fillId="0" borderId="0">
      <alignment wrapText="1"/>
    </xf>
    <xf numFmtId="0" fontId="27" fillId="0" borderId="0"/>
    <xf numFmtId="0" fontId="2" fillId="0" borderId="0"/>
    <xf numFmtId="0" fontId="27" fillId="0" borderId="0"/>
    <xf numFmtId="0" fontId="35" fillId="0" borderId="0"/>
    <xf numFmtId="0" fontId="35" fillId="0" borderId="0"/>
    <xf numFmtId="0" fontId="35" fillId="0" borderId="0"/>
    <xf numFmtId="0" fontId="2" fillId="0" borderId="0"/>
    <xf numFmtId="0" fontId="27" fillId="0" borderId="0"/>
    <xf numFmtId="0" fontId="27" fillId="0" borderId="0"/>
    <xf numFmtId="174" fontId="35" fillId="0" borderId="0"/>
    <xf numFmtId="174" fontId="35" fillId="0" borderId="0"/>
    <xf numFmtId="174" fontId="35" fillId="0" borderId="0"/>
    <xf numFmtId="174" fontId="35" fillId="0" borderId="0"/>
    <xf numFmtId="174" fontId="35" fillId="0" borderId="0"/>
    <xf numFmtId="174" fontId="35" fillId="0" borderId="0"/>
    <xf numFmtId="174" fontId="35" fillId="0" borderId="0"/>
    <xf numFmtId="174" fontId="35" fillId="0" borderId="0"/>
    <xf numFmtId="174" fontId="35" fillId="0" borderId="0"/>
    <xf numFmtId="174" fontId="35" fillId="0" borderId="0"/>
    <xf numFmtId="174" fontId="35" fillId="0" borderId="0"/>
    <xf numFmtId="174" fontId="35" fillId="0" borderId="0"/>
    <xf numFmtId="174" fontId="35" fillId="0" borderId="0"/>
    <xf numFmtId="174" fontId="35" fillId="0" borderId="0"/>
    <xf numFmtId="174" fontId="35" fillId="0" borderId="0"/>
    <xf numFmtId="174" fontId="35" fillId="0" borderId="0"/>
    <xf numFmtId="174" fontId="35" fillId="0" borderId="0"/>
    <xf numFmtId="174" fontId="35" fillId="0" borderId="0"/>
    <xf numFmtId="174" fontId="35"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89" fontId="89" fillId="0" borderId="0"/>
    <xf numFmtId="0" fontId="90" fillId="0" borderId="0"/>
    <xf numFmtId="177" fontId="90" fillId="0" borderId="0" applyFont="0" applyFill="0" applyBorder="0" applyAlignment="0" applyProtection="0"/>
    <xf numFmtId="9" fontId="90" fillId="0" borderId="0" applyFont="0" applyFill="0" applyBorder="0" applyAlignment="0" applyProtection="0"/>
    <xf numFmtId="0" fontId="35" fillId="0" borderId="0"/>
    <xf numFmtId="0" fontId="35" fillId="0" borderId="0"/>
    <xf numFmtId="181" fontId="35" fillId="0" borderId="0"/>
    <xf numFmtId="0" fontId="91" fillId="0" borderId="0"/>
    <xf numFmtId="183" fontId="2" fillId="0" borderId="0" applyFont="0" applyFill="0" applyBorder="0" applyAlignment="0" applyProtection="0"/>
    <xf numFmtId="177" fontId="2" fillId="0" borderId="0" applyFont="0" applyFill="0" applyBorder="0" applyAlignment="0" applyProtection="0"/>
    <xf numFmtId="9" fontId="2" fillId="0" borderId="0" applyFont="0" applyFill="0" applyBorder="0" applyAlignment="0" applyProtection="0"/>
    <xf numFmtId="0" fontId="2" fillId="0" borderId="0">
      <alignment wrapText="1"/>
    </xf>
    <xf numFmtId="0" fontId="92" fillId="0" borderId="0">
      <alignment wrapText="1"/>
    </xf>
    <xf numFmtId="0" fontId="2" fillId="0" borderId="0"/>
    <xf numFmtId="0" fontId="94" fillId="0" borderId="0"/>
    <xf numFmtId="0" fontId="2" fillId="0" borderId="0">
      <alignment wrapText="1"/>
    </xf>
    <xf numFmtId="0" fontId="95" fillId="0" borderId="0"/>
    <xf numFmtId="0" fontId="98" fillId="0" borderId="0"/>
    <xf numFmtId="177" fontId="98" fillId="0" borderId="0" applyFont="0" applyFill="0" applyBorder="0" applyAlignment="0" applyProtection="0"/>
    <xf numFmtId="9" fontId="98" fillId="0" borderId="0" applyFont="0" applyFill="0" applyBorder="0" applyAlignment="0" applyProtection="0"/>
    <xf numFmtId="0" fontId="2" fillId="0" borderId="0">
      <alignment wrapText="1"/>
    </xf>
    <xf numFmtId="43" fontId="35" fillId="0" borderId="0" applyFont="0" applyFill="0" applyBorder="0" applyAlignment="0" applyProtection="0"/>
    <xf numFmtId="9" fontId="2" fillId="0" borderId="0" applyFont="0" applyFill="0" applyBorder="0" applyAlignment="0" applyProtection="0"/>
    <xf numFmtId="0" fontId="99" fillId="0" borderId="0"/>
    <xf numFmtId="177" fontId="2" fillId="0" borderId="0" applyFont="0" applyFill="0" applyBorder="0" applyAlignment="0" applyProtection="0"/>
    <xf numFmtId="9" fontId="2" fillId="0" borderId="0" applyFont="0" applyFill="0" applyBorder="0" applyAlignment="0" applyProtection="0"/>
    <xf numFmtId="0" fontId="27" fillId="0" borderId="0"/>
    <xf numFmtId="43" fontId="2" fillId="0" borderId="0" applyFont="0" applyFill="0" applyBorder="0" applyAlignment="0" applyProtection="0"/>
    <xf numFmtId="0" fontId="35" fillId="0" borderId="0"/>
    <xf numFmtId="174" fontId="100" fillId="0" borderId="0" applyNumberFormat="0" applyFill="0" applyBorder="0" applyAlignment="0" applyProtection="0">
      <alignment vertical="top"/>
      <protection locked="0"/>
    </xf>
    <xf numFmtId="0" fontId="35" fillId="0" borderId="0"/>
    <xf numFmtId="192" fontId="2" fillId="0" borderId="0"/>
    <xf numFmtId="193" fontId="2" fillId="0" borderId="0" applyFont="0" applyFill="0" applyBorder="0" applyAlignment="0" applyProtection="0"/>
    <xf numFmtId="0" fontId="35" fillId="0" borderId="0"/>
    <xf numFmtId="0" fontId="35" fillId="0" borderId="0"/>
    <xf numFmtId="0" fontId="35" fillId="0" borderId="0"/>
    <xf numFmtId="0" fontId="102" fillId="0" borderId="0"/>
    <xf numFmtId="0" fontId="103" fillId="0" borderId="0"/>
    <xf numFmtId="177" fontId="103" fillId="0" borderId="0" applyFont="0" applyFill="0" applyBorder="0" applyAlignment="0" applyProtection="0"/>
    <xf numFmtId="9" fontId="103" fillId="0" borderId="0" applyFont="0" applyFill="0" applyBorder="0" applyAlignment="0" applyProtection="0"/>
    <xf numFmtId="0" fontId="109" fillId="0" borderId="0"/>
    <xf numFmtId="0" fontId="27" fillId="0" borderId="0"/>
    <xf numFmtId="0" fontId="110" fillId="0" borderId="0" applyNumberFormat="0" applyFill="0" applyBorder="0" applyAlignment="0" applyProtection="0"/>
    <xf numFmtId="0" fontId="2" fillId="0" borderId="0"/>
    <xf numFmtId="0" fontId="111" fillId="0" borderId="0"/>
    <xf numFmtId="0" fontId="112" fillId="0" borderId="26" applyNumberFormat="0" applyFill="0" applyAlignment="0" applyProtection="0"/>
    <xf numFmtId="0" fontId="113" fillId="0" borderId="27" applyNumberFormat="0" applyFill="0" applyAlignment="0" applyProtection="0"/>
    <xf numFmtId="0" fontId="114" fillId="0" borderId="28" applyNumberFormat="0" applyFill="0" applyAlignment="0" applyProtection="0"/>
    <xf numFmtId="0" fontId="114" fillId="0" borderId="0" applyNumberFormat="0" applyFill="0" applyBorder="0" applyAlignment="0" applyProtection="0"/>
    <xf numFmtId="0" fontId="115" fillId="31" borderId="0" applyNumberFormat="0" applyBorder="0" applyAlignment="0" applyProtection="0"/>
    <xf numFmtId="0" fontId="116" fillId="32" borderId="0" applyNumberFormat="0" applyBorder="0" applyAlignment="0" applyProtection="0"/>
    <xf numFmtId="0" fontId="117" fillId="33" borderId="0" applyNumberFormat="0" applyBorder="0" applyAlignment="0" applyProtection="0"/>
    <xf numFmtId="0" fontId="118" fillId="34" borderId="29" applyNumberFormat="0" applyAlignment="0" applyProtection="0"/>
    <xf numFmtId="0" fontId="119" fillId="35" borderId="30" applyNumberFormat="0" applyAlignment="0" applyProtection="0"/>
    <xf numFmtId="0" fontId="120" fillId="35" borderId="29" applyNumberFormat="0" applyAlignment="0" applyProtection="0"/>
    <xf numFmtId="0" fontId="121" fillId="0" borderId="31" applyNumberFormat="0" applyFill="0" applyAlignment="0" applyProtection="0"/>
    <xf numFmtId="0" fontId="37" fillId="36" borderId="32" applyNumberFormat="0" applyAlignment="0" applyProtection="0"/>
    <xf numFmtId="0" fontId="38" fillId="0" borderId="0" applyNumberFormat="0" applyFill="0" applyBorder="0" applyAlignment="0" applyProtection="0"/>
    <xf numFmtId="0" fontId="35" fillId="37" borderId="33" applyNumberFormat="0" applyFont="0" applyAlignment="0" applyProtection="0"/>
    <xf numFmtId="0" fontId="122" fillId="0" borderId="0" applyNumberFormat="0" applyFill="0" applyBorder="0" applyAlignment="0" applyProtection="0"/>
    <xf numFmtId="0" fontId="39" fillId="0" borderId="34" applyNumberFormat="0" applyFill="0" applyAlignment="0" applyProtection="0"/>
    <xf numFmtId="0" fontId="36" fillId="38" borderId="0" applyNumberFormat="0" applyBorder="0" applyAlignment="0" applyProtection="0"/>
    <xf numFmtId="0" fontId="35" fillId="39" borderId="0" applyNumberFormat="0" applyBorder="0" applyAlignment="0" applyProtection="0"/>
    <xf numFmtId="0" fontId="35" fillId="40"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35" fillId="43" borderId="0" applyNumberFormat="0" applyBorder="0" applyAlignment="0" applyProtection="0"/>
    <xf numFmtId="0" fontId="35"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5" fillId="47" borderId="0" applyNumberFormat="0" applyBorder="0" applyAlignment="0" applyProtection="0"/>
    <xf numFmtId="0" fontId="35" fillId="48" borderId="0" applyNumberFormat="0" applyBorder="0" applyAlignment="0" applyProtection="0"/>
    <xf numFmtId="0" fontId="36" fillId="49" borderId="0" applyNumberFormat="0" applyBorder="0" applyAlignment="0" applyProtection="0"/>
    <xf numFmtId="0" fontId="36" fillId="50" borderId="0" applyNumberFormat="0" applyBorder="0" applyAlignment="0" applyProtection="0"/>
    <xf numFmtId="0" fontId="35" fillId="51" borderId="0" applyNumberFormat="0" applyBorder="0" applyAlignment="0" applyProtection="0"/>
    <xf numFmtId="0" fontId="35" fillId="52" borderId="0" applyNumberFormat="0" applyBorder="0" applyAlignment="0" applyProtection="0"/>
    <xf numFmtId="0" fontId="36" fillId="53" borderId="0" applyNumberFormat="0" applyBorder="0" applyAlignment="0" applyProtection="0"/>
    <xf numFmtId="0" fontId="36" fillId="54" borderId="0" applyNumberFormat="0" applyBorder="0" applyAlignment="0" applyProtection="0"/>
    <xf numFmtId="0" fontId="35" fillId="55" borderId="0" applyNumberFormat="0" applyBorder="0" applyAlignment="0" applyProtection="0"/>
    <xf numFmtId="0" fontId="35" fillId="56" borderId="0" applyNumberFormat="0" applyBorder="0" applyAlignment="0" applyProtection="0"/>
    <xf numFmtId="0" fontId="36" fillId="57" borderId="0" applyNumberFormat="0" applyBorder="0" applyAlignment="0" applyProtection="0"/>
    <xf numFmtId="0" fontId="36" fillId="58" borderId="0" applyNumberFormat="0" applyBorder="0" applyAlignment="0" applyProtection="0"/>
    <xf numFmtId="0" fontId="35" fillId="59" borderId="0" applyNumberFormat="0" applyBorder="0" applyAlignment="0" applyProtection="0"/>
    <xf numFmtId="0" fontId="35" fillId="60" borderId="0" applyNumberFormat="0" applyBorder="0" applyAlignment="0" applyProtection="0"/>
    <xf numFmtId="0" fontId="36" fillId="61" borderId="0" applyNumberFormat="0" applyBorder="0" applyAlignment="0" applyProtection="0"/>
    <xf numFmtId="0" fontId="35" fillId="0" borderId="0"/>
    <xf numFmtId="0" fontId="123" fillId="0" borderId="0" applyNumberFormat="0" applyFill="0" applyBorder="0" applyAlignment="0" applyProtection="0"/>
    <xf numFmtId="0" fontId="35" fillId="0" borderId="0"/>
    <xf numFmtId="0" fontId="35" fillId="0" borderId="0"/>
    <xf numFmtId="0" fontId="35" fillId="0" borderId="0"/>
    <xf numFmtId="43" fontId="35" fillId="0" borderId="0" applyFont="0" applyFill="0" applyBorder="0" applyAlignment="0" applyProtection="0"/>
    <xf numFmtId="179" fontId="2" fillId="0" borderId="0" applyFont="0" applyFill="0" applyBorder="0" applyAlignment="0" applyProtection="0"/>
    <xf numFmtId="0" fontId="124" fillId="0" borderId="0" applyNumberForma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2" fillId="0" borderId="0" applyFont="0" applyFill="0" applyBorder="0" applyAlignment="0" applyProtection="0"/>
    <xf numFmtId="165" fontId="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167" fontId="2"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25" fillId="0" borderId="0"/>
    <xf numFmtId="0" fontId="126" fillId="0" borderId="0"/>
    <xf numFmtId="0" fontId="2" fillId="0" borderId="0"/>
    <xf numFmtId="0" fontId="2" fillId="0" borderId="0"/>
    <xf numFmtId="0" fontId="125" fillId="0" borderId="0"/>
    <xf numFmtId="0" fontId="8" fillId="0" borderId="0"/>
    <xf numFmtId="0" fontId="126"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2" fillId="0" borderId="0"/>
    <xf numFmtId="0" fontId="35" fillId="0" borderId="0"/>
    <xf numFmtId="0" fontId="35" fillId="0" borderId="0"/>
    <xf numFmtId="0" fontId="2" fillId="0" borderId="0"/>
    <xf numFmtId="0" fontId="2" fillId="0" borderId="0"/>
    <xf numFmtId="0" fontId="35" fillId="0" borderId="0"/>
    <xf numFmtId="0" fontId="35" fillId="0" borderId="0"/>
    <xf numFmtId="0" fontId="35" fillId="0" borderId="0"/>
    <xf numFmtId="0" fontId="2" fillId="0" borderId="0"/>
    <xf numFmtId="0" fontId="2" fillId="0" borderId="0"/>
    <xf numFmtId="0" fontId="2" fillId="0" borderId="0"/>
    <xf numFmtId="0" fontId="2" fillId="0" borderId="0"/>
    <xf numFmtId="0" fontId="2" fillId="0" borderId="0"/>
    <xf numFmtId="0" fontId="2" fillId="0" borderId="0"/>
    <xf numFmtId="0" fontId="125" fillId="0" borderId="0"/>
    <xf numFmtId="0" fontId="8" fillId="0" borderId="0"/>
    <xf numFmtId="0" fontId="8"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2" fillId="0" borderId="0"/>
    <xf numFmtId="0" fontId="2" fillId="0" borderId="0"/>
    <xf numFmtId="0" fontId="2" fillId="0" borderId="0"/>
    <xf numFmtId="0" fontId="35" fillId="0" borderId="0"/>
    <xf numFmtId="0" fontId="35" fillId="0" borderId="0"/>
    <xf numFmtId="0" fontId="35" fillId="0" borderId="0"/>
    <xf numFmtId="0" fontId="35" fillId="0" borderId="0"/>
    <xf numFmtId="0" fontId="35" fillId="0" borderId="0"/>
    <xf numFmtId="0" fontId="35" fillId="0" borderId="0"/>
    <xf numFmtId="0" fontId="8" fillId="0" borderId="0"/>
    <xf numFmtId="0" fontId="35" fillId="0" borderId="0"/>
    <xf numFmtId="0" fontId="35" fillId="0" borderId="0"/>
    <xf numFmtId="0" fontId="35" fillId="0" borderId="0"/>
    <xf numFmtId="0" fontId="35" fillId="0" borderId="0"/>
    <xf numFmtId="0" fontId="35" fillId="0" borderId="0"/>
    <xf numFmtId="0" fontId="35" fillId="0" borderId="0"/>
    <xf numFmtId="0" fontId="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8" fillId="0" borderId="0"/>
    <xf numFmtId="0" fontId="2" fillId="0" borderId="0"/>
    <xf numFmtId="0" fontId="2" fillId="0" borderId="0"/>
    <xf numFmtId="0" fontId="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2"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43" fontId="35" fillId="0" borderId="0" applyFont="0" applyFill="0" applyBorder="0" applyAlignment="0" applyProtection="0"/>
    <xf numFmtId="179" fontId="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2" fillId="0" borderId="0"/>
    <xf numFmtId="0" fontId="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2" fillId="0" borderId="0"/>
    <xf numFmtId="0" fontId="2" fillId="0" borderId="0"/>
    <xf numFmtId="0" fontId="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9" fontId="35" fillId="0" borderId="0" applyFont="0" applyFill="0" applyBorder="0" applyAlignment="0" applyProtection="0"/>
    <xf numFmtId="9" fontId="3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35" fillId="0" borderId="0"/>
    <xf numFmtId="0" fontId="35" fillId="0" borderId="0"/>
    <xf numFmtId="0" fontId="35" fillId="0" borderId="0"/>
    <xf numFmtId="0" fontId="127" fillId="0" borderId="0"/>
    <xf numFmtId="9" fontId="35" fillId="0" borderId="0" applyFont="0" applyFill="0" applyBorder="0" applyAlignment="0" applyProtection="0"/>
    <xf numFmtId="0" fontId="2" fillId="0" borderId="0"/>
    <xf numFmtId="0" fontId="27" fillId="0" borderId="0"/>
    <xf numFmtId="0" fontId="35" fillId="0" borderId="0"/>
    <xf numFmtId="43" fontId="35" fillId="0" borderId="0" applyFont="0" applyFill="0" applyBorder="0" applyAlignment="0" applyProtection="0"/>
    <xf numFmtId="43" fontId="2" fillId="0" borderId="0" applyFont="0" applyFill="0" applyBorder="0" applyAlignment="0" applyProtection="0"/>
    <xf numFmtId="0" fontId="135" fillId="0" borderId="0"/>
    <xf numFmtId="183" fontId="2" fillId="0" borderId="0" applyFont="0" applyFill="0" applyBorder="0" applyAlignment="0" applyProtection="0"/>
    <xf numFmtId="177" fontId="2" fillId="0" borderId="0" applyFont="0" applyFill="0" applyBorder="0" applyAlignment="0" applyProtection="0"/>
    <xf numFmtId="9" fontId="2" fillId="0" borderId="0" applyFont="0" applyFill="0" applyBorder="0" applyAlignment="0" applyProtection="0"/>
    <xf numFmtId="44" fontId="35" fillId="0" borderId="0" applyFont="0" applyFill="0" applyBorder="0" applyAlignment="0" applyProtection="0"/>
    <xf numFmtId="0" fontId="35" fillId="0" borderId="0"/>
    <xf numFmtId="44" fontId="35" fillId="0" borderId="0" applyFont="0" applyFill="0" applyBorder="0" applyAlignment="0" applyProtection="0"/>
    <xf numFmtId="44" fontId="35" fillId="0" borderId="0" applyFont="0" applyFill="0" applyBorder="0" applyAlignment="0" applyProtection="0"/>
    <xf numFmtId="174" fontId="35" fillId="0" borderId="0"/>
    <xf numFmtId="181" fontId="35" fillId="0" borderId="0"/>
    <xf numFmtId="177" fontId="2" fillId="0" borderId="0" applyFont="0" applyFill="0" applyBorder="0" applyAlignment="0" applyProtection="0"/>
    <xf numFmtId="9" fontId="2" fillId="0" borderId="0" applyFont="0" applyFill="0" applyBorder="0" applyAlignment="0" applyProtection="0"/>
    <xf numFmtId="0" fontId="35" fillId="0" borderId="0"/>
    <xf numFmtId="9" fontId="35" fillId="0" borderId="0" applyFont="0" applyFill="0" applyBorder="0" applyAlignment="0" applyProtection="0"/>
    <xf numFmtId="43" fontId="35" fillId="0" borderId="0" applyFont="0" applyFill="0" applyBorder="0" applyAlignment="0" applyProtection="0"/>
    <xf numFmtId="9" fontId="8" fillId="0" borderId="0" applyFont="0" applyFill="0" applyBorder="0" applyAlignment="0" applyProtection="0"/>
    <xf numFmtId="0" fontId="35" fillId="0" borderId="0"/>
    <xf numFmtId="43" fontId="35" fillId="0" borderId="0" applyFont="0" applyFill="0" applyBorder="0" applyAlignment="0" applyProtection="0"/>
    <xf numFmtId="43" fontId="35" fillId="0" borderId="0" applyFont="0" applyFill="0" applyBorder="0" applyAlignment="0" applyProtection="0"/>
    <xf numFmtId="0" fontId="29" fillId="0" borderId="0" applyNumberFormat="0" applyFill="0" applyBorder="0" applyAlignment="0" applyProtection="0">
      <alignment vertical="top"/>
      <protection locked="0"/>
    </xf>
    <xf numFmtId="0" fontId="35" fillId="0" borderId="0"/>
    <xf numFmtId="0" fontId="3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0" borderId="0"/>
    <xf numFmtId="0" fontId="2" fillId="0" borderId="0"/>
    <xf numFmtId="0" fontId="35" fillId="0" borderId="0"/>
    <xf numFmtId="0" fontId="35" fillId="0" borderId="0"/>
    <xf numFmtId="0" fontId="35" fillId="0" borderId="0"/>
    <xf numFmtId="0" fontId="45" fillId="0" borderId="0"/>
    <xf numFmtId="0" fontId="35" fillId="0" borderId="0"/>
    <xf numFmtId="0" fontId="8" fillId="0" borderId="0"/>
    <xf numFmtId="0" fontId="8" fillId="0" borderId="0"/>
    <xf numFmtId="0" fontId="12" fillId="20" borderId="46" applyNumberFormat="0" applyAlignment="0" applyProtection="0"/>
    <xf numFmtId="0" fontId="16" fillId="7" borderId="46" applyNumberFormat="0" applyAlignment="0" applyProtection="0"/>
    <xf numFmtId="0" fontId="9" fillId="23" borderId="47" applyNumberFormat="0" applyFont="0" applyAlignment="0" applyProtection="0"/>
    <xf numFmtId="0" fontId="19" fillId="20" borderId="48" applyNumberFormat="0" applyAlignment="0" applyProtection="0"/>
    <xf numFmtId="0" fontId="1" fillId="0" borderId="49" applyNumberFormat="0" applyFill="0" applyAlignment="0" applyProtection="0"/>
    <xf numFmtId="0" fontId="12" fillId="20" borderId="46" applyNumberFormat="0" applyAlignment="0" applyProtection="0"/>
    <xf numFmtId="0" fontId="16" fillId="7" borderId="46" applyNumberFormat="0" applyAlignment="0" applyProtection="0"/>
    <xf numFmtId="0" fontId="2" fillId="23" borderId="47" applyNumberFormat="0" applyFont="0" applyAlignment="0" applyProtection="0"/>
    <xf numFmtId="0" fontId="19" fillId="20" borderId="48" applyNumberFormat="0" applyAlignment="0" applyProtection="0"/>
    <xf numFmtId="0" fontId="12" fillId="20" borderId="46" applyNumberFormat="0" applyAlignment="0" applyProtection="0"/>
    <xf numFmtId="0" fontId="12" fillId="20" borderId="46" applyNumberFormat="0" applyAlignment="0" applyProtection="0"/>
    <xf numFmtId="0" fontId="16" fillId="7" borderId="46" applyNumberFormat="0" applyAlignment="0" applyProtection="0"/>
    <xf numFmtId="0" fontId="16" fillId="7" borderId="46" applyNumberFormat="0" applyAlignment="0" applyProtection="0"/>
    <xf numFmtId="0" fontId="9" fillId="23" borderId="47" applyNumberFormat="0" applyFont="0" applyAlignment="0" applyProtection="0"/>
    <xf numFmtId="0" fontId="2" fillId="23" borderId="47" applyNumberFormat="0" applyFont="0" applyAlignment="0" applyProtection="0"/>
    <xf numFmtId="0" fontId="19" fillId="20" borderId="48" applyNumberFormat="0" applyAlignment="0" applyProtection="0"/>
    <xf numFmtId="0" fontId="19" fillId="20" borderId="48" applyNumberFormat="0" applyAlignment="0" applyProtection="0"/>
    <xf numFmtId="0" fontId="1" fillId="0" borderId="49" applyNumberFormat="0" applyFill="0" applyAlignment="0" applyProtection="0"/>
    <xf numFmtId="0" fontId="1" fillId="0" borderId="49" applyNumberFormat="0" applyFill="0" applyAlignment="0" applyProtection="0"/>
    <xf numFmtId="0" fontId="1" fillId="0" borderId="49" applyNumberFormat="0" applyFill="0" applyAlignment="0" applyProtection="0"/>
    <xf numFmtId="0" fontId="137" fillId="0" borderId="0"/>
    <xf numFmtId="0" fontId="138" fillId="0" borderId="0"/>
    <xf numFmtId="177" fontId="138" fillId="0" borderId="0" applyFont="0" applyFill="0" applyBorder="0" applyAlignment="0" applyProtection="0"/>
    <xf numFmtId="9" fontId="138" fillId="0" borderId="0" applyFont="0" applyFill="0" applyBorder="0" applyAlignment="0" applyProtection="0"/>
    <xf numFmtId="181" fontId="35" fillId="0" borderId="0"/>
    <xf numFmtId="0" fontId="8" fillId="0" borderId="0"/>
    <xf numFmtId="0" fontId="154" fillId="0" borderId="0"/>
    <xf numFmtId="177" fontId="154" fillId="0" borderId="0" applyFont="0" applyFill="0" applyBorder="0" applyAlignment="0" applyProtection="0"/>
    <xf numFmtId="9" fontId="154" fillId="0" borderId="0" applyFont="0" applyFill="0" applyBorder="0" applyAlignment="0" applyProtection="0"/>
    <xf numFmtId="174" fontId="2" fillId="0" borderId="0"/>
    <xf numFmtId="0" fontId="158" fillId="0" borderId="0"/>
    <xf numFmtId="0" fontId="35" fillId="0" borderId="0"/>
    <xf numFmtId="0" fontId="35" fillId="0" borderId="0"/>
    <xf numFmtId="43" fontId="35" fillId="0" borderId="0" applyFont="0" applyFill="0" applyBorder="0" applyAlignment="0" applyProtection="0"/>
    <xf numFmtId="0" fontId="48" fillId="0" borderId="0"/>
    <xf numFmtId="0" fontId="159" fillId="0" borderId="0"/>
    <xf numFmtId="0" fontId="35" fillId="0" borderId="0"/>
    <xf numFmtId="43" fontId="2" fillId="0" borderId="0" applyFont="0" applyFill="0" applyBorder="0" applyAlignment="0" applyProtection="0"/>
    <xf numFmtId="0" fontId="35" fillId="0" borderId="0"/>
    <xf numFmtId="0" fontId="2" fillId="0" borderId="0">
      <alignment wrapText="1"/>
    </xf>
    <xf numFmtId="181" fontId="35" fillId="0" borderId="0"/>
    <xf numFmtId="0" fontId="35" fillId="0" borderId="0"/>
    <xf numFmtId="9" fontId="35" fillId="0" borderId="0" applyFont="0" applyFill="0" applyBorder="0" applyAlignment="0" applyProtection="0"/>
    <xf numFmtId="43"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43" fontId="2" fillId="0" borderId="0" applyFont="0" applyFill="0" applyBorder="0" applyAlignment="0" applyProtection="0"/>
    <xf numFmtId="177" fontId="2" fillId="0" borderId="0" applyFont="0" applyFill="0" applyBorder="0" applyAlignment="0" applyProtection="0"/>
    <xf numFmtId="9" fontId="2" fillId="0" borderId="0" applyFont="0" applyFill="0" applyBorder="0" applyAlignment="0" applyProtection="0"/>
    <xf numFmtId="0" fontId="35" fillId="0" borderId="0"/>
    <xf numFmtId="0" fontId="160" fillId="0" borderId="0" applyNumberFormat="0" applyFill="0" applyBorder="0" applyAlignment="0" applyProtection="0"/>
    <xf numFmtId="43" fontId="35" fillId="0" borderId="0" applyFont="0" applyFill="0" applyBorder="0" applyAlignment="0" applyProtection="0"/>
    <xf numFmtId="9" fontId="35" fillId="0" borderId="0" applyFont="0" applyFill="0" applyBorder="0" applyAlignment="0" applyProtection="0"/>
    <xf numFmtId="0" fontId="161" fillId="0" borderId="0" applyNumberFormat="0" applyFill="0" applyBorder="0" applyAlignment="0" applyProtection="0"/>
    <xf numFmtId="0" fontId="35" fillId="0" borderId="0"/>
    <xf numFmtId="181" fontId="35" fillId="0" borderId="0"/>
    <xf numFmtId="0" fontId="35" fillId="0" borderId="0"/>
    <xf numFmtId="9" fontId="35" fillId="0" borderId="0" applyFont="0" applyFill="0" applyBorder="0" applyAlignment="0" applyProtection="0"/>
    <xf numFmtId="0" fontId="35" fillId="0" borderId="0"/>
    <xf numFmtId="0" fontId="35" fillId="0" borderId="0"/>
    <xf numFmtId="43"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cellStyleXfs>
  <cellXfs count="2252">
    <xf numFmtId="174" fontId="0" fillId="0" borderId="0" xfId="0"/>
    <xf numFmtId="174" fontId="35" fillId="0" borderId="0" xfId="388" applyFont="1"/>
    <xf numFmtId="174" fontId="35" fillId="0" borderId="0" xfId="388" applyFont="1" applyFill="1" applyBorder="1"/>
    <xf numFmtId="174" fontId="35" fillId="0" borderId="0" xfId="388" applyNumberFormat="1" applyFont="1"/>
    <xf numFmtId="4" fontId="26" fillId="0" borderId="11" xfId="398" applyNumberFormat="1" applyFont="1" applyFill="1" applyBorder="1" applyAlignment="1">
      <alignment horizontal="right" vertical="justify" wrapText="1"/>
    </xf>
    <xf numFmtId="4" fontId="26" fillId="0" borderId="12" xfId="398" applyNumberFormat="1" applyFont="1" applyFill="1" applyBorder="1" applyAlignment="1">
      <alignment horizontal="right" vertical="justify" wrapText="1"/>
    </xf>
    <xf numFmtId="174" fontId="41" fillId="0" borderId="0" xfId="347" applyFont="1"/>
    <xf numFmtId="168" fontId="6" fillId="0" borderId="0" xfId="336" applyNumberFormat="1" applyFont="1" applyFill="1" applyBorder="1"/>
    <xf numFmtId="168" fontId="6" fillId="0" borderId="0" xfId="336" applyNumberFormat="1" applyFont="1" applyFill="1" applyBorder="1" applyAlignment="1">
      <alignment horizontal="right"/>
    </xf>
    <xf numFmtId="43" fontId="6" fillId="0" borderId="0" xfId="336" applyFont="1" applyFill="1" applyBorder="1"/>
    <xf numFmtId="10" fontId="0" fillId="0" borderId="0" xfId="0" applyNumberFormat="1"/>
    <xf numFmtId="43" fontId="0" fillId="0" borderId="0" xfId="0" applyNumberFormat="1" applyBorder="1"/>
    <xf numFmtId="43" fontId="0" fillId="0" borderId="0" xfId="0" applyNumberFormat="1"/>
    <xf numFmtId="3" fontId="43" fillId="0" borderId="0" xfId="0" applyNumberFormat="1" applyFont="1" applyFill="1" applyBorder="1" applyAlignment="1" applyProtection="1"/>
    <xf numFmtId="4" fontId="0" fillId="0" borderId="0" xfId="0" applyNumberFormat="1"/>
    <xf numFmtId="174" fontId="0" fillId="0" borderId="0" xfId="0" applyNumberFormat="1" applyBorder="1" applyAlignment="1">
      <alignment horizontal="left"/>
    </xf>
    <xf numFmtId="43" fontId="0" fillId="0" borderId="0" xfId="0" applyNumberFormat="1" applyFill="1" applyBorder="1"/>
    <xf numFmtId="43" fontId="0" fillId="0" borderId="0" xfId="0" applyNumberFormat="1" applyFill="1"/>
    <xf numFmtId="174" fontId="0" fillId="0" borderId="0" xfId="0" applyNumberFormat="1"/>
    <xf numFmtId="174" fontId="0" fillId="0" borderId="0" xfId="0" applyFill="1"/>
    <xf numFmtId="174" fontId="0" fillId="0" borderId="0" xfId="0" applyFill="1" applyBorder="1"/>
    <xf numFmtId="174" fontId="0" fillId="0" borderId="0" xfId="0" applyAlignment="1">
      <alignment horizontal="right"/>
    </xf>
    <xf numFmtId="174" fontId="0" fillId="0" borderId="0" xfId="0" applyFont="1"/>
    <xf numFmtId="174" fontId="43" fillId="0" borderId="0" xfId="0" applyFont="1"/>
    <xf numFmtId="10" fontId="35" fillId="0" borderId="0" xfId="551" applyNumberFormat="1" applyFont="1"/>
    <xf numFmtId="174" fontId="39" fillId="0" borderId="0" xfId="0" applyFont="1"/>
    <xf numFmtId="174" fontId="36" fillId="0" borderId="0" xfId="0" applyFont="1"/>
    <xf numFmtId="174" fontId="36" fillId="0" borderId="0" xfId="0" applyFont="1" applyFill="1" applyBorder="1" applyAlignment="1"/>
    <xf numFmtId="174" fontId="0" fillId="0" borderId="0" xfId="0" applyFill="1" applyBorder="1" applyAlignment="1"/>
    <xf numFmtId="173" fontId="35" fillId="0" borderId="0" xfId="323" applyNumberFormat="1" applyFont="1" applyFill="1"/>
    <xf numFmtId="43" fontId="35" fillId="0" borderId="0" xfId="323" applyFont="1" applyFill="1"/>
    <xf numFmtId="174" fontId="43" fillId="0" borderId="0" xfId="0" applyNumberFormat="1" applyFont="1" applyFill="1" applyBorder="1" applyAlignment="1" applyProtection="1"/>
    <xf numFmtId="3" fontId="43" fillId="0" borderId="13" xfId="0" applyNumberFormat="1" applyFont="1" applyFill="1" applyBorder="1" applyAlignment="1" applyProtection="1"/>
    <xf numFmtId="168" fontId="39" fillId="25" borderId="13" xfId="0" applyNumberFormat="1" applyFont="1" applyFill="1" applyBorder="1"/>
    <xf numFmtId="174" fontId="41" fillId="0" borderId="0" xfId="347" applyFont="1" applyBorder="1"/>
    <xf numFmtId="174" fontId="0" fillId="26" borderId="0" xfId="0" applyFill="1"/>
    <xf numFmtId="174" fontId="0" fillId="26" borderId="0" xfId="0" applyNumberFormat="1" applyFill="1" applyBorder="1"/>
    <xf numFmtId="174" fontId="50" fillId="26" borderId="0" xfId="0" applyFont="1" applyFill="1"/>
    <xf numFmtId="174" fontId="0" fillId="26" borderId="0" xfId="0" applyFill="1" applyBorder="1"/>
    <xf numFmtId="43" fontId="0" fillId="26" borderId="0" xfId="0" applyNumberFormat="1" applyFill="1" applyBorder="1"/>
    <xf numFmtId="174" fontId="35" fillId="0" borderId="0" xfId="442" applyFont="1"/>
    <xf numFmtId="174" fontId="0" fillId="0" borderId="0" xfId="0"/>
    <xf numFmtId="174" fontId="35" fillId="0" borderId="0" xfId="446" applyFont="1"/>
    <xf numFmtId="174" fontId="35" fillId="0" borderId="0" xfId="446" applyFont="1" applyAlignment="1"/>
    <xf numFmtId="173" fontId="3" fillId="0" borderId="0" xfId="323" applyNumberFormat="1" applyFont="1" applyBorder="1"/>
    <xf numFmtId="174" fontId="35" fillId="0" borderId="0" xfId="446" applyFont="1" applyBorder="1"/>
    <xf numFmtId="174" fontId="35" fillId="0" borderId="0" xfId="450" applyFont="1"/>
    <xf numFmtId="49" fontId="28" fillId="0" borderId="0" xfId="361" applyNumberFormat="1" applyFont="1" applyFill="1" applyBorder="1" applyAlignment="1">
      <alignment vertical="center" wrapText="1"/>
    </xf>
    <xf numFmtId="174" fontId="0" fillId="0" borderId="0" xfId="0" applyBorder="1"/>
    <xf numFmtId="174" fontId="0" fillId="0" borderId="0" xfId="0" applyNumberFormat="1" applyBorder="1"/>
    <xf numFmtId="174" fontId="0" fillId="0" borderId="0" xfId="0" applyNumberFormat="1"/>
    <xf numFmtId="174" fontId="0" fillId="26" borderId="0" xfId="0" applyNumberFormat="1" applyFill="1"/>
    <xf numFmtId="43" fontId="39" fillId="25" borderId="13" xfId="0" applyNumberFormat="1" applyFont="1" applyFill="1" applyBorder="1" applyAlignment="1">
      <alignment horizontal="center" vertical="center" wrapText="1"/>
    </xf>
    <xf numFmtId="43" fontId="39" fillId="25" borderId="13" xfId="0" applyNumberFormat="1" applyFont="1" applyFill="1" applyBorder="1" applyAlignment="1">
      <alignment horizontal="center"/>
    </xf>
    <xf numFmtId="174" fontId="35" fillId="0" borderId="0" xfId="450" applyFont="1" applyBorder="1"/>
    <xf numFmtId="174" fontId="35" fillId="0" borderId="0" xfId="450" applyFont="1" applyBorder="1" applyAlignment="1"/>
    <xf numFmtId="174" fontId="48" fillId="0" borderId="0" xfId="0" applyNumberFormat="1" applyFont="1" applyBorder="1"/>
    <xf numFmtId="174" fontId="0" fillId="0" borderId="0" xfId="0" applyNumberFormat="1" applyFont="1"/>
    <xf numFmtId="174" fontId="59" fillId="26" borderId="0" xfId="0" applyFont="1" applyFill="1" applyBorder="1" applyAlignment="1">
      <alignment vertical="center" wrapText="1"/>
    </xf>
    <xf numFmtId="3" fontId="32" fillId="0" borderId="0" xfId="0" applyNumberFormat="1" applyFont="1" applyFill="1" applyBorder="1" applyAlignment="1">
      <alignment horizontal="center"/>
    </xf>
    <xf numFmtId="174" fontId="62" fillId="0" borderId="0" xfId="0" applyFont="1"/>
    <xf numFmtId="174" fontId="35" fillId="0" borderId="0" xfId="391" applyFont="1"/>
    <xf numFmtId="174" fontId="63" fillId="0" borderId="0" xfId="391" applyFont="1" applyAlignment="1">
      <alignment horizontal="center"/>
    </xf>
    <xf numFmtId="2" fontId="0" fillId="0" borderId="0" xfId="0" applyNumberFormat="1"/>
    <xf numFmtId="174" fontId="64" fillId="27" borderId="0" xfId="0" applyFont="1" applyFill="1" applyBorder="1" applyAlignment="1">
      <alignment horizontal="center" vertical="top" wrapText="1"/>
    </xf>
    <xf numFmtId="10" fontId="35" fillId="0" borderId="0" xfId="446" applyNumberFormat="1" applyFont="1"/>
    <xf numFmtId="174" fontId="43" fillId="26" borderId="0" xfId="0" applyNumberFormat="1" applyFont="1" applyFill="1" applyBorder="1"/>
    <xf numFmtId="49" fontId="33" fillId="0" borderId="0" xfId="361" applyNumberFormat="1" applyFont="1" applyFill="1" applyBorder="1" applyAlignment="1">
      <alignment vertical="center" wrapText="1"/>
    </xf>
    <xf numFmtId="43" fontId="55" fillId="25" borderId="13" xfId="0" applyNumberFormat="1" applyFont="1" applyFill="1" applyBorder="1" applyAlignment="1">
      <alignment horizontal="center" vertical="center" wrapText="1"/>
    </xf>
    <xf numFmtId="3" fontId="41" fillId="26" borderId="13" xfId="0" applyNumberFormat="1" applyFont="1" applyFill="1" applyBorder="1" applyAlignment="1" applyProtection="1"/>
    <xf numFmtId="10" fontId="0" fillId="26" borderId="0" xfId="0" applyNumberFormat="1" applyFill="1"/>
    <xf numFmtId="178" fontId="41" fillId="26" borderId="13" xfId="0" applyNumberFormat="1" applyFont="1" applyFill="1" applyBorder="1" applyAlignment="1" applyProtection="1"/>
    <xf numFmtId="174" fontId="0" fillId="0" borderId="0" xfId="0" applyAlignment="1">
      <alignment vertical="center"/>
    </xf>
    <xf numFmtId="174" fontId="48" fillId="0" borderId="0" xfId="0" applyFont="1"/>
    <xf numFmtId="43" fontId="55" fillId="25" borderId="13" xfId="0" applyNumberFormat="1" applyFont="1" applyFill="1" applyBorder="1" applyAlignment="1">
      <alignment horizontal="center"/>
    </xf>
    <xf numFmtId="0" fontId="43" fillId="0" borderId="0" xfId="0" applyNumberFormat="1" applyFont="1" applyFill="1" applyBorder="1" applyAlignment="1" applyProtection="1"/>
    <xf numFmtId="174" fontId="41" fillId="0" borderId="0" xfId="0" applyNumberFormat="1" applyFont="1" applyFill="1" applyBorder="1" applyAlignment="1" applyProtection="1"/>
    <xf numFmtId="182" fontId="0" fillId="0" borderId="0" xfId="0" applyNumberFormat="1"/>
    <xf numFmtId="174" fontId="0" fillId="0" borderId="0" xfId="0" applyAlignment="1">
      <alignment horizontal="center" vertical="center"/>
    </xf>
    <xf numFmtId="10" fontId="0" fillId="0" borderId="0" xfId="551" applyNumberFormat="1" applyFont="1"/>
    <xf numFmtId="9" fontId="0" fillId="26" borderId="0" xfId="551" applyFont="1" applyFill="1"/>
    <xf numFmtId="0" fontId="35" fillId="0" borderId="0" xfId="579"/>
    <xf numFmtId="174" fontId="0" fillId="0" borderId="0" xfId="0" applyFont="1" applyBorder="1"/>
    <xf numFmtId="17" fontId="74" fillId="0" borderId="0" xfId="0" applyNumberFormat="1" applyFont="1" applyFill="1" applyBorder="1" applyAlignment="1">
      <alignment horizontal="center"/>
    </xf>
    <xf numFmtId="176" fontId="35" fillId="0" borderId="0" xfId="551" applyNumberFormat="1" applyFont="1"/>
    <xf numFmtId="171" fontId="0" fillId="0" borderId="0" xfId="551" applyNumberFormat="1" applyFont="1"/>
    <xf numFmtId="10" fontId="74" fillId="0" borderId="0" xfId="551" applyNumberFormat="1" applyFont="1" applyFill="1" applyBorder="1" applyAlignment="1">
      <alignment horizontal="center"/>
    </xf>
    <xf numFmtId="174" fontId="73" fillId="26" borderId="0" xfId="0" applyFont="1" applyFill="1" applyBorder="1" applyAlignment="1">
      <alignment horizontal="center" vertical="top" wrapText="1"/>
    </xf>
    <xf numFmtId="174" fontId="70" fillId="0" borderId="0" xfId="0" applyFont="1" applyFill="1" applyBorder="1" applyAlignment="1">
      <alignment horizontal="center" vertical="center" wrapText="1"/>
    </xf>
    <xf numFmtId="174" fontId="0" fillId="26" borderId="0" xfId="0" applyFill="1" applyAlignment="1"/>
    <xf numFmtId="174" fontId="77" fillId="0" borderId="0" xfId="0" applyFont="1"/>
    <xf numFmtId="174" fontId="0" fillId="0" borderId="0" xfId="0" applyFill="1" applyBorder="1" applyAlignment="1">
      <alignment horizontal="center"/>
    </xf>
    <xf numFmtId="174" fontId="64" fillId="0" borderId="0" xfId="0" applyFont="1" applyFill="1" applyBorder="1" applyAlignment="1">
      <alignment horizontal="center" vertical="center" wrapText="1"/>
    </xf>
    <xf numFmtId="43" fontId="55" fillId="25" borderId="16" xfId="0" applyNumberFormat="1" applyFont="1" applyFill="1" applyBorder="1" applyAlignment="1">
      <alignment horizontal="center" vertical="center" wrapText="1"/>
    </xf>
    <xf numFmtId="174" fontId="0" fillId="0" borderId="0" xfId="0" applyAlignment="1">
      <alignment horizontal="left"/>
    </xf>
    <xf numFmtId="41" fontId="0" fillId="0" borderId="0" xfId="0" applyNumberFormat="1"/>
    <xf numFmtId="43" fontId="0" fillId="0" borderId="0" xfId="0" applyNumberFormat="1" applyAlignment="1">
      <alignment vertical="center"/>
    </xf>
    <xf numFmtId="9" fontId="0" fillId="0" borderId="0" xfId="551" applyFont="1"/>
    <xf numFmtId="174" fontId="0" fillId="0" borderId="0" xfId="0" applyAlignment="1"/>
    <xf numFmtId="174" fontId="55" fillId="0" borderId="0" xfId="0" applyFont="1"/>
    <xf numFmtId="174" fontId="0" fillId="0" borderId="0" xfId="0" applyNumberFormat="1" applyFont="1" applyBorder="1"/>
    <xf numFmtId="3" fontId="60" fillId="0" borderId="0" xfId="0" applyNumberFormat="1" applyFont="1" applyFill="1" applyBorder="1"/>
    <xf numFmtId="174" fontId="60" fillId="0" borderId="0" xfId="0" applyNumberFormat="1" applyFont="1" applyFill="1" applyBorder="1" applyAlignment="1">
      <alignment horizontal="center" vertical="center" wrapText="1"/>
    </xf>
    <xf numFmtId="171" fontId="0" fillId="26" borderId="0" xfId="551" applyNumberFormat="1" applyFont="1" applyFill="1"/>
    <xf numFmtId="185" fontId="0" fillId="26" borderId="0" xfId="0" applyNumberFormat="1" applyFill="1"/>
    <xf numFmtId="2" fontId="0" fillId="26" borderId="0" xfId="0" applyNumberFormat="1" applyFill="1"/>
    <xf numFmtId="2" fontId="0" fillId="26" borderId="0" xfId="551" applyNumberFormat="1" applyFont="1" applyFill="1"/>
    <xf numFmtId="186" fontId="0" fillId="26" borderId="0" xfId="0" applyNumberFormat="1" applyFill="1"/>
    <xf numFmtId="186" fontId="0" fillId="26" borderId="0" xfId="0" applyNumberFormat="1" applyFill="1" applyBorder="1"/>
    <xf numFmtId="174" fontId="50" fillId="26" borderId="0" xfId="0" applyFont="1" applyFill="1" applyBorder="1"/>
    <xf numFmtId="179" fontId="0" fillId="0" borderId="0" xfId="0" applyNumberFormat="1"/>
    <xf numFmtId="174" fontId="35" fillId="0" borderId="0" xfId="633" applyFont="1"/>
    <xf numFmtId="174" fontId="35" fillId="0" borderId="0" xfId="633" applyFont="1" applyBorder="1"/>
    <xf numFmtId="174" fontId="35" fillId="0" borderId="0" xfId="636" applyBorder="1"/>
    <xf numFmtId="174" fontId="35" fillId="0" borderId="0" xfId="636"/>
    <xf numFmtId="174" fontId="73" fillId="0" borderId="0" xfId="0" applyFont="1" applyFill="1" applyBorder="1" applyAlignment="1">
      <alignment horizontal="center" vertical="top" wrapText="1"/>
    </xf>
    <xf numFmtId="174" fontId="73" fillId="0" borderId="20" xfId="0" applyFont="1" applyFill="1" applyBorder="1" applyAlignment="1">
      <alignment horizontal="center" vertical="top" wrapText="1"/>
    </xf>
    <xf numFmtId="174" fontId="43" fillId="26" borderId="0" xfId="0" applyNumberFormat="1" applyFont="1" applyFill="1" applyBorder="1" applyAlignment="1" applyProtection="1">
      <alignment vertical="center"/>
    </xf>
    <xf numFmtId="2" fontId="43" fillId="26" borderId="0" xfId="0" applyNumberFormat="1" applyFont="1" applyFill="1" applyBorder="1" applyAlignment="1" applyProtection="1">
      <alignment vertical="center"/>
    </xf>
    <xf numFmtId="185" fontId="0" fillId="26" borderId="0" xfId="0" applyNumberFormat="1" applyFill="1" applyAlignment="1">
      <alignment vertical="center"/>
    </xf>
    <xf numFmtId="174" fontId="0" fillId="26" borderId="0" xfId="0" applyFill="1" applyAlignment="1">
      <alignment vertical="center"/>
    </xf>
    <xf numFmtId="49" fontId="67" fillId="0" borderId="19" xfId="0" applyNumberFormat="1" applyFont="1" applyFill="1" applyBorder="1" applyAlignment="1" applyProtection="1">
      <alignment horizontal="center" vertical="center"/>
    </xf>
    <xf numFmtId="17" fontId="88" fillId="0" borderId="0" xfId="0" applyNumberFormat="1" applyFont="1" applyFill="1" applyBorder="1" applyAlignment="1"/>
    <xf numFmtId="174" fontId="61" fillId="0" borderId="0" xfId="0" applyFont="1" applyAlignment="1"/>
    <xf numFmtId="3" fontId="68" fillId="26" borderId="0" xfId="0" applyNumberFormat="1" applyFont="1" applyFill="1" applyBorder="1" applyAlignment="1" applyProtection="1"/>
    <xf numFmtId="174" fontId="56" fillId="26" borderId="13" xfId="0" applyNumberFormat="1" applyFont="1" applyFill="1" applyBorder="1" applyAlignment="1">
      <alignment horizontal="center" vertical="center"/>
    </xf>
    <xf numFmtId="3" fontId="32" fillId="0" borderId="0" xfId="0" applyNumberFormat="1" applyFont="1" applyFill="1" applyBorder="1" applyAlignment="1">
      <alignment horizontal="center" vertical="center"/>
    </xf>
    <xf numFmtId="187" fontId="0" fillId="0" borderId="0" xfId="0" applyNumberFormat="1"/>
    <xf numFmtId="40" fontId="53" fillId="26" borderId="19" xfId="394" applyNumberFormat="1" applyFont="1" applyFill="1" applyBorder="1" applyAlignment="1">
      <alignment horizontal="left" vertical="center" wrapText="1"/>
    </xf>
    <xf numFmtId="40" fontId="53" fillId="26" borderId="13" xfId="394" applyNumberFormat="1" applyFont="1" applyFill="1" applyBorder="1" applyAlignment="1">
      <alignment horizontal="center" vertical="center" wrapText="1"/>
    </xf>
    <xf numFmtId="43" fontId="53" fillId="26" borderId="19" xfId="394" applyNumberFormat="1" applyFont="1" applyFill="1" applyBorder="1" applyAlignment="1">
      <alignment horizontal="right"/>
    </xf>
    <xf numFmtId="174" fontId="35" fillId="0" borderId="0" xfId="448" applyFont="1"/>
    <xf numFmtId="4" fontId="27" fillId="0" borderId="0" xfId="735" applyNumberFormat="1" applyFont="1" applyFill="1" applyBorder="1" applyAlignment="1" applyProtection="1">
      <alignment horizontal="right"/>
    </xf>
    <xf numFmtId="2" fontId="8" fillId="26" borderId="0" xfId="1088" applyNumberFormat="1" applyFont="1" applyFill="1" applyBorder="1" applyAlignment="1" applyProtection="1">
      <alignment horizontal="right"/>
    </xf>
    <xf numFmtId="2" fontId="27" fillId="0" borderId="0" xfId="1088" applyNumberFormat="1" applyFont="1" applyBorder="1"/>
    <xf numFmtId="174" fontId="0" fillId="0" borderId="0" xfId="450" applyFont="1" applyBorder="1" applyAlignment="1">
      <alignment vertical="center" wrapText="1"/>
    </xf>
    <xf numFmtId="174" fontId="67" fillId="26" borderId="0" xfId="0" applyFont="1" applyFill="1" applyBorder="1" applyAlignment="1">
      <alignment horizontal="center" vertical="center" wrapText="1"/>
    </xf>
    <xf numFmtId="0" fontId="35" fillId="0" borderId="0" xfId="743"/>
    <xf numFmtId="43" fontId="35" fillId="0" borderId="0" xfId="743" applyNumberFormat="1"/>
    <xf numFmtId="10" fontId="35" fillId="0" borderId="0" xfId="551" applyNumberFormat="1"/>
    <xf numFmtId="174" fontId="72" fillId="0" borderId="0" xfId="0" applyFont="1" applyAlignment="1">
      <alignment horizontal="justify" vertical="justify" wrapText="1"/>
    </xf>
    <xf numFmtId="174" fontId="58" fillId="0" borderId="0" xfId="0" applyFont="1" applyFill="1" applyBorder="1" applyAlignment="1">
      <alignment horizontal="center" vertical="center" wrapText="1"/>
    </xf>
    <xf numFmtId="171" fontId="51" fillId="0" borderId="0" xfId="336" applyNumberFormat="1" applyFont="1" applyFill="1" applyBorder="1" applyAlignment="1"/>
    <xf numFmtId="174" fontId="58" fillId="0" borderId="0" xfId="0" applyFont="1" applyFill="1" applyBorder="1" applyAlignment="1">
      <alignment horizontal="center" vertical="center" wrapText="1"/>
    </xf>
    <xf numFmtId="174" fontId="58" fillId="0" borderId="0" xfId="0" applyFont="1" applyFill="1" applyBorder="1" applyAlignment="1">
      <alignment horizontal="center" vertical="center" wrapText="1"/>
    </xf>
    <xf numFmtId="174" fontId="93" fillId="0" borderId="0" xfId="0" applyFont="1" applyAlignment="1">
      <alignment horizontal="center" vertical="center"/>
    </xf>
    <xf numFmtId="0" fontId="50" fillId="0" borderId="0" xfId="579" applyFont="1"/>
    <xf numFmtId="171" fontId="35" fillId="0" borderId="0" xfId="551" applyNumberFormat="1"/>
    <xf numFmtId="174" fontId="0" fillId="0" borderId="0" xfId="0" applyAlignment="1">
      <alignment vertical="center"/>
    </xf>
    <xf numFmtId="174" fontId="67" fillId="0" borderId="15" xfId="0" applyNumberFormat="1" applyFont="1" applyFill="1" applyBorder="1" applyAlignment="1" applyProtection="1">
      <alignment horizontal="center" vertical="center" wrapText="1"/>
    </xf>
    <xf numFmtId="174" fontId="67" fillId="0" borderId="23" xfId="0" applyNumberFormat="1" applyFont="1" applyFill="1" applyBorder="1" applyAlignment="1" applyProtection="1">
      <alignment horizontal="center" vertical="center"/>
    </xf>
    <xf numFmtId="174" fontId="67" fillId="0" borderId="16" xfId="0" applyNumberFormat="1" applyFont="1" applyFill="1" applyBorder="1" applyAlignment="1" applyProtection="1">
      <alignment horizontal="center" vertical="center" wrapText="1"/>
    </xf>
    <xf numFmtId="174" fontId="54" fillId="0" borderId="0" xfId="388" applyFont="1"/>
    <xf numFmtId="174" fontId="0" fillId="0" borderId="0" xfId="0" applyFill="1" applyBorder="1" applyAlignment="1">
      <alignment vertical="center"/>
    </xf>
    <xf numFmtId="174" fontId="54" fillId="0" borderId="0" xfId="0" applyFont="1"/>
    <xf numFmtId="174" fontId="54" fillId="0" borderId="0" xfId="0" applyFont="1" applyAlignment="1">
      <alignment vertical="center"/>
    </xf>
    <xf numFmtId="174" fontId="61" fillId="0" borderId="0" xfId="0" applyFont="1"/>
    <xf numFmtId="171" fontId="54" fillId="0" borderId="0" xfId="551" applyNumberFormat="1" applyFont="1"/>
    <xf numFmtId="174" fontId="72" fillId="0" borderId="0" xfId="0" applyFont="1"/>
    <xf numFmtId="174" fontId="61" fillId="0" borderId="0" xfId="0" applyFont="1" applyAlignment="1">
      <alignment horizontal="justify" vertical="justify" wrapText="1"/>
    </xf>
    <xf numFmtId="174" fontId="61" fillId="0" borderId="0" xfId="0" applyNumberFormat="1" applyFont="1"/>
    <xf numFmtId="174" fontId="72" fillId="0" borderId="0" xfId="0" applyFont="1" applyAlignment="1">
      <alignment horizontal="justify" vertical="justify" wrapText="1"/>
    </xf>
    <xf numFmtId="174" fontId="58" fillId="0" borderId="0" xfId="0" applyFont="1" applyFill="1" applyBorder="1" applyAlignment="1">
      <alignment horizontal="center" vertical="center" wrapText="1"/>
    </xf>
    <xf numFmtId="0" fontId="0" fillId="0" borderId="0" xfId="744" applyFont="1"/>
    <xf numFmtId="10" fontId="35" fillId="0" borderId="0" xfId="743" applyNumberFormat="1"/>
    <xf numFmtId="43" fontId="39" fillId="0" borderId="0" xfId="0" applyNumberFormat="1" applyFont="1" applyFill="1" applyBorder="1" applyAlignment="1">
      <alignment vertical="center"/>
    </xf>
    <xf numFmtId="171" fontId="35" fillId="0" borderId="0" xfId="551" applyNumberFormat="1" applyFont="1"/>
    <xf numFmtId="49" fontId="67" fillId="26" borderId="19" xfId="0" applyNumberFormat="1" applyFont="1" applyFill="1" applyBorder="1" applyAlignment="1" applyProtection="1">
      <alignment horizontal="center" vertical="center"/>
    </xf>
    <xf numFmtId="43" fontId="67" fillId="26" borderId="0" xfId="0" applyNumberFormat="1" applyFont="1" applyFill="1" applyBorder="1" applyAlignment="1">
      <alignment vertical="center"/>
    </xf>
    <xf numFmtId="174" fontId="0" fillId="0" borderId="0" xfId="0" applyAlignment="1">
      <alignment horizontal="center"/>
    </xf>
    <xf numFmtId="174" fontId="67" fillId="0" borderId="20" xfId="0" applyFont="1" applyFill="1" applyBorder="1" applyAlignment="1">
      <alignment horizontal="center" vertical="center" wrapText="1"/>
    </xf>
    <xf numFmtId="10" fontId="68" fillId="0" borderId="0" xfId="633" applyNumberFormat="1" applyFont="1" applyFill="1" applyBorder="1" applyAlignment="1">
      <alignment horizontal="center"/>
    </xf>
    <xf numFmtId="174" fontId="70" fillId="26" borderId="0" xfId="0" applyFont="1" applyFill="1" applyBorder="1" applyAlignment="1">
      <alignment horizontal="center" vertical="center" wrapText="1"/>
    </xf>
    <xf numFmtId="174" fontId="72" fillId="0" borderId="0" xfId="0" applyFont="1" applyAlignment="1">
      <alignment horizontal="justify" vertical="justify" wrapText="1"/>
    </xf>
    <xf numFmtId="10" fontId="48" fillId="0" borderId="0" xfId="0" applyNumberFormat="1" applyFont="1"/>
    <xf numFmtId="2" fontId="48" fillId="0" borderId="0" xfId="0" applyNumberFormat="1" applyFont="1"/>
    <xf numFmtId="179" fontId="48" fillId="0" borderId="0" xfId="0" applyNumberFormat="1" applyFont="1"/>
    <xf numFmtId="174" fontId="48" fillId="0" borderId="0" xfId="0" applyNumberFormat="1" applyFont="1"/>
    <xf numFmtId="174" fontId="61" fillId="28" borderId="0" xfId="0" applyFont="1" applyFill="1"/>
    <xf numFmtId="186" fontId="61" fillId="0" borderId="0" xfId="0" applyNumberFormat="1" applyFont="1"/>
    <xf numFmtId="10" fontId="60" fillId="0" borderId="0" xfId="551" applyNumberFormat="1" applyFont="1"/>
    <xf numFmtId="2" fontId="60" fillId="0" borderId="0" xfId="551" applyNumberFormat="1" applyFont="1"/>
    <xf numFmtId="174" fontId="0" fillId="0" borderId="0" xfId="0" applyFill="1" applyBorder="1" applyAlignment="1">
      <alignment horizontal="left" wrapText="1"/>
    </xf>
    <xf numFmtId="174" fontId="96" fillId="0" borderId="0" xfId="0" applyFont="1"/>
    <xf numFmtId="3" fontId="51" fillId="0" borderId="0" xfId="336" applyNumberFormat="1" applyFont="1" applyFill="1" applyBorder="1" applyAlignment="1">
      <alignment vertical="center"/>
    </xf>
    <xf numFmtId="171" fontId="51" fillId="0" borderId="0" xfId="551" applyNumberFormat="1" applyFont="1" applyFill="1" applyBorder="1" applyAlignment="1">
      <alignment vertical="center"/>
    </xf>
    <xf numFmtId="43" fontId="53" fillId="26" borderId="13" xfId="394" applyNumberFormat="1" applyFont="1" applyFill="1" applyBorder="1" applyAlignment="1">
      <alignment horizontal="right"/>
    </xf>
    <xf numFmtId="2" fontId="35" fillId="0" borderId="0" xfId="743" applyNumberFormat="1"/>
    <xf numFmtId="174" fontId="39" fillId="0" borderId="0" xfId="0" applyFont="1" applyAlignment="1">
      <alignment horizontal="left"/>
    </xf>
    <xf numFmtId="174" fontId="0" fillId="0" borderId="0" xfId="0" applyBorder="1"/>
    <xf numFmtId="43" fontId="66" fillId="26" borderId="0" xfId="0" applyNumberFormat="1" applyFont="1" applyFill="1" applyBorder="1" applyAlignment="1">
      <alignment horizontal="right" vertical="center"/>
    </xf>
    <xf numFmtId="174" fontId="0" fillId="0" borderId="0" xfId="0"/>
    <xf numFmtId="174" fontId="35" fillId="0" borderId="0" xfId="442" applyFont="1"/>
    <xf numFmtId="43" fontId="43" fillId="26" borderId="0" xfId="394" applyNumberFormat="1" applyFont="1" applyFill="1" applyBorder="1" applyAlignment="1">
      <alignment horizontal="right"/>
    </xf>
    <xf numFmtId="174" fontId="0" fillId="0" borderId="0" xfId="0" applyNumberFormat="1" applyBorder="1" applyAlignment="1">
      <alignment horizontal="center"/>
    </xf>
    <xf numFmtId="174" fontId="0" fillId="0" borderId="0" xfId="0" applyNumberFormat="1" applyAlignment="1">
      <alignment horizontal="center"/>
    </xf>
    <xf numFmtId="174" fontId="60" fillId="0" borderId="0" xfId="0" applyFont="1"/>
    <xf numFmtId="174" fontId="0" fillId="0" borderId="0" xfId="0" applyAlignment="1">
      <alignment horizontal="center"/>
    </xf>
    <xf numFmtId="40" fontId="41" fillId="26" borderId="0" xfId="323" applyNumberFormat="1" applyFont="1" applyFill="1" applyBorder="1" applyAlignment="1">
      <alignment horizontal="center" vertical="center"/>
    </xf>
    <xf numFmtId="171" fontId="0" fillId="0" borderId="0" xfId="551" applyNumberFormat="1" applyFont="1" applyAlignment="1">
      <alignment horizontal="center"/>
    </xf>
    <xf numFmtId="2" fontId="97" fillId="0" borderId="0" xfId="743" applyNumberFormat="1" applyFont="1"/>
    <xf numFmtId="171" fontId="41" fillId="26" borderId="0" xfId="551" applyNumberFormat="1" applyFont="1" applyFill="1" applyBorder="1" applyAlignment="1">
      <alignment horizontal="right" vertical="center" wrapText="1"/>
    </xf>
    <xf numFmtId="174" fontId="48" fillId="0" borderId="0" xfId="0" applyFont="1" applyAlignment="1">
      <alignment horizontal="right" vertical="center"/>
    </xf>
    <xf numFmtId="40" fontId="41" fillId="26" borderId="0" xfId="323" applyNumberFormat="1" applyFont="1" applyFill="1" applyBorder="1" applyAlignment="1">
      <alignment vertical="center"/>
    </xf>
    <xf numFmtId="174" fontId="48" fillId="0" borderId="0" xfId="0" applyFont="1" applyAlignment="1"/>
    <xf numFmtId="171" fontId="0" fillId="0" borderId="0" xfId="0" applyNumberFormat="1" applyAlignment="1"/>
    <xf numFmtId="38" fontId="41" fillId="26" borderId="0" xfId="323" applyNumberFormat="1" applyFont="1" applyFill="1" applyBorder="1" applyAlignment="1">
      <alignment vertical="center" wrapText="1"/>
    </xf>
    <xf numFmtId="10" fontId="35" fillId="0" borderId="0" xfId="551" applyNumberFormat="1" applyFont="1" applyBorder="1" applyAlignment="1"/>
    <xf numFmtId="174" fontId="48" fillId="26" borderId="0" xfId="0" applyFont="1" applyFill="1" applyAlignment="1"/>
    <xf numFmtId="174" fontId="48" fillId="0" borderId="0" xfId="0" applyNumberFormat="1" applyFont="1" applyBorder="1" applyAlignment="1">
      <alignment horizontal="right"/>
    </xf>
    <xf numFmtId="174" fontId="0" fillId="0" borderId="0" xfId="0" applyBorder="1" applyAlignment="1">
      <alignment horizontal="right"/>
    </xf>
    <xf numFmtId="174" fontId="0" fillId="0" borderId="0" xfId="0" applyAlignment="1">
      <alignment horizontal="center"/>
    </xf>
    <xf numFmtId="186" fontId="35" fillId="0" borderId="0" xfId="446" applyNumberFormat="1" applyFont="1"/>
    <xf numFmtId="174" fontId="72" fillId="0" borderId="0" xfId="0" applyFont="1" applyAlignment="1">
      <alignment horizontal="justify" vertical="justify" wrapText="1"/>
    </xf>
    <xf numFmtId="174" fontId="54" fillId="0" borderId="0" xfId="0" applyFont="1" applyBorder="1"/>
    <xf numFmtId="174" fontId="46" fillId="0" borderId="0" xfId="0" applyFont="1"/>
    <xf numFmtId="179" fontId="35" fillId="0" borderId="0" xfId="448" applyNumberFormat="1" applyFont="1"/>
    <xf numFmtId="43" fontId="67" fillId="26" borderId="0" xfId="394" applyNumberFormat="1" applyFont="1" applyFill="1" applyBorder="1" applyAlignment="1">
      <alignment horizontal="right" vertical="center"/>
    </xf>
    <xf numFmtId="17" fontId="41" fillId="26" borderId="0" xfId="394" applyNumberFormat="1" applyFont="1" applyFill="1" applyBorder="1" applyAlignment="1">
      <alignment vertical="top" wrapText="1"/>
    </xf>
    <xf numFmtId="174" fontId="35" fillId="0" borderId="0" xfId="446" applyFont="1" applyAlignment="1">
      <alignment horizontal="center"/>
    </xf>
    <xf numFmtId="10" fontId="54" fillId="0" borderId="0" xfId="551" applyNumberFormat="1" applyFont="1"/>
    <xf numFmtId="40" fontId="104" fillId="26" borderId="0" xfId="323" applyNumberFormat="1" applyFont="1" applyFill="1" applyBorder="1" applyAlignment="1">
      <alignment vertical="center"/>
    </xf>
    <xf numFmtId="181" fontId="35" fillId="0" borderId="0" xfId="448" applyNumberFormat="1" applyFont="1"/>
    <xf numFmtId="9" fontId="6" fillId="0" borderId="0" xfId="551" applyNumberFormat="1" applyFont="1" applyFill="1" applyBorder="1" applyAlignment="1">
      <alignment horizontal="right"/>
    </xf>
    <xf numFmtId="40" fontId="57" fillId="26" borderId="0" xfId="323" applyNumberFormat="1" applyFont="1" applyFill="1" applyBorder="1" applyAlignment="1">
      <alignment vertical="center"/>
    </xf>
    <xf numFmtId="174" fontId="36" fillId="0" borderId="0" xfId="0" applyFont="1" applyAlignment="1">
      <alignment horizontal="center"/>
    </xf>
    <xf numFmtId="10" fontId="36" fillId="0" borderId="0" xfId="551" applyNumberFormat="1" applyFont="1" applyAlignment="1">
      <alignment horizontal="center"/>
    </xf>
    <xf numFmtId="40" fontId="57" fillId="26" borderId="0" xfId="323" applyNumberFormat="1" applyFont="1" applyFill="1" applyBorder="1" applyAlignment="1">
      <alignment horizontal="center" vertical="center"/>
    </xf>
    <xf numFmtId="179" fontId="0" fillId="0" borderId="0" xfId="0" applyNumberFormat="1" applyAlignment="1">
      <alignment horizontal="center"/>
    </xf>
    <xf numFmtId="174" fontId="43" fillId="0" borderId="0" xfId="0" applyFont="1" applyAlignment="1">
      <alignment horizontal="center"/>
    </xf>
    <xf numFmtId="171" fontId="41" fillId="26" borderId="0" xfId="551" applyNumberFormat="1" applyFont="1" applyFill="1" applyBorder="1" applyAlignment="1">
      <alignment vertical="center"/>
    </xf>
    <xf numFmtId="3" fontId="68" fillId="26" borderId="0" xfId="323" applyNumberFormat="1" applyFont="1" applyFill="1" applyBorder="1" applyAlignment="1">
      <alignment horizontal="right" vertical="center"/>
    </xf>
    <xf numFmtId="174" fontId="68" fillId="0" borderId="0" xfId="347" applyFont="1" applyBorder="1"/>
    <xf numFmtId="174" fontId="54" fillId="0" borderId="0" xfId="0" applyFont="1" applyFill="1" applyBorder="1"/>
    <xf numFmtId="43" fontId="0" fillId="0" borderId="0" xfId="0" applyNumberFormat="1" applyAlignment="1"/>
    <xf numFmtId="43" fontId="54" fillId="0" borderId="0" xfId="0" applyNumberFormat="1" applyFont="1"/>
    <xf numFmtId="43" fontId="54" fillId="0" borderId="0" xfId="0" applyNumberFormat="1" applyFont="1" applyAlignment="1">
      <alignment vertical="center"/>
    </xf>
    <xf numFmtId="174" fontId="0" fillId="0" borderId="0" xfId="0" applyAlignment="1">
      <alignment horizontal="center"/>
    </xf>
    <xf numFmtId="41" fontId="39" fillId="0" borderId="0" xfId="0" applyNumberFormat="1" applyFont="1" applyAlignment="1">
      <alignment vertical="center"/>
    </xf>
    <xf numFmtId="174" fontId="0" fillId="0" borderId="0" xfId="0" applyAlignment="1">
      <alignment horizontal="right" vertical="center"/>
    </xf>
    <xf numFmtId="0" fontId="0" fillId="0" borderId="0" xfId="743" applyFont="1"/>
    <xf numFmtId="10" fontId="105" fillId="28" borderId="0" xfId="743" applyNumberFormat="1" applyFont="1" applyFill="1" applyAlignment="1"/>
    <xf numFmtId="10" fontId="43" fillId="0" borderId="0" xfId="551" applyNumberFormat="1" applyFont="1" applyAlignment="1">
      <alignment horizontal="center"/>
    </xf>
    <xf numFmtId="174" fontId="70" fillId="0" borderId="0" xfId="0" applyFont="1" applyFill="1" applyBorder="1" applyAlignment="1">
      <alignment horizontal="center" vertical="center" wrapText="1"/>
    </xf>
    <xf numFmtId="168" fontId="51" fillId="26" borderId="0" xfId="0" applyNumberFormat="1" applyFont="1" applyFill="1" applyBorder="1" applyAlignment="1" applyProtection="1">
      <alignment horizontal="right" vertical="center"/>
    </xf>
    <xf numFmtId="174" fontId="61" fillId="26" borderId="0" xfId="0" applyFont="1" applyFill="1" applyBorder="1" applyAlignment="1">
      <alignment horizontal="right" vertical="center"/>
    </xf>
    <xf numFmtId="171" fontId="60" fillId="26" borderId="0" xfId="0" applyNumberFormat="1" applyFont="1" applyFill="1" applyBorder="1" applyAlignment="1">
      <alignment horizontal="right" vertical="center"/>
    </xf>
    <xf numFmtId="10" fontId="60" fillId="26" borderId="0" xfId="0" applyNumberFormat="1" applyFont="1" applyFill="1" applyBorder="1" applyAlignment="1">
      <alignment horizontal="right" vertical="center"/>
    </xf>
    <xf numFmtId="174" fontId="61" fillId="26" borderId="0" xfId="0" applyNumberFormat="1" applyFont="1" applyFill="1" applyBorder="1" applyAlignment="1">
      <alignment horizontal="right" vertical="center"/>
    </xf>
    <xf numFmtId="43" fontId="41" fillId="26" borderId="0" xfId="551" applyNumberFormat="1" applyFont="1" applyFill="1" applyBorder="1" applyAlignment="1">
      <alignment vertical="center"/>
    </xf>
    <xf numFmtId="10" fontId="0" fillId="0" borderId="0" xfId="551" applyNumberFormat="1" applyFont="1" applyAlignment="1"/>
    <xf numFmtId="173" fontId="68" fillId="0" borderId="12" xfId="0" applyNumberFormat="1" applyFont="1" applyFill="1" applyBorder="1" applyAlignment="1" applyProtection="1">
      <alignment horizontal="center" vertical="center"/>
    </xf>
    <xf numFmtId="173" fontId="68" fillId="0" borderId="25" xfId="0" applyNumberFormat="1" applyFont="1" applyFill="1" applyBorder="1" applyAlignment="1" applyProtection="1">
      <alignment horizontal="center" vertical="center"/>
    </xf>
    <xf numFmtId="173" fontId="68" fillId="0" borderId="0" xfId="0" applyNumberFormat="1" applyFont="1" applyFill="1" applyBorder="1" applyAlignment="1" applyProtection="1">
      <alignment horizontal="center" vertical="center"/>
    </xf>
    <xf numFmtId="173" fontId="68" fillId="0" borderId="24" xfId="0" applyNumberFormat="1" applyFont="1" applyFill="1" applyBorder="1" applyAlignment="1" applyProtection="1">
      <alignment horizontal="center" vertical="center"/>
    </xf>
    <xf numFmtId="173" fontId="68" fillId="26" borderId="0" xfId="0" applyNumberFormat="1" applyFont="1" applyFill="1" applyBorder="1" applyAlignment="1" applyProtection="1">
      <alignment horizontal="center" vertical="center"/>
    </xf>
    <xf numFmtId="173" fontId="68" fillId="26" borderId="24" xfId="0" applyNumberFormat="1" applyFont="1" applyFill="1" applyBorder="1" applyAlignment="1" applyProtection="1">
      <alignment horizontal="center" vertical="center"/>
    </xf>
    <xf numFmtId="10" fontId="101" fillId="28" borderId="0" xfId="551" applyNumberFormat="1" applyFont="1" applyFill="1"/>
    <xf numFmtId="43" fontId="49" fillId="26" borderId="0" xfId="0" applyNumberFormat="1" applyFont="1" applyFill="1" applyBorder="1" applyAlignment="1">
      <alignment horizontal="right" vertical="center"/>
    </xf>
    <xf numFmtId="171" fontId="0" fillId="0" borderId="0" xfId="551" applyNumberFormat="1" applyFont="1" applyAlignment="1">
      <alignment horizontal="right"/>
    </xf>
    <xf numFmtId="194" fontId="0" fillId="0" borderId="0" xfId="0" applyNumberFormat="1" applyBorder="1"/>
    <xf numFmtId="179" fontId="35" fillId="0" borderId="0" xfId="388" applyNumberFormat="1" applyFont="1"/>
    <xf numFmtId="43" fontId="41" fillId="26" borderId="0" xfId="323" applyNumberFormat="1" applyFont="1" applyFill="1" applyBorder="1" applyAlignment="1">
      <alignment horizontal="right" vertical="center"/>
    </xf>
    <xf numFmtId="9" fontId="54" fillId="0" borderId="0" xfId="551" applyFont="1"/>
    <xf numFmtId="9" fontId="43" fillId="0" borderId="0" xfId="551" applyFont="1" applyFill="1" applyBorder="1" applyAlignment="1" applyProtection="1"/>
    <xf numFmtId="186" fontId="54" fillId="0" borderId="0" xfId="0" applyNumberFormat="1" applyFont="1"/>
    <xf numFmtId="174" fontId="50" fillId="0" borderId="0" xfId="0" applyFont="1" applyBorder="1" applyAlignment="1">
      <alignment vertical="center"/>
    </xf>
    <xf numFmtId="174" fontId="50" fillId="0" borderId="0" xfId="0" applyFont="1" applyAlignment="1">
      <alignment vertical="center"/>
    </xf>
    <xf numFmtId="0" fontId="50" fillId="0" borderId="0" xfId="579" applyFont="1" applyAlignment="1"/>
    <xf numFmtId="43" fontId="35" fillId="0" borderId="0" xfId="579" applyNumberFormat="1" applyAlignment="1"/>
    <xf numFmtId="3" fontId="68" fillId="0" borderId="0" xfId="0" applyNumberFormat="1" applyFont="1" applyFill="1" applyBorder="1" applyAlignment="1">
      <alignment horizontal="right" vertical="center"/>
    </xf>
    <xf numFmtId="174" fontId="54" fillId="0" borderId="0" xfId="0" applyFont="1" applyAlignment="1">
      <alignment horizontal="center" vertical="center"/>
    </xf>
    <xf numFmtId="179" fontId="54" fillId="0" borderId="0" xfId="0" applyNumberFormat="1" applyFont="1" applyAlignment="1">
      <alignment horizontal="center" vertical="center"/>
    </xf>
    <xf numFmtId="0" fontId="55" fillId="0" borderId="0" xfId="743" applyFont="1" applyBorder="1" applyAlignment="1">
      <alignment horizontal="center"/>
    </xf>
    <xf numFmtId="10" fontId="0" fillId="0" borderId="0" xfId="551" applyNumberFormat="1" applyFont="1" applyFill="1" applyAlignment="1"/>
    <xf numFmtId="174" fontId="48" fillId="0" borderId="0" xfId="0" applyFont="1" applyFill="1" applyAlignment="1"/>
    <xf numFmtId="174" fontId="61" fillId="0" borderId="0" xfId="442" applyFont="1" applyAlignment="1">
      <alignment vertical="center"/>
    </xf>
    <xf numFmtId="174" fontId="54" fillId="0" borderId="0" xfId="388" applyFont="1" applyBorder="1"/>
    <xf numFmtId="179" fontId="54" fillId="0" borderId="0" xfId="0" applyNumberFormat="1" applyFont="1" applyBorder="1"/>
    <xf numFmtId="194" fontId="54" fillId="0" borderId="0" xfId="0" applyNumberFormat="1" applyFont="1" applyBorder="1"/>
    <xf numFmtId="179" fontId="54" fillId="0" borderId="0" xfId="388" applyNumberFormat="1" applyFont="1" applyBorder="1"/>
    <xf numFmtId="181" fontId="54" fillId="0" borderId="0" xfId="0" applyNumberFormat="1" applyFont="1"/>
    <xf numFmtId="179" fontId="54" fillId="0" borderId="0" xfId="388" applyNumberFormat="1" applyFont="1"/>
    <xf numFmtId="174" fontId="35" fillId="0" borderId="0" xfId="448" applyFont="1" applyAlignment="1">
      <alignment vertical="center"/>
    </xf>
    <xf numFmtId="3" fontId="32" fillId="26" borderId="0" xfId="0" applyNumberFormat="1" applyFont="1" applyFill="1" applyBorder="1" applyAlignment="1">
      <alignment horizontal="center"/>
    </xf>
    <xf numFmtId="174" fontId="35" fillId="0" borderId="0" xfId="442" applyFont="1" applyAlignment="1">
      <alignment horizontal="center" vertical="center"/>
    </xf>
    <xf numFmtId="43" fontId="30" fillId="26" borderId="0" xfId="336" applyFont="1" applyFill="1" applyBorder="1" applyAlignment="1">
      <alignment horizontal="center" vertical="center"/>
    </xf>
    <xf numFmtId="174" fontId="35" fillId="0" borderId="0" xfId="442" applyFont="1" applyAlignment="1">
      <alignment vertical="center"/>
    </xf>
    <xf numFmtId="0" fontId="48" fillId="0" borderId="0" xfId="579" applyFont="1" applyAlignment="1">
      <alignment vertical="center"/>
    </xf>
    <xf numFmtId="174" fontId="70" fillId="0" borderId="0" xfId="0" applyFont="1" applyFill="1" applyBorder="1" applyAlignment="1">
      <alignment horizontal="center" vertical="center" wrapText="1"/>
    </xf>
    <xf numFmtId="174" fontId="44" fillId="0" borderId="13" xfId="0" applyNumberFormat="1" applyFont="1" applyFill="1" applyBorder="1" applyAlignment="1">
      <alignment horizontal="center" vertical="center"/>
    </xf>
    <xf numFmtId="174" fontId="44" fillId="0" borderId="15" xfId="0" applyNumberFormat="1" applyFont="1" applyFill="1" applyBorder="1" applyAlignment="1">
      <alignment horizontal="center" vertical="center" wrapText="1"/>
    </xf>
    <xf numFmtId="49" fontId="46" fillId="26" borderId="20" xfId="0" applyNumberFormat="1" applyFont="1" applyFill="1" applyBorder="1" applyAlignment="1">
      <alignment horizontal="center" vertical="center"/>
    </xf>
    <xf numFmtId="43" fontId="43" fillId="26" borderId="0" xfId="323" applyFont="1" applyFill="1" applyBorder="1" applyAlignment="1">
      <alignment vertical="center"/>
    </xf>
    <xf numFmtId="0" fontId="35" fillId="0" borderId="0" xfId="743" applyAlignment="1">
      <alignment vertical="center"/>
    </xf>
    <xf numFmtId="174" fontId="61" fillId="0" borderId="0" xfId="0" applyNumberFormat="1" applyFont="1" applyBorder="1" applyAlignment="1">
      <alignment vertical="center"/>
    </xf>
    <xf numFmtId="10" fontId="39" fillId="28" borderId="0" xfId="551" applyNumberFormat="1" applyFont="1" applyFill="1"/>
    <xf numFmtId="0" fontId="55" fillId="0" borderId="0" xfId="743" applyFont="1" applyBorder="1" applyAlignment="1">
      <alignment horizontal="center" wrapText="1"/>
    </xf>
    <xf numFmtId="174" fontId="67" fillId="0" borderId="0" xfId="347" applyFont="1" applyBorder="1" applyAlignment="1">
      <alignment vertical="center"/>
    </xf>
    <xf numFmtId="174" fontId="39" fillId="0" borderId="0" xfId="0" applyFont="1" applyAlignment="1">
      <alignment vertical="center"/>
    </xf>
    <xf numFmtId="175" fontId="78" fillId="24" borderId="0" xfId="0" applyNumberFormat="1" applyFont="1" applyFill="1" applyBorder="1" applyAlignment="1">
      <alignment horizontal="right"/>
    </xf>
    <xf numFmtId="174" fontId="43" fillId="0" borderId="0" xfId="0" applyNumberFormat="1" applyFont="1" applyFill="1" applyBorder="1" applyAlignment="1" applyProtection="1">
      <alignment horizontal="right"/>
    </xf>
    <xf numFmtId="9" fontId="43" fillId="0" borderId="0" xfId="551" applyFont="1" applyFill="1" applyBorder="1" applyAlignment="1" applyProtection="1">
      <alignment horizontal="right"/>
    </xf>
    <xf numFmtId="9" fontId="54" fillId="0" borderId="0" xfId="551" applyFont="1" applyAlignment="1">
      <alignment horizontal="right"/>
    </xf>
    <xf numFmtId="186" fontId="54" fillId="0" borderId="0" xfId="0" applyNumberFormat="1" applyFont="1" applyAlignment="1">
      <alignment horizontal="right"/>
    </xf>
    <xf numFmtId="174" fontId="54" fillId="0" borderId="0" xfId="0" applyFont="1" applyAlignment="1">
      <alignment horizontal="right"/>
    </xf>
    <xf numFmtId="174" fontId="0" fillId="0" borderId="0" xfId="0" applyFill="1" applyAlignment="1">
      <alignment horizontal="center" vertical="center"/>
    </xf>
    <xf numFmtId="179" fontId="68" fillId="0" borderId="0" xfId="347" applyNumberFormat="1" applyFont="1" applyBorder="1"/>
    <xf numFmtId="173" fontId="68" fillId="0" borderId="38" xfId="0" applyNumberFormat="1" applyFont="1" applyFill="1" applyBorder="1" applyAlignment="1" applyProtection="1">
      <alignment horizontal="center" vertical="center"/>
    </xf>
    <xf numFmtId="49" fontId="67" fillId="0" borderId="36" xfId="0" applyNumberFormat="1" applyFont="1" applyFill="1" applyBorder="1" applyAlignment="1">
      <alignment horizontal="center" vertical="center" wrapText="1"/>
    </xf>
    <xf numFmtId="49" fontId="67" fillId="0" borderId="36" xfId="0" applyNumberFormat="1" applyFont="1" applyFill="1" applyBorder="1" applyAlignment="1" applyProtection="1">
      <alignment horizontal="center" vertical="center"/>
    </xf>
    <xf numFmtId="171" fontId="39" fillId="0" borderId="0" xfId="551" applyNumberFormat="1" applyFont="1" applyAlignment="1"/>
    <xf numFmtId="174" fontId="44" fillId="0" borderId="35" xfId="0" applyNumberFormat="1" applyFont="1" applyFill="1" applyBorder="1" applyAlignment="1">
      <alignment horizontal="center" vertical="center" wrapText="1"/>
    </xf>
    <xf numFmtId="174" fontId="44" fillId="0" borderId="37" xfId="0" applyNumberFormat="1" applyFont="1" applyFill="1" applyBorder="1" applyAlignment="1">
      <alignment horizontal="center" vertical="center" wrapText="1"/>
    </xf>
    <xf numFmtId="174" fontId="44" fillId="0" borderId="16" xfId="0" applyNumberFormat="1" applyFont="1" applyFill="1" applyBorder="1" applyAlignment="1">
      <alignment horizontal="center" vertical="center" wrapText="1"/>
    </xf>
    <xf numFmtId="171" fontId="46" fillId="26" borderId="20" xfId="551" applyNumberFormat="1" applyFont="1" applyFill="1" applyBorder="1" applyAlignment="1">
      <alignment horizontal="right" vertical="center" wrapText="1"/>
    </xf>
    <xf numFmtId="171" fontId="46" fillId="26" borderId="0" xfId="551" applyNumberFormat="1" applyFont="1" applyFill="1" applyBorder="1" applyAlignment="1">
      <alignment horizontal="right" vertical="center" wrapText="1"/>
    </xf>
    <xf numFmtId="171" fontId="46" fillId="26" borderId="18" xfId="551" applyNumberFormat="1" applyFont="1" applyFill="1" applyBorder="1" applyAlignment="1">
      <alignment horizontal="right" vertical="center" wrapText="1"/>
    </xf>
    <xf numFmtId="171" fontId="46" fillId="26" borderId="11" xfId="551" applyNumberFormat="1" applyFont="1" applyFill="1" applyBorder="1" applyAlignment="1">
      <alignment horizontal="right" vertical="center" wrapText="1"/>
    </xf>
    <xf numFmtId="174" fontId="40" fillId="0" borderId="0" xfId="0" applyFont="1"/>
    <xf numFmtId="174" fontId="40" fillId="0" borderId="0" xfId="0" applyFont="1" applyAlignment="1">
      <alignment horizontal="right"/>
    </xf>
    <xf numFmtId="9" fontId="40" fillId="0" borderId="0" xfId="551" applyFont="1"/>
    <xf numFmtId="3" fontId="68" fillId="26" borderId="0" xfId="0" applyNumberFormat="1" applyFont="1" applyFill="1" applyBorder="1" applyAlignment="1" applyProtection="1">
      <alignment horizontal="right"/>
    </xf>
    <xf numFmtId="171" fontId="54" fillId="0" borderId="0" xfId="551" applyNumberFormat="1" applyFont="1" applyAlignment="1">
      <alignment horizontal="right"/>
    </xf>
    <xf numFmtId="174" fontId="68" fillId="0" borderId="0" xfId="0" applyNumberFormat="1" applyFont="1" applyFill="1" applyBorder="1" applyAlignment="1" applyProtection="1"/>
    <xf numFmtId="9" fontId="68" fillId="0" borderId="0" xfId="551" applyFont="1" applyFill="1" applyBorder="1" applyAlignment="1" applyProtection="1">
      <alignment horizontal="right"/>
    </xf>
    <xf numFmtId="9" fontId="68" fillId="0" borderId="0" xfId="551" applyFont="1" applyFill="1" applyBorder="1" applyAlignment="1" applyProtection="1"/>
    <xf numFmtId="174" fontId="44" fillId="0" borderId="38" xfId="0" applyNumberFormat="1" applyFont="1" applyFill="1" applyBorder="1" applyAlignment="1">
      <alignment horizontal="center" vertical="center"/>
    </xf>
    <xf numFmtId="174" fontId="44" fillId="0" borderId="38" xfId="0" applyNumberFormat="1" applyFont="1" applyFill="1" applyBorder="1" applyAlignment="1">
      <alignment horizontal="center" vertical="center" wrapText="1"/>
    </xf>
    <xf numFmtId="174" fontId="43" fillId="26" borderId="0" xfId="0" applyFont="1" applyFill="1" applyAlignment="1">
      <alignment horizontal="left" vertical="top" indent="1"/>
    </xf>
    <xf numFmtId="43" fontId="0" fillId="26" borderId="0" xfId="0" applyNumberFormat="1" applyFill="1" applyBorder="1" applyAlignment="1">
      <alignment horizontal="center" vertical="center"/>
    </xf>
    <xf numFmtId="43" fontId="2" fillId="26" borderId="0" xfId="0" applyNumberFormat="1" applyFont="1" applyFill="1" applyBorder="1" applyAlignment="1">
      <alignment horizontal="center" vertical="center"/>
    </xf>
    <xf numFmtId="174" fontId="0" fillId="26" borderId="0" xfId="0" applyFill="1" applyBorder="1" applyAlignment="1">
      <alignment horizontal="center" vertical="center"/>
    </xf>
    <xf numFmtId="41" fontId="35" fillId="0" borderId="0" xfId="450" applyNumberFormat="1" applyFont="1"/>
    <xf numFmtId="41" fontId="35" fillId="0" borderId="0" xfId="450" applyNumberFormat="1" applyFont="1" applyBorder="1"/>
    <xf numFmtId="41" fontId="0" fillId="0" borderId="0" xfId="450" applyNumberFormat="1" applyFont="1" applyBorder="1" applyAlignment="1">
      <alignment vertical="center" wrapText="1"/>
    </xf>
    <xf numFmtId="41" fontId="0" fillId="0" borderId="0" xfId="0" applyNumberFormat="1" applyBorder="1"/>
    <xf numFmtId="41" fontId="35" fillId="0" borderId="0" xfId="450" applyNumberFormat="1" applyFont="1" applyBorder="1" applyAlignment="1"/>
    <xf numFmtId="41" fontId="61" fillId="0" borderId="0" xfId="450" applyNumberFormat="1" applyFont="1" applyBorder="1" applyAlignment="1">
      <alignment vertical="center" wrapText="1"/>
    </xf>
    <xf numFmtId="41" fontId="61" fillId="0" borderId="0" xfId="450" applyNumberFormat="1" applyFont="1" applyBorder="1"/>
    <xf numFmtId="41" fontId="61" fillId="0" borderId="0" xfId="0" applyNumberFormat="1" applyFont="1" applyBorder="1"/>
    <xf numFmtId="41" fontId="61" fillId="0" borderId="0" xfId="450" applyNumberFormat="1" applyFont="1" applyBorder="1" applyAlignment="1"/>
    <xf numFmtId="174" fontId="0" fillId="0" borderId="0" xfId="0" applyAlignment="1">
      <alignment horizontal="center"/>
    </xf>
    <xf numFmtId="172" fontId="0" fillId="0" borderId="0" xfId="0" applyNumberFormat="1" applyFill="1" applyBorder="1" applyAlignment="1"/>
    <xf numFmtId="10" fontId="50" fillId="0" borderId="0" xfId="551" applyNumberFormat="1" applyFont="1" applyFill="1" applyBorder="1" applyAlignment="1"/>
    <xf numFmtId="10" fontId="50" fillId="0" borderId="0" xfId="551" applyNumberFormat="1" applyFont="1" applyAlignment="1"/>
    <xf numFmtId="179" fontId="35" fillId="0" borderId="0" xfId="442" applyNumberFormat="1" applyFont="1" applyAlignment="1">
      <alignment vertical="center"/>
    </xf>
    <xf numFmtId="174" fontId="0" fillId="0" borderId="0" xfId="0" applyAlignment="1">
      <alignment horizontal="center" vertical="center"/>
    </xf>
    <xf numFmtId="174" fontId="54" fillId="0" borderId="0" xfId="0" applyFont="1" applyAlignment="1">
      <alignment horizontal="left" vertical="top" wrapText="1" indent="1"/>
    </xf>
    <xf numFmtId="174" fontId="0" fillId="0" borderId="0" xfId="0" applyAlignment="1">
      <alignment horizontal="center"/>
    </xf>
    <xf numFmtId="174" fontId="58" fillId="0" borderId="0" xfId="0" applyFont="1" applyFill="1" applyBorder="1" applyAlignment="1">
      <alignment horizontal="center" vertical="center" wrapText="1"/>
    </xf>
    <xf numFmtId="174" fontId="0" fillId="0" borderId="0" xfId="0" applyAlignment="1">
      <alignment wrapText="1"/>
    </xf>
    <xf numFmtId="0" fontId="48" fillId="0" borderId="0" xfId="579" applyFont="1" applyAlignment="1"/>
    <xf numFmtId="0" fontId="48" fillId="0" borderId="0" xfId="579" applyFont="1"/>
    <xf numFmtId="195" fontId="41" fillId="26" borderId="0" xfId="323" applyNumberFormat="1" applyFont="1" applyFill="1" applyBorder="1" applyAlignment="1">
      <alignment vertical="center"/>
    </xf>
    <xf numFmtId="0" fontId="129" fillId="0" borderId="0" xfId="579" applyFont="1" applyAlignment="1">
      <alignment vertical="center"/>
    </xf>
    <xf numFmtId="43" fontId="130" fillId="26" borderId="0" xfId="323" applyFont="1" applyFill="1" applyBorder="1" applyAlignment="1">
      <alignment vertical="center"/>
    </xf>
    <xf numFmtId="43" fontId="129" fillId="0" borderId="0" xfId="579" applyNumberFormat="1" applyFont="1" applyAlignment="1">
      <alignment vertical="center"/>
    </xf>
    <xf numFmtId="43" fontId="130" fillId="26" borderId="0" xfId="323" applyFont="1" applyFill="1" applyBorder="1" applyAlignment="1">
      <alignment horizontal="left" vertical="center"/>
    </xf>
    <xf numFmtId="43" fontId="129" fillId="0" borderId="0" xfId="579" applyNumberFormat="1" applyFont="1"/>
    <xf numFmtId="0" fontId="129" fillId="0" borderId="0" xfId="579" applyFont="1"/>
    <xf numFmtId="174" fontId="41" fillId="0" borderId="0" xfId="0" applyNumberFormat="1" applyFont="1" applyBorder="1" applyAlignment="1">
      <alignment vertical="center" wrapText="1"/>
    </xf>
    <xf numFmtId="168" fontId="56" fillId="26" borderId="19" xfId="0" applyNumberFormat="1" applyFont="1" applyFill="1" applyBorder="1" applyAlignment="1">
      <alignment horizontal="center" vertical="center"/>
    </xf>
    <xf numFmtId="174" fontId="0" fillId="0" borderId="0" xfId="0" applyAlignment="1">
      <alignment horizontal="center" vertical="center"/>
    </xf>
    <xf numFmtId="49" fontId="46" fillId="26" borderId="40" xfId="0" applyNumberFormat="1" applyFont="1" applyFill="1" applyBorder="1" applyAlignment="1">
      <alignment horizontal="center" vertical="center"/>
    </xf>
    <xf numFmtId="198" fontId="0" fillId="0" borderId="0" xfId="0" applyNumberFormat="1"/>
    <xf numFmtId="198" fontId="0" fillId="0" borderId="0" xfId="0" applyNumberFormat="1" applyFill="1" applyBorder="1"/>
    <xf numFmtId="41" fontId="72" fillId="26" borderId="45" xfId="328" applyNumberFormat="1" applyFont="1" applyFill="1" applyBorder="1" applyAlignment="1">
      <alignment vertical="center"/>
    </xf>
    <xf numFmtId="171" fontId="43" fillId="0" borderId="0" xfId="551" applyNumberFormat="1" applyFont="1" applyAlignment="1">
      <alignment horizontal="right"/>
    </xf>
    <xf numFmtId="168" fontId="134" fillId="0" borderId="0" xfId="323" applyNumberFormat="1" applyFont="1" applyAlignment="1">
      <alignment vertical="center"/>
    </xf>
    <xf numFmtId="173" fontId="68" fillId="26" borderId="11" xfId="0" applyNumberFormat="1" applyFont="1" applyFill="1" applyBorder="1" applyAlignment="1" applyProtection="1">
      <alignment horizontal="center" vertical="center"/>
    </xf>
    <xf numFmtId="173" fontId="68" fillId="26" borderId="22" xfId="0" applyNumberFormat="1" applyFont="1" applyFill="1" applyBorder="1" applyAlignment="1" applyProtection="1">
      <alignment horizontal="center" vertical="center"/>
    </xf>
    <xf numFmtId="41" fontId="139" fillId="26" borderId="13" xfId="2504" applyNumberFormat="1" applyFont="1" applyFill="1" applyBorder="1" applyAlignment="1">
      <alignment horizontal="left" vertical="center" wrapText="1"/>
    </xf>
    <xf numFmtId="0" fontId="143" fillId="0" borderId="0" xfId="2508" applyFont="1" applyFill="1" applyBorder="1" applyAlignment="1">
      <alignment vertical="center" wrapText="1"/>
    </xf>
    <xf numFmtId="0" fontId="143" fillId="0" borderId="0" xfId="2508" applyFont="1" applyFill="1" applyBorder="1" applyAlignment="1">
      <alignment horizontal="center" vertical="center" wrapText="1"/>
    </xf>
    <xf numFmtId="179" fontId="54" fillId="0" borderId="0" xfId="0" applyNumberFormat="1" applyFont="1"/>
    <xf numFmtId="168" fontId="43" fillId="26" borderId="0" xfId="323" applyNumberFormat="1" applyFont="1" applyFill="1" applyBorder="1" applyAlignment="1">
      <alignment vertical="center"/>
    </xf>
    <xf numFmtId="168" fontId="53" fillId="26" borderId="0" xfId="323" applyNumberFormat="1" applyFont="1" applyFill="1" applyBorder="1" applyAlignment="1">
      <alignment vertical="center"/>
    </xf>
    <xf numFmtId="17" fontId="68" fillId="26" borderId="0" xfId="394" applyNumberFormat="1" applyFont="1" applyFill="1" applyBorder="1" applyAlignment="1">
      <alignment horizontal="left" vertical="center"/>
    </xf>
    <xf numFmtId="174" fontId="54" fillId="0" borderId="0" xfId="0" applyFont="1" applyBorder="1" applyAlignment="1">
      <alignment horizontal="left" vertical="center" wrapText="1"/>
    </xf>
    <xf numFmtId="43" fontId="41" fillId="26" borderId="0" xfId="323" applyFont="1" applyFill="1" applyBorder="1" applyAlignment="1">
      <alignment vertical="center"/>
    </xf>
    <xf numFmtId="172" fontId="54" fillId="0" borderId="0" xfId="0" applyNumberFormat="1" applyFont="1" applyFill="1" applyBorder="1"/>
    <xf numFmtId="187" fontId="54" fillId="0" borderId="0" xfId="0" applyNumberFormat="1" applyFont="1" applyFill="1" applyBorder="1"/>
    <xf numFmtId="10" fontId="54" fillId="0" borderId="0" xfId="551" applyNumberFormat="1" applyFont="1" applyFill="1" applyBorder="1" applyAlignment="1"/>
    <xf numFmtId="196" fontId="54" fillId="0" borderId="0" xfId="0" applyNumberFormat="1" applyFont="1" applyFill="1" applyBorder="1"/>
    <xf numFmtId="196" fontId="40" fillId="0" borderId="0" xfId="0" applyNumberFormat="1" applyFont="1" applyFill="1" applyBorder="1"/>
    <xf numFmtId="172" fontId="54" fillId="0" borderId="0" xfId="0" applyNumberFormat="1" applyFont="1" applyFill="1" applyBorder="1" applyAlignment="1">
      <alignment horizontal="left" indent="1"/>
    </xf>
    <xf numFmtId="196" fontId="54" fillId="0" borderId="0" xfId="0" applyNumberFormat="1" applyFont="1" applyFill="1" applyBorder="1" applyAlignment="1">
      <alignment horizontal="left" indent="1"/>
    </xf>
    <xf numFmtId="174" fontId="54" fillId="0" borderId="0" xfId="0" applyNumberFormat="1" applyFont="1" applyFill="1" applyBorder="1"/>
    <xf numFmtId="9" fontId="54" fillId="0" borderId="0" xfId="0" applyNumberFormat="1" applyFont="1"/>
    <xf numFmtId="10" fontId="40" fillId="0" borderId="0" xfId="551" applyNumberFormat="1" applyFont="1" applyFill="1" applyBorder="1" applyAlignment="1"/>
    <xf numFmtId="43" fontId="54" fillId="0" borderId="0" xfId="0" applyNumberFormat="1" applyFont="1" applyAlignment="1"/>
    <xf numFmtId="43" fontId="132" fillId="0" borderId="0" xfId="323" applyFont="1" applyAlignment="1">
      <alignment horizontal="center"/>
    </xf>
    <xf numFmtId="43" fontId="132" fillId="0" borderId="0" xfId="323" applyFont="1" applyAlignment="1">
      <alignment horizontal="center" vertical="center"/>
    </xf>
    <xf numFmtId="43" fontId="132" fillId="0" borderId="0" xfId="323" applyFont="1"/>
    <xf numFmtId="10" fontId="71" fillId="70" borderId="13" xfId="551" applyNumberFormat="1" applyFont="1" applyFill="1" applyBorder="1" applyAlignment="1">
      <alignment horizontal="center" vertical="center"/>
    </xf>
    <xf numFmtId="174" fontId="0" fillId="0" borderId="0" xfId="0" applyAlignment="1">
      <alignment horizontal="center" vertical="center"/>
    </xf>
    <xf numFmtId="49" fontId="46" fillId="26" borderId="51" xfId="0" applyNumberFormat="1" applyFont="1" applyFill="1" applyBorder="1" applyAlignment="1">
      <alignment horizontal="center" vertical="center"/>
    </xf>
    <xf numFmtId="171" fontId="46" fillId="26" borderId="51" xfId="551" applyNumberFormat="1" applyFont="1" applyFill="1" applyBorder="1" applyAlignment="1">
      <alignment horizontal="right" vertical="center" wrapText="1"/>
    </xf>
    <xf numFmtId="43" fontId="35" fillId="0" borderId="0" xfId="323"/>
    <xf numFmtId="17" fontId="67" fillId="26" borderId="14" xfId="0" applyNumberFormat="1" applyFont="1" applyFill="1" applyBorder="1" applyAlignment="1" applyProtection="1">
      <alignment horizontal="center" vertical="center"/>
    </xf>
    <xf numFmtId="17" fontId="46" fillId="26" borderId="20" xfId="0" applyNumberFormat="1" applyFont="1" applyFill="1" applyBorder="1" applyAlignment="1">
      <alignment horizontal="center" vertical="center"/>
    </xf>
    <xf numFmtId="43" fontId="66" fillId="26" borderId="0" xfId="0" applyNumberFormat="1" applyFont="1" applyFill="1" applyBorder="1" applyAlignment="1">
      <alignment horizontal="left" vertical="center" indent="1"/>
    </xf>
    <xf numFmtId="174" fontId="101" fillId="0" borderId="0" xfId="0" applyFont="1"/>
    <xf numFmtId="197" fontId="144" fillId="26" borderId="13" xfId="1049" applyNumberFormat="1" applyFont="1" applyFill="1" applyBorder="1" applyAlignment="1">
      <alignment horizontal="right" vertical="center" wrapText="1"/>
    </xf>
    <xf numFmtId="0" fontId="35" fillId="72" borderId="0" xfId="1241" applyFill="1"/>
    <xf numFmtId="0" fontId="147" fillId="26" borderId="58" xfId="1241" applyFont="1" applyFill="1" applyBorder="1" applyAlignment="1">
      <alignment horizontal="left" vertical="center" wrapText="1" indent="2"/>
    </xf>
    <xf numFmtId="0" fontId="147" fillId="26" borderId="60" xfId="1241" applyFont="1" applyFill="1" applyBorder="1" applyAlignment="1">
      <alignment horizontal="left" vertical="center" wrapText="1" indent="2"/>
    </xf>
    <xf numFmtId="0" fontId="149" fillId="26" borderId="60" xfId="1241" applyFont="1" applyFill="1" applyBorder="1" applyAlignment="1">
      <alignment horizontal="left" vertical="center" wrapText="1" indent="2"/>
    </xf>
    <xf numFmtId="0" fontId="152" fillId="26" borderId="58" xfId="1241" applyFont="1" applyFill="1" applyBorder="1" applyAlignment="1">
      <alignment horizontal="left" vertical="center" wrapText="1" indent="2"/>
    </xf>
    <xf numFmtId="0" fontId="152" fillId="26" borderId="60" xfId="1241" applyFont="1" applyFill="1" applyBorder="1" applyAlignment="1">
      <alignment horizontal="left" vertical="center" wrapText="1" indent="2"/>
    </xf>
    <xf numFmtId="0" fontId="39" fillId="72" borderId="0" xfId="1241" applyFont="1" applyFill="1" applyAlignment="1">
      <alignment horizontal="center"/>
    </xf>
    <xf numFmtId="9" fontId="0" fillId="72" borderId="0" xfId="551" applyFont="1" applyFill="1"/>
    <xf numFmtId="0" fontId="61" fillId="72" borderId="0" xfId="1241" applyFont="1" applyFill="1"/>
    <xf numFmtId="174" fontId="155" fillId="0" borderId="0" xfId="0" applyFont="1" applyBorder="1"/>
    <xf numFmtId="174" fontId="101" fillId="0" borderId="0" xfId="0" applyFont="1" applyBorder="1"/>
    <xf numFmtId="174" fontId="101" fillId="0" borderId="0" xfId="0" applyFont="1" applyFill="1" applyBorder="1"/>
    <xf numFmtId="174" fontId="105" fillId="0" borderId="0" xfId="0" applyFont="1" applyBorder="1"/>
    <xf numFmtId="0" fontId="152" fillId="0" borderId="58" xfId="1241" applyFont="1" applyFill="1" applyBorder="1" applyAlignment="1">
      <alignment horizontal="left" vertical="center" wrapText="1" indent="2"/>
    </xf>
    <xf numFmtId="0" fontId="54" fillId="0" borderId="0" xfId="2504" applyFont="1"/>
    <xf numFmtId="0" fontId="132" fillId="0" borderId="0" xfId="2504" applyFont="1" applyBorder="1" applyAlignment="1">
      <alignment horizontal="left" vertical="center"/>
    </xf>
    <xf numFmtId="0" fontId="132" fillId="0" borderId="0" xfId="2504" applyFont="1" applyBorder="1" applyAlignment="1">
      <alignment vertical="center"/>
    </xf>
    <xf numFmtId="0" fontId="132" fillId="0" borderId="0" xfId="2504" applyFont="1" applyAlignment="1">
      <alignment horizontal="center" vertical="center"/>
    </xf>
    <xf numFmtId="0" fontId="132" fillId="0" borderId="0" xfId="2504" applyFont="1" applyAlignment="1">
      <alignment horizontal="left" vertical="center"/>
    </xf>
    <xf numFmtId="0" fontId="132" fillId="0" borderId="0" xfId="2504" applyFont="1" applyAlignment="1">
      <alignment vertical="center"/>
    </xf>
    <xf numFmtId="0" fontId="72" fillId="0" borderId="0" xfId="2504" applyFont="1" applyAlignment="1">
      <alignment vertical="center"/>
    </xf>
    <xf numFmtId="0" fontId="134" fillId="0" borderId="0" xfId="2504" applyFont="1" applyAlignment="1">
      <alignment horizontal="center" vertical="center"/>
    </xf>
    <xf numFmtId="0" fontId="139" fillId="68" borderId="13" xfId="2504" applyNumberFormat="1" applyFont="1" applyFill="1" applyBorder="1" applyAlignment="1">
      <alignment horizontal="left" vertical="center"/>
    </xf>
    <xf numFmtId="0" fontId="134" fillId="0" borderId="0" xfId="2504" applyFont="1"/>
    <xf numFmtId="0" fontId="139" fillId="68" borderId="13" xfId="2504" applyFont="1" applyFill="1" applyBorder="1" applyAlignment="1">
      <alignment horizontal="left" vertical="center"/>
    </xf>
    <xf numFmtId="0" fontId="134" fillId="0" borderId="0" xfId="2504" applyFont="1" applyAlignment="1">
      <alignment vertical="center"/>
    </xf>
    <xf numFmtId="41" fontId="140" fillId="0" borderId="13" xfId="2504" applyNumberFormat="1" applyFont="1" applyBorder="1" applyAlignment="1">
      <alignment horizontal="center" vertical="center" wrapText="1"/>
    </xf>
    <xf numFmtId="0" fontId="139" fillId="0" borderId="13" xfId="2504" applyFont="1" applyBorder="1" applyAlignment="1">
      <alignment horizontal="left" vertical="center" wrapText="1"/>
    </xf>
    <xf numFmtId="41" fontId="139" fillId="26" borderId="13" xfId="2504" applyNumberFormat="1" applyFont="1" applyFill="1" applyBorder="1" applyAlignment="1">
      <alignment horizontal="right" vertical="center" wrapText="1"/>
    </xf>
    <xf numFmtId="41" fontId="71" fillId="64" borderId="13" xfId="2504" applyNumberFormat="1" applyFont="1" applyFill="1" applyBorder="1" applyAlignment="1">
      <alignment horizontal="left" vertical="center" wrapText="1"/>
    </xf>
    <xf numFmtId="41" fontId="132" fillId="0" borderId="0" xfId="2504" applyNumberFormat="1" applyFont="1" applyAlignment="1">
      <alignment vertical="center"/>
    </xf>
    <xf numFmtId="0" fontId="139" fillId="0" borderId="0" xfId="2504" applyFont="1" applyBorder="1" applyAlignment="1">
      <alignment horizontal="center" vertical="center" wrapText="1"/>
    </xf>
    <xf numFmtId="0" fontId="134" fillId="0" borderId="0" xfId="2504" applyFont="1" applyAlignment="1">
      <alignment horizontal="center"/>
    </xf>
    <xf numFmtId="0" fontId="141" fillId="65" borderId="13" xfId="2504" applyFont="1" applyFill="1" applyBorder="1" applyAlignment="1">
      <alignment horizontal="center" vertical="center" wrapText="1"/>
    </xf>
    <xf numFmtId="0" fontId="141" fillId="63" borderId="13" xfId="2504" applyFont="1" applyFill="1" applyBorder="1" applyAlignment="1">
      <alignment horizontal="left" vertical="center" wrapText="1"/>
    </xf>
    <xf numFmtId="0" fontId="71" fillId="63" borderId="13" xfId="2504" applyFont="1" applyFill="1" applyBorder="1" applyAlignment="1">
      <alignment horizontal="center" vertical="center" wrapText="1"/>
    </xf>
    <xf numFmtId="0" fontId="139" fillId="0" borderId="13" xfId="2504" applyFont="1" applyBorder="1" applyAlignment="1">
      <alignment horizontal="left" vertical="center"/>
    </xf>
    <xf numFmtId="3" fontId="132" fillId="0" borderId="0" xfId="2504" applyNumberFormat="1" applyFont="1" applyAlignment="1">
      <alignment vertical="center"/>
    </xf>
    <xf numFmtId="41" fontId="132" fillId="69" borderId="13" xfId="2504" applyNumberFormat="1" applyFont="1" applyFill="1" applyBorder="1" applyAlignment="1">
      <alignment horizontal="left" vertical="center" wrapText="1"/>
    </xf>
    <xf numFmtId="41" fontId="141" fillId="63" borderId="13" xfId="2504" applyNumberFormat="1" applyFont="1" applyFill="1" applyBorder="1" applyAlignment="1">
      <alignment horizontal="left" vertical="center" wrapText="1"/>
    </xf>
    <xf numFmtId="0" fontId="132" fillId="0" borderId="0" xfId="2504" applyFont="1"/>
    <xf numFmtId="41" fontId="132" fillId="0" borderId="0" xfId="2504" applyNumberFormat="1" applyFont="1"/>
    <xf numFmtId="41" fontId="132" fillId="0" borderId="0" xfId="2504" applyNumberFormat="1" applyFont="1" applyAlignment="1">
      <alignment horizontal="left" vertical="center"/>
    </xf>
    <xf numFmtId="0" fontId="141" fillId="64" borderId="13" xfId="2504" applyFont="1" applyFill="1" applyBorder="1" applyAlignment="1">
      <alignment horizontal="left" vertical="center" wrapText="1"/>
    </xf>
    <xf numFmtId="0" fontId="141" fillId="64" borderId="13" xfId="2504" applyFont="1" applyFill="1" applyBorder="1" applyAlignment="1">
      <alignment horizontal="center" vertical="center" wrapText="1"/>
    </xf>
    <xf numFmtId="0" fontId="141" fillId="66" borderId="13" xfId="2504" applyFont="1" applyFill="1" applyBorder="1" applyAlignment="1">
      <alignment horizontal="center" vertical="center" wrapText="1"/>
    </xf>
    <xf numFmtId="168" fontId="142" fillId="26" borderId="13" xfId="2590" applyNumberFormat="1" applyFont="1" applyFill="1" applyBorder="1" applyAlignment="1">
      <alignment horizontal="left" vertical="center"/>
    </xf>
    <xf numFmtId="168" fontId="142" fillId="71" borderId="13" xfId="2590" applyNumberFormat="1" applyFont="1" applyFill="1" applyBorder="1" applyAlignment="1">
      <alignment horizontal="center" vertical="center"/>
    </xf>
    <xf numFmtId="41" fontId="141" fillId="64" borderId="13" xfId="2504" applyNumberFormat="1" applyFont="1" applyFill="1" applyBorder="1" applyAlignment="1">
      <alignment horizontal="left" vertical="center" wrapText="1"/>
    </xf>
    <xf numFmtId="41" fontId="141" fillId="64" borderId="13" xfId="2504" applyNumberFormat="1" applyFont="1" applyFill="1" applyBorder="1" applyAlignment="1">
      <alignment horizontal="center" vertical="center" wrapText="1"/>
    </xf>
    <xf numFmtId="168" fontId="132" fillId="0" borderId="0" xfId="2504" applyNumberFormat="1" applyFont="1" applyAlignment="1">
      <alignment horizontal="left" vertical="center"/>
    </xf>
    <xf numFmtId="168" fontId="132" fillId="0" borderId="0" xfId="2504" applyNumberFormat="1" applyFont="1" applyAlignment="1">
      <alignment horizontal="center" vertical="center"/>
    </xf>
    <xf numFmtId="0" fontId="139" fillId="0" borderId="0" xfId="2504" applyFont="1" applyBorder="1" applyAlignment="1">
      <alignment vertical="center"/>
    </xf>
    <xf numFmtId="10" fontId="139" fillId="26" borderId="13" xfId="2504" applyNumberFormat="1" applyFont="1" applyFill="1" applyBorder="1" applyAlignment="1">
      <alignment horizontal="right" vertical="center" wrapText="1"/>
    </xf>
    <xf numFmtId="0" fontId="139" fillId="26" borderId="13" xfId="2504" applyFont="1" applyFill="1" applyBorder="1" applyAlignment="1">
      <alignment horizontal="left" vertical="center" wrapText="1"/>
    </xf>
    <xf numFmtId="0" fontId="142" fillId="26" borderId="13" xfId="2504" applyFont="1" applyFill="1" applyBorder="1" applyAlignment="1">
      <alignment horizontal="left" vertical="center" wrapText="1"/>
    </xf>
    <xf numFmtId="180" fontId="139" fillId="26" borderId="13" xfId="2504" applyNumberFormat="1" applyFont="1" applyFill="1" applyBorder="1" applyAlignment="1">
      <alignment horizontal="right" vertical="center" wrapText="1"/>
    </xf>
    <xf numFmtId="0" fontId="142" fillId="26" borderId="13" xfId="2504" applyFont="1" applyFill="1" applyBorder="1" applyAlignment="1">
      <alignment horizontal="center" vertical="center" wrapText="1"/>
    </xf>
    <xf numFmtId="0" fontId="156" fillId="62" borderId="61" xfId="1241" applyFont="1" applyFill="1" applyBorder="1" applyAlignment="1">
      <alignment horizontal="center" vertical="center" wrapText="1"/>
    </xf>
    <xf numFmtId="0" fontId="156" fillId="62" borderId="62" xfId="1241" applyFont="1" applyFill="1" applyBorder="1" applyAlignment="1">
      <alignment horizontal="center" vertical="center" wrapText="1"/>
    </xf>
    <xf numFmtId="9" fontId="156" fillId="62" borderId="62" xfId="551" applyFont="1" applyFill="1" applyBorder="1" applyAlignment="1">
      <alignment horizontal="center" vertical="center" wrapText="1"/>
    </xf>
    <xf numFmtId="0" fontId="147" fillId="26" borderId="64" xfId="1241" applyFont="1" applyFill="1" applyBorder="1" applyAlignment="1">
      <alignment horizontal="left" vertical="center" wrapText="1" indent="2"/>
    </xf>
    <xf numFmtId="0" fontId="147" fillId="26" borderId="63" xfId="1241" applyFont="1" applyFill="1" applyBorder="1" applyAlignment="1">
      <alignment horizontal="left" vertical="center" wrapText="1" indent="2"/>
    </xf>
    <xf numFmtId="0" fontId="149" fillId="26" borderId="63" xfId="1241" applyFont="1" applyFill="1" applyBorder="1" applyAlignment="1">
      <alignment horizontal="left" vertical="center" wrapText="1" indent="2"/>
    </xf>
    <xf numFmtId="0" fontId="147" fillId="26" borderId="65" xfId="1241" applyFont="1" applyFill="1" applyBorder="1" applyAlignment="1">
      <alignment horizontal="left" vertical="center" wrapText="1" indent="2"/>
    </xf>
    <xf numFmtId="171" fontId="140" fillId="26" borderId="13" xfId="551" applyNumberFormat="1" applyFont="1" applyFill="1" applyBorder="1" applyAlignment="1">
      <alignment vertical="center"/>
    </xf>
    <xf numFmtId="0" fontId="139" fillId="0" borderId="13" xfId="2504" applyFont="1" applyBorder="1" applyAlignment="1">
      <alignment horizontal="center" vertical="center"/>
    </xf>
    <xf numFmtId="197" fontId="144" fillId="0" borderId="13" xfId="0" applyNumberFormat="1" applyFont="1" applyFill="1" applyBorder="1" applyAlignment="1">
      <alignment vertical="center" wrapText="1"/>
    </xf>
    <xf numFmtId="41" fontId="139" fillId="26" borderId="13" xfId="2504" applyNumberFormat="1" applyFont="1" applyFill="1" applyBorder="1" applyAlignment="1">
      <alignment vertical="center" wrapText="1"/>
    </xf>
    <xf numFmtId="41" fontId="71" fillId="62" borderId="14" xfId="2504" applyNumberFormat="1" applyFont="1" applyFill="1" applyBorder="1" applyAlignment="1">
      <alignment vertical="center" wrapText="1"/>
    </xf>
    <xf numFmtId="38" fontId="0" fillId="0" borderId="0" xfId="0" applyNumberFormat="1"/>
    <xf numFmtId="38" fontId="0" fillId="0" borderId="0" xfId="0" applyNumberFormat="1" applyFill="1" applyBorder="1"/>
    <xf numFmtId="174" fontId="54" fillId="0" borderId="0" xfId="0" applyFont="1" applyAlignment="1">
      <alignment horizontal="center"/>
    </xf>
    <xf numFmtId="168" fontId="0" fillId="0" borderId="0" xfId="323" applyNumberFormat="1" applyFont="1"/>
    <xf numFmtId="168" fontId="66" fillId="26" borderId="0" xfId="323" applyNumberFormat="1" applyFont="1" applyFill="1" applyBorder="1" applyAlignment="1">
      <alignment horizontal="left" vertical="center" indent="1"/>
    </xf>
    <xf numFmtId="168" fontId="50" fillId="0" borderId="0" xfId="323" applyNumberFormat="1" applyFont="1" applyBorder="1" applyAlignment="1">
      <alignment vertical="center"/>
    </xf>
    <xf numFmtId="200" fontId="0" fillId="0" borderId="0" xfId="0" applyNumberFormat="1"/>
    <xf numFmtId="200" fontId="48" fillId="0" borderId="0" xfId="0" applyNumberFormat="1" applyFont="1"/>
    <xf numFmtId="200" fontId="66" fillId="26" borderId="0" xfId="0" applyNumberFormat="1" applyFont="1" applyFill="1" applyBorder="1" applyAlignment="1">
      <alignment horizontal="left" vertical="center" indent="1"/>
    </xf>
    <xf numFmtId="200" fontId="50" fillId="0" borderId="0" xfId="0" applyNumberFormat="1" applyFont="1" applyBorder="1" applyAlignment="1">
      <alignment vertical="center"/>
    </xf>
    <xf numFmtId="174" fontId="58" fillId="0" borderId="0" xfId="0" applyFont="1" applyFill="1" applyBorder="1" applyAlignment="1">
      <alignment horizontal="center" vertical="center" wrapText="1"/>
    </xf>
    <xf numFmtId="174" fontId="0" fillId="0" borderId="0" xfId="0" applyAlignment="1">
      <alignment horizontal="center" vertical="center"/>
    </xf>
    <xf numFmtId="174" fontId="73" fillId="0" borderId="0" xfId="0" applyFont="1" applyFill="1" applyBorder="1" applyAlignment="1">
      <alignment horizontal="center" vertical="center" wrapText="1"/>
    </xf>
    <xf numFmtId="3" fontId="46" fillId="26" borderId="24" xfId="0" applyNumberFormat="1" applyFont="1" applyFill="1" applyBorder="1" applyAlignment="1">
      <alignment horizontal="center" vertical="center"/>
    </xf>
    <xf numFmtId="3" fontId="46" fillId="26" borderId="22" xfId="0" applyNumberFormat="1" applyFont="1" applyFill="1" applyBorder="1" applyAlignment="1">
      <alignment horizontal="center" vertical="center"/>
    </xf>
    <xf numFmtId="3" fontId="72" fillId="26" borderId="44" xfId="328" applyNumberFormat="1" applyFont="1" applyFill="1" applyBorder="1" applyAlignment="1">
      <alignment vertical="center"/>
    </xf>
    <xf numFmtId="3" fontId="72" fillId="26" borderId="50" xfId="328" applyNumberFormat="1" applyFont="1" applyFill="1" applyBorder="1" applyAlignment="1">
      <alignment vertical="center"/>
    </xf>
    <xf numFmtId="174" fontId="44" fillId="0" borderId="13" xfId="0" applyNumberFormat="1" applyFont="1" applyFill="1" applyBorder="1" applyAlignment="1">
      <alignment horizontal="center" vertical="center" wrapText="1"/>
    </xf>
    <xf numFmtId="174" fontId="58" fillId="0" borderId="0" xfId="0" applyFont="1" applyFill="1" applyBorder="1" applyAlignment="1">
      <alignment vertical="center" wrapText="1"/>
    </xf>
    <xf numFmtId="0" fontId="139" fillId="28" borderId="13" xfId="2504" applyNumberFormat="1" applyFont="1" applyFill="1" applyBorder="1" applyAlignment="1">
      <alignment horizontal="left" vertical="center"/>
    </xf>
    <xf numFmtId="41" fontId="139" fillId="28" borderId="13" xfId="2504" applyNumberFormat="1" applyFont="1" applyFill="1" applyBorder="1" applyAlignment="1">
      <alignment horizontal="left" vertical="center" wrapText="1"/>
    </xf>
    <xf numFmtId="0" fontId="132" fillId="28" borderId="13" xfId="2504" applyFont="1" applyFill="1" applyBorder="1" applyAlignment="1">
      <alignment vertical="center"/>
    </xf>
    <xf numFmtId="0" fontId="134" fillId="28" borderId="13" xfId="2504" applyFont="1" applyFill="1" applyBorder="1" applyAlignment="1">
      <alignment horizontal="center" vertical="center"/>
    </xf>
    <xf numFmtId="174" fontId="70" fillId="0" borderId="0" xfId="446" applyFont="1" applyFill="1" applyBorder="1" applyAlignment="1">
      <alignment vertical="center" wrapText="1"/>
    </xf>
    <xf numFmtId="174" fontId="0" fillId="0" borderId="0" xfId="0" applyAlignment="1">
      <alignment horizontal="center" vertical="center"/>
    </xf>
    <xf numFmtId="0" fontId="139" fillId="0" borderId="13" xfId="2504" applyFont="1" applyBorder="1" applyAlignment="1">
      <alignment vertical="center" wrapText="1"/>
    </xf>
    <xf numFmtId="0" fontId="139" fillId="26" borderId="13" xfId="2504" applyFont="1" applyFill="1" applyBorder="1" applyAlignment="1">
      <alignment vertical="center" wrapText="1"/>
    </xf>
    <xf numFmtId="41" fontId="139" fillId="69" borderId="13" xfId="2504" applyNumberFormat="1" applyFont="1" applyFill="1" applyBorder="1" applyAlignment="1">
      <alignment vertical="center" wrapText="1"/>
    </xf>
    <xf numFmtId="171" fontId="0" fillId="0" borderId="13" xfId="551" applyNumberFormat="1" applyFont="1" applyBorder="1"/>
    <xf numFmtId="171" fontId="39" fillId="0" borderId="13" xfId="551" applyNumberFormat="1" applyFont="1" applyBorder="1"/>
    <xf numFmtId="171" fontId="39" fillId="0" borderId="13" xfId="551" applyNumberFormat="1" applyFont="1" applyBorder="1" applyAlignment="1">
      <alignment vertical="center" wrapText="1"/>
    </xf>
    <xf numFmtId="174" fontId="0" fillId="0" borderId="13" xfId="0" applyBorder="1"/>
    <xf numFmtId="174" fontId="39" fillId="0" borderId="13" xfId="0" applyFont="1" applyBorder="1"/>
    <xf numFmtId="174" fontId="39" fillId="0" borderId="13" xfId="0" applyFont="1" applyBorder="1" applyAlignment="1">
      <alignment horizontal="center" vertical="center" wrapText="1"/>
    </xf>
    <xf numFmtId="174" fontId="39" fillId="0" borderId="13" xfId="0" applyFont="1" applyBorder="1" applyAlignment="1">
      <alignment horizontal="center" vertical="center"/>
    </xf>
    <xf numFmtId="3" fontId="39" fillId="0" borderId="13" xfId="0" applyNumberFormat="1" applyFont="1" applyBorder="1" applyAlignment="1">
      <alignment horizontal="center" vertical="center" wrapText="1"/>
    </xf>
    <xf numFmtId="171" fontId="39" fillId="0" borderId="13" xfId="551" applyNumberFormat="1" applyFont="1" applyBorder="1" applyAlignment="1">
      <alignment horizontal="center" vertical="center" wrapText="1"/>
    </xf>
    <xf numFmtId="4" fontId="39" fillId="0" borderId="13" xfId="0" applyNumberFormat="1" applyFont="1" applyBorder="1" applyAlignment="1">
      <alignment horizontal="center" vertical="center" wrapText="1"/>
    </xf>
    <xf numFmtId="174" fontId="39" fillId="0" borderId="13" xfId="0" applyFont="1" applyBorder="1" applyAlignment="1">
      <alignment horizontal="center" wrapText="1"/>
    </xf>
    <xf numFmtId="174" fontId="39" fillId="0" borderId="13" xfId="0" applyFont="1" applyFill="1" applyBorder="1" applyAlignment="1">
      <alignment horizontal="center" vertical="center"/>
    </xf>
    <xf numFmtId="174" fontId="53" fillId="0" borderId="13" xfId="0" applyFont="1" applyBorder="1" applyAlignment="1">
      <alignment horizontal="center" wrapText="1"/>
    </xf>
    <xf numFmtId="41" fontId="39" fillId="0" borderId="13" xfId="0" applyNumberFormat="1" applyFont="1" applyBorder="1" applyAlignment="1">
      <alignment horizontal="center" vertical="center" wrapText="1"/>
    </xf>
    <xf numFmtId="41" fontId="0" fillId="0" borderId="13" xfId="0" applyNumberFormat="1" applyBorder="1" applyAlignment="1">
      <alignment horizontal="center" vertical="center" wrapText="1"/>
    </xf>
    <xf numFmtId="171" fontId="0" fillId="0" borderId="13" xfId="551" applyNumberFormat="1" applyFont="1" applyBorder="1" applyAlignment="1">
      <alignment horizontal="right" vertical="center" wrapText="1"/>
    </xf>
    <xf numFmtId="3" fontId="41" fillId="0" borderId="0" xfId="325" applyNumberFormat="1" applyFont="1" applyFill="1" applyBorder="1" applyAlignment="1">
      <alignment vertical="center"/>
    </xf>
    <xf numFmtId="10" fontId="39" fillId="0" borderId="0" xfId="551" applyNumberFormat="1" applyFont="1" applyAlignment="1">
      <alignment horizontal="center" vertical="center"/>
    </xf>
    <xf numFmtId="174" fontId="39" fillId="0" borderId="0" xfId="0" applyFont="1" applyAlignment="1">
      <alignment horizontal="center" vertical="center"/>
    </xf>
    <xf numFmtId="10" fontId="0" fillId="0" borderId="0" xfId="551" applyNumberFormat="1" applyFont="1" applyAlignment="1">
      <alignment horizontal="center" vertical="center"/>
    </xf>
    <xf numFmtId="10" fontId="0" fillId="0" borderId="0" xfId="0" applyNumberFormat="1" applyAlignment="1">
      <alignment horizontal="center" vertical="center"/>
    </xf>
    <xf numFmtId="10" fontId="164" fillId="0" borderId="0" xfId="551" applyNumberFormat="1" applyFont="1" applyAlignment="1">
      <alignment horizontal="center" vertical="center"/>
    </xf>
    <xf numFmtId="3" fontId="0" fillId="0" borderId="13" xfId="0" applyNumberFormat="1" applyBorder="1" applyAlignment="1">
      <alignment horizontal="center" vertical="center" wrapText="1"/>
    </xf>
    <xf numFmtId="171" fontId="0" fillId="0" borderId="13" xfId="551" applyNumberFormat="1" applyFont="1" applyBorder="1" applyAlignment="1">
      <alignment horizontal="center" vertical="center" wrapText="1"/>
    </xf>
    <xf numFmtId="171" fontId="0" fillId="0" borderId="13" xfId="551" applyNumberFormat="1" applyFont="1" applyBorder="1" applyAlignment="1">
      <alignment horizontal="right"/>
    </xf>
    <xf numFmtId="10" fontId="0" fillId="0" borderId="13" xfId="551" applyNumberFormat="1" applyFont="1" applyBorder="1" applyAlignment="1">
      <alignment horizontal="right"/>
    </xf>
    <xf numFmtId="171" fontId="39" fillId="0" borderId="13" xfId="551" applyNumberFormat="1" applyFont="1" applyBorder="1" applyAlignment="1">
      <alignment horizontal="right"/>
    </xf>
    <xf numFmtId="174" fontId="39" fillId="0" borderId="13" xfId="0" applyFont="1" applyBorder="1" applyAlignment="1">
      <alignment horizontal="right"/>
    </xf>
    <xf numFmtId="174" fontId="39" fillId="0" borderId="13" xfId="0" applyFont="1" applyBorder="1" applyAlignment="1">
      <alignment horizontal="left"/>
    </xf>
    <xf numFmtId="171" fontId="39" fillId="0" borderId="13" xfId="551" applyNumberFormat="1" applyFont="1" applyBorder="1" applyAlignment="1">
      <alignment vertical="center"/>
    </xf>
    <xf numFmtId="174" fontId="165" fillId="26" borderId="13" xfId="0" applyFont="1" applyFill="1" applyBorder="1" applyAlignment="1">
      <alignment horizontal="left" vertical="top" indent="1"/>
    </xf>
    <xf numFmtId="41" fontId="169" fillId="73" borderId="66" xfId="0" applyNumberFormat="1" applyFont="1" applyFill="1" applyBorder="1" applyAlignment="1">
      <alignment horizontal="left" vertical="top" wrapText="1"/>
    </xf>
    <xf numFmtId="3" fontId="143" fillId="0" borderId="13" xfId="2508" applyNumberFormat="1" applyFont="1" applyFill="1" applyBorder="1" applyAlignment="1">
      <alignment horizontal="center" vertical="center" wrapText="1"/>
    </xf>
    <xf numFmtId="197" fontId="144" fillId="0" borderId="13" xfId="0" applyNumberFormat="1" applyFont="1" applyFill="1" applyBorder="1" applyAlignment="1">
      <alignment horizontal="center" vertical="center" wrapText="1"/>
    </xf>
    <xf numFmtId="174" fontId="35" fillId="0" borderId="0" xfId="920"/>
    <xf numFmtId="174" fontId="0" fillId="0" borderId="0" xfId="920" applyFont="1"/>
    <xf numFmtId="174" fontId="87" fillId="0" borderId="0" xfId="920" applyFont="1"/>
    <xf numFmtId="174" fontId="170" fillId="0" borderId="0" xfId="920" applyFont="1"/>
    <xf numFmtId="0" fontId="140" fillId="26" borderId="13" xfId="2504" applyFont="1" applyFill="1" applyBorder="1" applyAlignment="1">
      <alignment horizontal="left" vertical="center" wrapText="1" indent="6"/>
    </xf>
    <xf numFmtId="174" fontId="38" fillId="0" borderId="0" xfId="0" applyFont="1"/>
    <xf numFmtId="9" fontId="0" fillId="0" borderId="0" xfId="551" applyNumberFormat="1" applyFont="1"/>
    <xf numFmtId="197" fontId="144" fillId="0" borderId="13" xfId="1049" applyNumberFormat="1" applyFont="1" applyFill="1" applyBorder="1" applyAlignment="1">
      <alignment horizontal="right" vertical="center" wrapText="1"/>
    </xf>
    <xf numFmtId="197" fontId="143" fillId="0" borderId="13" xfId="0" applyNumberFormat="1" applyFont="1" applyFill="1" applyBorder="1" applyAlignment="1">
      <alignment horizontal="left" vertical="center" wrapText="1"/>
    </xf>
    <xf numFmtId="179" fontId="0" fillId="0" borderId="0" xfId="0" applyNumberFormat="1" applyAlignment="1"/>
    <xf numFmtId="187" fontId="0" fillId="0" borderId="0" xfId="0" applyNumberFormat="1" applyAlignment="1"/>
    <xf numFmtId="174" fontId="39" fillId="0" borderId="13" xfId="0" applyFont="1" applyBorder="1" applyAlignment="1">
      <alignment vertical="center" wrapText="1"/>
    </xf>
    <xf numFmtId="41" fontId="39" fillId="0" borderId="13" xfId="0" applyNumberFormat="1" applyFont="1" applyBorder="1" applyAlignment="1"/>
    <xf numFmtId="171" fontId="39" fillId="0" borderId="13" xfId="551" applyNumberFormat="1" applyFont="1" applyBorder="1" applyAlignment="1"/>
    <xf numFmtId="180" fontId="39" fillId="0" borderId="13" xfId="0" applyNumberFormat="1" applyFont="1" applyBorder="1" applyAlignment="1">
      <alignment vertical="center"/>
    </xf>
    <xf numFmtId="171" fontId="0" fillId="0" borderId="0" xfId="551" applyNumberFormat="1" applyFont="1" applyAlignment="1">
      <alignment vertical="center"/>
    </xf>
    <xf numFmtId="171" fontId="0" fillId="0" borderId="0" xfId="551" applyNumberFormat="1" applyFont="1" applyAlignment="1"/>
    <xf numFmtId="171" fontId="0" fillId="0" borderId="13" xfId="551" applyNumberFormat="1" applyFont="1" applyBorder="1" applyAlignment="1"/>
    <xf numFmtId="41" fontId="101" fillId="0" borderId="13" xfId="0" applyNumberFormat="1" applyFont="1" applyBorder="1" applyAlignment="1"/>
    <xf numFmtId="10" fontId="0" fillId="0" borderId="13" xfId="551" applyNumberFormat="1" applyFont="1" applyBorder="1" applyAlignment="1"/>
    <xf numFmtId="174" fontId="0" fillId="0" borderId="13" xfId="0" applyBorder="1" applyAlignment="1"/>
    <xf numFmtId="174" fontId="39" fillId="0" borderId="13" xfId="0" applyFont="1" applyBorder="1" applyAlignment="1"/>
    <xf numFmtId="174" fontId="39" fillId="0" borderId="13" xfId="0" applyFont="1" applyBorder="1" applyAlignment="1">
      <alignment vertical="center"/>
    </xf>
    <xf numFmtId="41" fontId="105" fillId="0" borderId="13" xfId="0" applyNumberFormat="1" applyFont="1" applyBorder="1" applyAlignment="1"/>
    <xf numFmtId="171" fontId="105" fillId="0" borderId="13" xfId="551" applyNumberFormat="1" applyFont="1" applyBorder="1" applyAlignment="1"/>
    <xf numFmtId="179" fontId="0" fillId="0" borderId="13" xfId="0" applyNumberFormat="1" applyBorder="1" applyAlignment="1"/>
    <xf numFmtId="186" fontId="0" fillId="0" borderId="0" xfId="0" applyNumberFormat="1" applyAlignment="1"/>
    <xf numFmtId="174" fontId="0" fillId="0" borderId="51" xfId="0" applyBorder="1" applyAlignment="1"/>
    <xf numFmtId="174" fontId="0" fillId="0" borderId="0" xfId="0" applyAlignment="1">
      <alignment horizontal="center" vertical="center"/>
    </xf>
    <xf numFmtId="49" fontId="56" fillId="26" borderId="13" xfId="0" applyNumberFormat="1" applyFont="1" applyFill="1" applyBorder="1" applyAlignment="1">
      <alignment horizontal="center" vertical="center" wrapText="1"/>
    </xf>
    <xf numFmtId="0" fontId="56" fillId="26" borderId="52" xfId="0" applyNumberFormat="1" applyFont="1" applyFill="1" applyBorder="1" applyAlignment="1">
      <alignment horizontal="center" vertical="center" wrapText="1"/>
    </xf>
    <xf numFmtId="174" fontId="56" fillId="26" borderId="19" xfId="0" applyNumberFormat="1" applyFont="1" applyFill="1" applyBorder="1" applyAlignment="1">
      <alignment horizontal="left" vertical="center"/>
    </xf>
    <xf numFmtId="168" fontId="41" fillId="26" borderId="19" xfId="0" applyNumberFormat="1" applyFont="1" applyFill="1" applyBorder="1" applyAlignment="1">
      <alignment horizontal="right" vertical="center"/>
    </xf>
    <xf numFmtId="171" fontId="41" fillId="26" borderId="24" xfId="551" applyNumberFormat="1" applyFont="1" applyFill="1" applyBorder="1" applyAlignment="1">
      <alignment vertical="center"/>
    </xf>
    <xf numFmtId="43" fontId="56" fillId="30" borderId="13" xfId="323" applyFont="1" applyFill="1" applyBorder="1" applyAlignment="1">
      <alignment horizontal="center" vertical="center"/>
    </xf>
    <xf numFmtId="171" fontId="56" fillId="30" borderId="52" xfId="551" applyNumberFormat="1" applyFont="1" applyFill="1" applyBorder="1" applyAlignment="1">
      <alignment horizontal="right" vertical="center"/>
    </xf>
    <xf numFmtId="174" fontId="67" fillId="0" borderId="0" xfId="0" applyFont="1" applyFill="1" applyBorder="1" applyAlignment="1">
      <alignment horizontal="center" vertical="center" wrapText="1"/>
    </xf>
    <xf numFmtId="174" fontId="56" fillId="26" borderId="13" xfId="0" applyNumberFormat="1" applyFont="1" applyFill="1" applyBorder="1" applyAlignment="1">
      <alignment horizontal="left" vertical="center"/>
    </xf>
    <xf numFmtId="43" fontId="39" fillId="0" borderId="13" xfId="323" applyNumberFormat="1" applyFont="1" applyBorder="1" applyAlignment="1">
      <alignment horizontal="center" vertical="center"/>
    </xf>
    <xf numFmtId="43" fontId="0" fillId="0" borderId="13" xfId="323" applyNumberFormat="1" applyFont="1" applyBorder="1"/>
    <xf numFmtId="43" fontId="129" fillId="0" borderId="0" xfId="323" applyFont="1" applyAlignment="1">
      <alignment horizontal="right" vertical="center"/>
    </xf>
    <xf numFmtId="9" fontId="129" fillId="0" borderId="0" xfId="323" applyNumberFormat="1" applyFont="1" applyAlignment="1">
      <alignment horizontal="right" vertical="center"/>
    </xf>
    <xf numFmtId="3" fontId="43" fillId="26" borderId="13" xfId="0" applyNumberFormat="1" applyFont="1" applyFill="1" applyBorder="1" applyAlignment="1">
      <alignment horizontal="left" vertical="top" indent="1"/>
    </xf>
    <xf numFmtId="3" fontId="0" fillId="0" borderId="0" xfId="0" applyNumberFormat="1"/>
    <xf numFmtId="3" fontId="43" fillId="26" borderId="0" xfId="0" applyNumberFormat="1" applyFont="1" applyFill="1" applyAlignment="1">
      <alignment horizontal="left" vertical="top" indent="1"/>
    </xf>
    <xf numFmtId="174" fontId="53" fillId="26" borderId="13" xfId="0" applyFont="1" applyFill="1" applyBorder="1" applyAlignment="1">
      <alignment horizontal="left" vertical="top" indent="1"/>
    </xf>
    <xf numFmtId="174" fontId="53" fillId="26" borderId="0" xfId="0" applyFont="1" applyFill="1" applyAlignment="1">
      <alignment horizontal="left" vertical="top" indent="1"/>
    </xf>
    <xf numFmtId="174" fontId="49" fillId="26" borderId="13" xfId="0" applyFont="1" applyFill="1" applyBorder="1" applyAlignment="1">
      <alignment horizontal="center" vertical="center" wrapText="1"/>
    </xf>
    <xf numFmtId="41" fontId="168" fillId="73" borderId="66" xfId="0" applyNumberFormat="1" applyFont="1" applyFill="1" applyBorder="1" applyAlignment="1">
      <alignment horizontal="left" vertical="top" wrapText="1"/>
    </xf>
    <xf numFmtId="41" fontId="173" fillId="73" borderId="66" xfId="0" applyNumberFormat="1" applyFont="1" applyFill="1" applyBorder="1" applyAlignment="1">
      <alignment horizontal="left" vertical="top" wrapText="1"/>
    </xf>
    <xf numFmtId="174" fontId="38" fillId="0" borderId="0" xfId="0" applyFont="1" applyAlignment="1">
      <alignment vertical="center"/>
    </xf>
    <xf numFmtId="174" fontId="106" fillId="0" borderId="0" xfId="0" applyFont="1" applyFill="1" applyBorder="1"/>
    <xf numFmtId="171" fontId="38" fillId="0" borderId="0" xfId="551" applyNumberFormat="1" applyFont="1"/>
    <xf numFmtId="174" fontId="39" fillId="0" borderId="0" xfId="0" applyFont="1" applyFill="1" applyBorder="1"/>
    <xf numFmtId="195" fontId="0" fillId="0" borderId="0" xfId="323" applyNumberFormat="1" applyFont="1" applyAlignment="1"/>
    <xf numFmtId="41" fontId="139" fillId="0" borderId="13" xfId="2504" applyNumberFormat="1" applyFont="1" applyFill="1" applyBorder="1" applyAlignment="1">
      <alignment horizontal="left" vertical="center" wrapText="1"/>
    </xf>
    <xf numFmtId="174" fontId="0" fillId="0" borderId="0" xfId="0" applyAlignment="1">
      <alignment horizontal="center"/>
    </xf>
    <xf numFmtId="174" fontId="0" fillId="0" borderId="0" xfId="0" applyAlignment="1">
      <alignment horizontal="center" vertical="center"/>
    </xf>
    <xf numFmtId="41" fontId="139" fillId="29" borderId="13" xfId="2504" applyNumberFormat="1" applyFont="1" applyFill="1" applyBorder="1" applyAlignment="1">
      <alignment horizontal="center" vertical="center" wrapText="1"/>
    </xf>
    <xf numFmtId="174" fontId="105" fillId="0" borderId="0" xfId="0" applyFont="1" applyFill="1" applyBorder="1"/>
    <xf numFmtId="174" fontId="38" fillId="0" borderId="0" xfId="0" applyFont="1" applyAlignment="1">
      <alignment horizontal="center"/>
    </xf>
    <xf numFmtId="174" fontId="38" fillId="0" borderId="0" xfId="0" applyFont="1" applyAlignment="1">
      <alignment horizontal="center" vertical="center"/>
    </xf>
    <xf numFmtId="174" fontId="171" fillId="0" borderId="0" xfId="0" applyFont="1"/>
    <xf numFmtId="180" fontId="142" fillId="26" borderId="13" xfId="2504" applyNumberFormat="1" applyFont="1" applyFill="1" applyBorder="1" applyAlignment="1">
      <alignment horizontal="left" vertical="center" wrapText="1"/>
    </xf>
    <xf numFmtId="180" fontId="141" fillId="64" borderId="13" xfId="2504" applyNumberFormat="1" applyFont="1" applyFill="1" applyBorder="1" applyAlignment="1">
      <alignment horizontal="left" vertical="center" wrapText="1"/>
    </xf>
    <xf numFmtId="180" fontId="132" fillId="0" borderId="0" xfId="2504" applyNumberFormat="1" applyFont="1" applyAlignment="1">
      <alignment vertical="center"/>
    </xf>
    <xf numFmtId="43" fontId="132" fillId="0" borderId="0" xfId="2504" applyNumberFormat="1" applyFont="1" applyAlignment="1">
      <alignment vertical="center"/>
    </xf>
    <xf numFmtId="174" fontId="72" fillId="0" borderId="0" xfId="0" applyFont="1" applyAlignment="1">
      <alignment horizontal="justify" vertical="justify" wrapText="1"/>
    </xf>
    <xf numFmtId="174" fontId="0" fillId="0" borderId="0" xfId="0" applyAlignment="1">
      <alignment horizontal="center"/>
    </xf>
    <xf numFmtId="171" fontId="51" fillId="0" borderId="0" xfId="551" applyNumberFormat="1" applyFont="1" applyFill="1" applyBorder="1" applyAlignment="1">
      <alignment horizontal="center"/>
    </xf>
    <xf numFmtId="174" fontId="101" fillId="0" borderId="0" xfId="0" applyFont="1" applyAlignment="1">
      <alignment vertical="center" wrapText="1"/>
    </xf>
    <xf numFmtId="174" fontId="101" fillId="0" borderId="0" xfId="0" applyFont="1" applyAlignment="1">
      <alignment vertical="center"/>
    </xf>
    <xf numFmtId="41" fontId="105" fillId="0" borderId="13" xfId="0" applyNumberFormat="1" applyFont="1" applyBorder="1" applyAlignment="1">
      <alignment vertical="center"/>
    </xf>
    <xf numFmtId="43" fontId="105" fillId="0" borderId="13" xfId="323" applyFont="1" applyBorder="1" applyAlignment="1">
      <alignment vertical="center"/>
    </xf>
    <xf numFmtId="0" fontId="71" fillId="62" borderId="13" xfId="2504" applyFont="1" applyFill="1" applyBorder="1" applyAlignment="1">
      <alignment horizontal="center" vertical="center" wrapText="1"/>
    </xf>
    <xf numFmtId="174" fontId="71" fillId="64" borderId="13" xfId="0" applyFont="1" applyFill="1" applyBorder="1" applyAlignment="1">
      <alignment horizontal="center" vertical="center" wrapText="1"/>
    </xf>
    <xf numFmtId="0" fontId="71" fillId="62" borderId="13" xfId="2504" applyFont="1" applyFill="1" applyBorder="1" applyAlignment="1">
      <alignment horizontal="center" vertical="center"/>
    </xf>
    <xf numFmtId="0" fontId="134" fillId="0" borderId="0" xfId="2504" applyFont="1" applyAlignment="1"/>
    <xf numFmtId="197" fontId="144" fillId="26" borderId="13" xfId="1049" applyNumberFormat="1" applyFont="1" applyFill="1" applyBorder="1" applyAlignment="1">
      <alignment vertical="center" wrapText="1"/>
    </xf>
    <xf numFmtId="41" fontId="141" fillId="65" borderId="13" xfId="2504" applyNumberFormat="1" applyFont="1" applyFill="1" applyBorder="1" applyAlignment="1">
      <alignment vertical="center" wrapText="1"/>
    </xf>
    <xf numFmtId="0" fontId="132" fillId="0" borderId="0" xfId="2504" applyFont="1" applyAlignment="1"/>
    <xf numFmtId="174" fontId="143" fillId="0" borderId="13" xfId="0" applyFont="1" applyFill="1" applyBorder="1" applyAlignment="1">
      <alignment vertical="center" wrapText="1"/>
    </xf>
    <xf numFmtId="1" fontId="141" fillId="64" borderId="13" xfId="2504" applyNumberFormat="1" applyFont="1" applyFill="1" applyBorder="1" applyAlignment="1">
      <alignment horizontal="center" vertical="center" wrapText="1"/>
    </xf>
    <xf numFmtId="41" fontId="71" fillId="62" borderId="13" xfId="2504" applyNumberFormat="1" applyFont="1" applyFill="1" applyBorder="1" applyAlignment="1">
      <alignment horizontal="center" vertical="center" wrapText="1"/>
    </xf>
    <xf numFmtId="41" fontId="141" fillId="62" borderId="13" xfId="2504" applyNumberFormat="1" applyFont="1" applyFill="1" applyBorder="1" applyAlignment="1">
      <alignment horizontal="center" vertical="center" wrapText="1"/>
    </xf>
    <xf numFmtId="197" fontId="143" fillId="0" borderId="13" xfId="0" applyNumberFormat="1" applyFont="1" applyFill="1" applyBorder="1" applyAlignment="1">
      <alignment horizontal="center" vertical="center" wrapText="1"/>
    </xf>
    <xf numFmtId="0" fontId="174" fillId="0" borderId="13" xfId="2504" applyFont="1" applyBorder="1" applyAlignment="1">
      <alignment horizontal="center"/>
    </xf>
    <xf numFmtId="174" fontId="71" fillId="64" borderId="13" xfId="0" applyFont="1" applyFill="1" applyBorder="1" applyAlignment="1">
      <alignment vertical="center" wrapText="1"/>
    </xf>
    <xf numFmtId="197" fontId="71" fillId="64" borderId="13" xfId="0" applyNumberFormat="1" applyFont="1" applyFill="1" applyBorder="1" applyAlignment="1">
      <alignment horizontal="right" vertical="center" wrapText="1"/>
    </xf>
    <xf numFmtId="197" fontId="142" fillId="67" borderId="14" xfId="2504" applyNumberFormat="1" applyFont="1" applyFill="1" applyBorder="1" applyAlignment="1">
      <alignment vertical="center"/>
    </xf>
    <xf numFmtId="0" fontId="76" fillId="62" borderId="13" xfId="2504" applyFont="1" applyFill="1" applyBorder="1" applyAlignment="1">
      <alignment horizontal="center" vertical="center" wrapText="1"/>
    </xf>
    <xf numFmtId="168" fontId="132" fillId="0" borderId="0" xfId="323" applyNumberFormat="1" applyFont="1" applyAlignment="1">
      <alignment horizontal="center" vertical="center"/>
    </xf>
    <xf numFmtId="180" fontId="145" fillId="26" borderId="13" xfId="2504" applyNumberFormat="1" applyFont="1" applyFill="1" applyBorder="1" applyAlignment="1">
      <alignment horizontal="left" vertical="center" wrapText="1"/>
    </xf>
    <xf numFmtId="180" fontId="145" fillId="75" borderId="13" xfId="2504" applyNumberFormat="1" applyFont="1" applyFill="1" applyBorder="1" applyAlignment="1">
      <alignment horizontal="left" vertical="center" wrapText="1"/>
    </xf>
    <xf numFmtId="180" fontId="145" fillId="71" borderId="13" xfId="2504" applyNumberFormat="1" applyFont="1" applyFill="1" applyBorder="1" applyAlignment="1">
      <alignment horizontal="left" vertical="center" wrapText="1"/>
    </xf>
    <xf numFmtId="180" fontId="145" fillId="0" borderId="13" xfId="2504" applyNumberFormat="1" applyFont="1" applyFill="1" applyBorder="1" applyAlignment="1">
      <alignment horizontal="left" vertical="center" wrapText="1"/>
    </xf>
    <xf numFmtId="174" fontId="47" fillId="62" borderId="13" xfId="388" applyNumberFormat="1" applyFont="1" applyFill="1" applyBorder="1" applyAlignment="1">
      <alignment vertical="center" wrapText="1"/>
    </xf>
    <xf numFmtId="174" fontId="47" fillId="62" borderId="13" xfId="388" applyNumberFormat="1" applyFont="1" applyFill="1" applyBorder="1" applyAlignment="1">
      <alignment horizontal="center" vertical="center" wrapText="1"/>
    </xf>
    <xf numFmtId="197" fontId="175" fillId="26" borderId="13" xfId="1049" applyNumberFormat="1" applyFont="1" applyFill="1" applyBorder="1" applyAlignment="1">
      <alignment horizontal="right" vertical="center" wrapText="1"/>
    </xf>
    <xf numFmtId="197" fontId="175" fillId="26" borderId="13" xfId="1049" applyNumberFormat="1" applyFont="1" applyFill="1" applyBorder="1" applyAlignment="1">
      <alignment vertical="center" wrapText="1"/>
    </xf>
    <xf numFmtId="0" fontId="71" fillId="62" borderId="13" xfId="2504" applyFont="1" applyFill="1" applyBorder="1" applyAlignment="1">
      <alignment horizontal="left" vertical="center" wrapText="1"/>
    </xf>
    <xf numFmtId="41" fontId="141" fillId="64" borderId="13" xfId="2504" applyNumberFormat="1" applyFont="1" applyFill="1" applyBorder="1" applyAlignment="1">
      <alignment horizontal="center" vertical="center" wrapText="1"/>
    </xf>
    <xf numFmtId="197" fontId="176" fillId="26" borderId="13" xfId="1049" applyNumberFormat="1" applyFont="1" applyFill="1" applyBorder="1" applyAlignment="1">
      <alignment horizontal="right" vertical="center" wrapText="1"/>
    </xf>
    <xf numFmtId="41" fontId="142" fillId="26" borderId="13" xfId="2504" applyNumberFormat="1" applyFont="1" applyFill="1" applyBorder="1" applyAlignment="1">
      <alignment horizontal="center" vertical="center" wrapText="1"/>
    </xf>
    <xf numFmtId="180" fontId="142" fillId="67" borderId="13" xfId="2504" applyNumberFormat="1" applyFont="1" applyFill="1" applyBorder="1" applyAlignment="1">
      <alignment horizontal="left" vertical="center" wrapText="1"/>
    </xf>
    <xf numFmtId="0" fontId="35" fillId="0" borderId="0" xfId="743" applyAlignment="1"/>
    <xf numFmtId="0" fontId="177" fillId="30" borderId="71" xfId="2586" applyFont="1" applyFill="1" applyBorder="1" applyAlignment="1">
      <alignment horizontal="center" vertical="center"/>
    </xf>
    <xf numFmtId="0" fontId="177" fillId="30" borderId="72" xfId="2586" applyFont="1" applyFill="1" applyBorder="1" applyAlignment="1">
      <alignment horizontal="center" vertical="center"/>
    </xf>
    <xf numFmtId="0" fontId="177" fillId="30" borderId="73" xfId="2586" applyFont="1" applyFill="1" applyBorder="1" applyAlignment="1">
      <alignment wrapText="1"/>
    </xf>
    <xf numFmtId="43" fontId="177" fillId="30" borderId="74" xfId="2586" applyNumberFormat="1" applyFont="1" applyFill="1" applyBorder="1" applyAlignment="1">
      <alignment vertical="justify" wrapText="1"/>
    </xf>
    <xf numFmtId="10" fontId="177" fillId="30" borderId="75" xfId="2625" quotePrefix="1" applyNumberFormat="1" applyFont="1" applyFill="1" applyBorder="1" applyAlignment="1">
      <alignment horizontal="right" vertical="center" wrapText="1"/>
    </xf>
    <xf numFmtId="10" fontId="177" fillId="30" borderId="76" xfId="2625" quotePrefix="1" applyNumberFormat="1" applyFont="1" applyFill="1" applyBorder="1" applyAlignment="1">
      <alignment horizontal="right" vertical="center" wrapText="1"/>
    </xf>
    <xf numFmtId="0" fontId="131" fillId="30" borderId="0" xfId="2586" applyFont="1" applyFill="1" applyAlignment="1">
      <alignment vertical="center" wrapText="1"/>
    </xf>
    <xf numFmtId="43" fontId="131" fillId="30" borderId="77" xfId="2625" applyFont="1" applyFill="1" applyBorder="1"/>
    <xf numFmtId="10" fontId="131" fillId="30" borderId="0" xfId="1595" applyNumberFormat="1" applyFont="1" applyFill="1" applyAlignment="1">
      <alignment horizontal="right" vertical="center" wrapText="1"/>
    </xf>
    <xf numFmtId="10" fontId="131" fillId="30" borderId="78" xfId="1595" applyNumberFormat="1" applyFont="1" applyFill="1" applyBorder="1" applyAlignment="1">
      <alignment horizontal="right" vertical="center" wrapText="1"/>
    </xf>
    <xf numFmtId="0" fontId="131" fillId="30" borderId="0" xfId="2586" applyFont="1" applyFill="1" applyAlignment="1">
      <alignment wrapText="1"/>
    </xf>
    <xf numFmtId="0" fontId="131" fillId="30" borderId="0" xfId="2586" applyFont="1" applyFill="1"/>
    <xf numFmtId="174" fontId="178" fillId="73" borderId="13" xfId="0" applyFont="1" applyFill="1" applyBorder="1" applyAlignment="1">
      <alignment horizontal="center" vertical="center" wrapText="1"/>
    </xf>
    <xf numFmtId="41" fontId="180" fillId="73" borderId="66" xfId="0" applyNumberFormat="1" applyFont="1" applyFill="1" applyBorder="1" applyAlignment="1">
      <alignment horizontal="center" vertical="center" wrapText="1"/>
    </xf>
    <xf numFmtId="41" fontId="181" fillId="73" borderId="66" xfId="0" applyNumberFormat="1" applyFont="1" applyFill="1" applyBorder="1" applyAlignment="1">
      <alignment horizontal="center" vertical="center" wrapText="1"/>
    </xf>
    <xf numFmtId="174" fontId="106" fillId="0" borderId="0" xfId="0" applyFont="1" applyBorder="1"/>
    <xf numFmtId="41" fontId="140" fillId="26" borderId="13" xfId="2504" applyNumberFormat="1" applyFont="1" applyFill="1" applyBorder="1" applyAlignment="1">
      <alignment vertical="center" wrapText="1"/>
    </xf>
    <xf numFmtId="10" fontId="46" fillId="26" borderId="24" xfId="551" applyNumberFormat="1" applyFont="1" applyFill="1" applyBorder="1" applyAlignment="1">
      <alignment horizontal="right" vertical="center"/>
    </xf>
    <xf numFmtId="10" fontId="46" fillId="26" borderId="22" xfId="551" applyNumberFormat="1" applyFont="1" applyFill="1" applyBorder="1" applyAlignment="1">
      <alignment horizontal="right" vertical="center"/>
    </xf>
    <xf numFmtId="180" fontId="132" fillId="73" borderId="13" xfId="2504" applyNumberFormat="1" applyFont="1" applyFill="1" applyBorder="1" applyAlignment="1">
      <alignment horizontal="left" vertical="center" wrapText="1"/>
    </xf>
    <xf numFmtId="3" fontId="105" fillId="0" borderId="13" xfId="0" applyNumberFormat="1" applyFont="1" applyBorder="1" applyAlignment="1">
      <alignment horizontal="center" vertical="center" wrapText="1"/>
    </xf>
    <xf numFmtId="0" fontId="139" fillId="28" borderId="13" xfId="2504" applyFont="1" applyFill="1" applyBorder="1" applyAlignment="1">
      <alignment horizontal="left" vertical="center" wrapText="1"/>
    </xf>
    <xf numFmtId="174" fontId="182" fillId="0" borderId="0" xfId="0" applyFont="1"/>
    <xf numFmtId="174" fontId="183" fillId="0" borderId="0" xfId="0" applyFont="1"/>
    <xf numFmtId="0" fontId="35" fillId="76" borderId="0" xfId="2620" applyFill="1"/>
    <xf numFmtId="43" fontId="0" fillId="76" borderId="0" xfId="2627" applyFont="1" applyFill="1"/>
    <xf numFmtId="0" fontId="54" fillId="76" borderId="0" xfId="2620" applyFont="1" applyFill="1"/>
    <xf numFmtId="43" fontId="54" fillId="76" borderId="0" xfId="2627" applyFont="1" applyFill="1"/>
    <xf numFmtId="0" fontId="35" fillId="76" borderId="0" xfId="2620" applyFill="1" applyAlignment="1">
      <alignment horizontal="center"/>
    </xf>
    <xf numFmtId="4" fontId="35" fillId="76" borderId="0" xfId="2620" applyNumberFormat="1" applyFill="1" applyAlignment="1">
      <alignment horizontal="right"/>
    </xf>
    <xf numFmtId="0" fontId="36" fillId="62" borderId="0" xfId="2620" applyFont="1" applyFill="1" applyAlignment="1">
      <alignment horizontal="center" vertical="center"/>
    </xf>
    <xf numFmtId="4" fontId="36" fillId="62" borderId="0" xfId="2620" applyNumberFormat="1" applyFont="1" applyFill="1" applyAlignment="1">
      <alignment horizontal="center" vertical="center"/>
    </xf>
    <xf numFmtId="0" fontId="35" fillId="76" borderId="0" xfId="2620" applyFill="1" applyAlignment="1">
      <alignment horizontal="center" vertical="center"/>
    </xf>
    <xf numFmtId="43" fontId="0" fillId="76" borderId="0" xfId="2627" applyFont="1" applyFill="1" applyAlignment="1">
      <alignment horizontal="center" vertical="center"/>
    </xf>
    <xf numFmtId="0" fontId="35" fillId="76" borderId="0" xfId="2620" applyFill="1" applyAlignment="1">
      <alignment horizontal="left"/>
    </xf>
    <xf numFmtId="192" fontId="0" fillId="76" borderId="0" xfId="2627" applyNumberFormat="1" applyFont="1" applyFill="1" applyAlignment="1">
      <alignment horizontal="left"/>
    </xf>
    <xf numFmtId="4" fontId="35" fillId="76" borderId="0" xfId="2620" applyNumberFormat="1" applyFill="1" applyAlignment="1">
      <alignment horizontal="left"/>
    </xf>
    <xf numFmtId="10" fontId="0" fillId="76" borderId="0" xfId="2621" applyNumberFormat="1" applyFont="1" applyFill="1" applyAlignment="1">
      <alignment horizontal="left"/>
    </xf>
    <xf numFmtId="0" fontId="38" fillId="76" borderId="0" xfId="2620" applyFont="1" applyFill="1" applyAlignment="1">
      <alignment horizontal="left"/>
    </xf>
    <xf numFmtId="14" fontId="38" fillId="76" borderId="0" xfId="2620" applyNumberFormat="1" applyFont="1" applyFill="1" applyAlignment="1">
      <alignment horizontal="left"/>
    </xf>
    <xf numFmtId="4" fontId="38" fillId="76" borderId="0" xfId="2620" applyNumberFormat="1" applyFont="1" applyFill="1" applyAlignment="1">
      <alignment horizontal="left"/>
    </xf>
    <xf numFmtId="10" fontId="38" fillId="76" borderId="0" xfId="2621" applyNumberFormat="1" applyFont="1" applyFill="1" applyAlignment="1">
      <alignment horizontal="left"/>
    </xf>
    <xf numFmtId="192" fontId="38" fillId="76" borderId="0" xfId="2627" applyNumberFormat="1" applyFont="1" applyFill="1" applyAlignment="1">
      <alignment horizontal="left"/>
    </xf>
    <xf numFmtId="0" fontId="187" fillId="76" borderId="0" xfId="457" applyFont="1" applyFill="1" applyAlignment="1">
      <alignment horizontal="left"/>
    </xf>
    <xf numFmtId="0" fontId="184" fillId="76" borderId="0" xfId="457" applyFont="1" applyFill="1" applyAlignment="1">
      <alignment horizontal="left"/>
    </xf>
    <xf numFmtId="0" fontId="54" fillId="76" borderId="0" xfId="2620" applyFont="1" applyFill="1" applyAlignment="1">
      <alignment horizontal="center"/>
    </xf>
    <xf numFmtId="4" fontId="54" fillId="76" borderId="0" xfId="2620" applyNumberFormat="1" applyFont="1" applyFill="1" applyAlignment="1">
      <alignment horizontal="right"/>
    </xf>
    <xf numFmtId="0" fontId="36" fillId="62" borderId="0" xfId="2620" applyFont="1" applyFill="1" applyAlignment="1">
      <alignment horizontal="center"/>
    </xf>
    <xf numFmtId="0" fontId="36" fillId="62" borderId="0" xfId="2620" applyFont="1" applyFill="1" applyAlignment="1">
      <alignment horizontal="left"/>
    </xf>
    <xf numFmtId="4" fontId="36" fillId="62" borderId="0" xfId="2620" applyNumberFormat="1" applyFont="1" applyFill="1" applyAlignment="1">
      <alignment horizontal="right"/>
    </xf>
    <xf numFmtId="192" fontId="0" fillId="76" borderId="0" xfId="2627" applyNumberFormat="1" applyFont="1" applyFill="1" applyAlignment="1">
      <alignment horizontal="center"/>
    </xf>
    <xf numFmtId="4" fontId="54" fillId="76" borderId="0" xfId="0" applyNumberFormat="1" applyFont="1" applyFill="1" applyAlignment="1">
      <alignment horizontal="right"/>
    </xf>
    <xf numFmtId="174" fontId="0" fillId="76" borderId="0" xfId="0" applyFill="1" applyAlignment="1">
      <alignment horizontal="center"/>
    </xf>
    <xf numFmtId="174" fontId="0" fillId="76" borderId="0" xfId="0" applyFill="1"/>
    <xf numFmtId="174" fontId="54" fillId="76" borderId="0" xfId="0" applyFont="1" applyFill="1" applyAlignment="1">
      <alignment horizontal="center"/>
    </xf>
    <xf numFmtId="174" fontId="36" fillId="62" borderId="0" xfId="0" applyFont="1" applyFill="1" applyAlignment="1">
      <alignment horizontal="center"/>
    </xf>
    <xf numFmtId="174" fontId="36" fillId="62" borderId="13" xfId="0" applyFont="1" applyFill="1" applyBorder="1" applyAlignment="1">
      <alignment horizontal="left"/>
    </xf>
    <xf numFmtId="174" fontId="36" fillId="62" borderId="13" xfId="0" applyFont="1" applyFill="1" applyBorder="1" applyAlignment="1">
      <alignment horizontal="center"/>
    </xf>
    <xf numFmtId="4" fontId="36" fillId="62" borderId="13" xfId="0" applyNumberFormat="1" applyFont="1" applyFill="1" applyBorder="1" applyAlignment="1">
      <alignment horizontal="right"/>
    </xf>
    <xf numFmtId="174" fontId="0" fillId="76" borderId="13" xfId="0" applyFill="1" applyBorder="1" applyAlignment="1">
      <alignment horizontal="left"/>
    </xf>
    <xf numFmtId="192" fontId="0" fillId="76" borderId="13" xfId="323" applyNumberFormat="1" applyFont="1" applyFill="1" applyBorder="1" applyAlignment="1">
      <alignment horizontal="center"/>
    </xf>
    <xf numFmtId="4" fontId="0" fillId="76" borderId="13" xfId="0" applyNumberFormat="1" applyFill="1" applyBorder="1" applyAlignment="1">
      <alignment horizontal="right"/>
    </xf>
    <xf numFmtId="174" fontId="0" fillId="76" borderId="0" xfId="0" applyFill="1" applyAlignment="1">
      <alignment horizontal="right"/>
    </xf>
    <xf numFmtId="174" fontId="0" fillId="76" borderId="0" xfId="0" applyFill="1" applyAlignment="1">
      <alignment horizontal="left"/>
    </xf>
    <xf numFmtId="4" fontId="0" fillId="76" borderId="0" xfId="0" applyNumberFormat="1" applyFill="1" applyAlignment="1">
      <alignment horizontal="right"/>
    </xf>
    <xf numFmtId="174" fontId="36" fillId="62" borderId="0" xfId="0" applyFont="1" applyFill="1" applyAlignment="1">
      <alignment horizontal="left"/>
    </xf>
    <xf numFmtId="4" fontId="36" fillId="62" borderId="0" xfId="0" applyNumberFormat="1" applyFont="1" applyFill="1" applyAlignment="1">
      <alignment horizontal="right"/>
    </xf>
    <xf numFmtId="192" fontId="0" fillId="76" borderId="0" xfId="323" applyNumberFormat="1" applyFont="1" applyFill="1" applyAlignment="1">
      <alignment horizontal="center"/>
    </xf>
    <xf numFmtId="192" fontId="0" fillId="28" borderId="13" xfId="323" applyNumberFormat="1" applyFont="1" applyFill="1" applyBorder="1" applyAlignment="1">
      <alignment horizontal="center"/>
    </xf>
    <xf numFmtId="174" fontId="190" fillId="0" borderId="0" xfId="0" applyFont="1"/>
    <xf numFmtId="10" fontId="191" fillId="0" borderId="0" xfId="551" applyNumberFormat="1" applyFont="1" applyAlignment="1">
      <alignment vertical="center"/>
    </xf>
    <xf numFmtId="10" fontId="194" fillId="0" borderId="0" xfId="551" applyNumberFormat="1" applyFont="1" applyAlignment="1">
      <alignment vertical="center"/>
    </xf>
    <xf numFmtId="10" fontId="193" fillId="0" borderId="0" xfId="551" applyNumberFormat="1" applyFont="1" applyAlignment="1">
      <alignment vertical="center"/>
    </xf>
    <xf numFmtId="10" fontId="195" fillId="0" borderId="0" xfId="551" applyNumberFormat="1" applyFont="1" applyAlignment="1">
      <alignment vertical="center"/>
    </xf>
    <xf numFmtId="174" fontId="196" fillId="0" borderId="0" xfId="0" applyFont="1"/>
    <xf numFmtId="174" fontId="197" fillId="0" borderId="0" xfId="0" applyFont="1"/>
    <xf numFmtId="9" fontId="198" fillId="0" borderId="0" xfId="551" applyFont="1"/>
    <xf numFmtId="10" fontId="199" fillId="0" borderId="0" xfId="551" applyNumberFormat="1" applyFont="1" applyBorder="1" applyAlignment="1">
      <alignment vertical="center"/>
    </xf>
    <xf numFmtId="41" fontId="190" fillId="0" borderId="0" xfId="0" applyNumberFormat="1" applyFont="1"/>
    <xf numFmtId="174" fontId="200" fillId="0" borderId="0" xfId="0" applyFont="1" applyAlignment="1">
      <alignment vertical="center" readingOrder="1"/>
    </xf>
    <xf numFmtId="10" fontId="202" fillId="0" borderId="0" xfId="551" applyNumberFormat="1" applyFont="1" applyAlignment="1">
      <alignment horizontal="center" vertical="center"/>
    </xf>
    <xf numFmtId="174" fontId="203" fillId="0" borderId="0" xfId="0" applyFont="1"/>
    <xf numFmtId="174" fontId="204" fillId="0" borderId="0" xfId="0" applyFont="1"/>
    <xf numFmtId="174" fontId="207" fillId="62" borderId="13" xfId="0" applyFont="1" applyFill="1" applyBorder="1" applyAlignment="1">
      <alignment horizontal="left"/>
    </xf>
    <xf numFmtId="174" fontId="207" fillId="62" borderId="13" xfId="0" applyFont="1" applyFill="1" applyBorder="1" applyAlignment="1">
      <alignment horizontal="center"/>
    </xf>
    <xf numFmtId="4" fontId="207" fillId="62" borderId="13" xfId="0" applyNumberFormat="1" applyFont="1" applyFill="1" applyBorder="1" applyAlignment="1">
      <alignment horizontal="right"/>
    </xf>
    <xf numFmtId="174" fontId="72" fillId="76" borderId="13" xfId="0" applyFont="1" applyFill="1" applyBorder="1" applyAlignment="1">
      <alignment horizontal="left"/>
    </xf>
    <xf numFmtId="192" fontId="72" fillId="76" borderId="13" xfId="323" applyNumberFormat="1" applyFont="1" applyFill="1" applyBorder="1" applyAlignment="1">
      <alignment horizontal="center"/>
    </xf>
    <xf numFmtId="4" fontId="72" fillId="76" borderId="13" xfId="0" applyNumberFormat="1" applyFont="1" applyFill="1" applyBorder="1" applyAlignment="1">
      <alignment horizontal="right"/>
    </xf>
    <xf numFmtId="174" fontId="201" fillId="0" borderId="0" xfId="0" applyFont="1" applyAlignment="1">
      <alignment vertical="center" readingOrder="1"/>
    </xf>
    <xf numFmtId="41" fontId="76" fillId="62" borderId="13" xfId="2504" applyNumberFormat="1" applyFont="1" applyFill="1" applyBorder="1" applyAlignment="1">
      <alignment horizontal="center" vertical="center" wrapText="1"/>
    </xf>
    <xf numFmtId="174" fontId="72" fillId="0" borderId="0" xfId="0" applyNumberFormat="1" applyFont="1" applyBorder="1" applyAlignment="1">
      <alignment horizontal="left" vertical="center"/>
    </xf>
    <xf numFmtId="174" fontId="72" fillId="0" borderId="0" xfId="0" applyFont="1" applyAlignment="1">
      <alignment horizontal="justify" vertical="justify" wrapText="1"/>
    </xf>
    <xf numFmtId="174" fontId="0" fillId="0" borderId="0" xfId="0" applyAlignment="1">
      <alignment horizontal="center"/>
    </xf>
    <xf numFmtId="174" fontId="190" fillId="0" borderId="0" xfId="0" applyFont="1" applyFill="1" applyBorder="1"/>
    <xf numFmtId="3" fontId="30" fillId="0" borderId="44" xfId="0" applyNumberFormat="1" applyFont="1" applyFill="1" applyBorder="1" applyAlignment="1" applyProtection="1">
      <alignment horizontal="center"/>
    </xf>
    <xf numFmtId="171" fontId="190" fillId="0" borderId="0" xfId="551" applyNumberFormat="1" applyFont="1"/>
    <xf numFmtId="3" fontId="30" fillId="0" borderId="51" xfId="0" applyNumberFormat="1" applyFont="1" applyFill="1" applyBorder="1" applyAlignment="1" applyProtection="1">
      <alignment horizontal="center"/>
    </xf>
    <xf numFmtId="174" fontId="190" fillId="0" borderId="0" xfId="0" applyNumberFormat="1" applyFont="1"/>
    <xf numFmtId="3" fontId="210" fillId="26" borderId="0" xfId="0" applyNumberFormat="1" applyFont="1" applyFill="1" applyBorder="1" applyAlignment="1" applyProtection="1">
      <alignment horizontal="center"/>
    </xf>
    <xf numFmtId="13" fontId="190" fillId="0" borderId="0" xfId="0" applyNumberFormat="1" applyFont="1"/>
    <xf numFmtId="10" fontId="190" fillId="0" borderId="0" xfId="551" applyNumberFormat="1" applyFont="1"/>
    <xf numFmtId="3" fontId="6" fillId="26" borderId="0" xfId="0" applyNumberFormat="1" applyFont="1" applyFill="1" applyBorder="1" applyAlignment="1" applyProtection="1">
      <alignment horizontal="center"/>
    </xf>
    <xf numFmtId="179" fontId="190" fillId="0" borderId="0" xfId="0" applyNumberFormat="1" applyFont="1" applyFill="1" applyBorder="1"/>
    <xf numFmtId="10" fontId="190" fillId="0" borderId="0" xfId="551" applyNumberFormat="1" applyFont="1" applyFill="1" applyBorder="1"/>
    <xf numFmtId="41" fontId="134" fillId="0" borderId="0" xfId="2504" applyNumberFormat="1" applyFont="1"/>
    <xf numFmtId="41" fontId="134" fillId="0" borderId="0" xfId="2504" applyNumberFormat="1" applyFont="1" applyAlignment="1">
      <alignment vertical="center"/>
    </xf>
    <xf numFmtId="174" fontId="169" fillId="0" borderId="0" xfId="0" applyFont="1" applyAlignment="1">
      <alignment horizontal="center" vertical="center"/>
    </xf>
    <xf numFmtId="174" fontId="30" fillId="0" borderId="0" xfId="0" applyFont="1" applyFill="1" applyBorder="1" applyAlignment="1">
      <alignment vertical="center" wrapText="1"/>
    </xf>
    <xf numFmtId="3" fontId="108" fillId="0" borderId="0" xfId="0" applyNumberFormat="1" applyFont="1" applyFill="1" applyBorder="1" applyAlignment="1" applyProtection="1"/>
    <xf numFmtId="171" fontId="108" fillId="0" borderId="45" xfId="551" applyNumberFormat="1" applyFont="1" applyFill="1" applyBorder="1" applyAlignment="1" applyProtection="1">
      <alignment horizontal="center"/>
    </xf>
    <xf numFmtId="171" fontId="108" fillId="26" borderId="24" xfId="551" applyNumberFormat="1" applyFont="1" applyFill="1" applyBorder="1" applyAlignment="1" applyProtection="1">
      <alignment horizontal="center"/>
    </xf>
    <xf numFmtId="3" fontId="30" fillId="0" borderId="18" xfId="0" applyNumberFormat="1" applyFont="1" applyFill="1" applyBorder="1" applyAlignment="1" applyProtection="1">
      <alignment horizontal="center"/>
    </xf>
    <xf numFmtId="171" fontId="108" fillId="26" borderId="22" xfId="551" applyNumberFormat="1" applyFont="1" applyFill="1" applyBorder="1" applyAlignment="1" applyProtection="1">
      <alignment horizontal="center"/>
    </xf>
    <xf numFmtId="3" fontId="108" fillId="0" borderId="43" xfId="0" applyNumberFormat="1" applyFont="1" applyFill="1" applyBorder="1" applyAlignment="1" applyProtection="1">
      <alignment vertical="center"/>
    </xf>
    <xf numFmtId="174" fontId="214" fillId="0" borderId="0" xfId="0" applyFont="1"/>
    <xf numFmtId="174" fontId="214" fillId="0" borderId="0" xfId="0" applyFont="1" applyFill="1"/>
    <xf numFmtId="174" fontId="190" fillId="0" borderId="0" xfId="0" applyFont="1" applyFill="1"/>
    <xf numFmtId="174" fontId="189" fillId="0" borderId="0" xfId="0" applyFont="1" applyFill="1" applyBorder="1" applyAlignment="1">
      <alignment horizontal="center" vertical="center" wrapText="1"/>
    </xf>
    <xf numFmtId="174" fontId="215" fillId="0" borderId="0" xfId="0" applyFont="1"/>
    <xf numFmtId="174" fontId="212" fillId="0" borderId="0" xfId="0" applyFont="1"/>
    <xf numFmtId="168" fontId="216" fillId="0" borderId="0" xfId="0" applyNumberFormat="1" applyFont="1"/>
    <xf numFmtId="174" fontId="216" fillId="0" borderId="0" xfId="0" applyFont="1"/>
    <xf numFmtId="174" fontId="212" fillId="0" borderId="0" xfId="0" applyNumberFormat="1" applyFont="1"/>
    <xf numFmtId="174" fontId="212" fillId="0" borderId="0" xfId="0" applyNumberFormat="1" applyFont="1" applyBorder="1"/>
    <xf numFmtId="174" fontId="217" fillId="0" borderId="0" xfId="0" applyFont="1"/>
    <xf numFmtId="179" fontId="212" fillId="0" borderId="0" xfId="0" applyNumberFormat="1" applyFont="1" applyBorder="1"/>
    <xf numFmtId="179" fontId="216" fillId="0" borderId="0" xfId="0" applyNumberFormat="1" applyFont="1" applyBorder="1"/>
    <xf numFmtId="199" fontId="216" fillId="0" borderId="0" xfId="0" applyNumberFormat="1" applyFont="1"/>
    <xf numFmtId="174" fontId="216" fillId="0" borderId="0" xfId="0" applyNumberFormat="1" applyFont="1" applyBorder="1"/>
    <xf numFmtId="186" fontId="216" fillId="0" borderId="0" xfId="0" applyNumberFormat="1" applyFont="1" applyBorder="1"/>
    <xf numFmtId="174" fontId="218" fillId="0" borderId="0" xfId="0" applyNumberFormat="1" applyFont="1" applyBorder="1"/>
    <xf numFmtId="174" fontId="190" fillId="0" borderId="0" xfId="0" applyNumberFormat="1" applyFont="1" applyBorder="1"/>
    <xf numFmtId="174" fontId="220" fillId="0" borderId="0" xfId="0" applyNumberFormat="1" applyFont="1" applyAlignment="1">
      <alignment horizontal="center"/>
    </xf>
    <xf numFmtId="174" fontId="220" fillId="0" borderId="0" xfId="0" applyNumberFormat="1" applyFont="1"/>
    <xf numFmtId="174" fontId="190" fillId="0" borderId="0" xfId="0" applyFont="1" applyAlignment="1">
      <alignment horizontal="center"/>
    </xf>
    <xf numFmtId="174" fontId="218" fillId="0" borderId="0" xfId="0" applyNumberFormat="1" applyFont="1" applyBorder="1" applyAlignment="1">
      <alignment vertical="top" wrapText="1"/>
    </xf>
    <xf numFmtId="174" fontId="44" fillId="0" borderId="0" xfId="0" applyNumberFormat="1" applyFont="1" applyFill="1" applyBorder="1" applyAlignment="1">
      <alignment horizontal="center" vertical="center" wrapText="1"/>
    </xf>
    <xf numFmtId="10" fontId="46" fillId="26" borderId="0" xfId="551" applyNumberFormat="1" applyFont="1" applyFill="1" applyBorder="1" applyAlignment="1">
      <alignment horizontal="right" vertical="center"/>
    </xf>
    <xf numFmtId="174" fontId="39" fillId="0" borderId="0" xfId="0" applyFont="1" applyAlignment="1">
      <alignment horizontal="center"/>
    </xf>
    <xf numFmtId="3" fontId="82" fillId="0" borderId="24" xfId="328" applyNumberFormat="1" applyFont="1" applyFill="1" applyBorder="1" applyAlignment="1">
      <alignment horizontal="center" vertical="center"/>
    </xf>
    <xf numFmtId="3" fontId="44" fillId="0" borderId="0" xfId="328" applyNumberFormat="1" applyFont="1" applyFill="1" applyBorder="1" applyAlignment="1">
      <alignment horizontal="center" vertical="center"/>
    </xf>
    <xf numFmtId="3" fontId="82" fillId="0" borderId="51" xfId="328" applyNumberFormat="1" applyFont="1" applyFill="1" applyBorder="1" applyAlignment="1">
      <alignment horizontal="center" vertical="center"/>
    </xf>
    <xf numFmtId="17" fontId="44" fillId="0" borderId="24" xfId="0" applyNumberFormat="1" applyFont="1" applyFill="1" applyBorder="1" applyAlignment="1">
      <alignment horizontal="center" vertical="center"/>
    </xf>
    <xf numFmtId="49" fontId="44" fillId="0" borderId="24" xfId="0" applyNumberFormat="1" applyFont="1" applyFill="1" applyBorder="1" applyAlignment="1">
      <alignment horizontal="center" vertical="center"/>
    </xf>
    <xf numFmtId="3" fontId="44" fillId="0" borderId="51" xfId="328" applyNumberFormat="1" applyFont="1" applyFill="1" applyBorder="1" applyAlignment="1">
      <alignment horizontal="center" vertical="center"/>
    </xf>
    <xf numFmtId="174" fontId="0" fillId="0" borderId="44" xfId="0" applyBorder="1" applyAlignment="1">
      <alignment wrapText="1"/>
    </xf>
    <xf numFmtId="174" fontId="0" fillId="0" borderId="43" xfId="0" applyBorder="1" applyAlignment="1">
      <alignment horizontal="center" vertical="center" wrapText="1"/>
    </xf>
    <xf numFmtId="174" fontId="0" fillId="0" borderId="43" xfId="0" applyBorder="1" applyAlignment="1">
      <alignment wrapText="1"/>
    </xf>
    <xf numFmtId="174" fontId="0" fillId="0" borderId="45" xfId="0" applyBorder="1" applyAlignment="1">
      <alignment wrapText="1"/>
    </xf>
    <xf numFmtId="174" fontId="0" fillId="0" borderId="18" xfId="0" applyBorder="1" applyAlignment="1">
      <alignment wrapText="1"/>
    </xf>
    <xf numFmtId="174" fontId="0" fillId="0" borderId="11" xfId="0" applyBorder="1" applyAlignment="1">
      <alignment horizontal="center" vertical="center" wrapText="1"/>
    </xf>
    <xf numFmtId="174" fontId="0" fillId="0" borderId="11" xfId="0" applyBorder="1" applyAlignment="1">
      <alignment wrapText="1"/>
    </xf>
    <xf numFmtId="174" fontId="0" fillId="0" borderId="22" xfId="0" applyBorder="1" applyAlignment="1">
      <alignment wrapText="1"/>
    </xf>
    <xf numFmtId="0" fontId="67" fillId="0" borderId="24" xfId="388" applyNumberFormat="1" applyFont="1" applyFill="1" applyBorder="1" applyAlignment="1">
      <alignment horizontal="center" vertical="center"/>
    </xf>
    <xf numFmtId="3" fontId="68" fillId="0" borderId="0" xfId="325" applyNumberFormat="1" applyFont="1" applyFill="1" applyBorder="1" applyAlignment="1">
      <alignment horizontal="center" vertical="center"/>
    </xf>
    <xf numFmtId="171" fontId="67" fillId="0" borderId="51" xfId="388" applyNumberFormat="1" applyFont="1" applyFill="1" applyBorder="1" applyAlignment="1">
      <alignment horizontal="center" vertical="center"/>
    </xf>
    <xf numFmtId="0" fontId="67" fillId="0" borderId="24" xfId="0" applyNumberFormat="1" applyFont="1" applyFill="1" applyBorder="1" applyAlignment="1">
      <alignment horizontal="center" vertical="center"/>
    </xf>
    <xf numFmtId="41" fontId="67" fillId="0" borderId="43" xfId="361" applyNumberFormat="1" applyFont="1" applyFill="1" applyBorder="1" applyAlignment="1">
      <alignment horizontal="right" vertical="center"/>
    </xf>
    <xf numFmtId="170" fontId="67" fillId="0" borderId="45" xfId="361" applyNumberFormat="1" applyFont="1" applyFill="1" applyBorder="1" applyAlignment="1">
      <alignment horizontal="left" vertical="center"/>
    </xf>
    <xf numFmtId="171" fontId="68" fillId="0" borderId="44" xfId="551" applyNumberFormat="1" applyFont="1" applyFill="1" applyBorder="1" applyAlignment="1">
      <alignment horizontal="right" vertical="center"/>
    </xf>
    <xf numFmtId="49" fontId="67" fillId="0" borderId="24" xfId="361" applyNumberFormat="1" applyFont="1" applyFill="1" applyBorder="1" applyAlignment="1">
      <alignment horizontal="left" vertical="center"/>
    </xf>
    <xf numFmtId="171" fontId="68" fillId="0" borderId="51" xfId="551" applyNumberFormat="1" applyFont="1" applyFill="1" applyBorder="1" applyAlignment="1">
      <alignment horizontal="right" vertical="center"/>
    </xf>
    <xf numFmtId="49" fontId="67" fillId="0" borderId="22" xfId="361" applyNumberFormat="1" applyFont="1" applyFill="1" applyBorder="1" applyAlignment="1">
      <alignment horizontal="left" vertical="center"/>
    </xf>
    <xf numFmtId="171" fontId="68" fillId="0" borderId="18" xfId="551" applyNumberFormat="1" applyFont="1" applyFill="1" applyBorder="1" applyAlignment="1">
      <alignment horizontal="right" vertical="center"/>
    </xf>
    <xf numFmtId="174" fontId="67" fillId="0" borderId="45" xfId="361" applyFont="1" applyFill="1" applyBorder="1" applyAlignment="1">
      <alignment horizontal="left" vertical="center"/>
    </xf>
    <xf numFmtId="171" fontId="67" fillId="0" borderId="44" xfId="361" applyNumberFormat="1" applyFont="1" applyFill="1" applyBorder="1" applyAlignment="1">
      <alignment horizontal="right" vertical="center"/>
    </xf>
    <xf numFmtId="38" fontId="41" fillId="0" borderId="0" xfId="323" applyNumberFormat="1" applyFont="1" applyFill="1" applyBorder="1" applyAlignment="1">
      <alignment horizontal="center" vertical="center"/>
    </xf>
    <xf numFmtId="38" fontId="56" fillId="0" borderId="19" xfId="0" applyNumberFormat="1" applyFont="1" applyFill="1" applyBorder="1" applyAlignment="1">
      <alignment horizontal="center" wrapText="1"/>
    </xf>
    <xf numFmtId="174" fontId="224" fillId="0" borderId="0" xfId="0" applyFont="1"/>
    <xf numFmtId="174" fontId="6" fillId="0" borderId="0" xfId="0" applyFont="1"/>
    <xf numFmtId="174" fontId="190" fillId="0" borderId="0" xfId="0" applyNumberFormat="1" applyFont="1" applyFill="1" applyBorder="1"/>
    <xf numFmtId="174" fontId="169" fillId="0" borderId="0" xfId="0" applyFont="1"/>
    <xf numFmtId="174" fontId="190" fillId="0" borderId="0" xfId="0" applyNumberFormat="1" applyFont="1" applyFill="1"/>
    <xf numFmtId="174" fontId="6" fillId="0" borderId="0" xfId="0" applyNumberFormat="1" applyFont="1" applyFill="1" applyBorder="1" applyAlignment="1" applyProtection="1"/>
    <xf numFmtId="3" fontId="6" fillId="0" borderId="0" xfId="0" applyNumberFormat="1" applyFont="1" applyFill="1" applyBorder="1" applyAlignment="1" applyProtection="1"/>
    <xf numFmtId="1" fontId="190" fillId="0" borderId="0" xfId="0" applyNumberFormat="1" applyFont="1" applyFill="1"/>
    <xf numFmtId="1" fontId="6" fillId="0" borderId="0" xfId="0" applyNumberFormat="1" applyFont="1" applyFill="1" applyBorder="1" applyAlignment="1" applyProtection="1"/>
    <xf numFmtId="1" fontId="190" fillId="0" borderId="0" xfId="0" applyNumberFormat="1" applyFont="1"/>
    <xf numFmtId="43" fontId="190" fillId="0" borderId="0" xfId="323" applyFont="1" applyFill="1" applyBorder="1"/>
    <xf numFmtId="174" fontId="218" fillId="0" borderId="0" xfId="0" applyFont="1" applyFill="1" applyBorder="1" applyAlignment="1"/>
    <xf numFmtId="3" fontId="228" fillId="26" borderId="0" xfId="323" applyNumberFormat="1" applyFont="1" applyFill="1" applyBorder="1" applyAlignment="1">
      <alignment vertical="center"/>
    </xf>
    <xf numFmtId="49" fontId="108" fillId="0" borderId="24" xfId="0" applyNumberFormat="1" applyFont="1" applyFill="1" applyBorder="1" applyAlignment="1">
      <alignment horizontal="center" vertical="center"/>
    </xf>
    <xf numFmtId="174" fontId="214" fillId="0" borderId="0" xfId="0" applyFont="1" applyFill="1" applyBorder="1"/>
    <xf numFmtId="41" fontId="30" fillId="26" borderId="0" xfId="323" applyNumberFormat="1" applyFont="1" applyFill="1" applyBorder="1" applyAlignment="1">
      <alignment horizontal="center" vertical="center"/>
    </xf>
    <xf numFmtId="174" fontId="214" fillId="26" borderId="0" xfId="0" applyFont="1" applyFill="1" applyBorder="1"/>
    <xf numFmtId="0" fontId="108" fillId="0" borderId="24" xfId="0" applyNumberFormat="1" applyFont="1" applyFill="1" applyBorder="1" applyAlignment="1">
      <alignment horizontal="center" vertical="center"/>
    </xf>
    <xf numFmtId="3" fontId="108" fillId="26" borderId="0" xfId="323" applyNumberFormat="1" applyFont="1" applyFill="1" applyBorder="1" applyAlignment="1">
      <alignment horizontal="center" vertical="center"/>
    </xf>
    <xf numFmtId="174" fontId="214" fillId="0" borderId="0" xfId="0" applyFont="1" applyFill="1" applyBorder="1" applyAlignment="1">
      <alignment horizontal="center"/>
    </xf>
    <xf numFmtId="0" fontId="3" fillId="0" borderId="0" xfId="348" applyFont="1" applyFill="1" applyAlignment="1">
      <alignment vertical="center"/>
    </xf>
    <xf numFmtId="174" fontId="190" fillId="0" borderId="0" xfId="0" applyNumberFormat="1" applyFont="1" applyAlignment="1">
      <alignment horizontal="center"/>
    </xf>
    <xf numFmtId="174" fontId="190" fillId="0" borderId="0" xfId="0" applyFont="1" applyFill="1" applyBorder="1" applyAlignment="1">
      <alignment horizontal="center"/>
    </xf>
    <xf numFmtId="0" fontId="6" fillId="0" borderId="0" xfId="348" applyFont="1" applyFill="1" applyAlignment="1">
      <alignment vertical="center"/>
    </xf>
    <xf numFmtId="174" fontId="190" fillId="0" borderId="0" xfId="0" applyNumberFormat="1" applyFont="1" applyFill="1" applyAlignment="1">
      <alignment horizontal="center"/>
    </xf>
    <xf numFmtId="174" fontId="6" fillId="0" borderId="0" xfId="0" applyNumberFormat="1" applyFont="1" applyFill="1" applyBorder="1" applyAlignment="1" applyProtection="1">
      <alignment horizontal="center"/>
    </xf>
    <xf numFmtId="1" fontId="6" fillId="0" borderId="0" xfId="0" applyNumberFormat="1" applyFont="1" applyFill="1" applyBorder="1" applyAlignment="1" applyProtection="1">
      <alignment horizontal="center"/>
    </xf>
    <xf numFmtId="1" fontId="190" fillId="0" borderId="0" xfId="0" applyNumberFormat="1" applyFont="1" applyFill="1" applyAlignment="1">
      <alignment horizontal="center"/>
    </xf>
    <xf numFmtId="174" fontId="227" fillId="26" borderId="0" xfId="0" applyNumberFormat="1" applyFont="1" applyFill="1" applyBorder="1" applyAlignment="1">
      <alignment vertical="center"/>
    </xf>
    <xf numFmtId="41" fontId="190" fillId="0" borderId="0" xfId="0" applyNumberFormat="1" applyFont="1" applyAlignment="1">
      <alignment horizontal="right"/>
    </xf>
    <xf numFmtId="174" fontId="190" fillId="0" borderId="0" xfId="0" applyFont="1" applyAlignment="1">
      <alignment horizontal="right" indent="1"/>
    </xf>
    <xf numFmtId="9" fontId="190" fillId="0" borderId="0" xfId="551" applyNumberFormat="1" applyFont="1" applyAlignment="1">
      <alignment horizontal="right"/>
    </xf>
    <xf numFmtId="174" fontId="190" fillId="0" borderId="0" xfId="0" applyFont="1" applyAlignment="1">
      <alignment horizontal="right"/>
    </xf>
    <xf numFmtId="171" fontId="190" fillId="0" borderId="0" xfId="551" applyNumberFormat="1" applyFont="1" applyAlignment="1">
      <alignment horizontal="right"/>
    </xf>
    <xf numFmtId="171" fontId="224" fillId="0" borderId="13" xfId="551" applyNumberFormat="1" applyFont="1" applyBorder="1" applyAlignment="1">
      <alignment horizontal="right"/>
    </xf>
    <xf numFmtId="171" fontId="190" fillId="0" borderId="13" xfId="551" applyNumberFormat="1" applyFont="1" applyBorder="1" applyAlignment="1">
      <alignment horizontal="right" indent="1"/>
    </xf>
    <xf numFmtId="171" fontId="190" fillId="0" borderId="0" xfId="551" applyNumberFormat="1" applyFont="1" applyAlignment="1">
      <alignment horizontal="right" indent="1"/>
    </xf>
    <xf numFmtId="10" fontId="190" fillId="0" borderId="0" xfId="0" applyNumberFormat="1" applyFont="1"/>
    <xf numFmtId="41" fontId="190" fillId="0" borderId="13" xfId="0" applyNumberFormat="1" applyFont="1" applyBorder="1" applyAlignment="1">
      <alignment horizontal="right" indent="1"/>
    </xf>
    <xf numFmtId="171" fontId="190" fillId="0" borderId="13" xfId="551" applyNumberFormat="1" applyFont="1" applyBorder="1"/>
    <xf numFmtId="171" fontId="224" fillId="0" borderId="13" xfId="551" applyNumberFormat="1" applyFont="1" applyBorder="1" applyAlignment="1">
      <alignment horizontal="center"/>
    </xf>
    <xf numFmtId="174" fontId="230" fillId="0" borderId="0" xfId="0" applyFont="1"/>
    <xf numFmtId="179" fontId="190" fillId="0" borderId="0" xfId="0" applyNumberFormat="1" applyFont="1"/>
    <xf numFmtId="186" fontId="190" fillId="0" borderId="0" xfId="0" applyNumberFormat="1" applyFont="1"/>
    <xf numFmtId="174" fontId="190" fillId="0" borderId="0" xfId="0" applyFont="1" applyBorder="1"/>
    <xf numFmtId="188" fontId="190" fillId="0" borderId="0" xfId="0" applyNumberFormat="1" applyFont="1" applyBorder="1"/>
    <xf numFmtId="43" fontId="190" fillId="0" borderId="0" xfId="0" applyNumberFormat="1" applyFont="1" applyBorder="1"/>
    <xf numFmtId="43" fontId="190" fillId="0" borderId="0" xfId="0" applyNumberFormat="1" applyFont="1" applyBorder="1" applyAlignment="1">
      <alignment horizontal="left" indent="1"/>
    </xf>
    <xf numFmtId="188" fontId="218" fillId="0" borderId="0" xfId="0" applyNumberFormat="1" applyFont="1"/>
    <xf numFmtId="181" fontId="190" fillId="0" borderId="0" xfId="0" applyNumberFormat="1" applyFont="1" applyBorder="1"/>
    <xf numFmtId="10" fontId="190" fillId="0" borderId="0" xfId="0" applyNumberFormat="1" applyFont="1" applyBorder="1"/>
    <xf numFmtId="43" fontId="190" fillId="0" borderId="0" xfId="0" applyNumberFormat="1" applyFont="1"/>
    <xf numFmtId="43" fontId="218" fillId="0" borderId="0" xfId="0" applyNumberFormat="1" applyFont="1"/>
    <xf numFmtId="174" fontId="218" fillId="0" borderId="0" xfId="0" applyFont="1"/>
    <xf numFmtId="171" fontId="190" fillId="0" borderId="0" xfId="551" applyNumberFormat="1" applyFont="1" applyBorder="1"/>
    <xf numFmtId="188" fontId="190" fillId="0" borderId="0" xfId="0" applyNumberFormat="1" applyFont="1"/>
    <xf numFmtId="181" fontId="190" fillId="0" borderId="0" xfId="551" applyNumberFormat="1" applyFont="1"/>
    <xf numFmtId="174" fontId="169" fillId="0" borderId="0" xfId="0" applyFont="1" applyFill="1" applyBorder="1" applyAlignment="1"/>
    <xf numFmtId="188" fontId="169" fillId="0" borderId="0" xfId="0" applyNumberFormat="1" applyFont="1" applyFill="1" applyBorder="1" applyAlignment="1"/>
    <xf numFmtId="38" fontId="231" fillId="0" borderId="24" xfId="0" applyNumberFormat="1" applyFont="1" applyFill="1" applyBorder="1" applyAlignment="1">
      <alignment horizontal="center" vertical="center"/>
    </xf>
    <xf numFmtId="43" fontId="69" fillId="0" borderId="24" xfId="0" applyNumberFormat="1" applyFont="1" applyFill="1" applyBorder="1" applyAlignment="1">
      <alignment horizontal="center"/>
    </xf>
    <xf numFmtId="3" fontId="69" fillId="0" borderId="19" xfId="0" applyNumberFormat="1" applyFont="1" applyFill="1" applyBorder="1" applyAlignment="1" applyProtection="1">
      <alignment horizontal="center"/>
    </xf>
    <xf numFmtId="171" fontId="69" fillId="0" borderId="0" xfId="551" applyNumberFormat="1" applyFont="1" applyFill="1" applyBorder="1" applyAlignment="1" applyProtection="1">
      <alignment horizontal="center"/>
    </xf>
    <xf numFmtId="3" fontId="51" fillId="0" borderId="0" xfId="0" applyNumberFormat="1" applyFont="1" applyFill="1" applyBorder="1" applyAlignment="1" applyProtection="1">
      <alignment horizontal="center"/>
    </xf>
    <xf numFmtId="171" fontId="69" fillId="0" borderId="0" xfId="0" applyNumberFormat="1" applyFont="1" applyFill="1" applyBorder="1" applyAlignment="1">
      <alignment horizontal="center"/>
    </xf>
    <xf numFmtId="43" fontId="69" fillId="0" borderId="45" xfId="0" applyNumberFormat="1" applyFont="1" applyFill="1" applyBorder="1" applyAlignment="1">
      <alignment horizontal="center" vertical="center"/>
    </xf>
    <xf numFmtId="168" fontId="69" fillId="0" borderId="54" xfId="0" applyNumberFormat="1" applyFont="1" applyFill="1" applyBorder="1" applyAlignment="1">
      <alignment horizontal="center" vertical="center"/>
    </xf>
    <xf numFmtId="171" fontId="69" fillId="0" borderId="43" xfId="551" applyNumberFormat="1" applyFont="1" applyFill="1" applyBorder="1" applyAlignment="1">
      <alignment horizontal="center" vertical="center"/>
    </xf>
    <xf numFmtId="168" fontId="69" fillId="0" borderId="43" xfId="0" applyNumberFormat="1" applyFont="1" applyFill="1" applyBorder="1" applyAlignment="1">
      <alignment horizontal="center" vertical="center"/>
    </xf>
    <xf numFmtId="171" fontId="69" fillId="0" borderId="43" xfId="0" applyNumberFormat="1" applyFont="1" applyFill="1" applyBorder="1" applyAlignment="1">
      <alignment horizontal="center"/>
    </xf>
    <xf numFmtId="2" fontId="190" fillId="0" borderId="0" xfId="551" applyNumberFormat="1" applyFont="1" applyBorder="1"/>
    <xf numFmtId="187" fontId="190" fillId="0" borderId="0" xfId="0" applyNumberFormat="1" applyFont="1" applyBorder="1"/>
    <xf numFmtId="174" fontId="190" fillId="0" borderId="0" xfId="0" applyFont="1" applyAlignment="1">
      <alignment vertical="center"/>
    </xf>
    <xf numFmtId="174" fontId="190" fillId="0" borderId="0" xfId="0" applyFont="1" applyBorder="1" applyAlignment="1">
      <alignment vertical="center"/>
    </xf>
    <xf numFmtId="2" fontId="190" fillId="0" borderId="0" xfId="551" applyNumberFormat="1" applyFont="1" applyBorder="1" applyAlignment="1">
      <alignment vertical="center"/>
    </xf>
    <xf numFmtId="2" fontId="173" fillId="0" borderId="0" xfId="551" applyNumberFormat="1" applyFont="1" applyBorder="1"/>
    <xf numFmtId="49" fontId="108" fillId="26" borderId="0" xfId="0" applyNumberFormat="1" applyFont="1" applyFill="1" applyBorder="1" applyAlignment="1">
      <alignment horizontal="center"/>
    </xf>
    <xf numFmtId="168" fontId="234" fillId="0" borderId="0" xfId="323" applyNumberFormat="1" applyFont="1" applyFill="1" applyBorder="1" applyAlignment="1">
      <alignment horizontal="center"/>
    </xf>
    <xf numFmtId="168" fontId="30" fillId="0" borderId="0" xfId="323" applyNumberFormat="1" applyFont="1" applyFill="1" applyBorder="1" applyAlignment="1">
      <alignment horizontal="center" vertical="center"/>
    </xf>
    <xf numFmtId="10" fontId="108" fillId="0" borderId="0" xfId="0" applyNumberFormat="1" applyFont="1" applyFill="1" applyBorder="1" applyAlignment="1">
      <alignment vertical="center"/>
    </xf>
    <xf numFmtId="174" fontId="234" fillId="0" borderId="0" xfId="0" applyFont="1"/>
    <xf numFmtId="174" fontId="190" fillId="26" borderId="0" xfId="0" applyFont="1" applyFill="1"/>
    <xf numFmtId="43" fontId="234" fillId="0" borderId="0" xfId="0" applyNumberFormat="1" applyFont="1"/>
    <xf numFmtId="180" fontId="235" fillId="0" borderId="13" xfId="0" applyNumberFormat="1" applyFont="1" applyBorder="1" applyAlignment="1">
      <alignment horizontal="center" vertical="center" wrapText="1"/>
    </xf>
    <xf numFmtId="171" fontId="235" fillId="0" borderId="13" xfId="551" applyNumberFormat="1" applyFont="1" applyBorder="1" applyAlignment="1">
      <alignment horizontal="center" vertical="center" wrapText="1"/>
    </xf>
    <xf numFmtId="174" fontId="236" fillId="0" borderId="13" xfId="0" applyFont="1" applyBorder="1" applyAlignment="1">
      <alignment horizontal="left" vertical="center" wrapText="1"/>
    </xf>
    <xf numFmtId="180" fontId="237" fillId="0" borderId="13" xfId="0" applyNumberFormat="1" applyFont="1" applyBorder="1" applyAlignment="1">
      <alignment horizontal="left" vertical="center" wrapText="1"/>
    </xf>
    <xf numFmtId="171" fontId="236" fillId="0" borderId="13" xfId="551" applyNumberFormat="1" applyFont="1" applyBorder="1" applyAlignment="1">
      <alignment horizontal="right" vertical="center" wrapText="1"/>
    </xf>
    <xf numFmtId="174" fontId="190" fillId="0" borderId="0" xfId="0" applyFont="1" applyAlignment="1">
      <alignment vertical="top" wrapText="1"/>
    </xf>
    <xf numFmtId="10" fontId="234" fillId="0" borderId="0" xfId="551" applyNumberFormat="1" applyFont="1" applyAlignment="1">
      <alignment vertical="top"/>
    </xf>
    <xf numFmtId="180" fontId="238" fillId="0" borderId="13" xfId="0" applyNumberFormat="1" applyFont="1" applyBorder="1" applyAlignment="1">
      <alignment horizontal="left" vertical="center" wrapText="1"/>
    </xf>
    <xf numFmtId="171" fontId="239" fillId="0" borderId="13" xfId="551" applyNumberFormat="1" applyFont="1" applyBorder="1" applyAlignment="1">
      <alignment horizontal="right" vertical="center" wrapText="1"/>
    </xf>
    <xf numFmtId="174" fontId="240" fillId="0" borderId="0" xfId="0" applyFont="1"/>
    <xf numFmtId="171" fontId="234" fillId="0" borderId="0" xfId="551" applyNumberFormat="1" applyFont="1"/>
    <xf numFmtId="174" fontId="190" fillId="0" borderId="0" xfId="0" applyFont="1" applyAlignment="1">
      <alignment horizontal="right" wrapText="1"/>
    </xf>
    <xf numFmtId="171" fontId="235" fillId="0" borderId="13" xfId="551" applyNumberFormat="1" applyFont="1" applyBorder="1" applyAlignment="1">
      <alignment horizontal="right" vertical="center" wrapText="1"/>
    </xf>
    <xf numFmtId="43" fontId="241" fillId="0" borderId="0" xfId="0" applyNumberFormat="1" applyFont="1"/>
    <xf numFmtId="180" fontId="236" fillId="0" borderId="13" xfId="0" applyNumberFormat="1" applyFont="1" applyBorder="1" applyAlignment="1">
      <alignment horizontal="left" vertical="center" wrapText="1"/>
    </xf>
    <xf numFmtId="174" fontId="224" fillId="0" borderId="13" xfId="0" applyFont="1" applyBorder="1" applyAlignment="1">
      <alignment horizontal="left" vertical="center" wrapText="1"/>
    </xf>
    <xf numFmtId="174" fontId="190" fillId="0" borderId="0" xfId="0" applyFont="1" applyAlignment="1">
      <alignment horizontal="left"/>
    </xf>
    <xf numFmtId="41" fontId="237" fillId="0" borderId="13" xfId="0" applyNumberFormat="1" applyFont="1" applyBorder="1" applyAlignment="1">
      <alignment horizontal="center" vertical="center" wrapText="1"/>
    </xf>
    <xf numFmtId="180" fontId="237" fillId="0" borderId="13" xfId="0" applyNumberFormat="1" applyFont="1" applyBorder="1" applyAlignment="1">
      <alignment horizontal="center" vertical="center" wrapText="1"/>
    </xf>
    <xf numFmtId="180" fontId="236" fillId="0" borderId="13" xfId="0" applyNumberFormat="1" applyFont="1" applyBorder="1" applyAlignment="1">
      <alignment horizontal="center" vertical="center" wrapText="1"/>
    </xf>
    <xf numFmtId="171" fontId="190" fillId="0" borderId="13" xfId="551" applyNumberFormat="1" applyFont="1" applyBorder="1" applyAlignment="1">
      <alignment horizontal="center"/>
    </xf>
    <xf numFmtId="171" fontId="190" fillId="0" borderId="0" xfId="551" applyNumberFormat="1" applyFont="1" applyBorder="1" applyAlignment="1">
      <alignment horizontal="center"/>
    </xf>
    <xf numFmtId="174" fontId="241" fillId="0" borderId="0" xfId="0" applyFont="1" applyAlignment="1">
      <alignment horizontal="center"/>
    </xf>
    <xf numFmtId="174" fontId="224" fillId="0" borderId="13" xfId="0" applyFont="1" applyBorder="1" applyAlignment="1">
      <alignment horizontal="left"/>
    </xf>
    <xf numFmtId="10" fontId="241" fillId="0" borderId="0" xfId="551" applyNumberFormat="1" applyFont="1" applyAlignment="1"/>
    <xf numFmtId="180" fontId="190" fillId="0" borderId="0" xfId="0" applyNumberFormat="1" applyFont="1" applyAlignment="1">
      <alignment horizontal="left"/>
    </xf>
    <xf numFmtId="180" fontId="190" fillId="0" borderId="13" xfId="0" applyNumberFormat="1" applyFont="1" applyBorder="1" applyAlignment="1">
      <alignment horizontal="left"/>
    </xf>
    <xf numFmtId="40" fontId="242" fillId="26" borderId="0" xfId="323" applyNumberFormat="1" applyFont="1" applyFill="1" applyBorder="1"/>
    <xf numFmtId="174" fontId="79" fillId="0" borderId="0" xfId="0" applyFont="1" applyFill="1" applyBorder="1" applyAlignment="1">
      <alignment vertical="center" wrapText="1"/>
    </xf>
    <xf numFmtId="0" fontId="56" fillId="0" borderId="24" xfId="323" applyNumberFormat="1" applyFont="1" applyFill="1" applyBorder="1" applyAlignment="1">
      <alignment horizontal="center" vertical="center"/>
    </xf>
    <xf numFmtId="174" fontId="54" fillId="0" borderId="0" xfId="0" applyFont="1" applyFill="1" applyAlignment="1">
      <alignment horizontal="center"/>
    </xf>
    <xf numFmtId="40" fontId="41" fillId="0" borderId="0" xfId="323" applyNumberFormat="1" applyFont="1" applyFill="1" applyBorder="1" applyAlignment="1">
      <alignment horizontal="right" vertical="center" indent="1"/>
    </xf>
    <xf numFmtId="40" fontId="56" fillId="0" borderId="19" xfId="323" applyNumberFormat="1" applyFont="1" applyFill="1" applyBorder="1" applyAlignment="1">
      <alignment vertical="center"/>
    </xf>
    <xf numFmtId="40" fontId="41" fillId="0" borderId="0" xfId="323" applyNumberFormat="1" applyFont="1" applyFill="1" applyBorder="1" applyAlignment="1">
      <alignment vertical="center"/>
    </xf>
    <xf numFmtId="40" fontId="56" fillId="0" borderId="19" xfId="323" applyNumberFormat="1" applyFont="1" applyFill="1" applyBorder="1" applyAlignment="1"/>
    <xf numFmtId="171" fontId="0" fillId="0" borderId="0" xfId="0" applyNumberFormat="1" applyFill="1" applyAlignment="1"/>
    <xf numFmtId="174" fontId="0" fillId="0" borderId="0" xfId="0" applyFill="1" applyAlignment="1"/>
    <xf numFmtId="171" fontId="39" fillId="0" borderId="0" xfId="551" applyNumberFormat="1" applyFont="1" applyFill="1" applyAlignment="1"/>
    <xf numFmtId="17" fontId="56" fillId="0" borderId="45" xfId="323" applyNumberFormat="1" applyFont="1" applyFill="1" applyBorder="1" applyAlignment="1">
      <alignment horizontal="center" vertical="center"/>
    </xf>
    <xf numFmtId="40" fontId="56" fillId="0" borderId="43" xfId="323" applyNumberFormat="1" applyFont="1" applyFill="1" applyBorder="1" applyAlignment="1">
      <alignment horizontal="right" vertical="center"/>
    </xf>
    <xf numFmtId="40" fontId="56" fillId="0" borderId="54" xfId="323" applyNumberFormat="1" applyFont="1" applyFill="1" applyBorder="1" applyAlignment="1">
      <alignment horizontal="right" vertical="center"/>
    </xf>
    <xf numFmtId="171" fontId="41" fillId="0" borderId="0" xfId="551" applyNumberFormat="1" applyFont="1" applyFill="1" applyBorder="1" applyAlignment="1">
      <alignment horizontal="right" vertical="center" wrapText="1"/>
    </xf>
    <xf numFmtId="43" fontId="43" fillId="0" borderId="0" xfId="323" applyFont="1" applyFill="1" applyBorder="1" applyAlignment="1">
      <alignment vertical="center"/>
    </xf>
    <xf numFmtId="0" fontId="53" fillId="0" borderId="24" xfId="743" applyFont="1" applyFill="1" applyBorder="1" applyAlignment="1">
      <alignment horizontal="center" vertical="center"/>
    </xf>
    <xf numFmtId="0" fontId="53" fillId="0" borderId="0" xfId="743" applyFont="1" applyFill="1" applyBorder="1" applyAlignment="1">
      <alignment horizontal="center" vertical="center"/>
    </xf>
    <xf numFmtId="43" fontId="53" fillId="0" borderId="51" xfId="323" applyFont="1" applyFill="1" applyBorder="1" applyAlignment="1">
      <alignment vertical="center"/>
    </xf>
    <xf numFmtId="0" fontId="53" fillId="0" borderId="43" xfId="743" applyFont="1" applyFill="1" applyBorder="1" applyAlignment="1">
      <alignment horizontal="center" vertical="center"/>
    </xf>
    <xf numFmtId="43" fontId="53" fillId="0" borderId="44" xfId="323" applyFont="1" applyFill="1" applyBorder="1" applyAlignment="1">
      <alignment vertical="center"/>
    </xf>
    <xf numFmtId="43" fontId="53" fillId="0" borderId="43" xfId="323" applyFont="1" applyFill="1" applyBorder="1" applyAlignment="1">
      <alignment vertical="center"/>
    </xf>
    <xf numFmtId="182" fontId="68" fillId="26" borderId="0" xfId="0" applyNumberFormat="1" applyFont="1" applyFill="1" applyAlignment="1">
      <alignment horizontal="left" vertical="center" wrapText="1"/>
    </xf>
    <xf numFmtId="0" fontId="190" fillId="0" borderId="0" xfId="744" applyFont="1"/>
    <xf numFmtId="0" fontId="190" fillId="0" borderId="0" xfId="744" applyFont="1" applyBorder="1"/>
    <xf numFmtId="0" fontId="219" fillId="0" borderId="0" xfId="744" applyFont="1" applyBorder="1" applyAlignment="1">
      <alignment horizontal="center" vertical="center"/>
    </xf>
    <xf numFmtId="43" fontId="6" fillId="0" borderId="0" xfId="323" applyFont="1" applyFill="1" applyBorder="1" applyAlignment="1">
      <alignment horizontal="right"/>
    </xf>
    <xf numFmtId="0" fontId="107" fillId="0" borderId="0" xfId="744" applyFont="1" applyFill="1" applyBorder="1" applyAlignment="1">
      <alignment horizontal="center" vertical="center"/>
    </xf>
    <xf numFmtId="0" fontId="242" fillId="0" borderId="0" xfId="744" applyFont="1" applyFill="1" applyBorder="1" applyAlignment="1">
      <alignment horizontal="center" vertical="center"/>
    </xf>
    <xf numFmtId="0" fontId="234" fillId="0" borderId="0" xfId="744" applyFont="1" applyAlignment="1">
      <alignment vertical="center"/>
    </xf>
    <xf numFmtId="43" fontId="210" fillId="0" borderId="0" xfId="323" applyFont="1" applyFill="1" applyBorder="1" applyAlignment="1">
      <alignment horizontal="right"/>
    </xf>
    <xf numFmtId="43" fontId="234" fillId="0" borderId="0" xfId="744" applyNumberFormat="1" applyFont="1" applyAlignment="1">
      <alignment vertical="center"/>
    </xf>
    <xf numFmtId="43" fontId="6" fillId="0" borderId="40" xfId="323" applyFont="1" applyFill="1" applyBorder="1" applyAlignment="1">
      <alignment horizontal="center"/>
    </xf>
    <xf numFmtId="43" fontId="6" fillId="0" borderId="0" xfId="323" applyFont="1" applyFill="1" applyBorder="1" applyAlignment="1">
      <alignment horizontal="center"/>
    </xf>
    <xf numFmtId="43" fontId="6" fillId="0" borderId="24" xfId="323" applyFont="1" applyFill="1" applyBorder="1" applyAlignment="1">
      <alignment horizontal="center"/>
    </xf>
    <xf numFmtId="43" fontId="107" fillId="0" borderId="0" xfId="323" applyFont="1" applyFill="1" applyBorder="1"/>
    <xf numFmtId="43" fontId="6" fillId="0" borderId="19" xfId="323" applyFont="1" applyFill="1" applyBorder="1"/>
    <xf numFmtId="10" fontId="107" fillId="0" borderId="19" xfId="551" applyNumberFormat="1" applyFont="1" applyFill="1" applyBorder="1" applyAlignment="1">
      <alignment horizontal="center"/>
    </xf>
    <xf numFmtId="10" fontId="107" fillId="0" borderId="0" xfId="551" applyNumberFormat="1" applyFont="1" applyFill="1" applyBorder="1" applyAlignment="1">
      <alignment horizontal="center"/>
    </xf>
    <xf numFmtId="10" fontId="107" fillId="0" borderId="0" xfId="551" applyNumberFormat="1" applyFont="1" applyFill="1" applyBorder="1"/>
    <xf numFmtId="43" fontId="190" fillId="0" borderId="0" xfId="744" applyNumberFormat="1" applyFont="1" applyAlignment="1">
      <alignment vertical="center"/>
    </xf>
    <xf numFmtId="168" fontId="190" fillId="0" borderId="0" xfId="323" applyNumberFormat="1" applyFont="1"/>
    <xf numFmtId="43" fontId="6" fillId="26" borderId="19" xfId="323" applyFont="1" applyFill="1" applyBorder="1"/>
    <xf numFmtId="43" fontId="6" fillId="26" borderId="40" xfId="323" applyFont="1" applyFill="1" applyBorder="1" applyAlignment="1">
      <alignment horizontal="center"/>
    </xf>
    <xf numFmtId="43" fontId="6" fillId="26" borderId="0" xfId="323" applyFont="1" applyFill="1" applyBorder="1" applyAlignment="1">
      <alignment horizontal="center"/>
    </xf>
    <xf numFmtId="43" fontId="6" fillId="26" borderId="24" xfId="323" applyFont="1" applyFill="1" applyBorder="1" applyAlignment="1">
      <alignment horizontal="center"/>
    </xf>
    <xf numFmtId="10" fontId="107" fillId="26" borderId="19" xfId="551" applyNumberFormat="1" applyFont="1" applyFill="1" applyBorder="1" applyAlignment="1">
      <alignment horizontal="center"/>
    </xf>
    <xf numFmtId="0" fontId="190" fillId="0" borderId="0" xfId="744" applyFont="1" applyAlignment="1">
      <alignment vertical="center"/>
    </xf>
    <xf numFmtId="43" fontId="6" fillId="0" borderId="51" xfId="323" applyFont="1" applyFill="1" applyBorder="1" applyAlignment="1">
      <alignment horizontal="center"/>
    </xf>
    <xf numFmtId="43" fontId="6" fillId="0" borderId="14" xfId="323" applyFont="1" applyFill="1" applyBorder="1"/>
    <xf numFmtId="10" fontId="107" fillId="26" borderId="14" xfId="551" applyNumberFormat="1" applyFont="1" applyFill="1" applyBorder="1" applyAlignment="1">
      <alignment horizontal="center"/>
    </xf>
    <xf numFmtId="43" fontId="6" fillId="26" borderId="0" xfId="323" applyFont="1" applyFill="1" applyBorder="1"/>
    <xf numFmtId="10" fontId="107" fillId="26" borderId="0" xfId="551" applyNumberFormat="1" applyFont="1" applyFill="1" applyBorder="1" applyAlignment="1">
      <alignment horizontal="center"/>
    </xf>
    <xf numFmtId="40" fontId="190" fillId="0" borderId="0" xfId="744" applyNumberFormat="1" applyFont="1" applyAlignment="1">
      <alignment vertical="center"/>
    </xf>
    <xf numFmtId="0" fontId="234" fillId="0" borderId="0" xfId="744" applyFont="1" applyAlignment="1">
      <alignment horizontal="left" vertical="center"/>
    </xf>
    <xf numFmtId="43" fontId="6" fillId="0" borderId="0" xfId="323" applyFont="1" applyFill="1" applyBorder="1"/>
    <xf numFmtId="0" fontId="190" fillId="0" borderId="0" xfId="744" applyFont="1" applyBorder="1" applyAlignment="1">
      <alignment vertical="center"/>
    </xf>
    <xf numFmtId="43" fontId="190" fillId="0" borderId="0" xfId="744" applyNumberFormat="1" applyFont="1"/>
    <xf numFmtId="40" fontId="190" fillId="0" borderId="0" xfId="744" applyNumberFormat="1" applyFont="1"/>
    <xf numFmtId="190" fontId="190" fillId="0" borderId="0" xfId="744" applyNumberFormat="1" applyFont="1"/>
    <xf numFmtId="0" fontId="107" fillId="0" borderId="0" xfId="744" applyFont="1" applyFill="1" applyBorder="1" applyAlignment="1">
      <alignment horizontal="center"/>
    </xf>
    <xf numFmtId="0" fontId="107" fillId="26" borderId="0" xfId="744" applyFont="1" applyFill="1" applyBorder="1" applyAlignment="1">
      <alignment horizontal="center"/>
    </xf>
    <xf numFmtId="43" fontId="67" fillId="0" borderId="45" xfId="0" applyNumberFormat="1" applyFont="1" applyFill="1" applyBorder="1" applyAlignment="1">
      <alignment vertical="center"/>
    </xf>
    <xf numFmtId="174" fontId="221" fillId="0" borderId="0" xfId="0" applyFont="1" applyFill="1" applyBorder="1" applyAlignment="1">
      <alignment horizontal="center" vertical="center" wrapText="1"/>
    </xf>
    <xf numFmtId="174" fontId="244" fillId="0" borderId="0" xfId="0" applyFont="1"/>
    <xf numFmtId="43" fontId="244" fillId="0" borderId="0" xfId="551" applyNumberFormat="1" applyFont="1"/>
    <xf numFmtId="10" fontId="214" fillId="0" borderId="0" xfId="551" applyNumberFormat="1" applyFont="1"/>
    <xf numFmtId="43" fontId="214" fillId="0" borderId="0" xfId="551" applyNumberFormat="1" applyFont="1"/>
    <xf numFmtId="171" fontId="214" fillId="0" borderId="0" xfId="551" applyNumberFormat="1" applyFont="1"/>
    <xf numFmtId="174" fontId="214" fillId="0" borderId="0" xfId="0" applyFont="1" applyAlignment="1">
      <alignment vertical="center"/>
    </xf>
    <xf numFmtId="179" fontId="224" fillId="0" borderId="0" xfId="0" applyNumberFormat="1" applyFont="1"/>
    <xf numFmtId="43" fontId="242" fillId="26" borderId="0" xfId="336" applyNumberFormat="1" applyFont="1" applyFill="1" applyBorder="1" applyAlignment="1">
      <alignment vertical="center"/>
    </xf>
    <xf numFmtId="43" fontId="210" fillId="26" borderId="0" xfId="323" applyFont="1" applyFill="1" applyBorder="1" applyAlignment="1">
      <alignment vertical="center"/>
    </xf>
    <xf numFmtId="10" fontId="210" fillId="26" borderId="0" xfId="551" applyNumberFormat="1" applyFont="1" applyFill="1" applyBorder="1" applyAlignment="1">
      <alignment vertical="center"/>
    </xf>
    <xf numFmtId="182" fontId="190" fillId="0" borderId="0" xfId="0" applyNumberFormat="1" applyFont="1"/>
    <xf numFmtId="174" fontId="218" fillId="0" borderId="0" xfId="0" applyNumberFormat="1" applyFont="1"/>
    <xf numFmtId="174" fontId="6" fillId="0" borderId="0" xfId="0" applyNumberFormat="1" applyFont="1" applyFill="1"/>
    <xf numFmtId="200" fontId="190" fillId="0" borderId="0" xfId="0" applyNumberFormat="1" applyFont="1"/>
    <xf numFmtId="174" fontId="190" fillId="0" borderId="0" xfId="0" applyFont="1" applyAlignment="1">
      <alignment horizontal="center" vertical="center"/>
    </xf>
    <xf numFmtId="174" fontId="180" fillId="0" borderId="0" xfId="0" applyFont="1" applyFill="1" applyBorder="1" applyAlignment="1">
      <alignment horizontal="center" vertical="center" wrapText="1"/>
    </xf>
    <xf numFmtId="168" fontId="107" fillId="0" borderId="24" xfId="0" applyNumberFormat="1" applyFont="1" applyFill="1" applyBorder="1" applyAlignment="1">
      <alignment horizontal="center" vertical="center"/>
    </xf>
    <xf numFmtId="174" fontId="107" fillId="0" borderId="19" xfId="0" applyNumberFormat="1" applyFont="1" applyFill="1" applyBorder="1" applyAlignment="1">
      <alignment horizontal="left" vertical="center"/>
    </xf>
    <xf numFmtId="43" fontId="107" fillId="0" borderId="19" xfId="0" applyNumberFormat="1" applyFont="1" applyFill="1" applyBorder="1" applyAlignment="1">
      <alignment horizontal="right" vertical="center"/>
    </xf>
    <xf numFmtId="43" fontId="6" fillId="0" borderId="0" xfId="0" applyNumberFormat="1" applyFont="1" applyFill="1" applyBorder="1" applyAlignment="1">
      <alignment vertical="center"/>
    </xf>
    <xf numFmtId="168" fontId="2" fillId="26" borderId="0" xfId="323" applyNumberFormat="1" applyFont="1" applyFill="1" applyBorder="1" applyAlignment="1">
      <alignment horizontal="left" vertical="center" indent="1"/>
    </xf>
    <xf numFmtId="43" fontId="2" fillId="26" borderId="0" xfId="0" applyNumberFormat="1" applyFont="1" applyFill="1" applyBorder="1" applyAlignment="1">
      <alignment horizontal="left" vertical="center" indent="1"/>
    </xf>
    <xf numFmtId="200" fontId="2" fillId="26" borderId="0" xfId="0" applyNumberFormat="1" applyFont="1" applyFill="1" applyBorder="1" applyAlignment="1">
      <alignment horizontal="left" vertical="center" indent="1"/>
    </xf>
    <xf numFmtId="174" fontId="107" fillId="0" borderId="45" xfId="0" applyNumberFormat="1" applyFont="1" applyFill="1" applyBorder="1" applyAlignment="1">
      <alignment horizontal="center" vertical="center"/>
    </xf>
    <xf numFmtId="174" fontId="107" fillId="0" borderId="54" xfId="0" applyNumberFormat="1" applyFont="1" applyFill="1" applyBorder="1" applyAlignment="1">
      <alignment horizontal="center" vertical="center"/>
    </xf>
    <xf numFmtId="43" fontId="107" fillId="0" borderId="54" xfId="323" applyFont="1" applyFill="1" applyBorder="1" applyAlignment="1">
      <alignment horizontal="center" vertical="center"/>
    </xf>
    <xf numFmtId="43" fontId="107" fillId="0" borderId="43" xfId="323" applyFont="1" applyFill="1" applyBorder="1" applyAlignment="1">
      <alignment horizontal="right" vertical="center"/>
    </xf>
    <xf numFmtId="174" fontId="245" fillId="0" borderId="0" xfId="0" applyFont="1" applyBorder="1" applyAlignment="1">
      <alignment vertical="center"/>
    </xf>
    <xf numFmtId="168" fontId="245" fillId="0" borderId="0" xfId="323" applyNumberFormat="1" applyFont="1" applyBorder="1" applyAlignment="1">
      <alignment vertical="center"/>
    </xf>
    <xf numFmtId="200" fontId="245" fillId="0" borderId="0" xfId="0" applyNumberFormat="1" applyFont="1" applyBorder="1" applyAlignment="1">
      <alignment vertical="center"/>
    </xf>
    <xf numFmtId="174" fontId="245" fillId="0" borderId="0" xfId="0" applyFont="1" applyAlignment="1">
      <alignment vertical="center"/>
    </xf>
    <xf numFmtId="174" fontId="234" fillId="0" borderId="0" xfId="0" applyNumberFormat="1" applyFont="1" applyBorder="1" applyAlignment="1">
      <alignment horizontal="right"/>
    </xf>
    <xf numFmtId="174" fontId="234" fillId="0" borderId="0" xfId="0" applyNumberFormat="1" applyFont="1" applyBorder="1"/>
    <xf numFmtId="174" fontId="190" fillId="0" borderId="0" xfId="0" applyFont="1" applyBorder="1" applyAlignment="1">
      <alignment horizontal="right"/>
    </xf>
    <xf numFmtId="174" fontId="69" fillId="0" borderId="0" xfId="391" applyFont="1" applyFill="1" applyBorder="1" applyAlignment="1">
      <alignment horizontal="left" vertical="center"/>
    </xf>
    <xf numFmtId="10" fontId="69" fillId="0" borderId="51" xfId="391" applyNumberFormat="1" applyFont="1" applyFill="1" applyBorder="1" applyAlignment="1">
      <alignment horizontal="center" vertical="center"/>
    </xf>
    <xf numFmtId="174" fontId="69" fillId="0" borderId="51" xfId="391" applyFont="1" applyFill="1" applyBorder="1" applyAlignment="1">
      <alignment horizontal="left" vertical="center"/>
    </xf>
    <xf numFmtId="174" fontId="69" fillId="0" borderId="54" xfId="391" applyFont="1" applyFill="1" applyBorder="1" applyAlignment="1">
      <alignment horizontal="center" vertical="center"/>
    </xf>
    <xf numFmtId="43" fontId="69" fillId="0" borderId="43" xfId="391" applyNumberFormat="1" applyFont="1" applyFill="1" applyBorder="1" applyAlignment="1">
      <alignment horizontal="center" vertical="center"/>
    </xf>
    <xf numFmtId="171" fontId="69" fillId="0" borderId="44" xfId="391" applyNumberFormat="1" applyFont="1" applyFill="1" applyBorder="1" applyAlignment="1">
      <alignment horizontal="center" vertical="center"/>
    </xf>
    <xf numFmtId="174" fontId="190" fillId="0" borderId="0" xfId="442" applyFont="1"/>
    <xf numFmtId="174" fontId="214" fillId="0" borderId="0" xfId="442" applyFont="1"/>
    <xf numFmtId="43" fontId="214" fillId="0" borderId="0" xfId="442" applyNumberFormat="1" applyFont="1"/>
    <xf numFmtId="174" fontId="190" fillId="0" borderId="0" xfId="391" applyFont="1"/>
    <xf numFmtId="174" fontId="246" fillId="0" borderId="0" xfId="391" applyFont="1" applyAlignment="1">
      <alignment horizontal="center"/>
    </xf>
    <xf numFmtId="43" fontId="108" fillId="0" borderId="0" xfId="336" applyFont="1" applyFill="1" applyBorder="1" applyAlignment="1">
      <alignment horizontal="left" vertical="center"/>
    </xf>
    <xf numFmtId="10" fontId="108" fillId="0" borderId="51" xfId="391" applyNumberFormat="1" applyFont="1" applyFill="1" applyBorder="1" applyAlignment="1">
      <alignment horizontal="center" vertical="center"/>
    </xf>
    <xf numFmtId="43" fontId="108" fillId="0" borderId="45" xfId="336" applyFont="1" applyFill="1" applyBorder="1" applyAlignment="1">
      <alignment horizontal="left" vertical="center"/>
    </xf>
    <xf numFmtId="43" fontId="108" fillId="0" borderId="44" xfId="391" applyNumberFormat="1" applyFont="1" applyFill="1" applyBorder="1" applyAlignment="1">
      <alignment horizontal="center" vertical="center"/>
    </xf>
    <xf numFmtId="10" fontId="108" fillId="0" borderId="44" xfId="391" applyNumberFormat="1" applyFont="1" applyFill="1" applyBorder="1" applyAlignment="1">
      <alignment horizontal="center" vertical="center"/>
    </xf>
    <xf numFmtId="40" fontId="68" fillId="0" borderId="0" xfId="335" applyNumberFormat="1" applyFont="1" applyFill="1" applyBorder="1" applyAlignment="1">
      <alignment vertical="center"/>
    </xf>
    <xf numFmtId="40" fontId="68" fillId="0" borderId="24" xfId="0" applyNumberFormat="1" applyFont="1" applyFill="1" applyBorder="1" applyAlignment="1">
      <alignment vertical="center"/>
    </xf>
    <xf numFmtId="40" fontId="67" fillId="0" borderId="0" xfId="0" applyNumberFormat="1" applyFont="1" applyFill="1" applyBorder="1" applyAlignment="1">
      <alignment vertical="center"/>
    </xf>
    <xf numFmtId="174" fontId="67" fillId="0" borderId="45" xfId="0" applyNumberFormat="1" applyFont="1" applyFill="1" applyBorder="1" applyAlignment="1">
      <alignment horizontal="center" vertical="center"/>
    </xf>
    <xf numFmtId="43" fontId="67" fillId="0" borderId="44" xfId="0" applyNumberFormat="1" applyFont="1" applyFill="1" applyBorder="1" applyAlignment="1">
      <alignment vertical="center"/>
    </xf>
    <xf numFmtId="40" fontId="67" fillId="0" borderId="44" xfId="0" applyNumberFormat="1" applyFont="1" applyFill="1" applyBorder="1" applyAlignment="1">
      <alignment vertical="center"/>
    </xf>
    <xf numFmtId="49" fontId="56" fillId="0" borderId="24" xfId="388" applyNumberFormat="1" applyFont="1" applyFill="1" applyBorder="1" applyAlignment="1">
      <alignment horizontal="center" vertical="center"/>
    </xf>
    <xf numFmtId="0" fontId="56" fillId="0" borderId="24" xfId="388" applyNumberFormat="1" applyFont="1" applyFill="1" applyBorder="1" applyAlignment="1">
      <alignment horizontal="center" vertical="center"/>
    </xf>
    <xf numFmtId="4" fontId="41" fillId="0" borderId="0" xfId="323" applyNumberFormat="1" applyFont="1" applyFill="1" applyBorder="1" applyAlignment="1">
      <alignment horizontal="right" vertical="center"/>
    </xf>
    <xf numFmtId="49" fontId="56" fillId="0" borderId="45" xfId="388" applyNumberFormat="1" applyFont="1" applyFill="1" applyBorder="1" applyAlignment="1">
      <alignment horizontal="center" vertical="center"/>
    </xf>
    <xf numFmtId="4" fontId="56" fillId="0" borderId="43" xfId="323" applyNumberFormat="1" applyFont="1" applyFill="1" applyBorder="1" applyAlignment="1">
      <alignment horizontal="right" vertical="center"/>
    </xf>
    <xf numFmtId="174" fontId="51" fillId="26" borderId="0" xfId="0" applyFont="1" applyFill="1" applyBorder="1" applyAlignment="1">
      <alignment horizontal="left" vertical="center" wrapText="1"/>
    </xf>
    <xf numFmtId="43" fontId="108" fillId="0" borderId="24" xfId="336" applyNumberFormat="1" applyFont="1" applyFill="1" applyBorder="1" applyAlignment="1">
      <alignment horizontal="left" vertical="center" wrapText="1"/>
    </xf>
    <xf numFmtId="43" fontId="30" fillId="0" borderId="0" xfId="336" applyNumberFormat="1" applyFont="1" applyFill="1" applyBorder="1" applyAlignment="1">
      <alignment horizontal="center" vertical="center" wrapText="1"/>
    </xf>
    <xf numFmtId="43" fontId="108" fillId="0" borderId="51" xfId="336" applyNumberFormat="1" applyFont="1" applyFill="1" applyBorder="1" applyAlignment="1">
      <alignment horizontal="center" vertical="center"/>
    </xf>
    <xf numFmtId="43" fontId="108" fillId="0" borderId="45" xfId="336" applyNumberFormat="1" applyFont="1" applyFill="1" applyBorder="1" applyAlignment="1">
      <alignment horizontal="left" vertical="center" wrapText="1"/>
    </xf>
    <xf numFmtId="43" fontId="30" fillId="0" borderId="43" xfId="336" applyNumberFormat="1" applyFont="1" applyFill="1" applyBorder="1" applyAlignment="1">
      <alignment horizontal="center" vertical="center" wrapText="1"/>
    </xf>
    <xf numFmtId="43" fontId="108" fillId="0" borderId="44" xfId="336" applyNumberFormat="1" applyFont="1" applyFill="1" applyBorder="1" applyAlignment="1">
      <alignment horizontal="center" vertical="center"/>
    </xf>
    <xf numFmtId="43" fontId="0" fillId="0" borderId="0" xfId="0" applyNumberFormat="1" applyFill="1" applyBorder="1" applyAlignment="1">
      <alignment vertical="center"/>
    </xf>
    <xf numFmtId="43" fontId="56" fillId="26" borderId="23" xfId="394" applyNumberFormat="1" applyFont="1" applyFill="1" applyBorder="1" applyAlignment="1">
      <alignment horizontal="center" vertical="center"/>
    </xf>
    <xf numFmtId="43" fontId="56" fillId="26" borderId="53" xfId="394" applyNumberFormat="1" applyFont="1" applyFill="1" applyBorder="1" applyAlignment="1">
      <alignment horizontal="center" vertical="center"/>
    </xf>
    <xf numFmtId="43" fontId="56" fillId="26" borderId="42" xfId="394" applyNumberFormat="1" applyFont="1" applyFill="1" applyBorder="1" applyAlignment="1">
      <alignment horizontal="center" vertical="center"/>
    </xf>
    <xf numFmtId="43" fontId="56" fillId="26" borderId="13" xfId="394" applyNumberFormat="1" applyFont="1" applyFill="1" applyBorder="1" applyAlignment="1">
      <alignment horizontal="center" vertical="center"/>
    </xf>
    <xf numFmtId="43" fontId="53" fillId="26" borderId="23" xfId="394" applyNumberFormat="1" applyFont="1" applyFill="1" applyBorder="1" applyAlignment="1">
      <alignment horizontal="center" vertical="center" wrapText="1"/>
    </xf>
    <xf numFmtId="0" fontId="128" fillId="0" borderId="19" xfId="1101" applyFont="1" applyFill="1" applyBorder="1" applyAlignment="1">
      <alignment vertical="center"/>
    </xf>
    <xf numFmtId="43" fontId="130" fillId="0" borderId="0" xfId="1101" applyNumberFormat="1" applyFont="1" applyFill="1" applyBorder="1" applyAlignment="1">
      <alignment vertical="center"/>
    </xf>
    <xf numFmtId="43" fontId="130" fillId="0" borderId="0" xfId="323" applyFont="1" applyFill="1" applyBorder="1" applyAlignment="1">
      <alignment vertical="center"/>
    </xf>
    <xf numFmtId="43" fontId="128" fillId="0" borderId="51" xfId="323" applyFont="1" applyFill="1" applyBorder="1" applyAlignment="1">
      <alignment vertical="center"/>
    </xf>
    <xf numFmtId="0" fontId="128" fillId="0" borderId="54" xfId="1101" applyFont="1" applyFill="1" applyBorder="1" applyAlignment="1">
      <alignment vertical="center"/>
    </xf>
    <xf numFmtId="43" fontId="128" fillId="0" borderId="43" xfId="1101" applyNumberFormat="1" applyFont="1" applyFill="1" applyBorder="1" applyAlignment="1">
      <alignment vertical="center"/>
    </xf>
    <xf numFmtId="43" fontId="128" fillId="0" borderId="44" xfId="579" applyNumberFormat="1" applyFont="1" applyFill="1" applyBorder="1" applyAlignment="1">
      <alignment horizontal="center" vertical="center"/>
    </xf>
    <xf numFmtId="49" fontId="67" fillId="0" borderId="24" xfId="388" applyNumberFormat="1" applyFont="1" applyFill="1" applyBorder="1" applyAlignment="1">
      <alignment horizontal="center"/>
    </xf>
    <xf numFmtId="4" fontId="68" fillId="0" borderId="0" xfId="323" applyNumberFormat="1" applyFont="1" applyFill="1" applyBorder="1" applyAlignment="1">
      <alignment horizontal="right"/>
    </xf>
    <xf numFmtId="0" fontId="67" fillId="0" borderId="24" xfId="388" applyNumberFormat="1" applyFont="1" applyFill="1" applyBorder="1" applyAlignment="1">
      <alignment horizontal="center"/>
    </xf>
    <xf numFmtId="17" fontId="67" fillId="0" borderId="24" xfId="633" applyNumberFormat="1" applyFont="1" applyFill="1" applyBorder="1" applyAlignment="1">
      <alignment horizontal="center"/>
    </xf>
    <xf numFmtId="10" fontId="67" fillId="0" borderId="51" xfId="551" applyNumberFormat="1" applyFont="1" applyFill="1" applyBorder="1" applyAlignment="1">
      <alignment horizontal="center"/>
    </xf>
    <xf numFmtId="10" fontId="68" fillId="0" borderId="0" xfId="450" applyNumberFormat="1" applyFont="1" applyFill="1" applyBorder="1" applyAlignment="1">
      <alignment horizontal="center" vertical="center"/>
    </xf>
    <xf numFmtId="174" fontId="65" fillId="26" borderId="0" xfId="0" applyFont="1" applyFill="1"/>
    <xf numFmtId="43" fontId="39" fillId="26" borderId="0" xfId="0" applyNumberFormat="1" applyFont="1" applyFill="1" applyAlignment="1">
      <alignment vertical="center"/>
    </xf>
    <xf numFmtId="43" fontId="0" fillId="26" borderId="0" xfId="0" applyNumberFormat="1" applyFill="1" applyAlignment="1">
      <alignment horizontal="center"/>
    </xf>
    <xf numFmtId="43" fontId="105" fillId="26" borderId="0" xfId="0" applyNumberFormat="1" applyFont="1" applyFill="1" applyAlignment="1">
      <alignment vertical="center"/>
    </xf>
    <xf numFmtId="43" fontId="105" fillId="26" borderId="0" xfId="0" applyNumberFormat="1" applyFont="1" applyFill="1" applyAlignment="1">
      <alignment horizontal="center"/>
    </xf>
    <xf numFmtId="179" fontId="39" fillId="26" borderId="0" xfId="0" applyNumberFormat="1" applyFont="1" applyFill="1" applyAlignment="1">
      <alignment vertical="center"/>
    </xf>
    <xf numFmtId="179" fontId="0" fillId="26" borderId="0" xfId="0" applyNumberFormat="1" applyFill="1" applyAlignment="1">
      <alignment horizontal="center"/>
    </xf>
    <xf numFmtId="0" fontId="107" fillId="0" borderId="0" xfId="0" applyNumberFormat="1" applyFont="1" applyFill="1" applyBorder="1" applyAlignment="1">
      <alignment horizontal="center" vertical="center" wrapText="1"/>
    </xf>
    <xf numFmtId="0" fontId="107" fillId="0" borderId="0" xfId="0" applyNumberFormat="1" applyFont="1" applyFill="1" applyBorder="1" applyAlignment="1">
      <alignment horizontal="center" vertical="center"/>
    </xf>
    <xf numFmtId="0" fontId="107" fillId="0" borderId="0" xfId="0" applyNumberFormat="1" applyFont="1" applyFill="1" applyBorder="1" applyAlignment="1">
      <alignment horizontal="left" vertical="center" indent="1"/>
    </xf>
    <xf numFmtId="174" fontId="107" fillId="0" borderId="24" xfId="0" applyFont="1" applyFill="1" applyBorder="1" applyAlignment="1">
      <alignment vertical="center"/>
    </xf>
    <xf numFmtId="41" fontId="2" fillId="0" borderId="0" xfId="0" applyNumberFormat="1" applyFont="1" applyFill="1" applyBorder="1" applyAlignment="1">
      <alignment vertical="center"/>
    </xf>
    <xf numFmtId="0" fontId="107" fillId="0" borderId="45" xfId="0" applyNumberFormat="1" applyFont="1" applyFill="1" applyBorder="1" applyAlignment="1">
      <alignment horizontal="center" vertical="center"/>
    </xf>
    <xf numFmtId="41" fontId="107" fillId="0" borderId="43" xfId="0" applyNumberFormat="1" applyFont="1" applyFill="1" applyBorder="1" applyAlignment="1">
      <alignment vertical="center"/>
    </xf>
    <xf numFmtId="9" fontId="190" fillId="0" borderId="0" xfId="551" applyFont="1"/>
    <xf numFmtId="174" fontId="6" fillId="26" borderId="0" xfId="0" applyFont="1" applyFill="1" applyBorder="1" applyAlignment="1">
      <alignment horizontal="center"/>
    </xf>
    <xf numFmtId="174" fontId="6" fillId="26" borderId="0" xfId="0" applyFont="1" applyFill="1" applyBorder="1" applyAlignment="1">
      <alignment horizontal="left" indent="1"/>
    </xf>
    <xf numFmtId="174" fontId="190" fillId="0" borderId="0" xfId="0" applyFont="1" applyAlignment="1">
      <alignment horizontal="left" indent="1"/>
    </xf>
    <xf numFmtId="174" fontId="69" fillId="0" borderId="24" xfId="0" applyFont="1" applyFill="1" applyBorder="1" applyAlignment="1">
      <alignment vertical="center"/>
    </xf>
    <xf numFmtId="180" fontId="69" fillId="0" borderId="51" xfId="0" applyNumberFormat="1" applyFont="1" applyFill="1" applyBorder="1" applyAlignment="1">
      <alignment horizontal="right" vertical="center"/>
    </xf>
    <xf numFmtId="49" fontId="69" fillId="0" borderId="0" xfId="0" applyNumberFormat="1" applyFont="1" applyFill="1" applyBorder="1" applyAlignment="1">
      <alignment horizontal="center" vertical="center"/>
    </xf>
    <xf numFmtId="3" fontId="51" fillId="0" borderId="20" xfId="323" applyNumberFormat="1" applyFont="1" applyFill="1" applyBorder="1" applyAlignment="1">
      <alignment horizontal="center" vertical="center"/>
    </xf>
    <xf numFmtId="3" fontId="51" fillId="0" borderId="0" xfId="323" applyNumberFormat="1" applyFont="1" applyFill="1" applyBorder="1" applyAlignment="1">
      <alignment horizontal="center" vertical="center"/>
    </xf>
    <xf numFmtId="41" fontId="51" fillId="0" borderId="0" xfId="323" applyNumberFormat="1" applyFont="1" applyFill="1" applyBorder="1" applyAlignment="1">
      <alignment horizontal="center" vertical="center"/>
    </xf>
    <xf numFmtId="3" fontId="69" fillId="0" borderId="19" xfId="323" applyNumberFormat="1" applyFont="1" applyFill="1" applyBorder="1" applyAlignment="1">
      <alignment horizontal="center" vertical="center"/>
    </xf>
    <xf numFmtId="171" fontId="51" fillId="0" borderId="0" xfId="0" applyNumberFormat="1" applyFont="1" applyFill="1" applyBorder="1" applyAlignment="1">
      <alignment horizontal="center" vertical="center"/>
    </xf>
    <xf numFmtId="0" fontId="69" fillId="0" borderId="0" xfId="0" applyNumberFormat="1" applyFont="1" applyFill="1" applyBorder="1" applyAlignment="1">
      <alignment horizontal="center" vertical="center"/>
    </xf>
    <xf numFmtId="3" fontId="51" fillId="0" borderId="40" xfId="323" applyNumberFormat="1" applyFont="1" applyFill="1" applyBorder="1" applyAlignment="1">
      <alignment horizontal="center" vertical="center"/>
    </xf>
    <xf numFmtId="3" fontId="51" fillId="0" borderId="51" xfId="323" applyNumberFormat="1" applyFont="1" applyFill="1" applyBorder="1" applyAlignment="1">
      <alignment horizontal="center" vertical="center"/>
    </xf>
    <xf numFmtId="174" fontId="180" fillId="26" borderId="0" xfId="0" applyFont="1" applyFill="1" applyBorder="1" applyAlignment="1">
      <alignment horizontal="center" vertical="center" wrapText="1"/>
    </xf>
    <xf numFmtId="174" fontId="173" fillId="0" borderId="0" xfId="0" applyFont="1"/>
    <xf numFmtId="168" fontId="30" fillId="0" borderId="0" xfId="323" applyNumberFormat="1" applyFont="1" applyFill="1" applyBorder="1" applyAlignment="1">
      <alignment horizontal="center"/>
    </xf>
    <xf numFmtId="174" fontId="190" fillId="26" borderId="0" xfId="0" applyFont="1" applyFill="1" applyAlignment="1">
      <alignment vertical="center"/>
    </xf>
    <xf numFmtId="174" fontId="190" fillId="0" borderId="0" xfId="0" applyFont="1" applyFill="1" applyBorder="1" applyAlignment="1">
      <alignment vertical="center"/>
    </xf>
    <xf numFmtId="179" fontId="248" fillId="0" borderId="0" xfId="0" applyNumberFormat="1" applyFont="1"/>
    <xf numFmtId="49" fontId="67" fillId="0" borderId="0" xfId="0" applyNumberFormat="1" applyFont="1" applyFill="1" applyBorder="1" applyAlignment="1">
      <alignment horizontal="left"/>
    </xf>
    <xf numFmtId="49" fontId="67" fillId="0" borderId="0" xfId="0" applyNumberFormat="1" applyFont="1" applyFill="1" applyBorder="1" applyAlignment="1">
      <alignment horizontal="left" vertical="center"/>
    </xf>
    <xf numFmtId="49" fontId="67" fillId="0" borderId="43" xfId="0" applyNumberFormat="1" applyFont="1" applyFill="1" applyBorder="1" applyAlignment="1">
      <alignment horizontal="center" vertical="center" wrapText="1"/>
    </xf>
    <xf numFmtId="174" fontId="166" fillId="74" borderId="13" xfId="0" applyFont="1" applyFill="1" applyBorder="1" applyAlignment="1">
      <alignment horizontal="center" vertical="center" wrapText="1"/>
    </xf>
    <xf numFmtId="174" fontId="167" fillId="73" borderId="13" xfId="0" applyFont="1" applyFill="1" applyBorder="1" applyAlignment="1">
      <alignment horizontal="center" vertical="center" wrapText="1"/>
    </xf>
    <xf numFmtId="174" fontId="190" fillId="0" borderId="0" xfId="0" applyFont="1" applyFill="1" applyBorder="1" applyAlignment="1">
      <alignment horizontal="center" vertical="center"/>
    </xf>
    <xf numFmtId="174" fontId="224" fillId="0" borderId="0" xfId="0" applyFont="1" applyAlignment="1">
      <alignment horizontal="center" vertical="center"/>
    </xf>
    <xf numFmtId="41" fontId="67" fillId="0" borderId="0" xfId="0" applyNumberFormat="1" applyFont="1" applyFill="1" applyBorder="1" applyAlignment="1">
      <alignment horizontal="center" vertical="center" wrapText="1"/>
    </xf>
    <xf numFmtId="41" fontId="0" fillId="0" borderId="0" xfId="0" applyNumberFormat="1" applyAlignment="1">
      <alignment horizontal="center"/>
    </xf>
    <xf numFmtId="41" fontId="68" fillId="0" borderId="0" xfId="323" applyNumberFormat="1" applyFont="1" applyFill="1" applyBorder="1" applyAlignment="1">
      <alignment horizontal="center"/>
    </xf>
    <xf numFmtId="41" fontId="67" fillId="0" borderId="43" xfId="0" applyNumberFormat="1" applyFont="1" applyFill="1" applyBorder="1" applyAlignment="1">
      <alignment horizontal="center" vertical="center" wrapText="1"/>
    </xf>
    <xf numFmtId="41" fontId="38" fillId="0" borderId="0" xfId="0" applyNumberFormat="1" applyFont="1" applyAlignment="1">
      <alignment horizontal="center"/>
    </xf>
    <xf numFmtId="41" fontId="0" fillId="0" borderId="0" xfId="0" applyNumberFormat="1" applyAlignment="1">
      <alignment horizontal="center" vertical="center"/>
    </xf>
    <xf numFmtId="41" fontId="38" fillId="0" borderId="0" xfId="0" applyNumberFormat="1" applyFont="1" applyAlignment="1">
      <alignment horizontal="center" vertical="center"/>
    </xf>
    <xf numFmtId="41" fontId="0" fillId="0" borderId="0" xfId="0" applyNumberFormat="1" applyFill="1" applyBorder="1" applyAlignment="1">
      <alignment horizontal="center"/>
    </xf>
    <xf numFmtId="41" fontId="173" fillId="73" borderId="80" xfId="0" applyNumberFormat="1" applyFont="1" applyFill="1" applyBorder="1" applyAlignment="1">
      <alignment horizontal="left" vertical="top" wrapText="1"/>
    </xf>
    <xf numFmtId="168" fontId="67" fillId="0" borderId="20" xfId="0" applyNumberFormat="1" applyFont="1" applyFill="1" applyBorder="1" applyAlignment="1">
      <alignment horizontal="right" wrapText="1"/>
    </xf>
    <xf numFmtId="171" fontId="67" fillId="0" borderId="44" xfId="0" applyNumberFormat="1" applyFont="1" applyFill="1" applyBorder="1" applyAlignment="1">
      <alignment horizontal="right"/>
    </xf>
    <xf numFmtId="171" fontId="67" fillId="0" borderId="51" xfId="0" applyNumberFormat="1" applyFont="1" applyFill="1" applyBorder="1" applyAlignment="1">
      <alignment horizontal="right"/>
    </xf>
    <xf numFmtId="168" fontId="67" fillId="0" borderId="44" xfId="0" applyNumberFormat="1" applyFont="1" applyFill="1" applyBorder="1" applyAlignment="1">
      <alignment horizontal="right" vertical="center" wrapText="1"/>
    </xf>
    <xf numFmtId="168" fontId="210" fillId="0" borderId="79" xfId="323" applyNumberFormat="1" applyFont="1" applyBorder="1"/>
    <xf numFmtId="174" fontId="224" fillId="0" borderId="0" xfId="0" applyFont="1" applyFill="1" applyBorder="1"/>
    <xf numFmtId="49" fontId="234" fillId="0" borderId="0" xfId="0" applyNumberFormat="1" applyFont="1"/>
    <xf numFmtId="171" fontId="190" fillId="0" borderId="0" xfId="551" applyNumberFormat="1" applyFont="1" applyFill="1" applyBorder="1"/>
    <xf numFmtId="49" fontId="241" fillId="0" borderId="24" xfId="0" applyNumberFormat="1" applyFont="1" applyFill="1" applyBorder="1" applyAlignment="1">
      <alignment horizontal="center" vertical="center"/>
    </xf>
    <xf numFmtId="168" fontId="234" fillId="0" borderId="0" xfId="323" applyNumberFormat="1" applyFont="1" applyFill="1" applyBorder="1" applyAlignment="1">
      <alignment horizontal="right" vertical="center"/>
    </xf>
    <xf numFmtId="168" fontId="241" fillId="0" borderId="19" xfId="0" applyNumberFormat="1" applyFont="1" applyFill="1" applyBorder="1" applyAlignment="1">
      <alignment horizontal="right" vertical="center" wrapText="1"/>
    </xf>
    <xf numFmtId="10" fontId="241" fillId="0" borderId="0" xfId="0" applyNumberFormat="1" applyFont="1" applyFill="1" applyBorder="1" applyAlignment="1">
      <alignment horizontal="right" vertical="center"/>
    </xf>
    <xf numFmtId="168" fontId="210" fillId="26" borderId="0" xfId="323" applyNumberFormat="1" applyFont="1" applyFill="1" applyBorder="1" applyAlignment="1">
      <alignment horizontal="right" vertical="center"/>
    </xf>
    <xf numFmtId="49" fontId="242" fillId="0" borderId="24" xfId="0" applyNumberFormat="1" applyFont="1" applyFill="1" applyBorder="1" applyAlignment="1">
      <alignment horizontal="center" vertical="center"/>
    </xf>
    <xf numFmtId="168" fontId="210" fillId="0" borderId="0" xfId="323" applyNumberFormat="1" applyFont="1" applyFill="1" applyBorder="1" applyAlignment="1">
      <alignment horizontal="right" vertical="center"/>
    </xf>
    <xf numFmtId="168" fontId="242" fillId="0" borderId="19" xfId="0" applyNumberFormat="1" applyFont="1" applyFill="1" applyBorder="1" applyAlignment="1">
      <alignment horizontal="right" vertical="center" wrapText="1"/>
    </xf>
    <xf numFmtId="10" fontId="242" fillId="0" borderId="0" xfId="0" applyNumberFormat="1" applyFont="1" applyFill="1" applyBorder="1" applyAlignment="1">
      <alignment horizontal="right" vertical="center"/>
    </xf>
    <xf numFmtId="0" fontId="242" fillId="0" borderId="24" xfId="0" applyNumberFormat="1" applyFont="1" applyFill="1" applyBorder="1" applyAlignment="1">
      <alignment horizontal="center" vertical="center"/>
    </xf>
    <xf numFmtId="49" fontId="190" fillId="0" borderId="0" xfId="0" applyNumberFormat="1" applyFont="1"/>
    <xf numFmtId="0" fontId="107" fillId="0" borderId="24" xfId="0" applyNumberFormat="1" applyFont="1" applyFill="1" applyBorder="1" applyAlignment="1">
      <alignment horizontal="center" vertical="center"/>
    </xf>
    <xf numFmtId="168" fontId="6" fillId="0" borderId="0" xfId="323" applyNumberFormat="1" applyFont="1" applyFill="1" applyBorder="1" applyAlignment="1">
      <alignment vertical="center"/>
    </xf>
    <xf numFmtId="168" fontId="107" fillId="0" borderId="19" xfId="323" applyNumberFormat="1" applyFont="1" applyFill="1" applyBorder="1" applyAlignment="1">
      <alignment vertical="center"/>
    </xf>
    <xf numFmtId="171" fontId="107" fillId="0" borderId="0" xfId="0" applyNumberFormat="1" applyFont="1" applyFill="1" applyBorder="1" applyAlignment="1">
      <alignment vertical="center"/>
    </xf>
    <xf numFmtId="174" fontId="178" fillId="73" borderId="13" xfId="0" applyFont="1" applyFill="1" applyBorder="1" applyAlignment="1">
      <alignment vertical="center" wrapText="1"/>
    </xf>
    <xf numFmtId="168" fontId="234" fillId="0" borderId="13" xfId="323" applyNumberFormat="1" applyFont="1" applyBorder="1" applyAlignment="1">
      <alignment horizontal="right" vertical="center"/>
    </xf>
    <xf numFmtId="37" fontId="178" fillId="73" borderId="13" xfId="0" applyNumberFormat="1" applyFont="1" applyFill="1" applyBorder="1" applyAlignment="1">
      <alignment horizontal="center" vertical="center" wrapText="1"/>
    </xf>
    <xf numFmtId="37" fontId="179" fillId="73" borderId="13" xfId="0" applyNumberFormat="1" applyFont="1" applyFill="1" applyBorder="1" applyAlignment="1">
      <alignment vertical="center" wrapText="1"/>
    </xf>
    <xf numFmtId="168" fontId="6" fillId="0" borderId="0" xfId="323" applyNumberFormat="1" applyFont="1" applyFill="1" applyAlignment="1">
      <alignment vertical="center"/>
    </xf>
    <xf numFmtId="174" fontId="108" fillId="26" borderId="20" xfId="0" applyFont="1" applyFill="1" applyBorder="1" applyAlignment="1">
      <alignment horizontal="center" vertical="center" wrapText="1"/>
    </xf>
    <xf numFmtId="174" fontId="108" fillId="26" borderId="0" xfId="0" applyFont="1" applyFill="1" applyBorder="1" applyAlignment="1">
      <alignment horizontal="center" vertical="center" wrapText="1"/>
    </xf>
    <xf numFmtId="41" fontId="244" fillId="73" borderId="66" xfId="0" applyNumberFormat="1" applyFont="1" applyFill="1" applyBorder="1" applyAlignment="1">
      <alignment horizontal="center" vertical="top" wrapText="1"/>
    </xf>
    <xf numFmtId="10" fontId="214" fillId="29" borderId="0" xfId="0" applyNumberFormat="1" applyFont="1" applyFill="1" applyBorder="1" applyAlignment="1">
      <alignment horizontal="right"/>
    </xf>
    <xf numFmtId="41" fontId="180" fillId="73" borderId="66" xfId="0" applyNumberFormat="1" applyFont="1" applyFill="1" applyBorder="1" applyAlignment="1">
      <alignment horizontal="center" vertical="top" wrapText="1"/>
    </xf>
    <xf numFmtId="174" fontId="244" fillId="0" borderId="0" xfId="0" applyFont="1" applyFill="1" applyBorder="1"/>
    <xf numFmtId="174" fontId="241" fillId="0" borderId="0" xfId="0" applyFont="1" applyAlignment="1">
      <alignment horizontal="center" vertical="center"/>
    </xf>
    <xf numFmtId="174" fontId="234" fillId="0" borderId="0" xfId="0" applyFont="1" applyAlignment="1"/>
    <xf numFmtId="174" fontId="241" fillId="0" borderId="0" xfId="0" applyFont="1" applyAlignment="1">
      <alignment vertical="center"/>
    </xf>
    <xf numFmtId="41" fontId="242" fillId="0" borderId="0" xfId="0" applyNumberFormat="1" applyFont="1" applyAlignment="1">
      <alignment vertical="center"/>
    </xf>
    <xf numFmtId="171" fontId="241" fillId="0" borderId="0" xfId="551" applyNumberFormat="1" applyFont="1" applyAlignment="1">
      <alignment vertical="center"/>
    </xf>
    <xf numFmtId="171" fontId="235" fillId="0" borderId="0" xfId="551" applyNumberFormat="1" applyFont="1" applyAlignment="1">
      <alignment vertical="center"/>
    </xf>
    <xf numFmtId="41" fontId="235" fillId="0" borderId="0" xfId="0" applyNumberFormat="1" applyFont="1" applyAlignment="1">
      <alignment vertical="center"/>
    </xf>
    <xf numFmtId="10" fontId="235" fillId="0" borderId="0" xfId="551" applyNumberFormat="1" applyFont="1" applyAlignment="1">
      <alignment vertical="center"/>
    </xf>
    <xf numFmtId="174" fontId="237" fillId="0" borderId="0" xfId="0" applyFont="1" applyAlignment="1">
      <alignment vertical="center"/>
    </xf>
    <xf numFmtId="171" fontId="241" fillId="0" borderId="0" xfId="551" applyNumberFormat="1" applyFont="1" applyAlignment="1">
      <alignment horizontal="center" vertical="center"/>
    </xf>
    <xf numFmtId="49" fontId="234" fillId="0" borderId="0" xfId="551" applyNumberFormat="1" applyFont="1" applyAlignment="1"/>
    <xf numFmtId="174" fontId="190" fillId="0" borderId="0" xfId="0" applyFont="1" applyAlignment="1"/>
    <xf numFmtId="171" fontId="248" fillId="0" borderId="0" xfId="551" applyNumberFormat="1" applyFont="1" applyAlignment="1">
      <alignment vertical="center"/>
    </xf>
    <xf numFmtId="182" fontId="234" fillId="0" borderId="0" xfId="0" applyNumberFormat="1" applyFont="1" applyAlignment="1"/>
    <xf numFmtId="171" fontId="242" fillId="0" borderId="0" xfId="551" applyNumberFormat="1" applyFont="1" applyAlignment="1">
      <alignment horizontal="center" vertical="center"/>
    </xf>
    <xf numFmtId="174" fontId="210" fillId="0" borderId="0" xfId="0" applyFont="1" applyAlignment="1"/>
    <xf numFmtId="174" fontId="214" fillId="0" borderId="0" xfId="0" applyFont="1" applyBorder="1"/>
    <xf numFmtId="0" fontId="190" fillId="0" borderId="0" xfId="919" applyFont="1"/>
    <xf numFmtId="0" fontId="108" fillId="26" borderId="13" xfId="919" applyFont="1" applyFill="1" applyBorder="1" applyAlignment="1">
      <alignment horizontal="center" vertical="center"/>
    </xf>
    <xf numFmtId="0" fontId="108" fillId="26" borderId="13" xfId="919" applyNumberFormat="1" applyFont="1" applyFill="1" applyBorder="1" applyAlignment="1">
      <alignment horizontal="center" vertical="center" wrapText="1"/>
    </xf>
    <xf numFmtId="0" fontId="108" fillId="26" borderId="13" xfId="919" applyFont="1" applyFill="1" applyBorder="1" applyAlignment="1">
      <alignment horizontal="left" vertical="center"/>
    </xf>
    <xf numFmtId="168" fontId="30" fillId="26" borderId="13" xfId="323" applyNumberFormat="1" applyFont="1" applyFill="1" applyBorder="1" applyAlignment="1">
      <alignment horizontal="right" vertical="center"/>
    </xf>
    <xf numFmtId="168" fontId="108" fillId="0" borderId="13" xfId="919" applyNumberFormat="1" applyFont="1" applyFill="1" applyBorder="1" applyAlignment="1">
      <alignment horizontal="right" vertical="center"/>
    </xf>
    <xf numFmtId="0" fontId="214" fillId="0" borderId="12" xfId="919" applyFont="1" applyBorder="1" applyAlignment="1">
      <alignment horizontal="left" vertical="center"/>
    </xf>
    <xf numFmtId="0" fontId="217" fillId="0" borderId="0" xfId="919" applyFont="1"/>
    <xf numFmtId="0" fontId="251" fillId="26" borderId="13" xfId="919" applyFont="1" applyFill="1" applyBorder="1" applyAlignment="1">
      <alignment horizontal="center" vertical="center"/>
    </xf>
    <xf numFmtId="0" fontId="251" fillId="26" borderId="13" xfId="919" applyNumberFormat="1" applyFont="1" applyFill="1" applyBorder="1" applyAlignment="1">
      <alignment horizontal="center" vertical="center" wrapText="1"/>
    </xf>
    <xf numFmtId="0" fontId="251" fillId="26" borderId="0" xfId="919" applyFont="1" applyFill="1" applyBorder="1" applyAlignment="1">
      <alignment horizontal="center" vertical="center" wrapText="1"/>
    </xf>
    <xf numFmtId="0" fontId="217" fillId="0" borderId="0" xfId="919" applyFont="1" applyAlignment="1">
      <alignment horizontal="center"/>
    </xf>
    <xf numFmtId="0" fontId="251" fillId="26" borderId="13" xfId="919" applyFont="1" applyFill="1" applyBorder="1" applyAlignment="1">
      <alignment horizontal="left" vertical="center"/>
    </xf>
    <xf numFmtId="168" fontId="231" fillId="26" borderId="13" xfId="323" applyNumberFormat="1" applyFont="1" applyFill="1" applyBorder="1" applyAlignment="1">
      <alignment horizontal="right" vertical="center"/>
    </xf>
    <xf numFmtId="168" fontId="217" fillId="0" borderId="13" xfId="919" applyNumberFormat="1" applyFont="1" applyBorder="1" applyAlignment="1">
      <alignment horizontal="center"/>
    </xf>
    <xf numFmtId="0" fontId="217" fillId="0" borderId="0" xfId="919" applyFont="1" applyAlignment="1">
      <alignment vertical="center"/>
    </xf>
    <xf numFmtId="168" fontId="251" fillId="0" borderId="13" xfId="919" applyNumberFormat="1" applyFont="1" applyFill="1" applyBorder="1" applyAlignment="1">
      <alignment horizontal="right" vertical="center"/>
    </xf>
    <xf numFmtId="168" fontId="217" fillId="0" borderId="0" xfId="919" applyNumberFormat="1" applyFont="1"/>
    <xf numFmtId="0" fontId="217" fillId="0" borderId="0" xfId="919" applyFont="1" applyAlignment="1">
      <alignment horizontal="center" vertical="center"/>
    </xf>
    <xf numFmtId="0" fontId="217" fillId="0" borderId="0" xfId="1123" applyFont="1" applyAlignment="1">
      <alignment horizontal="left"/>
    </xf>
    <xf numFmtId="168" fontId="250" fillId="0" borderId="0" xfId="323" applyNumberFormat="1" applyFont="1" applyFill="1" applyBorder="1" applyAlignment="1">
      <alignment horizontal="right" vertical="center"/>
    </xf>
    <xf numFmtId="0" fontId="228" fillId="0" borderId="24" xfId="919" applyFont="1" applyFill="1" applyBorder="1" applyAlignment="1">
      <alignment horizontal="left" vertical="center"/>
    </xf>
    <xf numFmtId="9" fontId="228" fillId="0" borderId="51" xfId="551" applyNumberFormat="1" applyFont="1" applyFill="1" applyBorder="1" applyAlignment="1">
      <alignment horizontal="right" vertical="center"/>
    </xf>
    <xf numFmtId="0" fontId="224" fillId="0" borderId="0" xfId="919" applyFont="1" applyAlignment="1"/>
    <xf numFmtId="41" fontId="190" fillId="0" borderId="0" xfId="919" applyNumberFormat="1" applyFont="1"/>
    <xf numFmtId="41" fontId="224" fillId="0" borderId="0" xfId="919" applyNumberFormat="1" applyFont="1" applyAlignment="1"/>
    <xf numFmtId="0" fontId="245" fillId="0" borderId="0" xfId="919" applyFont="1"/>
    <xf numFmtId="0" fontId="190" fillId="26" borderId="0" xfId="919" applyFont="1" applyFill="1"/>
    <xf numFmtId="0" fontId="253" fillId="0" borderId="11" xfId="919" applyFont="1" applyFill="1" applyBorder="1" applyAlignment="1">
      <alignment horizontal="center" vertical="center"/>
    </xf>
    <xf numFmtId="0" fontId="253" fillId="0" borderId="18" xfId="919" applyNumberFormat="1" applyFont="1" applyFill="1" applyBorder="1" applyAlignment="1">
      <alignment horizontal="center" vertical="center"/>
    </xf>
    <xf numFmtId="0" fontId="253" fillId="0" borderId="18" xfId="919" applyFont="1" applyFill="1" applyBorder="1" applyAlignment="1">
      <alignment horizontal="center" vertical="center"/>
    </xf>
    <xf numFmtId="0" fontId="3" fillId="0" borderId="24" xfId="919" applyFont="1" applyFill="1" applyBorder="1" applyAlignment="1">
      <alignment horizontal="left" vertical="center"/>
    </xf>
    <xf numFmtId="41" fontId="2" fillId="0" borderId="20" xfId="919" applyNumberFormat="1" applyFont="1" applyFill="1" applyBorder="1" applyAlignment="1">
      <alignment horizontal="center" vertical="center"/>
    </xf>
    <xf numFmtId="9" fontId="2" fillId="0" borderId="51" xfId="551" applyFont="1" applyFill="1" applyBorder="1" applyAlignment="1">
      <alignment horizontal="center" vertical="center"/>
    </xf>
    <xf numFmtId="0" fontId="3" fillId="0" borderId="45" xfId="919" applyFont="1" applyFill="1" applyBorder="1" applyAlignment="1">
      <alignment horizontal="left" vertical="center"/>
    </xf>
    <xf numFmtId="41" fontId="252" fillId="0" borderId="44" xfId="919" applyNumberFormat="1" applyFont="1" applyFill="1" applyBorder="1" applyAlignment="1">
      <alignment horizontal="center"/>
    </xf>
    <xf numFmtId="9" fontId="252" fillId="0" borderId="44" xfId="551" applyFont="1" applyFill="1" applyBorder="1" applyAlignment="1">
      <alignment horizontal="center"/>
    </xf>
    <xf numFmtId="0" fontId="108" fillId="26" borderId="0" xfId="919" applyFont="1" applyFill="1" applyBorder="1" applyAlignment="1">
      <alignment horizontal="center" vertical="center" wrapText="1"/>
    </xf>
    <xf numFmtId="168" fontId="30" fillId="26" borderId="0" xfId="323" applyNumberFormat="1" applyFont="1" applyFill="1" applyBorder="1" applyAlignment="1"/>
    <xf numFmtId="168" fontId="108" fillId="26" borderId="0" xfId="323" applyNumberFormat="1" applyFont="1" applyFill="1" applyBorder="1" applyAlignment="1">
      <alignment vertical="center"/>
    </xf>
    <xf numFmtId="0" fontId="214" fillId="0" borderId="0" xfId="919" applyFont="1"/>
    <xf numFmtId="0" fontId="220" fillId="0" borderId="0" xfId="919" applyFont="1" applyAlignment="1">
      <alignment horizontal="center"/>
    </xf>
    <xf numFmtId="0" fontId="108" fillId="0" borderId="24" xfId="919" applyFont="1" applyFill="1" applyBorder="1" applyAlignment="1">
      <alignment horizontal="left" vertical="center"/>
    </xf>
    <xf numFmtId="168" fontId="214" fillId="0" borderId="13" xfId="919" applyNumberFormat="1" applyFont="1" applyBorder="1" applyAlignment="1">
      <alignment horizontal="center"/>
    </xf>
    <xf numFmtId="168" fontId="214" fillId="0" borderId="0" xfId="919" applyNumberFormat="1" applyFont="1"/>
    <xf numFmtId="171" fontId="214" fillId="0" borderId="0" xfId="1123" applyNumberFormat="1" applyFont="1" applyAlignment="1">
      <alignment horizontal="center"/>
    </xf>
    <xf numFmtId="0" fontId="214" fillId="0" borderId="0" xfId="919" applyFont="1" applyAlignment="1">
      <alignment horizontal="center"/>
    </xf>
    <xf numFmtId="43" fontId="69" fillId="0" borderId="0" xfId="0" applyNumberFormat="1" applyFont="1" applyFill="1" applyBorder="1" applyAlignment="1">
      <alignment vertical="center"/>
    </xf>
    <xf numFmtId="43" fontId="51" fillId="0" borderId="0" xfId="0" applyNumberFormat="1" applyFont="1" applyFill="1" applyBorder="1" applyAlignment="1">
      <alignment horizontal="right" vertical="center"/>
    </xf>
    <xf numFmtId="180" fontId="105" fillId="0" borderId="13" xfId="0" applyNumberFormat="1" applyFont="1" applyBorder="1" applyAlignment="1">
      <alignment vertical="center"/>
    </xf>
    <xf numFmtId="171" fontId="30" fillId="0" borderId="51" xfId="551" applyNumberFormat="1" applyFont="1" applyFill="1" applyBorder="1" applyAlignment="1">
      <alignment horizontal="right"/>
    </xf>
    <xf numFmtId="174" fontId="190" fillId="0" borderId="0" xfId="0" applyNumberFormat="1" applyFont="1" applyBorder="1" applyAlignment="1">
      <alignment horizontal="left"/>
    </xf>
    <xf numFmtId="174" fontId="190" fillId="0" borderId="0" xfId="0" applyFont="1" applyAlignment="1">
      <alignment vertical="top"/>
    </xf>
    <xf numFmtId="174" fontId="190" fillId="0" borderId="0" xfId="0" applyFont="1" applyAlignment="1">
      <alignment horizontal="center"/>
    </xf>
    <xf numFmtId="174" fontId="198" fillId="0" borderId="0" xfId="0" applyFont="1"/>
    <xf numFmtId="174" fontId="258" fillId="0" borderId="0" xfId="1117" quotePrefix="1" applyFont="1" applyAlignment="1" applyProtection="1"/>
    <xf numFmtId="174" fontId="245" fillId="0" borderId="0" xfId="0" applyFont="1"/>
    <xf numFmtId="174" fontId="252" fillId="0" borderId="0" xfId="0" applyFont="1"/>
    <xf numFmtId="174" fontId="258" fillId="0" borderId="0" xfId="1117" applyFont="1" applyAlignment="1" applyProtection="1">
      <alignment horizontal="left" indent="5"/>
    </xf>
    <xf numFmtId="174" fontId="252" fillId="0" borderId="0" xfId="0" applyFont="1" applyAlignment="1">
      <alignment horizontal="left"/>
    </xf>
    <xf numFmtId="174" fontId="245" fillId="0" borderId="0" xfId="0" applyFont="1" applyAlignment="1">
      <alignment horizontal="left" indent="5"/>
    </xf>
    <xf numFmtId="174" fontId="252" fillId="0" borderId="0" xfId="0" applyFont="1" applyAlignment="1">
      <alignment horizontal="left" indent="5"/>
    </xf>
    <xf numFmtId="174" fontId="258" fillId="0" borderId="0" xfId="1117" applyFont="1" applyAlignment="1" applyProtection="1">
      <alignment horizontal="left" indent="8"/>
    </xf>
    <xf numFmtId="174" fontId="124" fillId="0" borderId="0" xfId="1117" applyFont="1" applyAlignment="1" applyProtection="1"/>
    <xf numFmtId="174" fontId="245" fillId="0" borderId="0" xfId="0" applyFont="1" applyAlignment="1">
      <alignment horizontal="left" indent="8"/>
    </xf>
    <xf numFmtId="174" fontId="258" fillId="26" borderId="0" xfId="1117" applyFont="1" applyFill="1" applyAlignment="1" applyProtection="1">
      <alignment horizontal="left" indent="8"/>
    </xf>
    <xf numFmtId="174" fontId="245" fillId="26" borderId="0" xfId="0" applyFont="1" applyFill="1"/>
    <xf numFmtId="174" fontId="252" fillId="0" borderId="0" xfId="0" applyFont="1" applyAlignment="1">
      <alignment horizontal="left" indent="3"/>
    </xf>
    <xf numFmtId="174" fontId="252" fillId="0" borderId="0" xfId="0" applyFont="1" applyAlignment="1">
      <alignment horizontal="left" wrapText="1" indent="3"/>
    </xf>
    <xf numFmtId="168" fontId="224" fillId="0" borderId="0" xfId="323" applyNumberFormat="1" applyFont="1"/>
    <xf numFmtId="168" fontId="224" fillId="0" borderId="13" xfId="323" applyNumberFormat="1" applyFont="1" applyBorder="1"/>
    <xf numFmtId="171" fontId="224" fillId="0" borderId="13" xfId="551" applyNumberFormat="1" applyFont="1" applyBorder="1"/>
    <xf numFmtId="168" fontId="190" fillId="0" borderId="13" xfId="323" applyNumberFormat="1" applyFont="1" applyBorder="1"/>
    <xf numFmtId="168" fontId="224" fillId="0" borderId="13" xfId="323" applyNumberFormat="1" applyFont="1" applyBorder="1" applyAlignment="1">
      <alignment horizontal="center" vertical="center" wrapText="1"/>
    </xf>
    <xf numFmtId="168" fontId="190" fillId="0" borderId="13" xfId="323" applyNumberFormat="1" applyFont="1" applyBorder="1" applyAlignment="1">
      <alignment vertical="center" wrapText="1"/>
    </xf>
    <xf numFmtId="171" fontId="224" fillId="0" borderId="13" xfId="551" applyNumberFormat="1" applyFont="1" applyBorder="1" applyAlignment="1">
      <alignment vertical="center" wrapText="1"/>
    </xf>
    <xf numFmtId="168" fontId="224" fillId="0" borderId="13" xfId="323" applyNumberFormat="1" applyFont="1" applyBorder="1" applyAlignment="1">
      <alignment vertical="center" wrapText="1"/>
    </xf>
    <xf numFmtId="174" fontId="224" fillId="0" borderId="13" xfId="0" applyFont="1" applyBorder="1"/>
    <xf numFmtId="41" fontId="190" fillId="0" borderId="13" xfId="0" applyNumberFormat="1" applyFont="1" applyBorder="1"/>
    <xf numFmtId="171" fontId="224" fillId="0" borderId="0" xfId="551" applyNumberFormat="1" applyFont="1" applyBorder="1" applyAlignment="1">
      <alignment horizontal="center" vertical="center"/>
    </xf>
    <xf numFmtId="10" fontId="190" fillId="0" borderId="13" xfId="551" applyNumberFormat="1" applyFont="1" applyBorder="1"/>
    <xf numFmtId="174" fontId="224" fillId="0" borderId="13" xfId="0" applyFont="1" applyBorder="1" applyAlignment="1">
      <alignment horizontal="center"/>
    </xf>
    <xf numFmtId="174" fontId="224" fillId="0" borderId="13" xfId="0" applyFont="1" applyBorder="1" applyAlignment="1">
      <alignment horizontal="center" vertical="center" wrapText="1"/>
    </xf>
    <xf numFmtId="174" fontId="190" fillId="0" borderId="0" xfId="0" applyFont="1" applyAlignment="1">
      <alignment horizontal="justify"/>
    </xf>
    <xf numFmtId="174" fontId="227" fillId="0" borderId="0" xfId="0" applyFont="1" applyAlignment="1"/>
    <xf numFmtId="174" fontId="227" fillId="0" borderId="0" xfId="0" applyFont="1" applyAlignment="1">
      <alignment vertical="center" wrapText="1"/>
    </xf>
    <xf numFmtId="174" fontId="257" fillId="0" borderId="0" xfId="0" applyFont="1" applyAlignment="1">
      <alignment wrapText="1"/>
    </xf>
    <xf numFmtId="0" fontId="35" fillId="0" borderId="0" xfId="1308"/>
    <xf numFmtId="174" fontId="169" fillId="0" borderId="0" xfId="0" applyNumberFormat="1" applyFont="1" applyBorder="1" applyAlignment="1">
      <alignment horizontal="center" vertical="center" wrapText="1"/>
    </xf>
    <xf numFmtId="174" fontId="247" fillId="26" borderId="0" xfId="0" applyFont="1" applyFill="1" applyBorder="1" applyAlignment="1">
      <alignment horizontal="center" vertical="center" wrapText="1"/>
    </xf>
    <xf numFmtId="174" fontId="210" fillId="26" borderId="0" xfId="0" applyNumberFormat="1" applyFont="1" applyFill="1" applyBorder="1" applyAlignment="1">
      <alignment horizontal="center" vertical="center"/>
    </xf>
    <xf numFmtId="174" fontId="210" fillId="26" borderId="0" xfId="0" applyNumberFormat="1" applyFont="1" applyFill="1" applyBorder="1" applyAlignment="1">
      <alignment horizontal="center" vertical="center" wrapText="1"/>
    </xf>
    <xf numFmtId="0" fontId="108" fillId="0" borderId="24" xfId="388" applyNumberFormat="1" applyFont="1" applyFill="1" applyBorder="1" applyAlignment="1">
      <alignment horizontal="center" vertical="center"/>
    </xf>
    <xf numFmtId="3" fontId="30" fillId="0" borderId="0" xfId="325" applyNumberFormat="1" applyFont="1" applyFill="1" applyBorder="1" applyAlignment="1">
      <alignment horizontal="center" vertical="center"/>
    </xf>
    <xf numFmtId="10" fontId="30" fillId="0" borderId="0" xfId="551" applyNumberFormat="1" applyFont="1" applyFill="1" applyBorder="1" applyAlignment="1">
      <alignment horizontal="center" vertical="center"/>
    </xf>
    <xf numFmtId="49" fontId="264" fillId="26" borderId="0" xfId="0" applyNumberFormat="1" applyFont="1" applyFill="1" applyBorder="1" applyAlignment="1">
      <alignment horizontal="center" vertical="center"/>
    </xf>
    <xf numFmtId="3" fontId="264" fillId="26" borderId="0" xfId="325" applyNumberFormat="1" applyFont="1" applyFill="1" applyBorder="1" applyAlignment="1">
      <alignment horizontal="right" vertical="center" wrapText="1"/>
    </xf>
    <xf numFmtId="3" fontId="264" fillId="26" borderId="0" xfId="325" applyNumberFormat="1" applyFont="1" applyFill="1" applyBorder="1" applyAlignment="1">
      <alignment horizontal="right"/>
    </xf>
    <xf numFmtId="3" fontId="264" fillId="26" borderId="0" xfId="0" applyNumberFormat="1" applyFont="1" applyFill="1" applyBorder="1" applyAlignment="1">
      <alignment horizontal="right"/>
    </xf>
    <xf numFmtId="10" fontId="264" fillId="26" borderId="0" xfId="0" applyNumberFormat="1" applyFont="1" applyFill="1" applyBorder="1" applyAlignment="1">
      <alignment horizontal="right"/>
    </xf>
    <xf numFmtId="174" fontId="6" fillId="0" borderId="0" xfId="0" applyFont="1" applyBorder="1"/>
    <xf numFmtId="17" fontId="253" fillId="0" borderId="0" xfId="0" applyNumberFormat="1" applyFont="1" applyFill="1" applyBorder="1" applyAlignment="1">
      <alignment horizontal="center"/>
    </xf>
    <xf numFmtId="174" fontId="169" fillId="0" borderId="0" xfId="0" applyFont="1" applyBorder="1"/>
    <xf numFmtId="174" fontId="169" fillId="26" borderId="0" xfId="0" applyFont="1" applyFill="1" applyBorder="1"/>
    <xf numFmtId="174" fontId="217" fillId="0" borderId="0" xfId="0" applyFont="1" applyAlignment="1">
      <alignment horizontal="justify" vertical="justify" wrapText="1"/>
    </xf>
    <xf numFmtId="38" fontId="41" fillId="0" borderId="0" xfId="323" applyNumberFormat="1" applyFont="1" applyFill="1" applyBorder="1" applyAlignment="1">
      <alignment horizontal="center"/>
    </xf>
    <xf numFmtId="174" fontId="266" fillId="0" borderId="0" xfId="0" applyFont="1" applyAlignment="1">
      <alignment horizontal="center" vertical="center"/>
    </xf>
    <xf numFmtId="174" fontId="220" fillId="0" borderId="0" xfId="0" applyFont="1" applyAlignment="1">
      <alignment vertical="center"/>
    </xf>
    <xf numFmtId="174" fontId="214" fillId="0" borderId="0" xfId="0" applyFont="1" applyAlignment="1">
      <alignment horizontal="right"/>
    </xf>
    <xf numFmtId="43" fontId="220" fillId="0" borderId="0" xfId="0" applyNumberFormat="1" applyFont="1" applyAlignment="1">
      <alignment vertical="center"/>
    </xf>
    <xf numFmtId="43" fontId="220" fillId="0" borderId="0" xfId="551" applyNumberFormat="1" applyFont="1" applyAlignment="1">
      <alignment vertical="center"/>
    </xf>
    <xf numFmtId="179" fontId="214" fillId="0" borderId="0" xfId="0" applyNumberFormat="1" applyFont="1" applyAlignment="1">
      <alignment horizontal="right"/>
    </xf>
    <xf numFmtId="10" fontId="220" fillId="0" borderId="0" xfId="551" applyNumberFormat="1" applyFont="1" applyAlignment="1">
      <alignment horizontal="right" vertical="center"/>
    </xf>
    <xf numFmtId="43" fontId="224" fillId="0" borderId="13" xfId="551" applyNumberFormat="1" applyFont="1" applyBorder="1" applyAlignment="1">
      <alignment vertical="center"/>
    </xf>
    <xf numFmtId="171" fontId="214" fillId="0" borderId="13" xfId="551" applyNumberFormat="1" applyFont="1" applyBorder="1" applyAlignment="1">
      <alignment horizontal="right"/>
    </xf>
    <xf numFmtId="43" fontId="108" fillId="0" borderId="0" xfId="0" applyNumberFormat="1" applyFont="1" applyAlignment="1">
      <alignment vertical="center"/>
    </xf>
    <xf numFmtId="4" fontId="30" fillId="0" borderId="0" xfId="0" applyNumberFormat="1" applyFont="1" applyAlignment="1">
      <alignment horizontal="right"/>
    </xf>
    <xf numFmtId="4" fontId="190" fillId="0" borderId="0" xfId="0" applyNumberFormat="1" applyFont="1" applyAlignment="1">
      <alignment horizontal="right"/>
    </xf>
    <xf numFmtId="171" fontId="108" fillId="0" borderId="0" xfId="551" applyNumberFormat="1" applyFont="1" applyAlignment="1">
      <alignment vertical="center"/>
    </xf>
    <xf numFmtId="4" fontId="214" fillId="0" borderId="0" xfId="0" applyNumberFormat="1" applyFont="1" applyAlignment="1">
      <alignment horizontal="right"/>
    </xf>
    <xf numFmtId="4" fontId="214" fillId="0" borderId="0" xfId="551" applyNumberFormat="1" applyFont="1" applyAlignment="1">
      <alignment horizontal="right"/>
    </xf>
    <xf numFmtId="174" fontId="220" fillId="0" borderId="0" xfId="0" applyFont="1" applyAlignment="1">
      <alignment horizontal="right" vertical="center"/>
    </xf>
    <xf numFmtId="174" fontId="181" fillId="0" borderId="0" xfId="0" applyFont="1" applyAlignment="1">
      <alignment horizontal="right" vertical="center" wrapText="1"/>
    </xf>
    <xf numFmtId="4" fontId="267" fillId="0" borderId="0" xfId="0" applyNumberFormat="1" applyFont="1" applyAlignment="1">
      <alignment horizontal="center"/>
    </xf>
    <xf numFmtId="43" fontId="214" fillId="0" borderId="0" xfId="0" applyNumberFormat="1" applyFont="1"/>
    <xf numFmtId="43" fontId="30" fillId="0" borderId="0" xfId="394" applyNumberFormat="1" applyFont="1" applyFill="1" applyBorder="1" applyAlignment="1">
      <alignment horizontal="right"/>
    </xf>
    <xf numFmtId="43" fontId="214" fillId="0" borderId="0" xfId="0" applyNumberFormat="1" applyFont="1" applyFill="1" applyBorder="1"/>
    <xf numFmtId="174" fontId="214" fillId="0" borderId="0" xfId="0" applyFont="1" applyFill="1" applyBorder="1" applyAlignment="1">
      <alignment vertical="center"/>
    </xf>
    <xf numFmtId="43" fontId="108" fillId="0" borderId="54" xfId="394" applyNumberFormat="1" applyFont="1" applyFill="1" applyBorder="1" applyAlignment="1">
      <alignment horizontal="right"/>
    </xf>
    <xf numFmtId="43" fontId="108" fillId="0" borderId="19" xfId="394" applyNumberFormat="1" applyFont="1" applyFill="1" applyBorder="1" applyAlignment="1">
      <alignment horizontal="right"/>
    </xf>
    <xf numFmtId="40" fontId="108" fillId="0" borderId="13" xfId="394" applyNumberFormat="1" applyFont="1" applyFill="1" applyBorder="1" applyAlignment="1">
      <alignment horizontal="left" vertical="center" wrapText="1"/>
    </xf>
    <xf numFmtId="43" fontId="108" fillId="0" borderId="53" xfId="394" applyNumberFormat="1" applyFont="1" applyFill="1" applyBorder="1" applyAlignment="1">
      <alignment horizontal="right"/>
    </xf>
    <xf numFmtId="43" fontId="108" fillId="0" borderId="13" xfId="394" applyNumberFormat="1" applyFont="1" applyFill="1" applyBorder="1" applyAlignment="1">
      <alignment horizontal="right"/>
    </xf>
    <xf numFmtId="40" fontId="108" fillId="0" borderId="19" xfId="394" applyNumberFormat="1" applyFont="1" applyFill="1" applyBorder="1" applyAlignment="1">
      <alignment horizontal="left" vertical="center" wrapText="1"/>
    </xf>
    <xf numFmtId="174" fontId="214" fillId="0" borderId="0" xfId="0" applyFont="1" applyAlignment="1">
      <alignment horizontal="right" indent="2"/>
    </xf>
    <xf numFmtId="43" fontId="214" fillId="0" borderId="0" xfId="0" applyNumberFormat="1" applyFont="1" applyAlignment="1">
      <alignment horizontal="right" indent="2"/>
    </xf>
    <xf numFmtId="174" fontId="190" fillId="0" borderId="0" xfId="0" applyFont="1" applyAlignment="1">
      <alignment horizontal="right" indent="2"/>
    </xf>
    <xf numFmtId="180" fontId="220" fillId="0" borderId="0" xfId="0" applyNumberFormat="1" applyFont="1" applyAlignment="1">
      <alignment vertical="center"/>
    </xf>
    <xf numFmtId="174" fontId="214" fillId="0" borderId="0" xfId="0" applyFont="1" applyAlignment="1">
      <alignment horizontal="right" vertical="center" indent="2"/>
    </xf>
    <xf numFmtId="182" fontId="268" fillId="0" borderId="0" xfId="0" applyNumberFormat="1" applyFont="1" applyAlignment="1">
      <alignment horizontal="right" vertical="center" indent="2"/>
    </xf>
    <xf numFmtId="180" fontId="268" fillId="0" borderId="0" xfId="0" applyNumberFormat="1" applyFont="1" applyAlignment="1">
      <alignment vertical="center"/>
    </xf>
    <xf numFmtId="182" fontId="269" fillId="0" borderId="0" xfId="0" applyNumberFormat="1" applyFont="1" applyAlignment="1">
      <alignment horizontal="right" vertical="center" indent="2"/>
    </xf>
    <xf numFmtId="201" fontId="249" fillId="0" borderId="13" xfId="0" applyNumberFormat="1" applyFont="1" applyBorder="1" applyAlignment="1">
      <alignment horizontal="center" vertical="center"/>
    </xf>
    <xf numFmtId="180" fontId="268" fillId="0" borderId="13" xfId="0" applyNumberFormat="1" applyFont="1" applyBorder="1" applyAlignment="1">
      <alignment vertical="center"/>
    </xf>
    <xf numFmtId="201" fontId="270" fillId="0" borderId="13" xfId="0" applyNumberFormat="1" applyFont="1" applyBorder="1" applyAlignment="1">
      <alignment horizontal="right" vertical="center" indent="2"/>
    </xf>
    <xf numFmtId="171" fontId="270" fillId="0" borderId="13" xfId="551" applyNumberFormat="1" applyFont="1" applyBorder="1" applyAlignment="1">
      <alignment horizontal="right" vertical="center" indent="2"/>
    </xf>
    <xf numFmtId="180" fontId="180" fillId="0" borderId="13" xfId="0" applyNumberFormat="1" applyFont="1" applyBorder="1" applyAlignment="1">
      <alignment vertical="center"/>
    </xf>
    <xf numFmtId="171" fontId="269" fillId="0" borderId="13" xfId="551" applyNumberFormat="1" applyFont="1" applyBorder="1" applyAlignment="1">
      <alignment horizontal="right" vertical="center" indent="2"/>
    </xf>
    <xf numFmtId="174" fontId="230" fillId="0" borderId="0" xfId="0" applyFont="1" applyAlignment="1">
      <alignment horizontal="right" vertical="center" indent="2"/>
    </xf>
    <xf numFmtId="179" fontId="214" fillId="0" borderId="0" xfId="0" applyNumberFormat="1" applyFont="1" applyAlignment="1">
      <alignment vertical="center"/>
    </xf>
    <xf numFmtId="171" fontId="220" fillId="0" borderId="0" xfId="551" applyNumberFormat="1" applyFont="1" applyAlignment="1">
      <alignment vertical="center"/>
    </xf>
    <xf numFmtId="186" fontId="230" fillId="0" borderId="0" xfId="0" applyNumberFormat="1" applyFont="1" applyAlignment="1">
      <alignment horizontal="right" vertical="center" indent="2"/>
    </xf>
    <xf numFmtId="171" fontId="214" fillId="0" borderId="0" xfId="551" applyNumberFormat="1" applyFont="1" applyAlignment="1">
      <alignment vertical="center"/>
    </xf>
    <xf numFmtId="182" fontId="214" fillId="0" borderId="0" xfId="0" applyNumberFormat="1" applyFont="1" applyAlignment="1">
      <alignment vertical="center"/>
    </xf>
    <xf numFmtId="179" fontId="220" fillId="0" borderId="0" xfId="0" applyNumberFormat="1" applyFont="1" applyAlignment="1">
      <alignment vertical="center"/>
    </xf>
    <xf numFmtId="174" fontId="220" fillId="0" borderId="0" xfId="0" applyFont="1" applyAlignment="1">
      <alignment horizontal="right" indent="2"/>
    </xf>
    <xf numFmtId="179" fontId="214" fillId="0" borderId="0" xfId="0" applyNumberFormat="1" applyFont="1" applyAlignment="1">
      <alignment horizontal="right" indent="2"/>
    </xf>
    <xf numFmtId="171" fontId="214" fillId="0" borderId="0" xfId="551" applyNumberFormat="1" applyFont="1" applyAlignment="1">
      <alignment horizontal="right" indent="2"/>
    </xf>
    <xf numFmtId="171" fontId="214" fillId="0" borderId="0" xfId="0" applyNumberFormat="1" applyFont="1" applyAlignment="1">
      <alignment horizontal="right" indent="2"/>
    </xf>
    <xf numFmtId="171" fontId="220" fillId="0" borderId="0" xfId="551" applyNumberFormat="1" applyFont="1" applyAlignment="1">
      <alignment horizontal="left" vertical="center"/>
    </xf>
    <xf numFmtId="10" fontId="220" fillId="0" borderId="0" xfId="551" applyNumberFormat="1" applyFont="1" applyAlignment="1">
      <alignment horizontal="left" vertical="center"/>
    </xf>
    <xf numFmtId="10" fontId="220" fillId="0" borderId="0" xfId="551" applyNumberFormat="1" applyFont="1" applyAlignment="1">
      <alignment vertical="center"/>
    </xf>
    <xf numFmtId="10" fontId="214" fillId="0" borderId="0" xfId="551" applyNumberFormat="1" applyFont="1" applyAlignment="1">
      <alignment horizontal="right" indent="2"/>
    </xf>
    <xf numFmtId="43" fontId="250" fillId="0" borderId="19" xfId="323" applyFont="1" applyFill="1" applyBorder="1" applyAlignment="1">
      <alignment vertical="center"/>
    </xf>
    <xf numFmtId="43" fontId="250" fillId="0" borderId="40" xfId="323" applyFont="1" applyFill="1" applyBorder="1" applyAlignment="1">
      <alignment vertical="center"/>
    </xf>
    <xf numFmtId="43" fontId="250" fillId="0" borderId="51" xfId="323" applyFont="1" applyFill="1" applyBorder="1" applyAlignment="1">
      <alignment vertical="center"/>
    </xf>
    <xf numFmtId="43" fontId="51" fillId="0" borderId="19" xfId="323" applyFont="1" applyFill="1" applyBorder="1" applyAlignment="1">
      <alignment vertical="center"/>
    </xf>
    <xf numFmtId="174" fontId="265" fillId="0" borderId="0" xfId="0" applyFont="1" applyFill="1" applyBorder="1" applyAlignment="1">
      <alignment vertical="center" wrapText="1"/>
    </xf>
    <xf numFmtId="49" fontId="251" fillId="0" borderId="45" xfId="0" applyNumberFormat="1" applyFont="1" applyFill="1" applyBorder="1" applyAlignment="1">
      <alignment horizontal="center" vertical="center"/>
    </xf>
    <xf numFmtId="38" fontId="231" fillId="0" borderId="44" xfId="0" applyNumberFormat="1" applyFont="1" applyFill="1" applyBorder="1" applyAlignment="1">
      <alignment horizontal="center" vertical="center"/>
    </xf>
    <xf numFmtId="38" fontId="231" fillId="0" borderId="45" xfId="0" applyNumberFormat="1" applyFont="1" applyFill="1" applyBorder="1" applyAlignment="1">
      <alignment horizontal="center" vertical="center"/>
    </xf>
    <xf numFmtId="171" fontId="251" fillId="0" borderId="54" xfId="0" applyNumberFormat="1" applyFont="1" applyFill="1" applyBorder="1" applyAlignment="1">
      <alignment horizontal="center" vertical="center"/>
    </xf>
    <xf numFmtId="9" fontId="251" fillId="0" borderId="44" xfId="0" applyNumberFormat="1" applyFont="1" applyFill="1" applyBorder="1" applyAlignment="1">
      <alignment horizontal="right" vertical="center"/>
    </xf>
    <xf numFmtId="49" fontId="251" fillId="0" borderId="24" xfId="0" applyNumberFormat="1" applyFont="1" applyFill="1" applyBorder="1" applyAlignment="1">
      <alignment horizontal="center" vertical="center"/>
    </xf>
    <xf numFmtId="38" fontId="231" fillId="0" borderId="51" xfId="0" applyNumberFormat="1" applyFont="1" applyFill="1" applyBorder="1" applyAlignment="1">
      <alignment horizontal="center" vertical="center"/>
    </xf>
    <xf numFmtId="171" fontId="251" fillId="0" borderId="19" xfId="0" applyNumberFormat="1" applyFont="1" applyFill="1" applyBorder="1" applyAlignment="1">
      <alignment vertical="center"/>
    </xf>
    <xf numFmtId="9" fontId="251" fillId="0" borderId="51" xfId="0" applyNumberFormat="1" applyFont="1" applyFill="1" applyBorder="1" applyAlignment="1">
      <alignment vertical="center"/>
    </xf>
    <xf numFmtId="0" fontId="251" fillId="0" borderId="24" xfId="0" applyNumberFormat="1" applyFont="1" applyFill="1" applyBorder="1" applyAlignment="1">
      <alignment horizontal="center" vertical="center"/>
    </xf>
    <xf numFmtId="49" fontId="56" fillId="0" borderId="19" xfId="0" applyNumberFormat="1" applyFont="1" applyFill="1" applyBorder="1" applyAlignment="1">
      <alignment horizontal="center" vertical="center"/>
    </xf>
    <xf numFmtId="38" fontId="56" fillId="0" borderId="53" xfId="323" applyNumberFormat="1" applyFont="1" applyFill="1" applyBorder="1" applyAlignment="1">
      <alignment horizontal="center" vertical="center"/>
    </xf>
    <xf numFmtId="38" fontId="56" fillId="0" borderId="13" xfId="323" applyNumberFormat="1" applyFont="1" applyFill="1" applyBorder="1" applyAlignment="1">
      <alignment horizontal="center" vertical="center"/>
    </xf>
    <xf numFmtId="174" fontId="6" fillId="26" borderId="0" xfId="0" applyFont="1" applyFill="1"/>
    <xf numFmtId="168" fontId="67" fillId="0" borderId="0" xfId="0" applyNumberFormat="1" applyFont="1" applyFill="1" applyBorder="1" applyAlignment="1">
      <alignment horizontal="center" vertical="center" wrapText="1"/>
    </xf>
    <xf numFmtId="168" fontId="67" fillId="0" borderId="51" xfId="551" applyNumberFormat="1" applyFont="1" applyFill="1" applyBorder="1" applyAlignment="1">
      <alignment horizontal="center" vertical="center" wrapText="1"/>
    </xf>
    <xf numFmtId="168" fontId="67" fillId="0" borderId="13" xfId="361" applyNumberFormat="1" applyFont="1" applyFill="1" applyBorder="1" applyAlignment="1">
      <alignment horizontal="center" vertical="center" wrapText="1"/>
    </xf>
    <xf numFmtId="168" fontId="67" fillId="0" borderId="53" xfId="0" applyNumberFormat="1" applyFont="1" applyFill="1" applyBorder="1" applyAlignment="1">
      <alignment horizontal="center" vertical="center" wrapText="1"/>
    </xf>
    <xf numFmtId="168" fontId="67" fillId="0" borderId="13" xfId="551" applyNumberFormat="1" applyFont="1" applyFill="1" applyBorder="1" applyAlignment="1">
      <alignment horizontal="center" vertical="center" wrapText="1"/>
    </xf>
    <xf numFmtId="168" fontId="67" fillId="0" borderId="24" xfId="361" applyNumberFormat="1" applyFont="1" applyFill="1" applyBorder="1" applyAlignment="1">
      <alignment horizontal="left" vertical="center" wrapText="1"/>
    </xf>
    <xf numFmtId="171" fontId="108" fillId="0" borderId="43" xfId="551" applyNumberFormat="1" applyFont="1" applyFill="1" applyBorder="1" applyAlignment="1" applyProtection="1">
      <alignment horizontal="center"/>
    </xf>
    <xf numFmtId="171" fontId="108" fillId="26" borderId="0" xfId="551" applyNumberFormat="1" applyFont="1" applyFill="1" applyBorder="1" applyAlignment="1" applyProtection="1">
      <alignment horizontal="center"/>
    </xf>
    <xf numFmtId="171" fontId="108" fillId="26" borderId="11" xfId="551" applyNumberFormat="1" applyFont="1" applyFill="1" applyBorder="1" applyAlignment="1" applyProtection="1">
      <alignment horizontal="center"/>
    </xf>
    <xf numFmtId="3" fontId="108" fillId="26" borderId="44" xfId="0" applyNumberFormat="1" applyFont="1" applyFill="1" applyBorder="1" applyAlignment="1" applyProtection="1">
      <alignment horizontal="center" vertical="center"/>
    </xf>
    <xf numFmtId="171" fontId="108" fillId="26" borderId="45" xfId="551" applyNumberFormat="1" applyFont="1" applyFill="1" applyBorder="1" applyAlignment="1" applyProtection="1">
      <alignment horizontal="center" vertical="center"/>
    </xf>
    <xf numFmtId="171" fontId="108" fillId="26" borderId="43" xfId="551" applyNumberFormat="1" applyFont="1" applyFill="1" applyBorder="1" applyAlignment="1" applyProtection="1">
      <alignment horizontal="center" vertical="center"/>
    </xf>
    <xf numFmtId="168" fontId="214" fillId="0" borderId="0" xfId="323" applyNumberFormat="1" applyFont="1" applyBorder="1" applyAlignment="1">
      <alignment horizontal="center" vertical="center"/>
    </xf>
    <xf numFmtId="10" fontId="273" fillId="0" borderId="0" xfId="551" applyNumberFormat="1" applyFont="1" applyAlignment="1">
      <alignment horizontal="center" vertical="center"/>
    </xf>
    <xf numFmtId="49" fontId="56" fillId="0" borderId="13" xfId="0" applyNumberFormat="1" applyFont="1" applyFill="1" applyBorder="1" applyAlignment="1">
      <alignment horizontal="center" vertical="center"/>
    </xf>
    <xf numFmtId="3" fontId="231" fillId="0" borderId="0" xfId="328" applyNumberFormat="1" applyFont="1" applyFill="1" applyBorder="1" applyAlignment="1">
      <alignment horizontal="center" vertical="center"/>
    </xf>
    <xf numFmtId="203" fontId="231" fillId="0" borderId="0" xfId="328" applyNumberFormat="1" applyFont="1" applyFill="1" applyBorder="1" applyAlignment="1">
      <alignment horizontal="center" vertical="center"/>
    </xf>
    <xf numFmtId="3" fontId="251" fillId="0" borderId="0" xfId="328" applyNumberFormat="1" applyFont="1" applyFill="1" applyBorder="1" applyAlignment="1">
      <alignment horizontal="center" vertical="center"/>
    </xf>
    <xf numFmtId="3" fontId="231" fillId="0" borderId="51" xfId="328" applyNumberFormat="1" applyFont="1" applyFill="1" applyBorder="1" applyAlignment="1">
      <alignment horizontal="center" vertical="center"/>
    </xf>
    <xf numFmtId="174" fontId="274" fillId="0" borderId="0" xfId="0" applyFont="1" applyAlignment="1">
      <alignment horizontal="center" vertical="center"/>
    </xf>
    <xf numFmtId="174" fontId="243" fillId="26" borderId="0" xfId="0" applyFont="1" applyFill="1" applyBorder="1" applyAlignment="1">
      <alignment horizontal="center" vertical="center" wrapText="1"/>
    </xf>
    <xf numFmtId="174" fontId="250" fillId="0" borderId="0" xfId="0" applyNumberFormat="1" applyFont="1" applyFill="1" applyBorder="1" applyAlignment="1" applyProtection="1"/>
    <xf numFmtId="174" fontId="227" fillId="26" borderId="13" xfId="0" applyNumberFormat="1" applyFont="1" applyFill="1" applyBorder="1" applyAlignment="1">
      <alignment horizontal="center" vertical="center"/>
    </xf>
    <xf numFmtId="174" fontId="227" fillId="26" borderId="53" xfId="0" applyNumberFormat="1" applyFont="1" applyFill="1" applyBorder="1" applyAlignment="1">
      <alignment horizontal="center" vertical="center" wrapText="1"/>
    </xf>
    <xf numFmtId="49" fontId="251" fillId="0" borderId="0" xfId="0" applyNumberFormat="1" applyFont="1" applyFill="1" applyBorder="1" applyAlignment="1">
      <alignment horizontal="center" vertical="center"/>
    </xf>
    <xf numFmtId="3" fontId="251" fillId="0" borderId="19" xfId="328" applyNumberFormat="1" applyFont="1" applyFill="1" applyBorder="1" applyAlignment="1">
      <alignment horizontal="center" vertical="center"/>
    </xf>
    <xf numFmtId="171" fontId="251" fillId="0" borderId="51" xfId="328" applyNumberFormat="1" applyFont="1" applyFill="1" applyBorder="1" applyAlignment="1">
      <alignment horizontal="center" vertical="center"/>
    </xf>
    <xf numFmtId="171" fontId="251" fillId="0" borderId="24" xfId="328" applyNumberFormat="1" applyFont="1" applyFill="1" applyBorder="1" applyAlignment="1">
      <alignment horizontal="center" vertical="center"/>
    </xf>
    <xf numFmtId="2" fontId="251" fillId="0" borderId="24" xfId="551" applyNumberFormat="1" applyFont="1" applyFill="1" applyBorder="1" applyAlignment="1">
      <alignment horizontal="center" vertical="center"/>
    </xf>
    <xf numFmtId="2" fontId="251" fillId="0" borderId="44" xfId="551" applyNumberFormat="1" applyFont="1" applyFill="1" applyBorder="1" applyAlignment="1">
      <alignment horizontal="center" vertical="center"/>
    </xf>
    <xf numFmtId="0" fontId="220" fillId="26" borderId="18" xfId="0" applyNumberFormat="1" applyFont="1" applyFill="1" applyBorder="1" applyAlignment="1">
      <alignment horizontal="center" vertical="center"/>
    </xf>
    <xf numFmtId="3" fontId="30" fillId="26" borderId="18" xfId="328" applyNumberFormat="1" applyFont="1" applyFill="1" applyBorder="1" applyAlignment="1">
      <alignment horizontal="center" vertical="center"/>
    </xf>
    <xf numFmtId="3" fontId="30" fillId="26" borderId="11" xfId="328" applyNumberFormat="1" applyFont="1" applyFill="1" applyBorder="1" applyAlignment="1">
      <alignment horizontal="center" vertical="center"/>
    </xf>
    <xf numFmtId="2" fontId="251" fillId="0" borderId="51" xfId="551" applyNumberFormat="1" applyFont="1" applyFill="1" applyBorder="1" applyAlignment="1">
      <alignment horizontal="center" vertical="center"/>
    </xf>
    <xf numFmtId="174" fontId="6" fillId="0" borderId="0" xfId="0" applyNumberFormat="1" applyFont="1" applyBorder="1" applyAlignment="1">
      <alignment horizontal="left"/>
    </xf>
    <xf numFmtId="41" fontId="227" fillId="26" borderId="13" xfId="0" applyNumberFormat="1" applyFont="1" applyFill="1" applyBorder="1" applyAlignment="1">
      <alignment horizontal="center" vertical="center" wrapText="1"/>
    </xf>
    <xf numFmtId="174" fontId="231" fillId="0" borderId="0" xfId="0" applyNumberFormat="1" applyFont="1" applyBorder="1" applyAlignment="1">
      <alignment horizontal="left"/>
    </xf>
    <xf numFmtId="174" fontId="231" fillId="0" borderId="0" xfId="0" applyFont="1"/>
    <xf numFmtId="0" fontId="251" fillId="0" borderId="0" xfId="0" applyNumberFormat="1" applyFont="1" applyFill="1" applyBorder="1" applyAlignment="1">
      <alignment horizontal="center" vertical="center"/>
    </xf>
    <xf numFmtId="10" fontId="6" fillId="0" borderId="0" xfId="551" applyNumberFormat="1" applyFont="1" applyBorder="1" applyAlignment="1">
      <alignment horizontal="left"/>
    </xf>
    <xf numFmtId="179" fontId="6" fillId="0" borderId="0" xfId="0" applyNumberFormat="1" applyFont="1" applyBorder="1" applyAlignment="1">
      <alignment horizontal="left"/>
    </xf>
    <xf numFmtId="17" fontId="108" fillId="0" borderId="24" xfId="0" applyNumberFormat="1" applyFont="1" applyFill="1" applyBorder="1" applyAlignment="1">
      <alignment horizontal="center" vertical="center"/>
    </xf>
    <xf numFmtId="3" fontId="108" fillId="0" borderId="51" xfId="328" applyNumberFormat="1" applyFont="1" applyFill="1" applyBorder="1" applyAlignment="1">
      <alignment horizontal="center" vertical="center"/>
    </xf>
    <xf numFmtId="3" fontId="30" fillId="0" borderId="0" xfId="328" applyNumberFormat="1" applyFont="1" applyFill="1" applyBorder="1" applyAlignment="1">
      <alignment horizontal="center" vertical="center"/>
    </xf>
    <xf numFmtId="3" fontId="108" fillId="0" borderId="0" xfId="328" applyNumberFormat="1" applyFont="1" applyFill="1" applyBorder="1" applyAlignment="1">
      <alignment horizontal="center" vertical="center"/>
    </xf>
    <xf numFmtId="3" fontId="108" fillId="0" borderId="19" xfId="328" applyNumberFormat="1" applyFont="1" applyFill="1" applyBorder="1" applyAlignment="1">
      <alignment horizontal="center" vertical="center"/>
    </xf>
    <xf numFmtId="41" fontId="132" fillId="0" borderId="0" xfId="2504" applyNumberFormat="1" applyFont="1" applyAlignment="1">
      <alignment horizontal="center" vertical="center"/>
    </xf>
    <xf numFmtId="17" fontId="107" fillId="0" borderId="19" xfId="0" applyNumberFormat="1" applyFont="1" applyFill="1" applyBorder="1" applyAlignment="1">
      <alignment horizontal="center"/>
    </xf>
    <xf numFmtId="3" fontId="6" fillId="0" borderId="0" xfId="0" applyNumberFormat="1" applyFont="1" applyFill="1" applyBorder="1" applyAlignment="1">
      <alignment horizontal="center"/>
    </xf>
    <xf numFmtId="3" fontId="107" fillId="0" borderId="19" xfId="0" applyNumberFormat="1" applyFont="1" applyFill="1" applyBorder="1" applyAlignment="1">
      <alignment horizontal="center"/>
    </xf>
    <xf numFmtId="17" fontId="107" fillId="0" borderId="14" xfId="0" applyNumberFormat="1" applyFont="1" applyFill="1" applyBorder="1" applyAlignment="1">
      <alignment horizontal="center"/>
    </xf>
    <xf numFmtId="3" fontId="107" fillId="0" borderId="14" xfId="0" applyNumberFormat="1" applyFont="1" applyFill="1" applyBorder="1" applyAlignment="1">
      <alignment horizontal="center"/>
    </xf>
    <xf numFmtId="49" fontId="222" fillId="0" borderId="20" xfId="0" applyNumberFormat="1" applyFont="1" applyFill="1" applyBorder="1" applyAlignment="1">
      <alignment horizontal="center"/>
    </xf>
    <xf numFmtId="168" fontId="225" fillId="0" borderId="19" xfId="323" applyNumberFormat="1" applyFont="1" applyFill="1" applyBorder="1" applyAlignment="1">
      <alignment horizontal="center" vertical="center"/>
    </xf>
    <xf numFmtId="49" fontId="222" fillId="0" borderId="81" xfId="0" applyNumberFormat="1" applyFont="1" applyFill="1" applyBorder="1" applyAlignment="1">
      <alignment horizontal="center"/>
    </xf>
    <xf numFmtId="168" fontId="222" fillId="0" borderId="82" xfId="323" applyNumberFormat="1" applyFont="1" applyFill="1" applyBorder="1" applyAlignment="1">
      <alignment horizontal="center" vertical="center"/>
    </xf>
    <xf numFmtId="41" fontId="30" fillId="0" borderId="0" xfId="323" applyNumberFormat="1" applyFont="1" applyFill="1" applyBorder="1" applyAlignment="1">
      <alignment horizontal="center" vertical="center"/>
    </xf>
    <xf numFmtId="3" fontId="108" fillId="0" borderId="19" xfId="323" applyNumberFormat="1" applyFont="1" applyFill="1" applyBorder="1" applyAlignment="1">
      <alignment horizontal="center" vertical="center"/>
    </xf>
    <xf numFmtId="41" fontId="108" fillId="0" borderId="19" xfId="323" applyNumberFormat="1" applyFont="1" applyFill="1" applyBorder="1" applyAlignment="1">
      <alignment horizontal="center" vertical="center"/>
    </xf>
    <xf numFmtId="3" fontId="108" fillId="0" borderId="51" xfId="323" applyNumberFormat="1" applyFont="1" applyFill="1" applyBorder="1" applyAlignment="1">
      <alignment horizontal="center" vertical="center"/>
    </xf>
    <xf numFmtId="41" fontId="30" fillId="0" borderId="0" xfId="0" applyNumberFormat="1" applyFont="1" applyFill="1" applyBorder="1" applyAlignment="1">
      <alignment horizontal="center" vertical="center"/>
    </xf>
    <xf numFmtId="174" fontId="108" fillId="0" borderId="45" xfId="0" applyNumberFormat="1" applyFont="1" applyFill="1" applyBorder="1" applyAlignment="1">
      <alignment horizontal="center" vertical="center"/>
    </xf>
    <xf numFmtId="3" fontId="108" fillId="0" borderId="43" xfId="323" applyNumberFormat="1" applyFont="1" applyFill="1" applyBorder="1" applyAlignment="1">
      <alignment horizontal="center" vertical="center"/>
    </xf>
    <xf numFmtId="3" fontId="108" fillId="0" borderId="54" xfId="323" applyNumberFormat="1" applyFont="1" applyFill="1" applyBorder="1" applyAlignment="1">
      <alignment horizontal="center" vertical="center"/>
    </xf>
    <xf numFmtId="3" fontId="108" fillId="0" borderId="44" xfId="323" applyNumberFormat="1" applyFont="1" applyFill="1" applyBorder="1" applyAlignment="1">
      <alignment horizontal="center" vertical="center"/>
    </xf>
    <xf numFmtId="49" fontId="56" fillId="0" borderId="24" xfId="0" applyNumberFormat="1" applyFont="1" applyFill="1" applyBorder="1" applyAlignment="1">
      <alignment horizontal="center" vertical="center"/>
    </xf>
    <xf numFmtId="168" fontId="41" fillId="0" borderId="0" xfId="323" applyNumberFormat="1" applyFont="1" applyFill="1" applyBorder="1" applyAlignment="1">
      <alignment horizontal="right" vertical="center"/>
    </xf>
    <xf numFmtId="168" fontId="56" fillId="0" borderId="19" xfId="0" applyNumberFormat="1" applyFont="1" applyFill="1" applyBorder="1" applyAlignment="1">
      <alignment horizontal="center" vertical="center"/>
    </xf>
    <xf numFmtId="1" fontId="41" fillId="0" borderId="0" xfId="323" applyNumberFormat="1" applyFont="1" applyFill="1" applyBorder="1" applyAlignment="1">
      <alignment horizontal="right" vertical="center"/>
    </xf>
    <xf numFmtId="168" fontId="56" fillId="0" borderId="54" xfId="323" applyNumberFormat="1" applyFont="1" applyFill="1" applyBorder="1" applyAlignment="1">
      <alignment horizontal="right" vertical="center"/>
    </xf>
    <xf numFmtId="41" fontId="56" fillId="0" borderId="54" xfId="0" applyNumberFormat="1" applyFont="1" applyFill="1" applyBorder="1" applyAlignment="1">
      <alignment horizontal="center" vertical="center"/>
    </xf>
    <xf numFmtId="168" fontId="56" fillId="0" borderId="19" xfId="323" applyNumberFormat="1" applyFont="1" applyFill="1" applyBorder="1" applyAlignment="1">
      <alignment horizontal="right" vertical="center"/>
    </xf>
    <xf numFmtId="41" fontId="56" fillId="0" borderId="19" xfId="0" applyNumberFormat="1" applyFont="1" applyFill="1" applyBorder="1" applyAlignment="1">
      <alignment horizontal="center" vertical="center"/>
    </xf>
    <xf numFmtId="0" fontId="56" fillId="0" borderId="24" xfId="0" applyNumberFormat="1" applyFont="1" applyFill="1" applyBorder="1" applyAlignment="1">
      <alignment horizontal="center" vertical="center"/>
    </xf>
    <xf numFmtId="168" fontId="56" fillId="0" borderId="14" xfId="323" applyNumberFormat="1" applyFont="1" applyFill="1" applyBorder="1" applyAlignment="1">
      <alignment horizontal="right" vertical="center"/>
    </xf>
    <xf numFmtId="41" fontId="56" fillId="0" borderId="14" xfId="0" applyNumberFormat="1" applyFont="1" applyFill="1" applyBorder="1" applyAlignment="1">
      <alignment horizontal="center" vertical="center"/>
    </xf>
    <xf numFmtId="174" fontId="56" fillId="0" borderId="45" xfId="0" applyNumberFormat="1" applyFont="1" applyFill="1" applyBorder="1" applyAlignment="1">
      <alignment horizontal="center" vertical="center"/>
    </xf>
    <xf numFmtId="168" fontId="56" fillId="0" borderId="43" xfId="323" applyNumberFormat="1" applyFont="1" applyFill="1" applyBorder="1" applyAlignment="1">
      <alignment horizontal="right" vertical="center"/>
    </xf>
    <xf numFmtId="168" fontId="56" fillId="0" borderId="54" xfId="0" applyNumberFormat="1" applyFont="1" applyFill="1" applyBorder="1" applyAlignment="1">
      <alignment horizontal="center" vertical="center"/>
    </xf>
    <xf numFmtId="168" fontId="56" fillId="0" borderId="0" xfId="323" applyNumberFormat="1" applyFont="1" applyFill="1" applyBorder="1" applyAlignment="1">
      <alignment horizontal="right" vertical="center"/>
    </xf>
    <xf numFmtId="198" fontId="36" fillId="0" borderId="0" xfId="0" applyNumberFormat="1" applyFont="1"/>
    <xf numFmtId="174" fontId="36" fillId="0" borderId="0" xfId="0" applyNumberFormat="1" applyFont="1"/>
    <xf numFmtId="3" fontId="169" fillId="26" borderId="0" xfId="0" applyNumberFormat="1" applyFont="1" applyFill="1" applyBorder="1" applyAlignment="1">
      <alignment horizontal="center"/>
    </xf>
    <xf numFmtId="174" fontId="36" fillId="26" borderId="0" xfId="0" applyFont="1" applyFill="1"/>
    <xf numFmtId="174" fontId="275" fillId="0" borderId="0" xfId="0" applyFont="1" applyFill="1" applyAlignment="1">
      <alignment horizontal="center"/>
    </xf>
    <xf numFmtId="174" fontId="275" fillId="0" borderId="0" xfId="0" applyFont="1" applyAlignment="1">
      <alignment horizontal="center"/>
    </xf>
    <xf numFmtId="174" fontId="275" fillId="0" borderId="0" xfId="0" applyFont="1"/>
    <xf numFmtId="0" fontId="190" fillId="0" borderId="0" xfId="742" applyFont="1"/>
    <xf numFmtId="40" fontId="190" fillId="0" borderId="0" xfId="742" applyNumberFormat="1" applyFont="1"/>
    <xf numFmtId="41" fontId="190" fillId="0" borderId="0" xfId="742" applyNumberFormat="1" applyFont="1"/>
    <xf numFmtId="41" fontId="214" fillId="0" borderId="0" xfId="742" applyNumberFormat="1" applyFont="1" applyAlignment="1">
      <alignment vertical="center"/>
    </xf>
    <xf numFmtId="41" fontId="214" fillId="0" borderId="0" xfId="742" applyNumberFormat="1" applyFont="1"/>
    <xf numFmtId="0" fontId="214" fillId="0" borderId="0" xfId="742" applyFont="1" applyAlignment="1">
      <alignment vertical="center"/>
    </xf>
    <xf numFmtId="0" fontId="107" fillId="0" borderId="0" xfId="742" applyFont="1" applyFill="1" applyBorder="1" applyAlignment="1">
      <alignment horizontal="center"/>
    </xf>
    <xf numFmtId="43" fontId="6" fillId="0" borderId="44" xfId="323" applyFont="1" applyFill="1" applyBorder="1" applyAlignment="1">
      <alignment horizontal="center"/>
    </xf>
    <xf numFmtId="43" fontId="6" fillId="0" borderId="50" xfId="323" applyFont="1" applyFill="1" applyBorder="1" applyAlignment="1">
      <alignment horizontal="center"/>
    </xf>
    <xf numFmtId="43" fontId="6" fillId="0" borderId="45" xfId="323" applyFont="1" applyFill="1" applyBorder="1" applyAlignment="1">
      <alignment horizontal="center"/>
    </xf>
    <xf numFmtId="43" fontId="107" fillId="0" borderId="0" xfId="323" applyFont="1" applyFill="1" applyBorder="1" applyAlignment="1">
      <alignment horizontal="center"/>
    </xf>
    <xf numFmtId="41" fontId="6" fillId="26" borderId="0" xfId="323" applyNumberFormat="1" applyFont="1" applyFill="1" applyBorder="1" applyAlignment="1">
      <alignment horizontal="center"/>
    </xf>
    <xf numFmtId="41" fontId="190" fillId="0" borderId="0" xfId="742" applyNumberFormat="1" applyFont="1" applyAlignment="1">
      <alignment vertical="center"/>
    </xf>
    <xf numFmtId="43" fontId="190" fillId="0" borderId="0" xfId="742" applyNumberFormat="1" applyFont="1"/>
    <xf numFmtId="0" fontId="190" fillId="0" borderId="0" xfId="742" applyFont="1" applyAlignment="1">
      <alignment vertical="center"/>
    </xf>
    <xf numFmtId="43" fontId="6" fillId="0" borderId="18" xfId="323" applyFont="1" applyFill="1" applyBorder="1" applyAlignment="1">
      <alignment horizontal="center"/>
    </xf>
    <xf numFmtId="43" fontId="6" fillId="0" borderId="11" xfId="323" applyFont="1" applyFill="1" applyBorder="1" applyAlignment="1">
      <alignment horizontal="center"/>
    </xf>
    <xf numFmtId="43" fontId="6" fillId="0" borderId="22" xfId="323" applyFont="1" applyFill="1" applyBorder="1" applyAlignment="1">
      <alignment horizontal="center"/>
    </xf>
    <xf numFmtId="0" fontId="107" fillId="0" borderId="45" xfId="742" applyFont="1" applyFill="1" applyBorder="1" applyAlignment="1">
      <alignment horizontal="center" vertical="center"/>
    </xf>
    <xf numFmtId="43" fontId="107" fillId="0" borderId="0" xfId="742" applyNumberFormat="1" applyFont="1" applyFill="1" applyBorder="1" applyAlignment="1">
      <alignment horizontal="center" vertical="center"/>
    </xf>
    <xf numFmtId="43" fontId="107" fillId="0" borderId="44" xfId="742" applyNumberFormat="1" applyFont="1" applyFill="1" applyBorder="1" applyAlignment="1">
      <alignment horizontal="center" vertical="center"/>
    </xf>
    <xf numFmtId="43" fontId="190" fillId="0" borderId="0" xfId="323" applyFont="1"/>
    <xf numFmtId="174" fontId="208" fillId="0" borderId="0" xfId="0" applyFont="1" applyAlignment="1">
      <alignment vertical="center" readingOrder="1"/>
    </xf>
    <xf numFmtId="174" fontId="199" fillId="0" borderId="0" xfId="0" applyFont="1"/>
    <xf numFmtId="174" fontId="276" fillId="0" borderId="0" xfId="0" applyFont="1"/>
    <xf numFmtId="174" fontId="277" fillId="0" borderId="0" xfId="0" applyFont="1"/>
    <xf numFmtId="174" fontId="278" fillId="0" borderId="0" xfId="0" applyFont="1" applyAlignment="1">
      <alignment vertical="center" readingOrder="1"/>
    </xf>
    <xf numFmtId="179" fontId="36" fillId="0" borderId="0" xfId="442" applyNumberFormat="1" applyFont="1" applyAlignment="1">
      <alignment vertical="center"/>
    </xf>
    <xf numFmtId="174" fontId="36" fillId="0" borderId="0" xfId="442" applyFont="1" applyAlignment="1">
      <alignment vertical="center"/>
    </xf>
    <xf numFmtId="174" fontId="244" fillId="0" borderId="0" xfId="442" applyFont="1"/>
    <xf numFmtId="174" fontId="36" fillId="0" borderId="0" xfId="0" applyFont="1" applyBorder="1"/>
    <xf numFmtId="43" fontId="36" fillId="0" borderId="0" xfId="0" applyNumberFormat="1" applyFont="1" applyFill="1" applyBorder="1"/>
    <xf numFmtId="43" fontId="36" fillId="0" borderId="0" xfId="0" applyNumberFormat="1" applyFont="1" applyBorder="1"/>
    <xf numFmtId="174" fontId="275" fillId="0" borderId="0" xfId="388" applyFont="1" applyBorder="1"/>
    <xf numFmtId="174" fontId="275" fillId="0" borderId="0" xfId="0" applyFont="1" applyBorder="1"/>
    <xf numFmtId="43" fontId="244" fillId="0" borderId="0" xfId="0" applyNumberFormat="1" applyFont="1"/>
    <xf numFmtId="174" fontId="36" fillId="0" borderId="0" xfId="446" applyFont="1" applyFill="1"/>
    <xf numFmtId="174" fontId="36" fillId="0" borderId="0" xfId="0" applyFont="1" applyFill="1"/>
    <xf numFmtId="179" fontId="36" fillId="0" borderId="0" xfId="446" applyNumberFormat="1" applyFont="1" applyFill="1"/>
    <xf numFmtId="174" fontId="275" fillId="0" borderId="0" xfId="0" applyFont="1" applyFill="1"/>
    <xf numFmtId="174" fontId="56" fillId="0" borderId="0" xfId="448" applyFont="1" applyFill="1" applyBorder="1" applyAlignment="1">
      <alignment horizontal="left" vertical="center"/>
    </xf>
    <xf numFmtId="169" fontId="41" fillId="0" borderId="54" xfId="323" applyNumberFormat="1" applyFont="1" applyFill="1" applyBorder="1" applyAlignment="1">
      <alignment vertical="center"/>
    </xf>
    <xf numFmtId="10" fontId="56" fillId="0" borderId="51" xfId="448" applyNumberFormat="1" applyFont="1" applyFill="1" applyBorder="1" applyAlignment="1">
      <alignment horizontal="center" vertical="center"/>
    </xf>
    <xf numFmtId="169" fontId="41" fillId="0" borderId="19" xfId="323" applyNumberFormat="1" applyFont="1" applyFill="1" applyBorder="1" applyAlignment="1">
      <alignment vertical="center"/>
    </xf>
    <xf numFmtId="169" fontId="56" fillId="0" borderId="14" xfId="323" applyNumberFormat="1" applyFont="1" applyFill="1" applyBorder="1" applyAlignment="1">
      <alignment vertical="center"/>
    </xf>
    <xf numFmtId="179" fontId="36" fillId="0" borderId="0" xfId="448" applyNumberFormat="1" applyFont="1"/>
    <xf numFmtId="174" fontId="36" fillId="0" borderId="0" xfId="448" applyFont="1"/>
    <xf numFmtId="172" fontId="36" fillId="0" borderId="0" xfId="0" applyNumberFormat="1" applyFont="1" applyFill="1" applyBorder="1" applyAlignment="1">
      <alignment horizontal="center"/>
    </xf>
    <xf numFmtId="174" fontId="44" fillId="0" borderId="24" xfId="0" applyFont="1" applyFill="1" applyBorder="1" applyAlignment="1">
      <alignment horizontal="left" vertical="center"/>
    </xf>
    <xf numFmtId="43" fontId="82" fillId="0" borderId="0" xfId="607" applyFont="1" applyFill="1" applyBorder="1" applyAlignment="1">
      <alignment horizontal="center" vertical="center"/>
    </xf>
    <xf numFmtId="174" fontId="169" fillId="0" borderId="0" xfId="0" applyFont="1" applyAlignment="1">
      <alignment vertical="center"/>
    </xf>
    <xf numFmtId="168" fontId="211" fillId="0" borderId="79" xfId="323" applyNumberFormat="1" applyFont="1" applyBorder="1"/>
    <xf numFmtId="174" fontId="196" fillId="0" borderId="0" xfId="0" applyFont="1" applyAlignment="1">
      <alignment horizontal="center" vertical="center"/>
    </xf>
    <xf numFmtId="174" fontId="206" fillId="0" borderId="0" xfId="0" applyFont="1" applyAlignment="1">
      <alignment horizontal="center" vertical="center" wrapText="1"/>
    </xf>
    <xf numFmtId="174" fontId="283" fillId="0" borderId="0" xfId="0" applyFont="1" applyAlignment="1">
      <alignment horizontal="center" vertical="center"/>
    </xf>
    <xf numFmtId="17" fontId="3" fillId="0" borderId="0" xfId="0" applyNumberFormat="1" applyFont="1" applyFill="1" applyBorder="1" applyAlignment="1">
      <alignment horizontal="center"/>
    </xf>
    <xf numFmtId="191" fontId="6" fillId="26" borderId="0" xfId="0" applyNumberFormat="1" applyFont="1" applyFill="1" applyBorder="1"/>
    <xf numFmtId="174" fontId="6" fillId="26" borderId="0" xfId="0" applyFont="1" applyFill="1" applyBorder="1"/>
    <xf numFmtId="43" fontId="3" fillId="0" borderId="0" xfId="323" applyFont="1" applyFill="1" applyBorder="1" applyAlignment="1">
      <alignment horizontal="center"/>
    </xf>
    <xf numFmtId="202" fontId="2" fillId="0" borderId="0" xfId="323" applyNumberFormat="1" applyFont="1" applyFill="1" applyBorder="1" applyAlignment="1">
      <alignment horizontal="center"/>
    </xf>
    <xf numFmtId="178" fontId="6" fillId="0" borderId="0" xfId="0" applyNumberFormat="1" applyFont="1" applyFill="1" applyBorder="1" applyAlignment="1">
      <alignment horizontal="center"/>
    </xf>
    <xf numFmtId="174" fontId="6" fillId="0" borderId="54" xfId="0" applyFont="1" applyFill="1" applyBorder="1" applyAlignment="1">
      <alignment horizontal="center" vertical="center"/>
    </xf>
    <xf numFmtId="174" fontId="6" fillId="0" borderId="0" xfId="0" applyFont="1" applyFill="1" applyAlignment="1">
      <alignment horizontal="center" vertical="center"/>
    </xf>
    <xf numFmtId="174" fontId="6" fillId="0" borderId="19" xfId="0" applyFont="1" applyFill="1" applyBorder="1" applyAlignment="1">
      <alignment horizontal="center" vertical="center"/>
    </xf>
    <xf numFmtId="178" fontId="6" fillId="0" borderId="0" xfId="0" applyNumberFormat="1" applyFont="1" applyFill="1" applyAlignment="1">
      <alignment horizontal="center" vertical="center"/>
    </xf>
    <xf numFmtId="174" fontId="201" fillId="0" borderId="0" xfId="0" applyFont="1" applyAlignment="1">
      <alignment vertical="center" wrapText="1" readingOrder="1"/>
    </xf>
    <xf numFmtId="191" fontId="169" fillId="0" borderId="0" xfId="0" applyNumberFormat="1" applyFont="1" applyFill="1" applyBorder="1"/>
    <xf numFmtId="174" fontId="169" fillId="0" borderId="0" xfId="0" applyFont="1" applyFill="1" applyBorder="1"/>
    <xf numFmtId="174" fontId="169" fillId="0" borderId="0" xfId="0" applyFont="1" applyFill="1"/>
    <xf numFmtId="191" fontId="6" fillId="0" borderId="0" xfId="0" applyNumberFormat="1" applyFont="1" applyFill="1" applyBorder="1"/>
    <xf numFmtId="174" fontId="6" fillId="0" borderId="0" xfId="0" applyFont="1" applyFill="1"/>
    <xf numFmtId="174" fontId="6" fillId="0" borderId="0" xfId="0" applyFont="1" applyFill="1" applyBorder="1"/>
    <xf numFmtId="10" fontId="284" fillId="0" borderId="0" xfId="551" applyNumberFormat="1" applyFont="1" applyAlignment="1">
      <alignment horizontal="center" vertical="center"/>
    </xf>
    <xf numFmtId="174" fontId="180" fillId="80" borderId="11" xfId="0" applyFont="1" applyFill="1" applyBorder="1" applyAlignment="1">
      <alignment horizontal="center" vertical="center" wrapText="1"/>
    </xf>
    <xf numFmtId="49" fontId="180" fillId="80" borderId="11" xfId="0" applyNumberFormat="1" applyFont="1" applyFill="1" applyBorder="1" applyAlignment="1">
      <alignment horizontal="center" vertical="center"/>
    </xf>
    <xf numFmtId="49" fontId="108" fillId="0" borderId="0" xfId="0" applyNumberFormat="1" applyFont="1" applyFill="1" applyBorder="1" applyAlignment="1">
      <alignment horizontal="center" vertical="center"/>
    </xf>
    <xf numFmtId="0" fontId="108" fillId="0" borderId="0" xfId="0" applyNumberFormat="1" applyFont="1" applyFill="1" applyBorder="1" applyAlignment="1">
      <alignment horizontal="center" vertical="center"/>
    </xf>
    <xf numFmtId="168" fontId="244" fillId="80" borderId="0" xfId="323" applyNumberFormat="1" applyFont="1" applyFill="1" applyBorder="1" applyAlignment="1">
      <alignment vertical="center"/>
    </xf>
    <xf numFmtId="174" fontId="180" fillId="80" borderId="93" xfId="0" applyFont="1" applyFill="1" applyBorder="1" applyAlignment="1">
      <alignment horizontal="center" vertical="center" wrapText="1"/>
    </xf>
    <xf numFmtId="168" fontId="30" fillId="0" borderId="94" xfId="323" applyNumberFormat="1" applyFont="1" applyFill="1" applyBorder="1" applyAlignment="1">
      <alignment vertical="center"/>
    </xf>
    <xf numFmtId="173" fontId="30" fillId="0" borderId="94" xfId="323" applyNumberFormat="1" applyFont="1" applyFill="1" applyBorder="1" applyAlignment="1">
      <alignment horizontal="center" vertical="center"/>
    </xf>
    <xf numFmtId="174" fontId="180" fillId="80" borderId="0" xfId="0" applyFont="1" applyFill="1" applyBorder="1" applyAlignment="1">
      <alignment horizontal="center" vertical="center"/>
    </xf>
    <xf numFmtId="168" fontId="180" fillId="80" borderId="0" xfId="323" applyNumberFormat="1" applyFont="1" applyFill="1" applyBorder="1" applyAlignment="1">
      <alignment vertical="center"/>
    </xf>
    <xf numFmtId="10" fontId="180" fillId="80" borderId="0" xfId="0" applyNumberFormat="1" applyFont="1" applyFill="1" applyBorder="1" applyAlignment="1">
      <alignment vertical="center"/>
    </xf>
    <xf numFmtId="174" fontId="73" fillId="80" borderId="24" xfId="388" applyNumberFormat="1" applyFont="1" applyFill="1" applyBorder="1" applyAlignment="1">
      <alignment horizontal="center" vertical="center"/>
    </xf>
    <xf numFmtId="174" fontId="73" fillId="80" borderId="18" xfId="388" applyNumberFormat="1" applyFont="1" applyFill="1" applyBorder="1" applyAlignment="1">
      <alignment horizontal="center" vertical="center" wrapText="1"/>
    </xf>
    <xf numFmtId="174" fontId="73" fillId="80" borderId="11" xfId="388" applyNumberFormat="1" applyFont="1" applyFill="1" applyBorder="1" applyAlignment="1">
      <alignment horizontal="center" vertical="center" wrapText="1"/>
    </xf>
    <xf numFmtId="174" fontId="73" fillId="80" borderId="14" xfId="388" applyNumberFormat="1" applyFont="1" applyFill="1" applyBorder="1" applyAlignment="1">
      <alignment horizontal="center" vertical="center" wrapText="1"/>
    </xf>
    <xf numFmtId="0" fontId="180" fillId="80" borderId="18" xfId="742" applyFont="1" applyFill="1" applyBorder="1" applyAlignment="1">
      <alignment horizontal="center" vertical="center"/>
    </xf>
    <xf numFmtId="0" fontId="180" fillId="80" borderId="11" xfId="742" applyFont="1" applyFill="1" applyBorder="1" applyAlignment="1">
      <alignment horizontal="center" vertical="center" wrapText="1"/>
    </xf>
    <xf numFmtId="0" fontId="180" fillId="80" borderId="11" xfId="742" applyFont="1" applyFill="1" applyBorder="1" applyAlignment="1">
      <alignment horizontal="center" vertical="center"/>
    </xf>
    <xf numFmtId="0" fontId="180" fillId="80" borderId="22" xfId="742" applyFont="1" applyFill="1" applyBorder="1" applyAlignment="1">
      <alignment horizontal="center" vertical="center"/>
    </xf>
    <xf numFmtId="174" fontId="168" fillId="80" borderId="22" xfId="0" applyNumberFormat="1" applyFont="1" applyFill="1" applyBorder="1" applyAlignment="1">
      <alignment horizontal="center" vertical="center"/>
    </xf>
    <xf numFmtId="174" fontId="168" fillId="80" borderId="14" xfId="0" applyNumberFormat="1" applyFont="1" applyFill="1" applyBorder="1" applyAlignment="1">
      <alignment horizontal="center" vertical="center"/>
    </xf>
    <xf numFmtId="49" fontId="168" fillId="80" borderId="14" xfId="0" applyNumberFormat="1" applyFont="1" applyFill="1" applyBorder="1" applyAlignment="1">
      <alignment horizontal="center" vertical="center" wrapText="1"/>
    </xf>
    <xf numFmtId="0" fontId="168" fillId="80" borderId="11" xfId="0" applyNumberFormat="1" applyFont="1" applyFill="1" applyBorder="1" applyAlignment="1">
      <alignment horizontal="center" vertical="center" wrapText="1"/>
    </xf>
    <xf numFmtId="49" fontId="168" fillId="80" borderId="11" xfId="0" applyNumberFormat="1" applyFont="1" applyFill="1" applyBorder="1" applyAlignment="1">
      <alignment horizontal="center" vertical="center" wrapText="1"/>
    </xf>
    <xf numFmtId="49" fontId="168" fillId="80" borderId="11" xfId="0" applyNumberFormat="1" applyFont="1" applyFill="1" applyBorder="1" applyAlignment="1">
      <alignment horizontal="center" vertical="center"/>
    </xf>
    <xf numFmtId="168" fontId="169" fillId="80" borderId="0" xfId="323" applyNumberFormat="1" applyFont="1" applyFill="1"/>
    <xf numFmtId="200" fontId="211" fillId="80" borderId="0" xfId="0" applyNumberFormat="1" applyFont="1" applyFill="1"/>
    <xf numFmtId="174" fontId="169" fillId="80" borderId="0" xfId="0" applyFont="1" applyFill="1"/>
    <xf numFmtId="174" fontId="211" fillId="80" borderId="0" xfId="0" applyFont="1" applyFill="1"/>
    <xf numFmtId="174" fontId="70" fillId="80" borderId="11" xfId="391" applyFont="1" applyFill="1" applyBorder="1" applyAlignment="1">
      <alignment horizontal="center" vertical="center"/>
    </xf>
    <xf numFmtId="174" fontId="70" fillId="80" borderId="14" xfId="391" applyFont="1" applyFill="1" applyBorder="1" applyAlignment="1">
      <alignment horizontal="center" vertical="center"/>
    </xf>
    <xf numFmtId="174" fontId="70" fillId="80" borderId="18" xfId="391" applyFont="1" applyFill="1" applyBorder="1" applyAlignment="1">
      <alignment horizontal="center" vertical="center"/>
    </xf>
    <xf numFmtId="43" fontId="180" fillId="80" borderId="11" xfId="336" applyFont="1" applyFill="1" applyBorder="1" applyAlignment="1">
      <alignment horizontal="center" vertical="center"/>
    </xf>
    <xf numFmtId="43" fontId="180" fillId="80" borderId="18" xfId="336" applyFont="1" applyFill="1" applyBorder="1" applyAlignment="1">
      <alignment horizontal="center" vertical="center"/>
    </xf>
    <xf numFmtId="43" fontId="73" fillId="80" borderId="22" xfId="0" applyNumberFormat="1" applyFont="1" applyFill="1" applyBorder="1" applyAlignment="1">
      <alignment horizontal="center" vertical="center"/>
    </xf>
    <xf numFmtId="43" fontId="73" fillId="80" borderId="18" xfId="0" applyNumberFormat="1" applyFont="1" applyFill="1" applyBorder="1" applyAlignment="1">
      <alignment horizontal="center" vertical="center" wrapText="1"/>
    </xf>
    <xf numFmtId="43" fontId="73" fillId="80" borderId="22" xfId="0" applyNumberFormat="1" applyFont="1" applyFill="1" applyBorder="1" applyAlignment="1">
      <alignment horizontal="center" vertical="center" wrapText="1"/>
    </xf>
    <xf numFmtId="174" fontId="180" fillId="80" borderId="54" xfId="0" applyNumberFormat="1" applyFont="1" applyFill="1" applyBorder="1" applyAlignment="1">
      <alignment horizontal="center" vertical="center"/>
    </xf>
    <xf numFmtId="49" fontId="180" fillId="80" borderId="0" xfId="394" applyNumberFormat="1" applyFont="1" applyFill="1" applyBorder="1" applyAlignment="1">
      <alignment horizontal="center" vertical="center"/>
    </xf>
    <xf numFmtId="0" fontId="180" fillId="80" borderId="0" xfId="394" applyNumberFormat="1" applyFont="1" applyFill="1" applyBorder="1" applyAlignment="1">
      <alignment horizontal="center" vertical="center"/>
    </xf>
    <xf numFmtId="49" fontId="180" fillId="80" borderId="51" xfId="394" applyNumberFormat="1" applyFont="1" applyFill="1" applyBorder="1" applyAlignment="1">
      <alignment horizontal="center" vertical="center"/>
    </xf>
    <xf numFmtId="0" fontId="280" fillId="80" borderId="11" xfId="579" applyFont="1" applyFill="1" applyBorder="1" applyAlignment="1">
      <alignment horizontal="center" vertical="center"/>
    </xf>
    <xf numFmtId="0" fontId="280" fillId="80" borderId="18" xfId="579" applyFont="1" applyFill="1" applyBorder="1" applyAlignment="1">
      <alignment horizontal="center" vertical="center"/>
    </xf>
    <xf numFmtId="0" fontId="281" fillId="80" borderId="0" xfId="579" applyFont="1" applyFill="1" applyAlignment="1">
      <alignment vertical="center"/>
    </xf>
    <xf numFmtId="43" fontId="281" fillId="80" borderId="0" xfId="323" applyFont="1" applyFill="1" applyAlignment="1">
      <alignment vertical="center"/>
    </xf>
    <xf numFmtId="43" fontId="41" fillId="26" borderId="43" xfId="323" applyNumberFormat="1" applyFont="1" applyFill="1" applyBorder="1" applyAlignment="1">
      <alignment horizontal="right" vertical="center"/>
    </xf>
    <xf numFmtId="174" fontId="64" fillId="80" borderId="11" xfId="446" applyFont="1" applyFill="1" applyBorder="1" applyAlignment="1">
      <alignment horizontal="center" vertical="center" wrapText="1"/>
    </xf>
    <xf numFmtId="174" fontId="64" fillId="80" borderId="96" xfId="446" applyFont="1" applyFill="1" applyBorder="1" applyAlignment="1">
      <alignment horizontal="center" vertical="center"/>
    </xf>
    <xf numFmtId="1" fontId="56" fillId="26" borderId="89" xfId="0" applyNumberFormat="1" applyFont="1" applyFill="1" applyBorder="1" applyAlignment="1">
      <alignment horizontal="center"/>
    </xf>
    <xf numFmtId="0" fontId="56" fillId="26" borderId="89" xfId="0" applyNumberFormat="1" applyFont="1" applyFill="1" applyBorder="1" applyAlignment="1">
      <alignment horizontal="center"/>
    </xf>
    <xf numFmtId="174" fontId="64" fillId="80" borderId="93" xfId="446" applyFont="1" applyFill="1" applyBorder="1" applyAlignment="1">
      <alignment horizontal="center" vertical="center" wrapText="1"/>
    </xf>
    <xf numFmtId="43" fontId="41" fillId="26" borderId="94" xfId="323" applyNumberFormat="1" applyFont="1" applyFill="1" applyBorder="1" applyAlignment="1">
      <alignment horizontal="right" vertical="center"/>
    </xf>
    <xf numFmtId="10" fontId="56" fillId="26" borderId="94" xfId="446" applyNumberFormat="1" applyFont="1" applyFill="1" applyBorder="1" applyAlignment="1">
      <alignment horizontal="right" vertical="center"/>
    </xf>
    <xf numFmtId="10" fontId="56" fillId="26" borderId="95" xfId="446" applyNumberFormat="1" applyFont="1" applyFill="1" applyBorder="1" applyAlignment="1">
      <alignment horizontal="right" vertical="center"/>
    </xf>
    <xf numFmtId="171" fontId="56" fillId="26" borderId="83" xfId="446" applyNumberFormat="1" applyFont="1" applyFill="1" applyBorder="1" applyAlignment="1">
      <alignment horizontal="right" vertical="center"/>
    </xf>
    <xf numFmtId="171" fontId="56" fillId="26" borderId="97" xfId="446" applyNumberFormat="1" applyFont="1" applyFill="1" applyBorder="1" applyAlignment="1">
      <alignment horizontal="right" vertical="center"/>
    </xf>
    <xf numFmtId="171" fontId="56" fillId="26" borderId="94" xfId="446" applyNumberFormat="1" applyFont="1" applyFill="1" applyBorder="1" applyAlignment="1">
      <alignment horizontal="right" vertical="center"/>
    </xf>
    <xf numFmtId="171" fontId="56" fillId="26" borderId="95" xfId="446" applyNumberFormat="1" applyFont="1" applyFill="1" applyBorder="1" applyAlignment="1">
      <alignment horizontal="right" vertical="center"/>
    </xf>
    <xf numFmtId="174" fontId="64" fillId="80" borderId="22" xfId="448" applyFont="1" applyFill="1" applyBorder="1" applyAlignment="1">
      <alignment horizontal="center" vertical="center"/>
    </xf>
    <xf numFmtId="174" fontId="64" fillId="80" borderId="11" xfId="448" applyFont="1" applyFill="1" applyBorder="1" applyAlignment="1">
      <alignment horizontal="center" vertical="center"/>
    </xf>
    <xf numFmtId="174" fontId="64" fillId="80" borderId="18" xfId="448" applyFont="1" applyFill="1" applyBorder="1" applyAlignment="1">
      <alignment horizontal="center" vertical="center"/>
    </xf>
    <xf numFmtId="174" fontId="73" fillId="80" borderId="22" xfId="633" applyFont="1" applyFill="1" applyBorder="1" applyAlignment="1">
      <alignment horizontal="center" vertical="center"/>
    </xf>
    <xf numFmtId="174" fontId="73" fillId="80" borderId="11" xfId="633" applyFont="1" applyFill="1" applyBorder="1" applyAlignment="1">
      <alignment horizontal="center" vertical="center" wrapText="1"/>
    </xf>
    <xf numFmtId="174" fontId="73" fillId="80" borderId="18" xfId="633" applyFont="1" applyFill="1" applyBorder="1" applyAlignment="1">
      <alignment horizontal="center" vertical="center" wrapText="1"/>
    </xf>
    <xf numFmtId="174" fontId="35" fillId="0" borderId="99" xfId="450" applyFont="1" applyBorder="1"/>
    <xf numFmtId="174" fontId="35" fillId="0" borderId="100" xfId="450" applyFont="1" applyBorder="1"/>
    <xf numFmtId="174" fontId="0" fillId="0" borderId="100" xfId="0" applyBorder="1"/>
    <xf numFmtId="174" fontId="35" fillId="0" borderId="102" xfId="450" applyFont="1" applyBorder="1"/>
    <xf numFmtId="174" fontId="73" fillId="80" borderId="0" xfId="450" applyFont="1" applyFill="1" applyBorder="1" applyAlignment="1">
      <alignment horizontal="center" vertical="center"/>
    </xf>
    <xf numFmtId="174" fontId="73" fillId="80" borderId="0" xfId="450" applyFont="1" applyFill="1" applyBorder="1" applyAlignment="1">
      <alignment horizontal="center" vertical="center" wrapText="1"/>
    </xf>
    <xf numFmtId="17" fontId="67" fillId="0" borderId="0" xfId="450" applyNumberFormat="1" applyFont="1" applyFill="1" applyBorder="1" applyAlignment="1">
      <alignment horizontal="center" vertical="center"/>
    </xf>
    <xf numFmtId="168" fontId="220" fillId="0" borderId="98" xfId="323" applyNumberFormat="1" applyFont="1" applyFill="1" applyBorder="1" applyAlignment="1">
      <alignment horizontal="center"/>
    </xf>
    <xf numFmtId="168" fontId="220" fillId="0" borderId="103" xfId="323" applyNumberFormat="1" applyFont="1" applyFill="1" applyBorder="1" applyAlignment="1">
      <alignment horizontal="center"/>
    </xf>
    <xf numFmtId="171" fontId="220" fillId="0" borderId="110" xfId="0" applyNumberFormat="1" applyFont="1" applyFill="1" applyBorder="1" applyAlignment="1">
      <alignment horizontal="right"/>
    </xf>
    <xf numFmtId="171" fontId="220" fillId="0" borderId="111" xfId="0" applyNumberFormat="1" applyFont="1" applyFill="1" applyBorder="1" applyAlignment="1">
      <alignment horizontal="right"/>
    </xf>
    <xf numFmtId="174" fontId="220" fillId="80" borderId="109" xfId="0" applyFont="1" applyFill="1" applyBorder="1" applyAlignment="1">
      <alignment horizontal="center" vertical="center"/>
    </xf>
    <xf numFmtId="168" fontId="214" fillId="0" borderId="102" xfId="323" applyNumberFormat="1" applyFont="1" applyFill="1" applyBorder="1" applyAlignment="1">
      <alignment horizontal="center"/>
    </xf>
    <xf numFmtId="168" fontId="214" fillId="0" borderId="106" xfId="323" applyNumberFormat="1" applyFont="1" applyFill="1" applyBorder="1" applyAlignment="1">
      <alignment horizontal="center"/>
    </xf>
    <xf numFmtId="168" fontId="30" fillId="0" borderId="106" xfId="323" applyNumberFormat="1" applyFont="1" applyFill="1" applyBorder="1" applyAlignment="1">
      <alignment horizontal="center"/>
    </xf>
    <xf numFmtId="168" fontId="214" fillId="0" borderId="112" xfId="323" applyNumberFormat="1" applyFont="1" applyFill="1" applyBorder="1" applyAlignment="1">
      <alignment horizontal="center"/>
    </xf>
    <xf numFmtId="168" fontId="214" fillId="0" borderId="113" xfId="323" applyNumberFormat="1" applyFont="1" applyFill="1" applyBorder="1" applyAlignment="1">
      <alignment horizontal="center"/>
    </xf>
    <xf numFmtId="168" fontId="30" fillId="0" borderId="113" xfId="323" applyNumberFormat="1" applyFont="1" applyFill="1" applyBorder="1" applyAlignment="1">
      <alignment horizontal="center"/>
    </xf>
    <xf numFmtId="174" fontId="220" fillId="80" borderId="91" xfId="0" applyFont="1" applyFill="1" applyBorder="1" applyAlignment="1">
      <alignment horizontal="center" vertical="center"/>
    </xf>
    <xf numFmtId="174" fontId="220" fillId="80" borderId="95" xfId="0" applyFont="1" applyFill="1" applyBorder="1" applyAlignment="1">
      <alignment horizontal="center" vertical="center" wrapText="1"/>
    </xf>
    <xf numFmtId="174" fontId="220" fillId="80" borderId="92" xfId="0" applyFont="1" applyFill="1" applyBorder="1" applyAlignment="1">
      <alignment horizontal="center" vertical="center" wrapText="1"/>
    </xf>
    <xf numFmtId="174" fontId="220" fillId="80" borderId="90" xfId="0" applyFont="1" applyFill="1" applyBorder="1" applyAlignment="1">
      <alignment horizontal="center" vertical="center" wrapText="1"/>
    </xf>
    <xf numFmtId="0" fontId="220" fillId="0" borderId="101" xfId="0" applyNumberFormat="1" applyFont="1" applyFill="1" applyBorder="1" applyAlignment="1">
      <alignment horizontal="center"/>
    </xf>
    <xf numFmtId="171" fontId="220" fillId="0" borderId="114" xfId="0" applyNumberFormat="1" applyFont="1" applyFill="1" applyBorder="1" applyAlignment="1">
      <alignment horizontal="right"/>
    </xf>
    <xf numFmtId="49" fontId="220" fillId="0" borderId="115" xfId="0" applyNumberFormat="1" applyFont="1" applyFill="1" applyBorder="1" applyAlignment="1">
      <alignment horizontal="center"/>
    </xf>
    <xf numFmtId="171" fontId="220" fillId="0" borderId="116" xfId="0" applyNumberFormat="1" applyFont="1" applyFill="1" applyBorder="1" applyAlignment="1">
      <alignment horizontal="right"/>
    </xf>
    <xf numFmtId="0" fontId="220" fillId="0" borderId="115" xfId="0" applyNumberFormat="1" applyFont="1" applyFill="1" applyBorder="1" applyAlignment="1">
      <alignment horizontal="center"/>
    </xf>
    <xf numFmtId="49" fontId="108" fillId="0" borderId="115" xfId="0" applyNumberFormat="1" applyFont="1" applyFill="1" applyBorder="1" applyAlignment="1">
      <alignment horizontal="center"/>
    </xf>
    <xf numFmtId="0" fontId="108" fillId="0" borderId="115" xfId="0" applyNumberFormat="1" applyFont="1" applyFill="1" applyBorder="1" applyAlignment="1">
      <alignment horizontal="center"/>
    </xf>
    <xf numFmtId="174" fontId="180" fillId="80" borderId="104" xfId="0" applyFont="1" applyFill="1" applyBorder="1" applyAlignment="1">
      <alignment horizontal="center" vertical="center"/>
    </xf>
    <xf numFmtId="168" fontId="180" fillId="80" borderId="117" xfId="323" applyNumberFormat="1" applyFont="1" applyFill="1" applyBorder="1" applyAlignment="1">
      <alignment horizontal="center" vertical="center"/>
    </xf>
    <xf numFmtId="168" fontId="180" fillId="80" borderId="99" xfId="323" applyNumberFormat="1" applyFont="1" applyFill="1" applyBorder="1" applyAlignment="1">
      <alignment horizontal="center" vertical="center"/>
    </xf>
    <xf numFmtId="168" fontId="180" fillId="80" borderId="118" xfId="323" applyNumberFormat="1" applyFont="1" applyFill="1" applyBorder="1" applyAlignment="1">
      <alignment horizontal="center" vertical="center"/>
    </xf>
    <xf numFmtId="171" fontId="180" fillId="80" borderId="105" xfId="0" applyNumberFormat="1" applyFont="1" applyFill="1" applyBorder="1" applyAlignment="1">
      <alignment horizontal="right" vertical="center"/>
    </xf>
    <xf numFmtId="171" fontId="180" fillId="80" borderId="119" xfId="0" applyNumberFormat="1" applyFont="1" applyFill="1" applyBorder="1" applyAlignment="1">
      <alignment horizontal="right" vertical="center"/>
    </xf>
    <xf numFmtId="174" fontId="249" fillId="80" borderId="11" xfId="0" applyFont="1" applyFill="1" applyBorder="1" applyAlignment="1">
      <alignment horizontal="center" vertical="center" wrapText="1"/>
    </xf>
    <xf numFmtId="174" fontId="249" fillId="80" borderId="89" xfId="0" applyFont="1" applyFill="1" applyBorder="1" applyAlignment="1">
      <alignment horizontal="center" vertical="center" wrapText="1"/>
    </xf>
    <xf numFmtId="174" fontId="249" fillId="80" borderId="94" xfId="0" applyFont="1" applyFill="1" applyBorder="1" applyAlignment="1">
      <alignment horizontal="center" vertical="center" wrapText="1"/>
    </xf>
    <xf numFmtId="174" fontId="249" fillId="80" borderId="88" xfId="0" applyFont="1" applyFill="1" applyBorder="1" applyAlignment="1">
      <alignment horizontal="center" vertical="center" wrapText="1"/>
    </xf>
    <xf numFmtId="174" fontId="249" fillId="80" borderId="89" xfId="0" applyFont="1" applyFill="1" applyBorder="1" applyAlignment="1">
      <alignment horizontal="center" vertical="center"/>
    </xf>
    <xf numFmtId="168" fontId="249" fillId="80" borderId="94" xfId="323" applyNumberFormat="1" applyFont="1" applyFill="1" applyBorder="1" applyAlignment="1">
      <alignment vertical="center"/>
    </xf>
    <xf numFmtId="10" fontId="249" fillId="80" borderId="94" xfId="0" applyNumberFormat="1" applyFont="1" applyFill="1" applyBorder="1" applyAlignment="1">
      <alignment vertical="center"/>
    </xf>
    <xf numFmtId="10" fontId="249" fillId="80" borderId="88" xfId="0" applyNumberFormat="1" applyFont="1" applyFill="1" applyBorder="1" applyAlignment="1">
      <alignment vertical="center"/>
    </xf>
    <xf numFmtId="0" fontId="242" fillId="0" borderId="121" xfId="0" applyNumberFormat="1" applyFont="1" applyFill="1" applyBorder="1" applyAlignment="1">
      <alignment horizontal="center"/>
    </xf>
    <xf numFmtId="168" fontId="210" fillId="0" borderId="121" xfId="323" applyNumberFormat="1" applyFont="1" applyFill="1" applyBorder="1"/>
    <xf numFmtId="168" fontId="242" fillId="0" borderId="121" xfId="323" applyNumberFormat="1" applyFont="1" applyFill="1" applyBorder="1"/>
    <xf numFmtId="10" fontId="242" fillId="0" borderId="121" xfId="0" applyNumberFormat="1" applyFont="1" applyFill="1" applyBorder="1"/>
    <xf numFmtId="49" fontId="242" fillId="0" borderId="121" xfId="0" applyNumberFormat="1" applyFont="1" applyFill="1" applyBorder="1" applyAlignment="1">
      <alignment horizontal="center"/>
    </xf>
    <xf numFmtId="174" fontId="73" fillId="80" borderId="11" xfId="0" applyFont="1" applyFill="1" applyBorder="1" applyAlignment="1">
      <alignment horizontal="center" vertical="center"/>
    </xf>
    <xf numFmtId="41" fontId="73" fillId="80" borderId="11" xfId="0" applyNumberFormat="1" applyFont="1" applyFill="1" applyBorder="1" applyAlignment="1">
      <alignment horizontal="center" vertical="center"/>
    </xf>
    <xf numFmtId="41" fontId="73" fillId="80" borderId="11" xfId="0" applyNumberFormat="1" applyFont="1" applyFill="1" applyBorder="1" applyAlignment="1">
      <alignment horizontal="center" vertical="center" wrapText="1"/>
    </xf>
    <xf numFmtId="49" fontId="73" fillId="80" borderId="14" xfId="0" applyNumberFormat="1" applyFont="1" applyFill="1" applyBorder="1" applyAlignment="1">
      <alignment horizontal="center" vertical="center" wrapText="1"/>
    </xf>
    <xf numFmtId="49" fontId="73" fillId="80" borderId="11" xfId="0" applyNumberFormat="1" applyFont="1" applyFill="1" applyBorder="1" applyAlignment="1">
      <alignment horizontal="center" vertical="center" wrapText="1"/>
    </xf>
    <xf numFmtId="168" fontId="214" fillId="0" borderId="89" xfId="323" applyNumberFormat="1" applyFont="1" applyBorder="1" applyAlignment="1">
      <alignment horizontal="center" vertical="center"/>
    </xf>
    <xf numFmtId="174" fontId="190" fillId="0" borderId="91" xfId="0" applyFont="1" applyFill="1" applyBorder="1"/>
    <xf numFmtId="174" fontId="190" fillId="0" borderId="92" xfId="0" applyFont="1" applyFill="1" applyBorder="1"/>
    <xf numFmtId="168" fontId="220" fillId="0" borderId="94" xfId="323" applyNumberFormat="1" applyFont="1" applyBorder="1" applyAlignment="1">
      <alignment horizontal="center" vertical="center"/>
    </xf>
    <xf numFmtId="174" fontId="260" fillId="0" borderId="95" xfId="0" applyFont="1" applyBorder="1"/>
    <xf numFmtId="168" fontId="214" fillId="0" borderId="94" xfId="323" applyNumberFormat="1" applyFont="1" applyBorder="1" applyAlignment="1">
      <alignment horizontal="center" vertical="center"/>
    </xf>
    <xf numFmtId="168" fontId="214" fillId="0" borderId="95" xfId="323" applyNumberFormat="1" applyFont="1" applyBorder="1" applyAlignment="1">
      <alignment horizontal="center" vertical="center"/>
    </xf>
    <xf numFmtId="168" fontId="220" fillId="0" borderId="0" xfId="323" applyNumberFormat="1" applyFont="1" applyBorder="1" applyAlignment="1">
      <alignment horizontal="center" vertical="center"/>
    </xf>
    <xf numFmtId="168" fontId="220" fillId="0" borderId="95" xfId="323" applyNumberFormat="1" applyFont="1" applyBorder="1" applyAlignment="1">
      <alignment horizontal="center" vertical="center"/>
    </xf>
    <xf numFmtId="168" fontId="220" fillId="80" borderId="83" xfId="323" applyNumberFormat="1" applyFont="1" applyFill="1" applyBorder="1" applyAlignment="1">
      <alignment horizontal="center" vertical="center" wrapText="1"/>
    </xf>
    <xf numFmtId="168" fontId="220" fillId="80" borderId="107" xfId="323" applyNumberFormat="1" applyFont="1" applyFill="1" applyBorder="1" applyAlignment="1">
      <alignment horizontal="center" vertical="center" wrapText="1"/>
    </xf>
    <xf numFmtId="168" fontId="220" fillId="80" borderId="108" xfId="323" applyNumberFormat="1" applyFont="1" applyFill="1" applyBorder="1" applyAlignment="1">
      <alignment horizontal="center" vertical="center" wrapText="1"/>
    </xf>
    <xf numFmtId="174" fontId="180" fillId="80" borderId="22" xfId="0" applyNumberFormat="1" applyFont="1" applyFill="1" applyBorder="1" applyAlignment="1" applyProtection="1">
      <alignment horizontal="center" vertical="center" wrapText="1"/>
    </xf>
    <xf numFmtId="174" fontId="180" fillId="80" borderId="51" xfId="0" applyNumberFormat="1" applyFont="1" applyFill="1" applyBorder="1" applyAlignment="1" applyProtection="1">
      <alignment horizontal="center" vertical="center" wrapText="1"/>
    </xf>
    <xf numFmtId="174" fontId="180" fillId="80" borderId="24" xfId="0" applyNumberFormat="1" applyFont="1" applyFill="1" applyBorder="1" applyAlignment="1" applyProtection="1">
      <alignment horizontal="center" vertical="center" wrapText="1"/>
    </xf>
    <xf numFmtId="174" fontId="180" fillId="80" borderId="0" xfId="0" applyNumberFormat="1" applyFont="1" applyFill="1" applyBorder="1" applyAlignment="1" applyProtection="1">
      <alignment horizontal="center" vertical="center" wrapText="1"/>
    </xf>
    <xf numFmtId="38" fontId="225" fillId="0" borderId="43" xfId="0" applyNumberFormat="1" applyFont="1" applyFill="1" applyBorder="1" applyAlignment="1">
      <alignment horizontal="center" vertical="center"/>
    </xf>
    <xf numFmtId="38" fontId="225" fillId="0" borderId="0" xfId="0" applyNumberFormat="1" applyFont="1" applyFill="1" applyBorder="1" applyAlignment="1">
      <alignment horizontal="center" vertical="center"/>
    </xf>
    <xf numFmtId="38" fontId="225" fillId="26" borderId="0" xfId="0" applyNumberFormat="1" applyFont="1" applyFill="1" applyBorder="1" applyAlignment="1">
      <alignment horizontal="center" vertical="center"/>
    </xf>
    <xf numFmtId="174" fontId="221" fillId="80" borderId="93" xfId="0" applyNumberFormat="1" applyFont="1" applyFill="1" applyBorder="1" applyAlignment="1">
      <alignment horizontal="center" vertical="center" wrapText="1"/>
    </xf>
    <xf numFmtId="38" fontId="222" fillId="0" borderId="97" xfId="0" applyNumberFormat="1" applyFont="1" applyBorder="1" applyAlignment="1">
      <alignment horizontal="center" vertical="center"/>
    </xf>
    <xf numFmtId="38" fontId="222" fillId="0" borderId="94" xfId="0" applyNumberFormat="1" applyFont="1" applyBorder="1" applyAlignment="1">
      <alignment horizontal="center" vertical="center"/>
    </xf>
    <xf numFmtId="38" fontId="222" fillId="26" borderId="94" xfId="0" applyNumberFormat="1" applyFont="1" applyFill="1" applyBorder="1" applyAlignment="1">
      <alignment horizontal="center" vertical="center"/>
    </xf>
    <xf numFmtId="38" fontId="222" fillId="0" borderId="94" xfId="0" applyNumberFormat="1" applyFont="1" applyFill="1" applyBorder="1" applyAlignment="1">
      <alignment horizontal="center" vertical="center"/>
    </xf>
    <xf numFmtId="38" fontId="222" fillId="26" borderId="95" xfId="0" applyNumberFormat="1" applyFont="1" applyFill="1" applyBorder="1" applyAlignment="1">
      <alignment horizontal="center" vertical="center"/>
    </xf>
    <xf numFmtId="174" fontId="221" fillId="80" borderId="85" xfId="0" applyNumberFormat="1" applyFont="1" applyFill="1" applyBorder="1" applyAlignment="1">
      <alignment horizontal="center" vertical="center" wrapText="1"/>
    </xf>
    <xf numFmtId="49" fontId="222" fillId="0" borderId="97" xfId="0" applyNumberFormat="1" applyFont="1" applyFill="1" applyBorder="1" applyAlignment="1">
      <alignment horizontal="center" vertical="center"/>
    </xf>
    <xf numFmtId="49" fontId="222" fillId="0" borderId="94" xfId="0" applyNumberFormat="1" applyFont="1" applyFill="1" applyBorder="1" applyAlignment="1">
      <alignment horizontal="center" vertical="center"/>
    </xf>
    <xf numFmtId="49" fontId="222" fillId="26" borderId="94" xfId="0" applyNumberFormat="1" applyFont="1" applyFill="1" applyBorder="1" applyAlignment="1">
      <alignment horizontal="center" vertical="center"/>
    </xf>
    <xf numFmtId="171" fontId="222" fillId="26" borderId="94" xfId="0" applyNumberFormat="1" applyFont="1" applyFill="1" applyBorder="1" applyAlignment="1">
      <alignment horizontal="center" vertical="center"/>
    </xf>
    <xf numFmtId="171" fontId="222" fillId="0" borderId="97" xfId="0" applyNumberFormat="1" applyFont="1" applyBorder="1" applyAlignment="1">
      <alignment horizontal="center" vertical="center"/>
    </xf>
    <xf numFmtId="171" fontId="222" fillId="0" borderId="94" xfId="0" applyNumberFormat="1" applyFont="1" applyBorder="1" applyAlignment="1">
      <alignment horizontal="center" vertical="center"/>
    </xf>
    <xf numFmtId="171" fontId="222" fillId="26" borderId="95" xfId="0" applyNumberFormat="1" applyFont="1" applyFill="1" applyBorder="1" applyAlignment="1">
      <alignment horizontal="center" vertical="center"/>
    </xf>
    <xf numFmtId="17" fontId="222" fillId="26" borderId="83" xfId="0" applyNumberFormat="1" applyFont="1" applyFill="1" applyBorder="1" applyAlignment="1">
      <alignment horizontal="center" vertical="center"/>
    </xf>
    <xf numFmtId="49" fontId="222" fillId="26" borderId="95" xfId="0" applyNumberFormat="1" applyFont="1" applyFill="1" applyBorder="1" applyAlignment="1">
      <alignment horizontal="center" vertical="center"/>
    </xf>
    <xf numFmtId="168" fontId="226" fillId="80" borderId="92" xfId="323" applyNumberFormat="1" applyFont="1" applyFill="1" applyBorder="1" applyAlignment="1">
      <alignment horizontal="center" vertical="center"/>
    </xf>
    <xf numFmtId="168" fontId="226" fillId="80" borderId="95" xfId="323" applyNumberFormat="1" applyFont="1" applyFill="1" applyBorder="1" applyAlignment="1">
      <alignment horizontal="center" vertical="center"/>
    </xf>
    <xf numFmtId="9" fontId="226" fillId="80" borderId="95" xfId="551" applyFont="1" applyFill="1" applyBorder="1" applyAlignment="1">
      <alignment horizontal="center" vertical="center"/>
    </xf>
    <xf numFmtId="9" fontId="226" fillId="80" borderId="90" xfId="551" applyFont="1" applyFill="1" applyBorder="1" applyAlignment="1">
      <alignment horizontal="center" vertical="center"/>
    </xf>
    <xf numFmtId="168" fontId="251" fillId="0" borderId="108" xfId="323" applyNumberFormat="1" applyFont="1" applyBorder="1" applyAlignment="1">
      <alignment horizontal="center" vertical="center"/>
    </xf>
    <xf numFmtId="168" fontId="231" fillId="0" borderId="83" xfId="323" applyNumberFormat="1" applyFont="1" applyBorder="1" applyAlignment="1">
      <alignment horizontal="center" vertical="center"/>
    </xf>
    <xf numFmtId="10" fontId="231" fillId="0" borderId="83" xfId="551" applyNumberFormat="1" applyFont="1" applyBorder="1" applyAlignment="1">
      <alignment horizontal="center" vertical="center"/>
    </xf>
    <xf numFmtId="10" fontId="231" fillId="0" borderId="109" xfId="551" applyNumberFormat="1" applyFont="1" applyBorder="1" applyAlignment="1">
      <alignment horizontal="center" vertical="center"/>
    </xf>
    <xf numFmtId="168" fontId="251" fillId="0" borderId="87" xfId="323" applyNumberFormat="1" applyFont="1" applyBorder="1" applyAlignment="1">
      <alignment horizontal="center" vertical="center"/>
    </xf>
    <xf numFmtId="168" fontId="231" fillId="0" borderId="120" xfId="323" applyNumberFormat="1" applyFont="1" applyBorder="1" applyAlignment="1">
      <alignment horizontal="center" vertical="center"/>
    </xf>
    <xf numFmtId="10" fontId="231" fillId="0" borderId="120" xfId="551" applyNumberFormat="1" applyFont="1" applyBorder="1" applyAlignment="1">
      <alignment horizontal="center" vertical="center"/>
    </xf>
    <xf numFmtId="10" fontId="231" fillId="0" borderId="84" xfId="551" applyNumberFormat="1" applyFont="1" applyBorder="1" applyAlignment="1">
      <alignment horizontal="center" vertical="center"/>
    </xf>
    <xf numFmtId="3" fontId="250" fillId="0" borderId="83" xfId="336" applyNumberFormat="1" applyFont="1" applyFill="1" applyBorder="1" applyAlignment="1">
      <alignment horizontal="center"/>
    </xf>
    <xf numFmtId="3" fontId="228" fillId="0" borderId="83" xfId="336" applyNumberFormat="1" applyFont="1" applyFill="1" applyBorder="1" applyAlignment="1">
      <alignment horizontal="center"/>
    </xf>
    <xf numFmtId="171" fontId="228" fillId="0" borderId="83" xfId="0" applyNumberFormat="1" applyFont="1" applyFill="1" applyBorder="1" applyAlignment="1">
      <alignment horizontal="center"/>
    </xf>
    <xf numFmtId="49" fontId="228" fillId="0" borderId="109" xfId="0" applyNumberFormat="1" applyFont="1" applyFill="1" applyBorder="1" applyAlignment="1">
      <alignment horizontal="center" vertical="center"/>
    </xf>
    <xf numFmtId="3" fontId="250" fillId="0" borderId="108" xfId="336" applyNumberFormat="1" applyFont="1" applyFill="1" applyBorder="1" applyAlignment="1">
      <alignment horizontal="center"/>
    </xf>
    <xf numFmtId="174" fontId="226" fillId="80" borderId="120" xfId="0" applyNumberFormat="1" applyFont="1" applyFill="1" applyBorder="1" applyAlignment="1">
      <alignment horizontal="center" vertical="center" wrapText="1"/>
    </xf>
    <xf numFmtId="3" fontId="250" fillId="0" borderId="109" xfId="336" applyNumberFormat="1" applyFont="1" applyFill="1" applyBorder="1" applyAlignment="1">
      <alignment horizontal="center"/>
    </xf>
    <xf numFmtId="174" fontId="226" fillId="80" borderId="84" xfId="0" applyNumberFormat="1" applyFont="1" applyFill="1" applyBorder="1" applyAlignment="1">
      <alignment horizontal="center" vertical="center" wrapText="1"/>
    </xf>
    <xf numFmtId="174" fontId="226" fillId="80" borderId="86" xfId="0" applyNumberFormat="1" applyFont="1" applyFill="1" applyBorder="1" applyAlignment="1">
      <alignment horizontal="center" vertical="center" wrapText="1"/>
    </xf>
    <xf numFmtId="174" fontId="226" fillId="80" borderId="87" xfId="0" applyNumberFormat="1" applyFont="1" applyFill="1" applyBorder="1" applyAlignment="1">
      <alignment horizontal="center" vertical="center" wrapText="1"/>
    </xf>
    <xf numFmtId="3" fontId="250" fillId="0" borderId="107" xfId="336" applyNumberFormat="1" applyFont="1" applyFill="1" applyBorder="1" applyAlignment="1">
      <alignment horizontal="center"/>
    </xf>
    <xf numFmtId="3" fontId="228" fillId="0" borderId="108" xfId="336" applyNumberFormat="1" applyFont="1" applyFill="1" applyBorder="1" applyAlignment="1">
      <alignment horizontal="center"/>
    </xf>
    <xf numFmtId="3" fontId="228" fillId="0" borderId="107" xfId="336" applyNumberFormat="1" applyFont="1" applyFill="1" applyBorder="1" applyAlignment="1">
      <alignment horizontal="center"/>
    </xf>
    <xf numFmtId="174" fontId="58" fillId="0" borderId="120" xfId="0" applyFont="1" applyFill="1" applyBorder="1" applyAlignment="1">
      <alignment horizontal="center" vertical="center" wrapText="1"/>
    </xf>
    <xf numFmtId="49" fontId="228" fillId="0" borderId="84" xfId="0" applyNumberFormat="1" applyFont="1" applyFill="1" applyBorder="1" applyAlignment="1">
      <alignment horizontal="center" vertical="center"/>
    </xf>
    <xf numFmtId="3" fontId="250" fillId="0" borderId="120" xfId="336" applyNumberFormat="1" applyFont="1" applyFill="1" applyBorder="1" applyAlignment="1">
      <alignment horizontal="center"/>
    </xf>
    <xf numFmtId="3" fontId="250" fillId="0" borderId="87" xfId="336" applyNumberFormat="1" applyFont="1" applyFill="1" applyBorder="1" applyAlignment="1">
      <alignment horizontal="center"/>
    </xf>
    <xf numFmtId="3" fontId="250" fillId="0" borderId="84" xfId="336" applyNumberFormat="1" applyFont="1" applyFill="1" applyBorder="1" applyAlignment="1">
      <alignment horizontal="center"/>
    </xf>
    <xf numFmtId="3" fontId="250" fillId="0" borderId="86" xfId="336" applyNumberFormat="1" applyFont="1" applyFill="1" applyBorder="1" applyAlignment="1">
      <alignment horizontal="center"/>
    </xf>
    <xf numFmtId="3" fontId="228" fillId="0" borderId="120" xfId="336" applyNumberFormat="1" applyFont="1" applyFill="1" applyBorder="1" applyAlignment="1">
      <alignment horizontal="center"/>
    </xf>
    <xf numFmtId="3" fontId="228" fillId="0" borderId="86" xfId="336" applyNumberFormat="1" applyFont="1" applyFill="1" applyBorder="1" applyAlignment="1">
      <alignment horizontal="center"/>
    </xf>
    <xf numFmtId="3" fontId="228" fillId="0" borderId="87" xfId="336" applyNumberFormat="1" applyFont="1" applyFill="1" applyBorder="1" applyAlignment="1">
      <alignment horizontal="center"/>
    </xf>
    <xf numFmtId="171" fontId="228" fillId="0" borderId="120" xfId="0" applyNumberFormat="1" applyFont="1" applyFill="1" applyBorder="1" applyAlignment="1">
      <alignment horizontal="center"/>
    </xf>
    <xf numFmtId="3" fontId="228" fillId="0" borderId="109" xfId="336" applyNumberFormat="1" applyFont="1" applyFill="1" applyBorder="1" applyAlignment="1">
      <alignment horizontal="center"/>
    </xf>
    <xf numFmtId="3" fontId="228" fillId="0" borderId="84" xfId="336" applyNumberFormat="1" applyFont="1" applyFill="1" applyBorder="1" applyAlignment="1">
      <alignment horizontal="center"/>
    </xf>
    <xf numFmtId="171" fontId="228" fillId="0" borderId="107" xfId="0" applyNumberFormat="1" applyFont="1" applyFill="1" applyBorder="1" applyAlignment="1">
      <alignment horizontal="center"/>
    </xf>
    <xf numFmtId="171" fontId="228" fillId="0" borderId="86" xfId="0" applyNumberFormat="1" applyFont="1" applyFill="1" applyBorder="1" applyAlignment="1">
      <alignment horizontal="center"/>
    </xf>
    <xf numFmtId="171" fontId="228" fillId="0" borderId="127" xfId="0" applyNumberFormat="1" applyFont="1" applyFill="1" applyBorder="1" applyAlignment="1">
      <alignment horizontal="center"/>
    </xf>
    <xf numFmtId="171" fontId="228" fillId="0" borderId="128" xfId="0" applyNumberFormat="1" applyFont="1" applyFill="1" applyBorder="1" applyAlignment="1">
      <alignment horizontal="center"/>
    </xf>
    <xf numFmtId="171" fontId="228" fillId="0" borderId="129" xfId="0" applyNumberFormat="1" applyFont="1" applyFill="1" applyBorder="1" applyAlignment="1">
      <alignment horizontal="center"/>
    </xf>
    <xf numFmtId="0" fontId="251" fillId="0" borderId="130" xfId="328" applyNumberFormat="1" applyFont="1" applyFill="1" applyBorder="1" applyAlignment="1">
      <alignment horizontal="center" vertical="center"/>
    </xf>
    <xf numFmtId="3" fontId="231" fillId="0" borderId="131" xfId="328" applyNumberFormat="1" applyFont="1" applyFill="1" applyBorder="1" applyAlignment="1">
      <alignment horizontal="center" vertical="center"/>
    </xf>
    <xf numFmtId="3" fontId="231" fillId="0" borderId="132" xfId="328" applyNumberFormat="1" applyFont="1" applyFill="1" applyBorder="1" applyAlignment="1">
      <alignment horizontal="center" vertical="center"/>
    </xf>
    <xf numFmtId="3" fontId="231" fillId="0" borderId="130" xfId="328" applyNumberFormat="1" applyFont="1" applyFill="1" applyBorder="1" applyAlignment="1">
      <alignment horizontal="center" vertical="center"/>
    </xf>
    <xf numFmtId="3" fontId="231" fillId="0" borderId="133" xfId="328" applyNumberFormat="1" applyFont="1" applyFill="1" applyBorder="1" applyAlignment="1">
      <alignment horizontal="center" vertical="center"/>
    </xf>
    <xf numFmtId="3" fontId="231" fillId="0" borderId="134" xfId="328" applyNumberFormat="1" applyFont="1" applyFill="1" applyBorder="1" applyAlignment="1">
      <alignment horizontal="center" vertical="center"/>
    </xf>
    <xf numFmtId="203" fontId="231" fillId="0" borderId="130" xfId="328" applyNumberFormat="1" applyFont="1" applyFill="1" applyBorder="1" applyAlignment="1">
      <alignment horizontal="center" vertical="center"/>
    </xf>
    <xf numFmtId="203" fontId="231" fillId="0" borderId="132" xfId="328" applyNumberFormat="1" applyFont="1" applyFill="1" applyBorder="1" applyAlignment="1">
      <alignment horizontal="center" vertical="center"/>
    </xf>
    <xf numFmtId="203" fontId="231" fillId="0" borderId="135" xfId="328" applyNumberFormat="1" applyFont="1" applyFill="1" applyBorder="1" applyAlignment="1">
      <alignment horizontal="center" vertical="center"/>
    </xf>
    <xf numFmtId="0" fontId="251" fillId="0" borderId="121" xfId="328" applyNumberFormat="1" applyFont="1" applyFill="1" applyBorder="1" applyAlignment="1">
      <alignment horizontal="center" vertical="center"/>
    </xf>
    <xf numFmtId="3" fontId="231" fillId="0" borderId="136" xfId="328" applyNumberFormat="1" applyFont="1" applyFill="1" applyBorder="1" applyAlignment="1">
      <alignment horizontal="center" vertical="center"/>
    </xf>
    <xf numFmtId="3" fontId="231" fillId="0" borderId="137" xfId="328" applyNumberFormat="1" applyFont="1" applyFill="1" applyBorder="1" applyAlignment="1">
      <alignment horizontal="center" vertical="center"/>
    </xf>
    <xf numFmtId="3" fontId="231" fillId="0" borderId="121" xfId="328" applyNumberFormat="1" applyFont="1" applyFill="1" applyBorder="1" applyAlignment="1">
      <alignment horizontal="center" vertical="center"/>
    </xf>
    <xf numFmtId="3" fontId="231" fillId="0" borderId="138" xfId="328" applyNumberFormat="1" applyFont="1" applyFill="1" applyBorder="1" applyAlignment="1">
      <alignment horizontal="center" vertical="center"/>
    </xf>
    <xf numFmtId="3" fontId="231" fillId="0" borderId="139" xfId="328" applyNumberFormat="1" applyFont="1" applyFill="1" applyBorder="1" applyAlignment="1">
      <alignment horizontal="center" vertical="center"/>
    </xf>
    <xf numFmtId="203" fontId="231" fillId="0" borderId="121" xfId="328" applyNumberFormat="1" applyFont="1" applyFill="1" applyBorder="1" applyAlignment="1">
      <alignment horizontal="center" vertical="center"/>
    </xf>
    <xf numFmtId="203" fontId="231" fillId="0" borderId="137" xfId="328" applyNumberFormat="1" applyFont="1" applyFill="1" applyBorder="1" applyAlignment="1">
      <alignment horizontal="center" vertical="center"/>
    </xf>
    <xf numFmtId="203" fontId="231" fillId="0" borderId="122" xfId="328" applyNumberFormat="1" applyFont="1" applyFill="1" applyBorder="1" applyAlignment="1">
      <alignment horizontal="center" vertical="center"/>
    </xf>
    <xf numFmtId="0" fontId="251" fillId="0" borderId="140" xfId="328" applyNumberFormat="1" applyFont="1" applyFill="1" applyBorder="1" applyAlignment="1">
      <alignment horizontal="center" vertical="center"/>
    </xf>
    <xf numFmtId="3" fontId="231" fillId="0" borderId="89" xfId="328" applyNumberFormat="1" applyFont="1" applyFill="1" applyBorder="1" applyAlignment="1">
      <alignment horizontal="center" vertical="center"/>
    </xf>
    <xf numFmtId="3" fontId="231" fillId="0" borderId="140" xfId="328" applyNumberFormat="1" applyFont="1" applyFill="1" applyBorder="1" applyAlignment="1">
      <alignment horizontal="center" vertical="center"/>
    </xf>
    <xf numFmtId="3" fontId="231" fillId="0" borderId="94" xfId="328" applyNumberFormat="1" applyFont="1" applyFill="1" applyBorder="1" applyAlignment="1">
      <alignment horizontal="center" vertical="center"/>
    </xf>
    <xf numFmtId="3" fontId="231" fillId="0" borderId="88" xfId="328" applyNumberFormat="1" applyFont="1" applyFill="1" applyBorder="1" applyAlignment="1">
      <alignment horizontal="center" vertical="center"/>
    </xf>
    <xf numFmtId="203" fontId="231" fillId="0" borderId="140" xfId="328" applyNumberFormat="1" applyFont="1" applyFill="1" applyBorder="1" applyAlignment="1">
      <alignment horizontal="center" vertical="center"/>
    </xf>
    <xf numFmtId="203" fontId="231" fillId="0" borderId="141" xfId="328" applyNumberFormat="1" applyFont="1" applyFill="1" applyBorder="1" applyAlignment="1">
      <alignment horizontal="center" vertical="center"/>
    </xf>
    <xf numFmtId="174" fontId="0" fillId="0" borderId="142" xfId="0" applyBorder="1"/>
    <xf numFmtId="174" fontId="54" fillId="0" borderId="126" xfId="0" applyNumberFormat="1" applyFont="1" applyBorder="1" applyAlignment="1"/>
    <xf numFmtId="0" fontId="251" fillId="0" borderId="143" xfId="328" applyNumberFormat="1" applyFont="1" applyFill="1" applyBorder="1" applyAlignment="1">
      <alignment horizontal="center" vertical="center"/>
    </xf>
    <xf numFmtId="3" fontId="231" fillId="0" borderId="144" xfId="328" applyNumberFormat="1" applyFont="1" applyFill="1" applyBorder="1" applyAlignment="1">
      <alignment horizontal="center" vertical="center"/>
    </xf>
    <xf numFmtId="3" fontId="231" fillId="0" borderId="125" xfId="328" applyNumberFormat="1" applyFont="1" applyFill="1" applyBorder="1" applyAlignment="1">
      <alignment horizontal="center" vertical="center"/>
    </xf>
    <xf numFmtId="3" fontId="231" fillId="0" borderId="143" xfId="328" applyNumberFormat="1" applyFont="1" applyFill="1" applyBorder="1" applyAlignment="1">
      <alignment horizontal="center" vertical="center"/>
    </xf>
    <xf numFmtId="3" fontId="231" fillId="0" borderId="145" xfId="328" applyNumberFormat="1" applyFont="1" applyFill="1" applyBorder="1" applyAlignment="1">
      <alignment horizontal="center" vertical="center"/>
    </xf>
    <xf numFmtId="3" fontId="231" fillId="0" borderId="146" xfId="328" applyNumberFormat="1" applyFont="1" applyFill="1" applyBorder="1" applyAlignment="1">
      <alignment horizontal="center" vertical="center"/>
    </xf>
    <xf numFmtId="203" fontId="231" fillId="0" borderId="143" xfId="328" applyNumberFormat="1" applyFont="1" applyFill="1" applyBorder="1" applyAlignment="1">
      <alignment horizontal="center" vertical="center"/>
    </xf>
    <xf numFmtId="203" fontId="231" fillId="0" borderId="125" xfId="328" applyNumberFormat="1" applyFont="1" applyFill="1" applyBorder="1" applyAlignment="1">
      <alignment horizontal="center" vertical="center"/>
    </xf>
    <xf numFmtId="203" fontId="231" fillId="0" borderId="147" xfId="328" applyNumberFormat="1" applyFont="1" applyFill="1" applyBorder="1" applyAlignment="1">
      <alignment horizontal="center" vertical="center"/>
    </xf>
    <xf numFmtId="174" fontId="0" fillId="0" borderId="142" xfId="0" applyNumberFormat="1" applyBorder="1" applyAlignment="1">
      <alignment horizontal="left"/>
    </xf>
    <xf numFmtId="174" fontId="0" fillId="0" borderId="148" xfId="0" applyNumberFormat="1" applyBorder="1" applyAlignment="1">
      <alignment horizontal="left"/>
    </xf>
    <xf numFmtId="3" fontId="251" fillId="0" borderId="121" xfId="328" applyNumberFormat="1" applyFont="1" applyFill="1" applyBorder="1" applyAlignment="1">
      <alignment horizontal="center" vertical="center"/>
    </xf>
    <xf numFmtId="174" fontId="226" fillId="80" borderId="22" xfId="0" applyNumberFormat="1" applyFont="1" applyFill="1" applyBorder="1" applyAlignment="1">
      <alignment horizontal="center" vertical="center"/>
    </xf>
    <xf numFmtId="174" fontId="226" fillId="80" borderId="11" xfId="0" applyNumberFormat="1" applyFont="1" applyFill="1" applyBorder="1" applyAlignment="1">
      <alignment horizontal="center" vertical="center" wrapText="1"/>
    </xf>
    <xf numFmtId="174" fontId="226" fillId="80" borderId="14" xfId="0" applyNumberFormat="1" applyFont="1" applyFill="1" applyBorder="1" applyAlignment="1">
      <alignment horizontal="center" vertical="center" wrapText="1"/>
    </xf>
    <xf numFmtId="174" fontId="226" fillId="80" borderId="18" xfId="0" applyNumberFormat="1" applyFont="1" applyFill="1" applyBorder="1" applyAlignment="1">
      <alignment horizontal="center" vertical="center" wrapText="1"/>
    </xf>
    <xf numFmtId="17" fontId="180" fillId="80" borderId="22" xfId="0" applyNumberFormat="1" applyFont="1" applyFill="1" applyBorder="1" applyAlignment="1">
      <alignment horizontal="center" vertical="center"/>
    </xf>
    <xf numFmtId="174" fontId="180" fillId="80" borderId="11" xfId="0" applyNumberFormat="1" applyFont="1" applyFill="1" applyBorder="1" applyAlignment="1">
      <alignment horizontal="center" vertical="center" wrapText="1"/>
    </xf>
    <xf numFmtId="174" fontId="180" fillId="80" borderId="14" xfId="0" applyNumberFormat="1" applyFont="1" applyFill="1" applyBorder="1" applyAlignment="1">
      <alignment horizontal="center" vertical="center" wrapText="1"/>
    </xf>
    <xf numFmtId="174" fontId="180" fillId="80" borderId="18" xfId="0" applyNumberFormat="1" applyFont="1" applyFill="1" applyBorder="1" applyAlignment="1">
      <alignment horizontal="center" vertical="center" wrapText="1"/>
    </xf>
    <xf numFmtId="174" fontId="180" fillId="80" borderId="22" xfId="0" applyNumberFormat="1" applyFont="1" applyFill="1" applyBorder="1" applyAlignment="1">
      <alignment horizontal="center" vertical="center" wrapText="1"/>
    </xf>
    <xf numFmtId="174" fontId="0" fillId="80" borderId="0" xfId="0" applyFill="1"/>
    <xf numFmtId="174" fontId="0" fillId="80" borderId="0" xfId="0" applyFill="1" applyBorder="1"/>
    <xf numFmtId="174" fontId="47" fillId="80" borderId="18" xfId="0" applyNumberFormat="1" applyFont="1" applyFill="1" applyBorder="1" applyAlignment="1">
      <alignment horizontal="center" vertical="center" wrapText="1"/>
    </xf>
    <xf numFmtId="43" fontId="47" fillId="80" borderId="89" xfId="394" applyNumberFormat="1" applyFont="1" applyFill="1" applyBorder="1" applyAlignment="1">
      <alignment horizontal="center" vertical="center"/>
    </xf>
    <xf numFmtId="43" fontId="47" fillId="80" borderId="94" xfId="394" applyNumberFormat="1" applyFont="1" applyFill="1" applyBorder="1" applyAlignment="1">
      <alignment horizontal="center" vertical="center" wrapText="1"/>
    </xf>
    <xf numFmtId="174" fontId="47" fillId="80" borderId="88" xfId="0" applyNumberFormat="1" applyFont="1" applyFill="1" applyBorder="1" applyAlignment="1">
      <alignment horizontal="center" vertical="center" wrapText="1"/>
    </xf>
    <xf numFmtId="49" fontId="67" fillId="0" borderId="123" xfId="394" applyNumberFormat="1" applyFont="1" applyFill="1" applyBorder="1" applyAlignment="1">
      <alignment horizontal="center" vertical="center"/>
    </xf>
    <xf numFmtId="168" fontId="68" fillId="0" borderId="138" xfId="394" applyNumberFormat="1" applyFont="1" applyFill="1" applyBorder="1" applyAlignment="1">
      <alignment horizontal="right" vertical="center"/>
    </xf>
    <xf numFmtId="168" fontId="67" fillId="0" borderId="138" xfId="394" applyNumberFormat="1" applyFont="1" applyFill="1" applyBorder="1" applyAlignment="1">
      <alignment horizontal="right" vertical="center"/>
    </xf>
    <xf numFmtId="171" fontId="67" fillId="0" borderId="138" xfId="394" applyNumberFormat="1" applyFont="1" applyFill="1" applyBorder="1" applyAlignment="1">
      <alignment horizontal="right" vertical="center"/>
    </xf>
    <xf numFmtId="43" fontId="67" fillId="0" borderId="122" xfId="394" applyNumberFormat="1" applyFont="1" applyFill="1" applyBorder="1" applyAlignment="1">
      <alignment horizontal="right" vertical="center"/>
    </xf>
    <xf numFmtId="49" fontId="67" fillId="0" borderId="149" xfId="394" applyNumberFormat="1" applyFont="1" applyFill="1" applyBorder="1" applyAlignment="1">
      <alignment horizontal="center" vertical="center"/>
    </xf>
    <xf numFmtId="168" fontId="68" fillId="0" borderId="145" xfId="394" applyNumberFormat="1" applyFont="1" applyFill="1" applyBorder="1" applyAlignment="1">
      <alignment horizontal="right" vertical="center"/>
    </xf>
    <xf numFmtId="168" fontId="67" fillId="0" borderId="145" xfId="394" applyNumberFormat="1" applyFont="1" applyFill="1" applyBorder="1" applyAlignment="1">
      <alignment horizontal="right" vertical="center"/>
    </xf>
    <xf numFmtId="171" fontId="67" fillId="0" borderId="145" xfId="394" applyNumberFormat="1" applyFont="1" applyFill="1" applyBorder="1" applyAlignment="1">
      <alignment horizontal="right" vertical="center"/>
    </xf>
    <xf numFmtId="43" fontId="67" fillId="0" borderId="147" xfId="394" applyNumberFormat="1" applyFont="1" applyFill="1" applyBorder="1" applyAlignment="1">
      <alignment horizontal="right" vertical="center"/>
    </xf>
    <xf numFmtId="174" fontId="54" fillId="0" borderId="150" xfId="0" applyFont="1" applyBorder="1" applyAlignment="1">
      <alignment horizontal="center" vertical="center"/>
    </xf>
    <xf numFmtId="49" fontId="67" fillId="0" borderId="151" xfId="394" applyNumberFormat="1" applyFont="1" applyFill="1" applyBorder="1" applyAlignment="1">
      <alignment horizontal="center" vertical="center"/>
    </xf>
    <xf numFmtId="168" fontId="68" fillId="0" borderId="94" xfId="394" applyNumberFormat="1" applyFont="1" applyFill="1" applyBorder="1" applyAlignment="1">
      <alignment horizontal="right" vertical="center"/>
    </xf>
    <xf numFmtId="168" fontId="67" fillId="0" borderId="94" xfId="394" applyNumberFormat="1" applyFont="1" applyFill="1" applyBorder="1" applyAlignment="1">
      <alignment horizontal="right" vertical="center"/>
    </xf>
    <xf numFmtId="171" fontId="67" fillId="0" borderId="94" xfId="394" applyNumberFormat="1" applyFont="1" applyFill="1" applyBorder="1" applyAlignment="1">
      <alignment horizontal="right" vertical="center"/>
    </xf>
    <xf numFmtId="43" fontId="67" fillId="0" borderId="141" xfId="394" applyNumberFormat="1" applyFont="1" applyFill="1" applyBorder="1" applyAlignment="1">
      <alignment horizontal="right" vertical="center"/>
    </xf>
    <xf numFmtId="0" fontId="67" fillId="0" borderId="149" xfId="394" applyNumberFormat="1" applyFont="1" applyFill="1" applyBorder="1" applyAlignment="1">
      <alignment horizontal="center" vertical="center"/>
    </xf>
    <xf numFmtId="17" fontId="47" fillId="80" borderId="22" xfId="0" applyNumberFormat="1" applyFont="1" applyFill="1" applyBorder="1" applyAlignment="1">
      <alignment horizontal="center" vertical="center"/>
    </xf>
    <xf numFmtId="174" fontId="47" fillId="80" borderId="11" xfId="0" applyNumberFormat="1" applyFont="1" applyFill="1" applyBorder="1" applyAlignment="1">
      <alignment horizontal="center" vertical="center" wrapText="1"/>
    </xf>
    <xf numFmtId="174" fontId="47" fillId="80" borderId="14" xfId="0" applyNumberFormat="1" applyFont="1" applyFill="1" applyBorder="1" applyAlignment="1">
      <alignment horizontal="center" vertical="center" wrapText="1"/>
    </xf>
    <xf numFmtId="174" fontId="226" fillId="80" borderId="13" xfId="388" applyNumberFormat="1" applyFont="1" applyFill="1" applyBorder="1" applyAlignment="1">
      <alignment horizontal="center" vertical="center" wrapText="1"/>
    </xf>
    <xf numFmtId="174" fontId="226" fillId="80" borderId="19" xfId="388" applyNumberFormat="1" applyFont="1" applyFill="1" applyBorder="1" applyAlignment="1">
      <alignment horizontal="center" vertical="center" wrapText="1"/>
    </xf>
    <xf numFmtId="174" fontId="226" fillId="80" borderId="54" xfId="388" applyNumberFormat="1" applyFont="1" applyFill="1" applyBorder="1" applyAlignment="1">
      <alignment horizontal="center" vertical="center" wrapText="1"/>
    </xf>
    <xf numFmtId="49" fontId="251" fillId="26" borderId="121" xfId="325" applyNumberFormat="1" applyFont="1" applyFill="1" applyBorder="1" applyAlignment="1">
      <alignment horizontal="center" vertical="center"/>
    </xf>
    <xf numFmtId="3" fontId="251" fillId="26" borderId="121" xfId="325" applyNumberFormat="1" applyFont="1" applyFill="1" applyBorder="1" applyAlignment="1">
      <alignment horizontal="center" vertical="center"/>
    </xf>
    <xf numFmtId="41" fontId="231" fillId="26" borderId="121" xfId="325" applyNumberFormat="1" applyFont="1" applyFill="1" applyBorder="1" applyAlignment="1">
      <alignment horizontal="right" vertical="center"/>
    </xf>
    <xf numFmtId="0" fontId="251" fillId="26" borderId="121" xfId="325" applyNumberFormat="1" applyFont="1" applyFill="1" applyBorder="1" applyAlignment="1">
      <alignment horizontal="center" vertical="center"/>
    </xf>
    <xf numFmtId="174" fontId="47" fillId="80" borderId="0" xfId="0" applyFont="1" applyFill="1" applyBorder="1" applyAlignment="1">
      <alignment vertical="center" wrapText="1"/>
    </xf>
    <xf numFmtId="174" fontId="73" fillId="80" borderId="22" xfId="388" applyNumberFormat="1" applyFont="1" applyFill="1" applyBorder="1" applyAlignment="1">
      <alignment horizontal="center" vertical="center"/>
    </xf>
    <xf numFmtId="174" fontId="190" fillId="80" borderId="0" xfId="0" applyFont="1" applyFill="1"/>
    <xf numFmtId="168" fontId="247" fillId="80" borderId="13" xfId="323" applyNumberFormat="1" applyFont="1" applyFill="1" applyBorder="1" applyAlignment="1">
      <alignment horizontal="center" vertical="center" wrapText="1"/>
    </xf>
    <xf numFmtId="168" fontId="247" fillId="80" borderId="53" xfId="323" applyNumberFormat="1" applyFont="1" applyFill="1" applyBorder="1" applyAlignment="1">
      <alignment horizontal="center" vertical="center" wrapText="1"/>
    </xf>
    <xf numFmtId="168" fontId="247" fillId="80" borderId="52" xfId="323" applyNumberFormat="1" applyFont="1" applyFill="1" applyBorder="1" applyAlignment="1">
      <alignment horizontal="center" vertical="center" wrapText="1"/>
    </xf>
    <xf numFmtId="168" fontId="73" fillId="80" borderId="11" xfId="338" applyNumberFormat="1" applyFont="1" applyFill="1" applyBorder="1" applyAlignment="1">
      <alignment horizontal="center" vertical="center" wrapText="1"/>
    </xf>
    <xf numFmtId="168" fontId="73" fillId="80" borderId="14" xfId="338" applyNumberFormat="1" applyFont="1" applyFill="1" applyBorder="1" applyAlignment="1">
      <alignment horizontal="center" vertical="center" wrapText="1"/>
    </xf>
    <xf numFmtId="168" fontId="73" fillId="80" borderId="18" xfId="338" applyNumberFormat="1" applyFont="1" applyFill="1" applyBorder="1" applyAlignment="1">
      <alignment horizontal="center" vertical="center" wrapText="1"/>
    </xf>
    <xf numFmtId="168" fontId="73" fillId="80" borderId="13" xfId="361" applyNumberFormat="1" applyFont="1" applyFill="1" applyBorder="1" applyAlignment="1">
      <alignment horizontal="center" vertical="center" wrapText="1"/>
    </xf>
    <xf numFmtId="168" fontId="73" fillId="80" borderId="53" xfId="0" applyNumberFormat="1" applyFont="1" applyFill="1" applyBorder="1" applyAlignment="1">
      <alignment horizontal="center" vertical="center" wrapText="1"/>
    </xf>
    <xf numFmtId="168" fontId="73" fillId="80" borderId="13" xfId="551" applyNumberFormat="1" applyFont="1" applyFill="1" applyBorder="1" applyAlignment="1">
      <alignment horizontal="center" vertical="center" wrapText="1"/>
    </xf>
    <xf numFmtId="174" fontId="169" fillId="80" borderId="54" xfId="0" applyFont="1" applyFill="1" applyBorder="1" applyAlignment="1">
      <alignment horizontal="center" vertical="center"/>
    </xf>
    <xf numFmtId="174" fontId="169" fillId="80" borderId="0" xfId="0" applyFont="1" applyFill="1" applyAlignment="1">
      <alignment horizontal="center" vertical="center"/>
    </xf>
    <xf numFmtId="174" fontId="169" fillId="80" borderId="19" xfId="0" applyFont="1" applyFill="1" applyBorder="1" applyAlignment="1">
      <alignment horizontal="center" vertical="center"/>
    </xf>
    <xf numFmtId="174" fontId="224" fillId="80" borderId="0" xfId="0" applyFont="1" applyFill="1"/>
    <xf numFmtId="174" fontId="221" fillId="80" borderId="14" xfId="0" applyNumberFormat="1" applyFont="1" applyFill="1" applyBorder="1" applyAlignment="1">
      <alignment horizontal="center" vertical="center"/>
    </xf>
    <xf numFmtId="174" fontId="180" fillId="80" borderId="13" xfId="0" applyNumberFormat="1" applyFont="1" applyFill="1" applyBorder="1" applyAlignment="1">
      <alignment horizontal="center" vertical="center"/>
    </xf>
    <xf numFmtId="174" fontId="180" fillId="80" borderId="53" xfId="0" applyNumberFormat="1" applyFont="1" applyFill="1" applyBorder="1" applyAlignment="1">
      <alignment horizontal="center" vertical="center"/>
    </xf>
    <xf numFmtId="174" fontId="180" fillId="80" borderId="53" xfId="0" applyNumberFormat="1" applyFont="1" applyFill="1" applyBorder="1" applyAlignment="1">
      <alignment horizontal="center" vertical="center" wrapText="1"/>
    </xf>
    <xf numFmtId="174" fontId="180" fillId="80" borderId="41" xfId="0" applyNumberFormat="1" applyFont="1" applyFill="1" applyBorder="1" applyAlignment="1">
      <alignment horizontal="center" vertical="center" wrapText="1"/>
    </xf>
    <xf numFmtId="174" fontId="180" fillId="80" borderId="13" xfId="0" applyNumberFormat="1" applyFont="1" applyFill="1" applyBorder="1" applyAlignment="1">
      <alignment horizontal="center" vertical="center" wrapText="1"/>
    </xf>
    <xf numFmtId="49" fontId="73" fillId="80" borderId="13" xfId="0" applyNumberFormat="1" applyFont="1" applyFill="1" applyBorder="1" applyAlignment="1">
      <alignment horizontal="center" vertical="center"/>
    </xf>
    <xf numFmtId="49" fontId="73" fillId="80" borderId="53" xfId="0" applyNumberFormat="1" applyFont="1" applyFill="1" applyBorder="1" applyAlignment="1">
      <alignment horizontal="center" vertical="center"/>
    </xf>
    <xf numFmtId="174" fontId="73" fillId="80" borderId="53" xfId="0" applyNumberFormat="1" applyFont="1" applyFill="1" applyBorder="1" applyAlignment="1">
      <alignment horizontal="center" vertical="center"/>
    </xf>
    <xf numFmtId="174" fontId="73" fillId="80" borderId="53" xfId="0" applyNumberFormat="1" applyFont="1" applyFill="1" applyBorder="1" applyAlignment="1">
      <alignment horizontal="center" vertical="center" wrapText="1"/>
    </xf>
    <xf numFmtId="174" fontId="73" fillId="80" borderId="13" xfId="0" applyNumberFormat="1" applyFont="1" applyFill="1" applyBorder="1" applyAlignment="1">
      <alignment horizontal="center" vertical="center"/>
    </xf>
    <xf numFmtId="174" fontId="73" fillId="80" borderId="41" xfId="0" applyNumberFormat="1" applyFont="1" applyFill="1" applyBorder="1" applyAlignment="1">
      <alignment horizontal="center" vertical="center" wrapText="1"/>
    </xf>
    <xf numFmtId="174" fontId="73" fillId="80" borderId="13" xfId="0" applyNumberFormat="1" applyFont="1" applyFill="1" applyBorder="1" applyAlignment="1">
      <alignment horizontal="center" vertical="center" wrapText="1"/>
    </xf>
    <xf numFmtId="174" fontId="36" fillId="80" borderId="0" xfId="0" applyFont="1" applyFill="1" applyBorder="1"/>
    <xf numFmtId="38" fontId="64" fillId="80" borderId="41" xfId="0" applyNumberFormat="1" applyFont="1" applyFill="1" applyBorder="1" applyAlignment="1">
      <alignment horizontal="center" vertical="center"/>
    </xf>
    <xf numFmtId="38" fontId="64" fillId="80" borderId="53" xfId="0" applyNumberFormat="1" applyFont="1" applyFill="1" applyBorder="1" applyAlignment="1">
      <alignment horizontal="center" vertical="center"/>
    </xf>
    <xf numFmtId="38" fontId="64" fillId="80" borderId="53" xfId="0" applyNumberFormat="1" applyFont="1" applyFill="1" applyBorder="1" applyAlignment="1">
      <alignment horizontal="center" vertical="center" wrapText="1"/>
    </xf>
    <xf numFmtId="38" fontId="64" fillId="80" borderId="13" xfId="0" applyNumberFormat="1" applyFont="1" applyFill="1" applyBorder="1" applyAlignment="1">
      <alignment horizontal="center" vertical="center"/>
    </xf>
    <xf numFmtId="38" fontId="64" fillId="80" borderId="13" xfId="0" applyNumberFormat="1" applyFont="1" applyFill="1" applyBorder="1" applyAlignment="1">
      <alignment horizontal="center" vertical="center" wrapText="1"/>
    </xf>
    <xf numFmtId="14" fontId="226" fillId="80" borderId="24" xfId="0" applyNumberFormat="1" applyFont="1" applyFill="1" applyBorder="1" applyAlignment="1">
      <alignment horizontal="center" vertical="center" wrapText="1"/>
    </xf>
    <xf numFmtId="174" fontId="226" fillId="80" borderId="0" xfId="0" applyNumberFormat="1" applyFont="1" applyFill="1" applyBorder="1" applyAlignment="1">
      <alignment horizontal="center" vertical="center" wrapText="1"/>
    </xf>
    <xf numFmtId="174" fontId="226" fillId="80" borderId="0" xfId="0" applyNumberFormat="1" applyFont="1" applyFill="1" applyBorder="1" applyAlignment="1">
      <alignment horizontal="center" vertical="center"/>
    </xf>
    <xf numFmtId="174" fontId="226" fillId="80" borderId="19" xfId="0" applyNumberFormat="1" applyFont="1" applyFill="1" applyBorder="1" applyAlignment="1">
      <alignment horizontal="center" vertical="center" wrapText="1"/>
    </xf>
    <xf numFmtId="174" fontId="0" fillId="80" borderId="0" xfId="0" applyFill="1" applyAlignment="1">
      <alignment horizontal="right"/>
    </xf>
    <xf numFmtId="9" fontId="0" fillId="80" borderId="0" xfId="551" applyFont="1" applyFill="1"/>
    <xf numFmtId="43" fontId="70" fillId="80" borderId="22" xfId="0" applyNumberFormat="1" applyFont="1" applyFill="1" applyBorder="1" applyAlignment="1">
      <alignment horizontal="center" vertical="center" wrapText="1"/>
    </xf>
    <xf numFmtId="43" fontId="70" fillId="80" borderId="14" xfId="0" applyNumberFormat="1" applyFont="1" applyFill="1" applyBorder="1" applyAlignment="1">
      <alignment horizontal="center" vertical="center" wrapText="1"/>
    </xf>
    <xf numFmtId="43" fontId="70" fillId="80" borderId="11" xfId="0" applyNumberFormat="1" applyFont="1" applyFill="1" applyBorder="1" applyAlignment="1">
      <alignment horizontal="center" vertical="center" wrapText="1"/>
    </xf>
    <xf numFmtId="0" fontId="73" fillId="80" borderId="22" xfId="743" applyFont="1" applyFill="1" applyBorder="1" applyAlignment="1">
      <alignment horizontal="center" vertical="center" wrapText="1"/>
    </xf>
    <xf numFmtId="0" fontId="73" fillId="80" borderId="11" xfId="743" applyFont="1" applyFill="1" applyBorder="1" applyAlignment="1">
      <alignment horizontal="center" vertical="center" wrapText="1"/>
    </xf>
    <xf numFmtId="0" fontId="73" fillId="80" borderId="0" xfId="743" applyFont="1" applyFill="1" applyBorder="1" applyAlignment="1">
      <alignment horizontal="center" vertical="center" wrapText="1"/>
    </xf>
    <xf numFmtId="0" fontId="73" fillId="80" borderId="51" xfId="743" applyFont="1" applyFill="1" applyBorder="1" applyAlignment="1">
      <alignment horizontal="center" vertical="center" wrapText="1"/>
    </xf>
    <xf numFmtId="0" fontId="190" fillId="80" borderId="0" xfId="744" applyFont="1" applyFill="1"/>
    <xf numFmtId="0" fontId="190" fillId="80" borderId="0" xfId="744" applyFont="1" applyFill="1" applyBorder="1"/>
    <xf numFmtId="0" fontId="168" fillId="80" borderId="22" xfId="744" applyFont="1" applyFill="1" applyBorder="1" applyAlignment="1">
      <alignment horizontal="center" vertical="center"/>
    </xf>
    <xf numFmtId="0" fontId="168" fillId="80" borderId="11" xfId="744" applyFont="1" applyFill="1" applyBorder="1" applyAlignment="1">
      <alignment horizontal="center" vertical="center" wrapText="1"/>
    </xf>
    <xf numFmtId="0" fontId="168" fillId="80" borderId="14" xfId="744" applyFont="1" applyFill="1" applyBorder="1" applyAlignment="1">
      <alignment horizontal="center" vertical="center" wrapText="1"/>
    </xf>
    <xf numFmtId="0" fontId="168" fillId="80" borderId="18" xfId="744" applyFont="1" applyFill="1" applyBorder="1" applyAlignment="1">
      <alignment horizontal="center" vertical="center" wrapText="1"/>
    </xf>
    <xf numFmtId="0" fontId="168" fillId="80" borderId="14" xfId="744" applyFont="1" applyFill="1" applyBorder="1" applyAlignment="1">
      <alignment horizontal="center" vertical="center"/>
    </xf>
    <xf numFmtId="0" fontId="168" fillId="80" borderId="53" xfId="744" applyFont="1" applyFill="1" applyBorder="1" applyAlignment="1">
      <alignment horizontal="center" vertical="center"/>
    </xf>
    <xf numFmtId="43" fontId="168" fillId="80" borderId="41" xfId="323" applyFont="1" applyFill="1" applyBorder="1" applyAlignment="1">
      <alignment horizontal="center" vertical="center"/>
    </xf>
    <xf numFmtId="43" fontId="168" fillId="80" borderId="53" xfId="323" applyFont="1" applyFill="1" applyBorder="1" applyAlignment="1">
      <alignment horizontal="center" vertical="center"/>
    </xf>
    <xf numFmtId="43" fontId="168" fillId="80" borderId="52" xfId="323" applyFont="1" applyFill="1" applyBorder="1" applyAlignment="1">
      <alignment horizontal="center" vertical="center"/>
    </xf>
    <xf numFmtId="174" fontId="180" fillId="80" borderId="22" xfId="336" applyNumberFormat="1" applyFont="1" applyFill="1" applyBorder="1" applyAlignment="1">
      <alignment horizontal="center" vertical="center" wrapText="1"/>
    </xf>
    <xf numFmtId="174" fontId="180" fillId="80" borderId="11" xfId="336" applyNumberFormat="1" applyFont="1" applyFill="1" applyBorder="1" applyAlignment="1">
      <alignment horizontal="center" vertical="center" wrapText="1"/>
    </xf>
    <xf numFmtId="0" fontId="180" fillId="80" borderId="11" xfId="336" applyNumberFormat="1" applyFont="1" applyFill="1" applyBorder="1" applyAlignment="1">
      <alignment horizontal="center" vertical="center" wrapText="1"/>
    </xf>
    <xf numFmtId="174" fontId="180" fillId="80" borderId="18" xfId="336" applyNumberFormat="1" applyFont="1" applyFill="1" applyBorder="1" applyAlignment="1">
      <alignment horizontal="center" vertical="center" wrapText="1"/>
    </xf>
    <xf numFmtId="43" fontId="180" fillId="80" borderId="24" xfId="0" applyNumberFormat="1" applyFont="1" applyFill="1" applyBorder="1" applyAlignment="1">
      <alignment vertical="center"/>
    </xf>
    <xf numFmtId="43" fontId="180" fillId="80" borderId="0" xfId="0" applyNumberFormat="1" applyFont="1" applyFill="1" applyBorder="1" applyAlignment="1">
      <alignment horizontal="center" vertical="center"/>
    </xf>
    <xf numFmtId="168" fontId="190" fillId="80" borderId="0" xfId="323" applyNumberFormat="1" applyFont="1" applyFill="1"/>
    <xf numFmtId="200" fontId="190" fillId="80" borderId="0" xfId="0" applyNumberFormat="1" applyFont="1" applyFill="1"/>
    <xf numFmtId="10" fontId="190" fillId="80" borderId="0" xfId="551" applyNumberFormat="1" applyFont="1" applyFill="1"/>
    <xf numFmtId="174" fontId="35" fillId="80" borderId="0" xfId="442" applyFont="1" applyFill="1"/>
    <xf numFmtId="174" fontId="190" fillId="80" borderId="0" xfId="442" applyFont="1" applyFill="1"/>
    <xf numFmtId="174" fontId="64" fillId="80" borderId="22" xfId="388" applyNumberFormat="1" applyFont="1" applyFill="1" applyBorder="1" applyAlignment="1">
      <alignment horizontal="center" vertical="center"/>
    </xf>
    <xf numFmtId="174" fontId="64" fillId="80" borderId="11" xfId="388" applyFont="1" applyFill="1" applyBorder="1" applyAlignment="1">
      <alignment horizontal="center" vertical="center" wrapText="1"/>
    </xf>
    <xf numFmtId="174" fontId="73" fillId="80" borderId="11" xfId="388" applyFont="1" applyFill="1" applyBorder="1" applyAlignment="1">
      <alignment horizontal="center" vertical="center" wrapText="1"/>
    </xf>
    <xf numFmtId="49" fontId="73" fillId="80" borderId="45" xfId="388" applyNumberFormat="1" applyFont="1" applyFill="1" applyBorder="1" applyAlignment="1">
      <alignment horizontal="center" vertical="center"/>
    </xf>
    <xf numFmtId="4" fontId="73" fillId="80" borderId="43" xfId="323" applyNumberFormat="1" applyFont="1" applyFill="1" applyBorder="1" applyAlignment="1">
      <alignment horizontal="right" vertical="center"/>
    </xf>
    <xf numFmtId="43" fontId="0" fillId="80" borderId="0" xfId="0" applyNumberFormat="1" applyFill="1"/>
    <xf numFmtId="0" fontId="35" fillId="80" borderId="0" xfId="579" applyFill="1" applyBorder="1"/>
    <xf numFmtId="43" fontId="35" fillId="80" borderId="0" xfId="323" applyFill="1" applyBorder="1"/>
    <xf numFmtId="174" fontId="70" fillId="80" borderId="0" xfId="446" applyFont="1" applyFill="1" applyBorder="1" applyAlignment="1">
      <alignment vertical="center" wrapText="1"/>
    </xf>
    <xf numFmtId="174" fontId="35" fillId="80" borderId="0" xfId="446" applyFont="1" applyFill="1"/>
    <xf numFmtId="174" fontId="35" fillId="80" borderId="0" xfId="448" applyFont="1" applyFill="1"/>
    <xf numFmtId="174" fontId="35" fillId="80" borderId="0" xfId="633" applyFont="1" applyFill="1"/>
    <xf numFmtId="41" fontId="35" fillId="80" borderId="0" xfId="450" applyNumberFormat="1" applyFont="1" applyFill="1"/>
    <xf numFmtId="174" fontId="35" fillId="80" borderId="0" xfId="450" applyFont="1" applyFill="1"/>
    <xf numFmtId="174" fontId="0" fillId="80" borderId="0" xfId="0" applyFill="1" applyAlignment="1"/>
    <xf numFmtId="43" fontId="73" fillId="80" borderId="126" xfId="0" applyNumberFormat="1" applyFont="1" applyFill="1" applyBorder="1" applyAlignment="1">
      <alignment horizontal="center" vertical="center"/>
    </xf>
    <xf numFmtId="43" fontId="73" fillId="80" borderId="143" xfId="0" applyNumberFormat="1" applyFont="1" applyFill="1" applyBorder="1" applyAlignment="1">
      <alignment horizontal="center" vertical="center" wrapText="1"/>
    </xf>
    <xf numFmtId="43" fontId="73" fillId="80" borderId="143" xfId="323" applyNumberFormat="1" applyFont="1" applyFill="1" applyBorder="1" applyAlignment="1">
      <alignment horizontal="center" vertical="center" wrapText="1"/>
    </xf>
    <xf numFmtId="43" fontId="73" fillId="80" borderId="124" xfId="323" applyNumberFormat="1" applyFont="1" applyFill="1" applyBorder="1" applyAlignment="1">
      <alignment horizontal="center" vertical="center" wrapText="1"/>
    </xf>
    <xf numFmtId="0" fontId="67" fillId="0" borderId="150" xfId="0" applyNumberFormat="1" applyFont="1" applyFill="1" applyBorder="1" applyAlignment="1">
      <alignment horizontal="center" vertical="center"/>
    </xf>
    <xf numFmtId="43" fontId="68" fillId="0" borderId="121" xfId="0" applyNumberFormat="1" applyFont="1" applyFill="1" applyBorder="1" applyAlignment="1">
      <alignment horizontal="center" vertical="center"/>
    </xf>
    <xf numFmtId="10" fontId="67" fillId="0" borderId="121" xfId="0" applyNumberFormat="1" applyFont="1" applyFill="1" applyBorder="1" applyAlignment="1">
      <alignment horizontal="center" vertical="center"/>
    </xf>
    <xf numFmtId="43" fontId="68" fillId="0" borderId="121" xfId="323" applyNumberFormat="1" applyFont="1" applyFill="1" applyBorder="1" applyAlignment="1">
      <alignment horizontal="center" vertical="center"/>
    </xf>
    <xf numFmtId="43" fontId="67" fillId="0" borderId="152" xfId="323" applyFont="1" applyFill="1" applyBorder="1" applyAlignment="1">
      <alignment horizontal="center" vertical="center"/>
    </xf>
    <xf numFmtId="17" fontId="73" fillId="80" borderId="142" xfId="0" applyNumberFormat="1" applyFont="1" applyFill="1" applyBorder="1" applyAlignment="1">
      <alignment horizontal="center" vertical="center"/>
    </xf>
    <xf numFmtId="43" fontId="73" fillId="80" borderId="130" xfId="0" applyNumberFormat="1" applyFont="1" applyFill="1" applyBorder="1" applyAlignment="1">
      <alignment horizontal="center" vertical="center"/>
    </xf>
    <xf numFmtId="10" fontId="73" fillId="80" borderId="130" xfId="0" applyNumberFormat="1" applyFont="1" applyFill="1" applyBorder="1" applyAlignment="1">
      <alignment horizontal="center" vertical="center"/>
    </xf>
    <xf numFmtId="43" fontId="73" fillId="80" borderId="153" xfId="323" applyFont="1" applyFill="1" applyBorder="1" applyAlignment="1">
      <alignment horizontal="center" vertical="center"/>
    </xf>
    <xf numFmtId="0" fontId="168" fillId="80" borderId="22" xfId="0" applyNumberFormat="1" applyFont="1" applyFill="1" applyBorder="1" applyAlignment="1">
      <alignment horizontal="center" vertical="center"/>
    </xf>
    <xf numFmtId="0" fontId="168" fillId="80" borderId="11" xfId="0" applyNumberFormat="1" applyFont="1" applyFill="1" applyBorder="1" applyAlignment="1">
      <alignment horizontal="center" vertical="center"/>
    </xf>
    <xf numFmtId="174" fontId="169" fillId="80" borderId="0" xfId="0" applyFont="1" applyFill="1" applyAlignment="1">
      <alignment horizontal="center"/>
    </xf>
    <xf numFmtId="0" fontId="70" fillId="80" borderId="22" xfId="0" applyNumberFormat="1" applyFont="1" applyFill="1" applyBorder="1" applyAlignment="1">
      <alignment horizontal="center" vertical="center"/>
    </xf>
    <xf numFmtId="43" fontId="70" fillId="80" borderId="11" xfId="0" applyNumberFormat="1" applyFont="1" applyFill="1" applyBorder="1" applyAlignment="1">
      <alignment horizontal="center" vertical="center"/>
    </xf>
    <xf numFmtId="0" fontId="70" fillId="80" borderId="18" xfId="0" applyNumberFormat="1" applyFont="1" applyFill="1" applyBorder="1" applyAlignment="1">
      <alignment horizontal="center" vertical="center"/>
    </xf>
    <xf numFmtId="174" fontId="36" fillId="80" borderId="0" xfId="0" applyFont="1" applyFill="1"/>
    <xf numFmtId="0" fontId="70" fillId="80" borderId="45" xfId="0" applyNumberFormat="1" applyFont="1" applyFill="1" applyBorder="1" applyAlignment="1">
      <alignment horizontal="center" vertical="center"/>
    </xf>
    <xf numFmtId="180" fontId="70" fillId="80" borderId="43" xfId="0" applyNumberFormat="1" applyFont="1" applyFill="1" applyBorder="1" applyAlignment="1">
      <alignment horizontal="right" vertical="center"/>
    </xf>
    <xf numFmtId="180" fontId="70" fillId="80" borderId="44" xfId="0" applyNumberFormat="1" applyFont="1" applyFill="1" applyBorder="1" applyAlignment="1">
      <alignment horizontal="right" vertical="center"/>
    </xf>
    <xf numFmtId="174" fontId="70" fillId="80" borderId="13" xfId="0" applyNumberFormat="1" applyFont="1" applyFill="1" applyBorder="1" applyAlignment="1">
      <alignment horizontal="center" vertical="center" wrapText="1"/>
    </xf>
    <xf numFmtId="174" fontId="70" fillId="80" borderId="41" xfId="0" applyNumberFormat="1" applyFont="1" applyFill="1" applyBorder="1" applyAlignment="1">
      <alignment horizontal="center" vertical="center" wrapText="1"/>
    </xf>
    <xf numFmtId="174" fontId="70" fillId="80" borderId="53" xfId="0" applyNumberFormat="1" applyFont="1" applyFill="1" applyBorder="1" applyAlignment="1">
      <alignment horizontal="center" vertical="center" wrapText="1"/>
    </xf>
    <xf numFmtId="41" fontId="70" fillId="80" borderId="53" xfId="0" applyNumberFormat="1" applyFont="1" applyFill="1" applyBorder="1" applyAlignment="1">
      <alignment horizontal="center" vertical="center" wrapText="1"/>
    </xf>
    <xf numFmtId="174" fontId="70" fillId="80" borderId="52" xfId="0" applyNumberFormat="1" applyFont="1" applyFill="1" applyBorder="1" applyAlignment="1">
      <alignment horizontal="center" vertical="center" wrapText="1"/>
    </xf>
    <xf numFmtId="174" fontId="70" fillId="80" borderId="43" xfId="0" applyNumberFormat="1" applyFont="1" applyFill="1" applyBorder="1" applyAlignment="1">
      <alignment horizontal="center" vertical="center"/>
    </xf>
    <xf numFmtId="3" fontId="70" fillId="80" borderId="44" xfId="0" applyNumberFormat="1" applyFont="1" applyFill="1" applyBorder="1" applyAlignment="1">
      <alignment horizontal="center" vertical="center"/>
    </xf>
    <xf numFmtId="3" fontId="70" fillId="80" borderId="43" xfId="0" applyNumberFormat="1" applyFont="1" applyFill="1" applyBorder="1" applyAlignment="1">
      <alignment horizontal="center" vertical="center"/>
    </xf>
    <xf numFmtId="3" fontId="70" fillId="80" borderId="43" xfId="0" applyNumberFormat="1" applyFont="1" applyFill="1" applyBorder="1" applyAlignment="1">
      <alignment horizontal="right" vertical="center"/>
    </xf>
    <xf numFmtId="3" fontId="70" fillId="80" borderId="54" xfId="0" applyNumberFormat="1" applyFont="1" applyFill="1" applyBorder="1" applyAlignment="1">
      <alignment horizontal="center" vertical="center"/>
    </xf>
    <xf numFmtId="171" fontId="70" fillId="80" borderId="43" xfId="551" applyNumberFormat="1" applyFont="1" applyFill="1" applyBorder="1" applyAlignment="1">
      <alignment horizontal="center" vertical="center"/>
    </xf>
    <xf numFmtId="174" fontId="47" fillId="80" borderId="22" xfId="0" applyFont="1" applyFill="1" applyBorder="1" applyAlignment="1">
      <alignment horizontal="center" vertical="center" wrapText="1"/>
    </xf>
    <xf numFmtId="174" fontId="47" fillId="80" borderId="11" xfId="0" applyFont="1" applyFill="1" applyBorder="1" applyAlignment="1">
      <alignment horizontal="center" vertical="center"/>
    </xf>
    <xf numFmtId="174" fontId="190" fillId="80" borderId="0" xfId="0" applyFont="1" applyFill="1" applyAlignment="1">
      <alignment horizontal="center" vertical="center"/>
    </xf>
    <xf numFmtId="174" fontId="190" fillId="80" borderId="0" xfId="0" applyFont="1" applyFill="1" applyBorder="1"/>
    <xf numFmtId="174" fontId="106" fillId="80" borderId="0" xfId="0" applyFont="1" applyFill="1" applyBorder="1"/>
    <xf numFmtId="174" fontId="241" fillId="80" borderId="22" xfId="0" applyFont="1" applyFill="1" applyBorder="1" applyAlignment="1">
      <alignment horizontal="center" vertical="center"/>
    </xf>
    <xf numFmtId="49" fontId="241" fillId="80" borderId="11" xfId="0" applyNumberFormat="1" applyFont="1" applyFill="1" applyBorder="1" applyAlignment="1">
      <alignment horizontal="center" vertical="center" wrapText="1"/>
    </xf>
    <xf numFmtId="49" fontId="241" fillId="80" borderId="14" xfId="0" applyNumberFormat="1" applyFont="1" applyFill="1" applyBorder="1" applyAlignment="1">
      <alignment horizontal="center" vertical="center" wrapText="1"/>
    </xf>
    <xf numFmtId="49" fontId="249" fillId="80" borderId="45" xfId="0" applyNumberFormat="1" applyFont="1" applyFill="1" applyBorder="1" applyAlignment="1">
      <alignment horizontal="center" vertical="center" wrapText="1"/>
    </xf>
    <xf numFmtId="168" fontId="249" fillId="80" borderId="43" xfId="0" applyNumberFormat="1" applyFont="1" applyFill="1" applyBorder="1" applyAlignment="1">
      <alignment horizontal="right" vertical="center" wrapText="1"/>
    </xf>
    <xf numFmtId="168" fontId="249" fillId="80" borderId="54" xfId="0" applyNumberFormat="1" applyFont="1" applyFill="1" applyBorder="1" applyAlignment="1">
      <alignment horizontal="right" vertical="center" wrapText="1"/>
    </xf>
    <xf numFmtId="10" fontId="249" fillId="80" borderId="43" xfId="0" applyNumberFormat="1" applyFont="1" applyFill="1" applyBorder="1" applyAlignment="1">
      <alignment horizontal="right" vertical="center"/>
    </xf>
    <xf numFmtId="174" fontId="249" fillId="80" borderId="22" xfId="0" applyFont="1" applyFill="1" applyBorder="1" applyAlignment="1">
      <alignment horizontal="center" vertical="center"/>
    </xf>
    <xf numFmtId="174" fontId="249" fillId="80" borderId="14" xfId="0" applyFont="1" applyFill="1" applyBorder="1" applyAlignment="1">
      <alignment horizontal="center" vertical="center"/>
    </xf>
    <xf numFmtId="174" fontId="168" fillId="80" borderId="45" xfId="0" applyFont="1" applyFill="1" applyBorder="1" applyAlignment="1">
      <alignment horizontal="center" vertical="center"/>
    </xf>
    <xf numFmtId="168" fontId="168" fillId="80" borderId="43" xfId="323" applyNumberFormat="1" applyFont="1" applyFill="1" applyBorder="1" applyAlignment="1">
      <alignment vertical="center"/>
    </xf>
    <xf numFmtId="168" fontId="168" fillId="80" borderId="54" xfId="323" applyNumberFormat="1" applyFont="1" applyFill="1" applyBorder="1" applyAlignment="1">
      <alignment vertical="center"/>
    </xf>
    <xf numFmtId="171" fontId="168" fillId="80" borderId="0" xfId="0" applyNumberFormat="1" applyFont="1" applyFill="1" applyBorder="1" applyAlignment="1">
      <alignment vertical="center"/>
    </xf>
    <xf numFmtId="174" fontId="214" fillId="80" borderId="0" xfId="0" applyFont="1" applyFill="1"/>
    <xf numFmtId="49" fontId="180" fillId="80" borderId="0" xfId="0" applyNumberFormat="1" applyFont="1" applyFill="1" applyBorder="1" applyAlignment="1">
      <alignment horizontal="center" vertical="center" wrapText="1"/>
    </xf>
    <xf numFmtId="168" fontId="180" fillId="80" borderId="51" xfId="0" applyNumberFormat="1" applyFont="1" applyFill="1" applyBorder="1" applyAlignment="1">
      <alignment horizontal="center" vertical="center" wrapText="1"/>
    </xf>
    <xf numFmtId="168" fontId="180" fillId="80" borderId="0" xfId="0" applyNumberFormat="1" applyFont="1" applyFill="1" applyBorder="1" applyAlignment="1">
      <alignment horizontal="center" vertical="center" wrapText="1"/>
    </xf>
    <xf numFmtId="174" fontId="244" fillId="80" borderId="0" xfId="0" applyFont="1" applyFill="1" applyBorder="1"/>
    <xf numFmtId="171" fontId="244" fillId="80" borderId="0" xfId="0" applyNumberFormat="1" applyFont="1" applyFill="1" applyBorder="1" applyAlignment="1">
      <alignment horizontal="right"/>
    </xf>
    <xf numFmtId="49" fontId="220" fillId="0" borderId="121" xfId="0" applyNumberFormat="1" applyFont="1" applyFill="1" applyBorder="1" applyAlignment="1">
      <alignment horizontal="center"/>
    </xf>
    <xf numFmtId="168" fontId="214" fillId="0" borderId="121" xfId="323" applyNumberFormat="1" applyFont="1" applyFill="1" applyBorder="1" applyAlignment="1">
      <alignment horizontal="right"/>
    </xf>
    <xf numFmtId="168" fontId="220" fillId="0" borderId="121" xfId="0" applyNumberFormat="1" applyFont="1" applyFill="1" applyBorder="1" applyAlignment="1">
      <alignment horizontal="center" wrapText="1"/>
    </xf>
    <xf numFmtId="168" fontId="30" fillId="0" borderId="121" xfId="323" applyNumberFormat="1" applyFont="1" applyFill="1" applyBorder="1" applyAlignment="1">
      <alignment horizontal="right"/>
    </xf>
    <xf numFmtId="168" fontId="108" fillId="0" borderId="121" xfId="0" applyNumberFormat="1" applyFont="1" applyFill="1" applyBorder="1" applyAlignment="1">
      <alignment horizontal="center" wrapText="1"/>
    </xf>
    <xf numFmtId="0" fontId="220" fillId="0" borderId="121" xfId="0" applyNumberFormat="1" applyFont="1" applyFill="1" applyBorder="1" applyAlignment="1">
      <alignment horizontal="center"/>
    </xf>
    <xf numFmtId="168" fontId="214" fillId="0" borderId="143" xfId="323" applyNumberFormat="1" applyFont="1" applyFill="1" applyBorder="1" applyAlignment="1">
      <alignment horizontal="right"/>
    </xf>
    <xf numFmtId="49" fontId="220" fillId="80" borderId="83" xfId="0" applyNumberFormat="1" applyFont="1" applyFill="1" applyBorder="1" applyAlignment="1">
      <alignment horizontal="center" vertical="center" wrapText="1"/>
    </xf>
    <xf numFmtId="49" fontId="220" fillId="80" borderId="109" xfId="0" applyNumberFormat="1" applyFont="1" applyFill="1" applyBorder="1" applyAlignment="1">
      <alignment horizontal="center" vertical="center" wrapText="1"/>
    </xf>
    <xf numFmtId="168" fontId="214" fillId="0" borderId="124" xfId="323" applyNumberFormat="1" applyFont="1" applyFill="1" applyBorder="1" applyAlignment="1">
      <alignment horizontal="right"/>
    </xf>
    <xf numFmtId="168" fontId="214" fillId="0" borderId="126" xfId="323" applyNumberFormat="1" applyFont="1" applyFill="1" applyBorder="1" applyAlignment="1">
      <alignment horizontal="right"/>
    </xf>
    <xf numFmtId="49" fontId="220" fillId="0" borderId="143" xfId="0" applyNumberFormat="1" applyFont="1" applyFill="1" applyBorder="1" applyAlignment="1">
      <alignment horizontal="center"/>
    </xf>
    <xf numFmtId="168" fontId="214" fillId="0" borderId="95" xfId="323" applyNumberFormat="1" applyFont="1" applyFill="1" applyBorder="1" applyAlignment="1">
      <alignment horizontal="right"/>
    </xf>
    <xf numFmtId="168" fontId="220" fillId="0" borderId="143" xfId="0" applyNumberFormat="1" applyFont="1" applyFill="1" applyBorder="1" applyAlignment="1">
      <alignment horizontal="center" wrapText="1"/>
    </xf>
    <xf numFmtId="49" fontId="220" fillId="80" borderId="108" xfId="0" applyNumberFormat="1" applyFont="1" applyFill="1" applyBorder="1" applyAlignment="1">
      <alignment horizontal="center" vertical="center" wrapText="1"/>
    </xf>
    <xf numFmtId="0" fontId="217" fillId="80" borderId="0" xfId="919" applyFont="1" applyFill="1"/>
    <xf numFmtId="0" fontId="247" fillId="80" borderId="22" xfId="919" applyFont="1" applyFill="1" applyBorder="1" applyAlignment="1">
      <alignment horizontal="center" vertical="center"/>
    </xf>
    <xf numFmtId="0" fontId="247" fillId="80" borderId="11" xfId="919" applyNumberFormat="1" applyFont="1" applyFill="1" applyBorder="1" applyAlignment="1">
      <alignment horizontal="center" vertical="center" wrapText="1"/>
    </xf>
    <xf numFmtId="0" fontId="247" fillId="80" borderId="18" xfId="919" applyFont="1" applyFill="1" applyBorder="1" applyAlignment="1">
      <alignment horizontal="center" vertical="center" wrapText="1"/>
    </xf>
    <xf numFmtId="0" fontId="247" fillId="80" borderId="45" xfId="919" applyFont="1" applyFill="1" applyBorder="1" applyAlignment="1">
      <alignment horizontal="center" vertical="center"/>
    </xf>
    <xf numFmtId="168" fontId="247" fillId="80" borderId="43" xfId="919" applyNumberFormat="1" applyFont="1" applyFill="1" applyBorder="1" applyAlignment="1">
      <alignment horizontal="right" vertical="center"/>
    </xf>
    <xf numFmtId="9" fontId="247" fillId="80" borderId="44" xfId="551" applyNumberFormat="1" applyFont="1" applyFill="1" applyBorder="1" applyAlignment="1">
      <alignment horizontal="right" vertical="center"/>
    </xf>
    <xf numFmtId="0" fontId="214" fillId="80" borderId="0" xfId="919" applyFont="1" applyFill="1"/>
    <xf numFmtId="0" fontId="180" fillId="80" borderId="22" xfId="919" applyFont="1" applyFill="1" applyBorder="1" applyAlignment="1">
      <alignment horizontal="center" vertical="center"/>
    </xf>
    <xf numFmtId="0" fontId="180" fillId="80" borderId="11" xfId="919" applyFont="1" applyFill="1" applyBorder="1" applyAlignment="1">
      <alignment horizontal="center" vertical="center" wrapText="1"/>
    </xf>
    <xf numFmtId="0" fontId="180" fillId="80" borderId="18" xfId="919" applyFont="1" applyFill="1" applyBorder="1" applyAlignment="1">
      <alignment horizontal="center" vertical="center" wrapText="1"/>
    </xf>
    <xf numFmtId="0" fontId="180" fillId="80" borderId="45" xfId="919" applyFont="1" applyFill="1" applyBorder="1" applyAlignment="1">
      <alignment horizontal="center" vertical="center"/>
    </xf>
    <xf numFmtId="168" fontId="180" fillId="80" borderId="54" xfId="323" applyNumberFormat="1" applyFont="1" applyFill="1" applyBorder="1" applyAlignment="1">
      <alignment horizontal="center" vertical="center"/>
    </xf>
    <xf numFmtId="171" fontId="180" fillId="80" borderId="44" xfId="551" applyNumberFormat="1" applyFont="1" applyFill="1" applyBorder="1" applyAlignment="1">
      <alignment horizontal="right"/>
    </xf>
    <xf numFmtId="0" fontId="190" fillId="80" borderId="0" xfId="919" applyFont="1" applyFill="1"/>
    <xf numFmtId="0" fontId="253" fillId="80" borderId="11" xfId="919" applyFont="1" applyFill="1" applyBorder="1" applyAlignment="1">
      <alignment horizontal="center" vertical="center"/>
    </xf>
    <xf numFmtId="0" fontId="253" fillId="80" borderId="18" xfId="919" applyNumberFormat="1" applyFont="1" applyFill="1" applyBorder="1" applyAlignment="1">
      <alignment horizontal="center" vertical="center"/>
    </xf>
    <xf numFmtId="0" fontId="253" fillId="80" borderId="18" xfId="919" applyFont="1" applyFill="1" applyBorder="1" applyAlignment="1">
      <alignment horizontal="center" vertical="center"/>
    </xf>
    <xf numFmtId="0" fontId="253" fillId="80" borderId="45" xfId="919" applyFont="1" applyFill="1" applyBorder="1" applyAlignment="1">
      <alignment horizontal="left" vertical="center"/>
    </xf>
    <xf numFmtId="41" fontId="253" fillId="80" borderId="44" xfId="919" applyNumberFormat="1" applyFont="1" applyFill="1" applyBorder="1" applyAlignment="1">
      <alignment horizontal="center"/>
    </xf>
    <xf numFmtId="9" fontId="253" fillId="80" borderId="44" xfId="551" applyFont="1" applyFill="1" applyBorder="1" applyAlignment="1">
      <alignment horizontal="center"/>
    </xf>
    <xf numFmtId="0" fontId="56" fillId="26" borderId="64" xfId="1241" applyFont="1" applyFill="1" applyBorder="1" applyAlignment="1">
      <alignment horizontal="center" vertical="center" wrapText="1"/>
    </xf>
    <xf numFmtId="0" fontId="56" fillId="26" borderId="63" xfId="1241" applyFont="1" applyFill="1" applyBorder="1" applyAlignment="1">
      <alignment horizontal="center" vertical="center" wrapText="1"/>
    </xf>
    <xf numFmtId="0" fontId="56" fillId="26" borderId="65" xfId="1241" applyFont="1" applyFill="1" applyBorder="1" applyAlignment="1">
      <alignment horizontal="center" vertical="center" wrapText="1"/>
    </xf>
    <xf numFmtId="0" fontId="43" fillId="26" borderId="64" xfId="1241" applyFont="1" applyFill="1" applyBorder="1" applyAlignment="1">
      <alignment horizontal="center" vertical="center" wrapText="1"/>
    </xf>
    <xf numFmtId="0" fontId="43" fillId="26" borderId="63" xfId="1241" applyFont="1" applyFill="1" applyBorder="1" applyAlignment="1">
      <alignment horizontal="center" vertical="center" wrapText="1"/>
    </xf>
    <xf numFmtId="0" fontId="43" fillId="26" borderId="65" xfId="1241" applyFont="1" applyFill="1" applyBorder="1" applyAlignment="1">
      <alignment horizontal="center" vertical="center" wrapText="1"/>
    </xf>
    <xf numFmtId="9" fontId="43" fillId="26" borderId="64" xfId="551" applyFont="1" applyFill="1" applyBorder="1" applyAlignment="1">
      <alignment horizontal="center" vertical="center" wrapText="1"/>
    </xf>
    <xf numFmtId="9" fontId="43" fillId="26" borderId="63" xfId="551" applyFont="1" applyFill="1" applyBorder="1" applyAlignment="1">
      <alignment horizontal="center" vertical="center" wrapText="1"/>
    </xf>
    <xf numFmtId="9" fontId="43" fillId="26" borderId="65" xfId="551" applyFont="1" applyFill="1" applyBorder="1" applyAlignment="1">
      <alignment horizontal="center" vertical="center" wrapText="1"/>
    </xf>
    <xf numFmtId="181" fontId="157" fillId="0" borderId="0" xfId="2585" applyFont="1" applyBorder="1" applyAlignment="1">
      <alignment horizontal="center" vertical="center"/>
    </xf>
    <xf numFmtId="181" fontId="146" fillId="0" borderId="0" xfId="2585" applyFont="1" applyBorder="1" applyAlignment="1">
      <alignment horizontal="center" vertical="center"/>
    </xf>
    <xf numFmtId="0" fontId="55" fillId="26" borderId="64" xfId="1241" applyFont="1" applyFill="1" applyBorder="1" applyAlignment="1">
      <alignment horizontal="center" vertical="center" wrapText="1"/>
    </xf>
    <xf numFmtId="0" fontId="55" fillId="26" borderId="63" xfId="1241" applyFont="1" applyFill="1" applyBorder="1" applyAlignment="1">
      <alignment horizontal="center" vertical="center" wrapText="1"/>
    </xf>
    <xf numFmtId="0" fontId="55" fillId="26" borderId="65" xfId="1241" applyFont="1" applyFill="1" applyBorder="1" applyAlignment="1">
      <alignment horizontal="center" vertical="center" wrapText="1"/>
    </xf>
    <xf numFmtId="0" fontId="35" fillId="26" borderId="64" xfId="1241" applyFill="1" applyBorder="1" applyAlignment="1">
      <alignment horizontal="center" vertical="center" wrapText="1"/>
    </xf>
    <xf numFmtId="0" fontId="35" fillId="26" borderId="63" xfId="1241" applyFill="1" applyBorder="1" applyAlignment="1">
      <alignment horizontal="center" vertical="center" wrapText="1"/>
    </xf>
    <xf numFmtId="0" fontId="35" fillId="26" borderId="65" xfId="1241" applyFill="1" applyBorder="1" applyAlignment="1">
      <alignment horizontal="center" vertical="center" wrapText="1"/>
    </xf>
    <xf numFmtId="9" fontId="0" fillId="26" borderId="64" xfId="551" applyFont="1" applyFill="1" applyBorder="1" applyAlignment="1">
      <alignment horizontal="center" vertical="center" wrapText="1"/>
    </xf>
    <xf numFmtId="9" fontId="0" fillId="26" borderId="63" xfId="551" applyFont="1" applyFill="1" applyBorder="1" applyAlignment="1">
      <alignment horizontal="center" vertical="center" wrapText="1"/>
    </xf>
    <xf numFmtId="9" fontId="0" fillId="26" borderId="65" xfId="551" applyFont="1" applyFill="1" applyBorder="1" applyAlignment="1">
      <alignment horizontal="center" vertical="center" wrapText="1"/>
    </xf>
    <xf numFmtId="0" fontId="55" fillId="0" borderId="64" xfId="1241" applyFont="1" applyFill="1" applyBorder="1" applyAlignment="1">
      <alignment horizontal="center" vertical="center" wrapText="1"/>
    </xf>
    <xf numFmtId="0" fontId="55" fillId="0" borderId="63" xfId="1241" applyFont="1" applyFill="1" applyBorder="1" applyAlignment="1">
      <alignment horizontal="center" vertical="center" wrapText="1"/>
    </xf>
    <xf numFmtId="0" fontId="35" fillId="0" borderId="64" xfId="1241" applyFill="1" applyBorder="1" applyAlignment="1">
      <alignment horizontal="center" vertical="center" wrapText="1"/>
    </xf>
    <xf numFmtId="0" fontId="35" fillId="0" borderId="63" xfId="1241" applyFill="1" applyBorder="1" applyAlignment="1">
      <alignment horizontal="center" vertical="center" wrapText="1"/>
    </xf>
    <xf numFmtId="9" fontId="0" fillId="0" borderId="64" xfId="551" applyFont="1" applyFill="1" applyBorder="1" applyAlignment="1">
      <alignment horizontal="center" vertical="center" wrapText="1"/>
    </xf>
    <xf numFmtId="9" fontId="0" fillId="0" borderId="63" xfId="551" applyFont="1" applyFill="1" applyBorder="1" applyAlignment="1">
      <alignment horizontal="center" vertical="center" wrapText="1"/>
    </xf>
    <xf numFmtId="0" fontId="56" fillId="26" borderId="55" xfId="1241" applyFont="1" applyFill="1" applyBorder="1" applyAlignment="1">
      <alignment horizontal="center" vertical="center" wrapText="1"/>
    </xf>
    <xf numFmtId="0" fontId="56" fillId="26" borderId="57" xfId="1241" applyFont="1" applyFill="1" applyBorder="1" applyAlignment="1">
      <alignment horizontal="center" vertical="center" wrapText="1"/>
    </xf>
    <xf numFmtId="0" fontId="56" fillId="26" borderId="59" xfId="1241" applyFont="1" applyFill="1" applyBorder="1" applyAlignment="1">
      <alignment horizontal="center" vertical="center" wrapText="1"/>
    </xf>
    <xf numFmtId="0" fontId="43" fillId="26" borderId="56" xfId="1241" applyFont="1" applyFill="1" applyBorder="1" applyAlignment="1">
      <alignment horizontal="center" vertical="center" wrapText="1"/>
    </xf>
    <xf numFmtId="0" fontId="43" fillId="26" borderId="58" xfId="1241" applyFont="1" applyFill="1" applyBorder="1" applyAlignment="1">
      <alignment horizontal="center" vertical="center" wrapText="1"/>
    </xf>
    <xf numFmtId="0" fontId="43" fillId="26" borderId="60" xfId="1241" applyFont="1" applyFill="1" applyBorder="1" applyAlignment="1">
      <alignment horizontal="center" vertical="center" wrapText="1"/>
    </xf>
    <xf numFmtId="0" fontId="184" fillId="76" borderId="0" xfId="457" applyFont="1" applyFill="1" applyAlignment="1">
      <alignment horizontal="center"/>
    </xf>
    <xf numFmtId="0" fontId="185" fillId="76" borderId="0" xfId="457" applyFont="1" applyFill="1" applyAlignment="1">
      <alignment horizontal="center"/>
    </xf>
    <xf numFmtId="0" fontId="186" fillId="76" borderId="0" xfId="457" applyFont="1" applyFill="1" applyAlignment="1">
      <alignment horizontal="center"/>
    </xf>
    <xf numFmtId="0" fontId="187" fillId="76" borderId="0" xfId="457" applyFont="1" applyFill="1" applyAlignment="1">
      <alignment horizontal="center"/>
    </xf>
    <xf numFmtId="0" fontId="188" fillId="76" borderId="0" xfId="457" applyFont="1" applyFill="1" applyAlignment="1">
      <alignment horizontal="center"/>
    </xf>
    <xf numFmtId="174" fontId="223" fillId="26" borderId="0" xfId="0" applyFont="1" applyFill="1" applyBorder="1" applyAlignment="1">
      <alignment horizontal="center" vertical="center" wrapText="1"/>
    </xf>
    <xf numFmtId="174" fontId="255" fillId="0" borderId="0" xfId="0" applyFont="1" applyAlignment="1">
      <alignment horizontal="justify" vertical="center" wrapText="1"/>
    </xf>
    <xf numFmtId="174" fontId="233" fillId="26" borderId="0" xfId="0" applyFont="1" applyFill="1" applyBorder="1" applyAlignment="1">
      <alignment horizontal="center" vertical="center" wrapText="1"/>
    </xf>
    <xf numFmtId="174" fontId="217" fillId="0" borderId="0" xfId="0" applyFont="1" applyAlignment="1">
      <alignment horizontal="justify" vertical="justify" wrapText="1"/>
    </xf>
    <xf numFmtId="174" fontId="255" fillId="0" borderId="0" xfId="0" applyFont="1" applyBorder="1" applyAlignment="1">
      <alignment horizontal="justify" vertical="center" wrapText="1"/>
    </xf>
    <xf numFmtId="174" fontId="227" fillId="0" borderId="0" xfId="0" applyFont="1" applyBorder="1" applyAlignment="1">
      <alignment horizontal="justify" vertical="center" wrapText="1"/>
    </xf>
    <xf numFmtId="174" fontId="243" fillId="26" borderId="0" xfId="0" applyFont="1" applyFill="1" applyBorder="1" applyAlignment="1">
      <alignment horizontal="center" vertical="top" wrapText="1"/>
    </xf>
    <xf numFmtId="174" fontId="254" fillId="0" borderId="0" xfId="0" applyFont="1" applyBorder="1" applyAlignment="1">
      <alignment horizontal="justify" vertical="top" wrapText="1"/>
    </xf>
    <xf numFmtId="174" fontId="219" fillId="0" borderId="0" xfId="0" applyFont="1" applyBorder="1" applyAlignment="1">
      <alignment horizontal="justify" vertical="top" wrapText="1"/>
    </xf>
    <xf numFmtId="174" fontId="219" fillId="0" borderId="0" xfId="0" applyFont="1" applyAlignment="1">
      <alignment horizontal="justify" vertical="top" wrapText="1"/>
    </xf>
    <xf numFmtId="174" fontId="190" fillId="0" borderId="0" xfId="0" applyFont="1" applyAlignment="1">
      <alignment horizontal="center"/>
    </xf>
    <xf numFmtId="174" fontId="199" fillId="0" borderId="0" xfId="0" applyFont="1" applyAlignment="1">
      <alignment horizontal="justify" vertical="top" wrapText="1"/>
    </xf>
    <xf numFmtId="174" fontId="199" fillId="0" borderId="0" xfId="0" applyFont="1" applyAlignment="1">
      <alignment horizontal="justify" vertical="top"/>
    </xf>
    <xf numFmtId="174" fontId="226" fillId="26" borderId="0" xfId="0" applyFont="1" applyFill="1" applyBorder="1" applyAlignment="1">
      <alignment horizontal="center" vertical="center" wrapText="1"/>
    </xf>
    <xf numFmtId="174" fontId="262" fillId="0" borderId="0" xfId="0" applyFont="1" applyAlignment="1">
      <alignment horizontal="left" vertical="top" wrapText="1"/>
    </xf>
    <xf numFmtId="174" fontId="190" fillId="0" borderId="0" xfId="0" applyFont="1" applyBorder="1" applyAlignment="1">
      <alignment horizontal="center"/>
    </xf>
    <xf numFmtId="174" fontId="196" fillId="0" borderId="0" xfId="0" applyFont="1" applyAlignment="1">
      <alignment horizontal="justify" vertical="top" wrapText="1"/>
    </xf>
    <xf numFmtId="174" fontId="196" fillId="0" borderId="0" xfId="0" applyFont="1" applyAlignment="1">
      <alignment horizontal="justify" vertical="top"/>
    </xf>
    <xf numFmtId="174" fontId="216" fillId="0" borderId="0" xfId="0" applyFont="1" applyAlignment="1">
      <alignment horizontal="justify" vertical="top" wrapText="1"/>
    </xf>
    <xf numFmtId="174" fontId="216" fillId="0" borderId="0" xfId="0" applyFont="1" applyAlignment="1">
      <alignment horizontal="justify" vertical="top"/>
    </xf>
    <xf numFmtId="174" fontId="51" fillId="26" borderId="12" xfId="0" applyNumberFormat="1" applyFont="1" applyFill="1" applyBorder="1" applyAlignment="1">
      <alignment horizontal="left" vertical="center" wrapText="1"/>
    </xf>
    <xf numFmtId="174" fontId="76" fillId="63" borderId="0" xfId="0" applyFont="1" applyFill="1" applyAlignment="1">
      <alignment horizontal="center" vertical="center" wrapText="1"/>
    </xf>
    <xf numFmtId="174" fontId="47" fillId="26" borderId="0" xfId="0" applyNumberFormat="1" applyFont="1" applyFill="1" applyBorder="1" applyAlignment="1" applyProtection="1">
      <alignment horizontal="center" vertical="center" wrapText="1"/>
    </xf>
    <xf numFmtId="174" fontId="217" fillId="0" borderId="0" xfId="0" applyFont="1" applyAlignment="1">
      <alignment horizontal="justify" vertical="top" wrapText="1"/>
    </xf>
    <xf numFmtId="171" fontId="224" fillId="0" borderId="13" xfId="551" applyNumberFormat="1" applyFont="1" applyBorder="1" applyAlignment="1">
      <alignment horizontal="center" vertical="center"/>
    </xf>
    <xf numFmtId="174" fontId="218" fillId="0" borderId="0" xfId="0" applyNumberFormat="1" applyFont="1" applyBorder="1" applyAlignment="1">
      <alignment horizontal="left" vertical="top" wrapText="1"/>
    </xf>
    <xf numFmtId="174" fontId="213" fillId="63" borderId="0" xfId="0" applyFont="1" applyFill="1" applyBorder="1" applyAlignment="1">
      <alignment horizontal="center" wrapText="1"/>
    </xf>
    <xf numFmtId="174" fontId="216" fillId="0" borderId="90" xfId="0" applyNumberFormat="1" applyFont="1" applyBorder="1" applyAlignment="1">
      <alignment horizontal="left" vertical="center" wrapText="1"/>
    </xf>
    <xf numFmtId="174" fontId="216" fillId="0" borderId="91" xfId="0" applyNumberFormat="1" applyFont="1" applyBorder="1" applyAlignment="1">
      <alignment horizontal="left" vertical="center" wrapText="1"/>
    </xf>
    <xf numFmtId="174" fontId="216" fillId="0" borderId="92" xfId="0" applyNumberFormat="1" applyFont="1" applyBorder="1" applyAlignment="1">
      <alignment horizontal="left" vertical="center" wrapText="1"/>
    </xf>
    <xf numFmtId="174" fontId="189" fillId="63" borderId="0" xfId="0" applyFont="1" applyFill="1" applyBorder="1" applyAlignment="1">
      <alignment horizontal="center" vertical="center" wrapText="1"/>
    </xf>
    <xf numFmtId="174" fontId="72" fillId="0" borderId="0" xfId="0" applyFont="1" applyAlignment="1">
      <alignment horizontal="justify" vertical="justify" wrapText="1"/>
    </xf>
    <xf numFmtId="174" fontId="72" fillId="0" borderId="0" xfId="0" applyNumberFormat="1" applyFont="1" applyBorder="1" applyAlignment="1">
      <alignment horizontal="left" vertical="center" wrapText="1"/>
    </xf>
    <xf numFmtId="174" fontId="72" fillId="0" borderId="0" xfId="0" applyNumberFormat="1" applyFont="1" applyBorder="1" applyAlignment="1">
      <alignment horizontal="left" vertical="center"/>
    </xf>
    <xf numFmtId="174" fontId="76" fillId="63" borderId="0" xfId="0" applyFont="1" applyFill="1" applyBorder="1" applyAlignment="1">
      <alignment horizontal="center" vertical="center" wrapText="1"/>
    </xf>
    <xf numFmtId="174" fontId="58" fillId="63" borderId="0" xfId="0" applyFont="1" applyFill="1" applyBorder="1" applyAlignment="1">
      <alignment horizontal="center" vertical="center" wrapText="1"/>
    </xf>
    <xf numFmtId="174" fontId="72" fillId="0" borderId="12" xfId="0" applyNumberFormat="1" applyFont="1" applyBorder="1" applyAlignment="1">
      <alignment horizontal="left" vertical="center" wrapText="1"/>
    </xf>
    <xf numFmtId="174" fontId="61" fillId="0" borderId="0" xfId="0" applyNumberFormat="1" applyFont="1" applyBorder="1" applyAlignment="1">
      <alignment horizontal="left" vertical="center" wrapText="1"/>
    </xf>
    <xf numFmtId="174" fontId="61" fillId="0" borderId="124" xfId="0" applyNumberFormat="1" applyFont="1" applyBorder="1" applyAlignment="1">
      <alignment horizontal="left" vertical="center" wrapText="1"/>
    </xf>
    <xf numFmtId="174" fontId="61" fillId="0" borderId="125" xfId="0" applyNumberFormat="1" applyFont="1" applyBorder="1" applyAlignment="1">
      <alignment horizontal="left" vertical="center" wrapText="1"/>
    </xf>
    <xf numFmtId="174" fontId="61" fillId="0" borderId="126" xfId="0" applyNumberFormat="1" applyFont="1" applyBorder="1" applyAlignment="1">
      <alignment horizontal="left" vertical="center" wrapText="1"/>
    </xf>
    <xf numFmtId="174" fontId="106" fillId="0" borderId="13" xfId="0" applyFont="1" applyBorder="1" applyAlignment="1"/>
    <xf numFmtId="171" fontId="106" fillId="0" borderId="13" xfId="551" applyNumberFormat="1" applyFont="1" applyBorder="1" applyAlignment="1"/>
    <xf numFmtId="171" fontId="105" fillId="0" borderId="41" xfId="551" applyNumberFormat="1" applyFont="1" applyBorder="1" applyAlignment="1"/>
    <xf numFmtId="171" fontId="105" fillId="0" borderId="52" xfId="551" applyNumberFormat="1" applyFont="1" applyBorder="1" applyAlignment="1"/>
    <xf numFmtId="174" fontId="218" fillId="0" borderId="0" xfId="0" applyFont="1" applyAlignment="1">
      <alignment horizontal="justify" vertical="top" wrapText="1"/>
    </xf>
    <xf numFmtId="174" fontId="251" fillId="0" borderId="0" xfId="0" applyNumberFormat="1" applyFont="1" applyBorder="1" applyAlignment="1">
      <alignment horizontal="left" vertical="center"/>
    </xf>
    <xf numFmtId="174" fontId="251" fillId="0" borderId="12" xfId="0" applyNumberFormat="1" applyFont="1" applyBorder="1" applyAlignment="1">
      <alignment horizontal="left" vertical="center"/>
    </xf>
    <xf numFmtId="174" fontId="189" fillId="63" borderId="0" xfId="0" applyFont="1" applyFill="1" applyAlignment="1">
      <alignment horizontal="center" vertical="center" wrapText="1"/>
    </xf>
    <xf numFmtId="174" fontId="243" fillId="63" borderId="0" xfId="0" applyFont="1" applyFill="1" applyAlignment="1">
      <alignment horizontal="center" vertical="center" wrapText="1"/>
    </xf>
    <xf numFmtId="174" fontId="82" fillId="0" borderId="0" xfId="0" applyNumberFormat="1" applyFont="1" applyBorder="1" applyAlignment="1">
      <alignment horizontal="left" vertical="center"/>
    </xf>
    <xf numFmtId="174" fontId="233" fillId="80" borderId="0" xfId="0" applyFont="1" applyFill="1" applyBorder="1" applyAlignment="1">
      <alignment horizontal="center" vertical="center" wrapText="1"/>
    </xf>
    <xf numFmtId="174" fontId="105" fillId="0" borderId="13" xfId="0" applyFont="1" applyBorder="1" applyAlignment="1">
      <alignment horizontal="center"/>
    </xf>
    <xf numFmtId="174" fontId="105" fillId="0" borderId="41" xfId="0" applyFont="1" applyBorder="1" applyAlignment="1">
      <alignment horizontal="center"/>
    </xf>
    <xf numFmtId="174" fontId="105" fillId="0" borderId="53" xfId="0" applyFont="1" applyBorder="1" applyAlignment="1">
      <alignment horizontal="center"/>
    </xf>
    <xf numFmtId="174" fontId="105" fillId="0" borderId="52" xfId="0" applyFont="1" applyBorder="1" applyAlignment="1">
      <alignment horizontal="center"/>
    </xf>
    <xf numFmtId="174" fontId="81" fillId="80" borderId="0" xfId="0" applyFont="1" applyFill="1" applyBorder="1" applyAlignment="1">
      <alignment horizontal="center" vertical="center" wrapText="1"/>
    </xf>
    <xf numFmtId="174" fontId="72" fillId="0" borderId="0" xfId="0" applyFont="1" applyBorder="1" applyAlignment="1">
      <alignment horizontal="left" vertical="center"/>
    </xf>
    <xf numFmtId="174" fontId="71" fillId="80" borderId="0" xfId="0" applyFont="1" applyFill="1" applyBorder="1" applyAlignment="1">
      <alignment horizontal="center" vertical="center" wrapText="1"/>
    </xf>
    <xf numFmtId="174" fontId="163" fillId="63" borderId="0" xfId="0" applyFont="1" applyFill="1" applyAlignment="1">
      <alignment horizontal="center" vertical="center" wrapText="1"/>
    </xf>
    <xf numFmtId="174" fontId="81" fillId="63" borderId="0" xfId="0" applyFont="1" applyFill="1" applyAlignment="1">
      <alignment horizontal="center" vertical="center" wrapText="1"/>
    </xf>
    <xf numFmtId="17" fontId="41" fillId="26" borderId="0" xfId="394" applyNumberFormat="1" applyFont="1" applyFill="1" applyBorder="1" applyAlignment="1">
      <alignment horizontal="left" vertical="top" wrapText="1"/>
    </xf>
    <xf numFmtId="174" fontId="61" fillId="26" borderId="0" xfId="0" applyNumberFormat="1" applyFont="1" applyFill="1" applyBorder="1" applyAlignment="1">
      <alignment horizontal="left" vertical="center"/>
    </xf>
    <xf numFmtId="174" fontId="0" fillId="0" borderId="0" xfId="0" applyAlignment="1">
      <alignment horizontal="center" vertical="center" wrapText="1"/>
    </xf>
    <xf numFmtId="174" fontId="0" fillId="0" borderId="0" xfId="0" applyAlignment="1">
      <alignment horizontal="center" vertical="center"/>
    </xf>
    <xf numFmtId="174" fontId="172" fillId="80" borderId="0" xfId="0" applyFont="1" applyFill="1" applyBorder="1" applyAlignment="1">
      <alignment horizontal="center" vertical="center" wrapText="1"/>
    </xf>
    <xf numFmtId="174" fontId="220" fillId="0" borderId="0" xfId="0" applyFont="1" applyAlignment="1">
      <alignment horizontal="left" vertical="top" wrapText="1"/>
    </xf>
    <xf numFmtId="43" fontId="214" fillId="0" borderId="0" xfId="323" applyFont="1" applyAlignment="1">
      <alignment horizontal="left" wrapText="1"/>
    </xf>
    <xf numFmtId="174" fontId="226" fillId="80" borderId="13" xfId="388" applyNumberFormat="1" applyFont="1" applyFill="1" applyBorder="1" applyAlignment="1">
      <alignment horizontal="center" vertical="center" wrapText="1"/>
    </xf>
    <xf numFmtId="174" fontId="39" fillId="0" borderId="41" xfId="0" applyFont="1" applyBorder="1" applyAlignment="1">
      <alignment horizontal="center" vertical="center" wrapText="1"/>
    </xf>
    <xf numFmtId="174" fontId="39" fillId="0" borderId="53" xfId="0" applyFont="1" applyBorder="1" applyAlignment="1">
      <alignment horizontal="center" vertical="center" wrapText="1"/>
    </xf>
    <xf numFmtId="174" fontId="39" fillId="0" borderId="52" xfId="0" applyFont="1" applyBorder="1" applyAlignment="1">
      <alignment horizontal="center" vertical="center" wrapText="1"/>
    </xf>
    <xf numFmtId="174" fontId="217" fillId="0" borderId="0" xfId="0" applyFont="1" applyAlignment="1">
      <alignment horizontal="justify" vertical="top"/>
    </xf>
    <xf numFmtId="174" fontId="41" fillId="26" borderId="0" xfId="0" applyFont="1" applyFill="1" applyBorder="1" applyAlignment="1">
      <alignment horizontal="left" vertical="center" wrapText="1"/>
    </xf>
    <xf numFmtId="174" fontId="54" fillId="0" borderId="38" xfId="0" applyFont="1" applyBorder="1" applyAlignment="1">
      <alignment horizontal="left" vertical="center"/>
    </xf>
    <xf numFmtId="174" fontId="76" fillId="80" borderId="0" xfId="0" applyFont="1" applyFill="1" applyBorder="1" applyAlignment="1">
      <alignment horizontal="center" vertical="center" wrapText="1"/>
    </xf>
    <xf numFmtId="174" fontId="58" fillId="80" borderId="0" xfId="0" applyFont="1" applyFill="1" applyBorder="1" applyAlignment="1">
      <alignment horizontal="center" vertical="center" wrapText="1"/>
    </xf>
    <xf numFmtId="174" fontId="209" fillId="80" borderId="0" xfId="0" applyFont="1" applyFill="1" applyBorder="1" applyAlignment="1">
      <alignment horizontal="center" wrapText="1"/>
    </xf>
    <xf numFmtId="174" fontId="214" fillId="0" borderId="0" xfId="0" applyFont="1" applyBorder="1" applyAlignment="1">
      <alignment horizontal="left" vertical="top" wrapText="1"/>
    </xf>
    <xf numFmtId="174" fontId="51" fillId="26" borderId="0" xfId="0" applyFont="1" applyFill="1" applyBorder="1" applyAlignment="1">
      <alignment horizontal="left" vertical="center" wrapText="1"/>
    </xf>
    <xf numFmtId="174" fontId="42" fillId="80" borderId="0" xfId="0" applyFont="1" applyFill="1" applyBorder="1" applyAlignment="1">
      <alignment horizontal="center" vertical="top" wrapText="1"/>
    </xf>
    <xf numFmtId="174" fontId="47" fillId="80" borderId="0" xfId="0" applyFont="1" applyFill="1" applyBorder="1" applyAlignment="1">
      <alignment horizontal="center" vertical="top" wrapText="1"/>
    </xf>
    <xf numFmtId="174" fontId="70" fillId="80" borderId="0" xfId="0" applyFont="1" applyFill="1" applyBorder="1" applyAlignment="1">
      <alignment horizontal="center" vertical="center" wrapText="1"/>
    </xf>
    <xf numFmtId="174" fontId="70" fillId="80" borderId="0" xfId="0" applyFont="1" applyFill="1" applyBorder="1" applyAlignment="1">
      <alignment horizontal="center" vertical="top" wrapText="1"/>
    </xf>
    <xf numFmtId="174" fontId="233" fillId="63" borderId="0" xfId="0" applyFont="1" applyFill="1" applyBorder="1" applyAlignment="1">
      <alignment horizontal="center" vertical="center" wrapText="1"/>
    </xf>
    <xf numFmtId="174" fontId="233" fillId="63" borderId="0" xfId="0" applyFont="1" applyFill="1" applyBorder="1" applyAlignment="1">
      <alignment horizontal="center" vertical="center"/>
    </xf>
    <xf numFmtId="174" fontId="205" fillId="80" borderId="0" xfId="0" applyFont="1" applyFill="1" applyBorder="1" applyAlignment="1">
      <alignment horizontal="center" vertical="center" wrapText="1"/>
    </xf>
    <xf numFmtId="174" fontId="205" fillId="80" borderId="58" xfId="0" applyFont="1" applyFill="1" applyBorder="1" applyAlignment="1">
      <alignment horizontal="center" vertical="center" wrapText="1"/>
    </xf>
    <xf numFmtId="174" fontId="285" fillId="0" borderId="0" xfId="0" applyFont="1" applyAlignment="1">
      <alignment horizontal="center" vertical="center" readingOrder="1"/>
    </xf>
    <xf numFmtId="174" fontId="279" fillId="80" borderId="0" xfId="0" applyFont="1" applyFill="1" applyBorder="1" applyAlignment="1">
      <alignment horizontal="center" vertical="center"/>
    </xf>
    <xf numFmtId="174" fontId="279" fillId="80" borderId="24" xfId="0" applyFont="1" applyFill="1" applyBorder="1" applyAlignment="1">
      <alignment horizontal="center" vertical="center"/>
    </xf>
    <xf numFmtId="174" fontId="201" fillId="0" borderId="0" xfId="0" applyFont="1" applyAlignment="1">
      <alignment horizontal="center" vertical="center" readingOrder="1"/>
    </xf>
    <xf numFmtId="10" fontId="192" fillId="0" borderId="0" xfId="551" applyNumberFormat="1" applyFont="1" applyAlignment="1">
      <alignment horizontal="center" vertical="center"/>
    </xf>
    <xf numFmtId="174" fontId="278" fillId="0" borderId="0" xfId="0" applyFont="1" applyAlignment="1">
      <alignment horizontal="center" vertical="center" readingOrder="1"/>
    </xf>
    <xf numFmtId="174" fontId="201" fillId="0" borderId="0" xfId="0" applyFont="1" applyAlignment="1">
      <alignment horizontal="center" vertical="center" wrapText="1" readingOrder="1"/>
    </xf>
    <xf numFmtId="174" fontId="206" fillId="0" borderId="0" xfId="0" applyFont="1" applyAlignment="1">
      <alignment horizontal="center" vertical="center" wrapText="1"/>
    </xf>
    <xf numFmtId="174" fontId="168" fillId="79" borderId="41" xfId="0" applyFont="1" applyFill="1" applyBorder="1" applyAlignment="1">
      <alignment horizontal="center" vertical="center"/>
    </xf>
    <xf numFmtId="174" fontId="168" fillId="79" borderId="53" xfId="0" applyFont="1" applyFill="1" applyBorder="1" applyAlignment="1">
      <alignment horizontal="center" vertical="center"/>
    </xf>
    <xf numFmtId="174" fontId="168" fillId="79" borderId="52" xfId="0" applyFont="1" applyFill="1" applyBorder="1" applyAlignment="1">
      <alignment horizontal="center" vertical="center"/>
    </xf>
    <xf numFmtId="174" fontId="168" fillId="81" borderId="41" xfId="0" applyFont="1" applyFill="1" applyBorder="1" applyAlignment="1">
      <alignment horizontal="center" vertical="center"/>
    </xf>
    <xf numFmtId="174" fontId="168" fillId="81" borderId="53" xfId="0" applyFont="1" applyFill="1" applyBorder="1" applyAlignment="1">
      <alignment horizontal="center" vertical="center"/>
    </xf>
    <xf numFmtId="174" fontId="168" fillId="81" borderId="52" xfId="0" applyFont="1" applyFill="1" applyBorder="1" applyAlignment="1">
      <alignment horizontal="center" vertical="center"/>
    </xf>
    <xf numFmtId="174" fontId="168" fillId="81" borderId="13" xfId="0" applyFont="1" applyFill="1" applyBorder="1" applyAlignment="1">
      <alignment horizontal="center" vertical="center"/>
    </xf>
    <xf numFmtId="174" fontId="221" fillId="80" borderId="0" xfId="0" applyFont="1" applyFill="1" applyBorder="1" applyAlignment="1">
      <alignment horizontal="center" vertical="center" wrapText="1"/>
    </xf>
    <xf numFmtId="174" fontId="226" fillId="80" borderId="0" xfId="0" applyFont="1" applyFill="1" applyBorder="1" applyAlignment="1">
      <alignment horizontal="center" vertical="center" wrapText="1"/>
    </xf>
    <xf numFmtId="174" fontId="168" fillId="79" borderId="13" xfId="0" applyFont="1" applyFill="1" applyBorder="1" applyAlignment="1">
      <alignment horizontal="center" vertical="center"/>
    </xf>
    <xf numFmtId="174" fontId="223" fillId="80" borderId="0" xfId="0" applyFont="1" applyFill="1" applyBorder="1" applyAlignment="1">
      <alignment horizontal="center" vertical="center" wrapText="1"/>
    </xf>
    <xf numFmtId="174" fontId="209" fillId="80" borderId="0" xfId="0" applyFont="1" applyFill="1" applyBorder="1" applyAlignment="1">
      <alignment horizontal="center" vertical="top" wrapText="1"/>
    </xf>
    <xf numFmtId="174" fontId="222" fillId="26" borderId="51" xfId="0" applyNumberFormat="1" applyFont="1" applyFill="1" applyBorder="1" applyAlignment="1">
      <alignment horizontal="center" vertical="center"/>
    </xf>
    <xf numFmtId="174" fontId="222" fillId="26" borderId="0" xfId="0" applyNumberFormat="1" applyFont="1" applyFill="1" applyBorder="1" applyAlignment="1">
      <alignment horizontal="center" vertical="center"/>
    </xf>
    <xf numFmtId="174" fontId="108" fillId="78" borderId="41" xfId="0" applyNumberFormat="1" applyFont="1" applyFill="1" applyBorder="1" applyAlignment="1">
      <alignment horizontal="center" vertical="center" wrapText="1"/>
    </xf>
    <xf numFmtId="174" fontId="108" fillId="78" borderId="53" xfId="0" applyNumberFormat="1" applyFont="1" applyFill="1" applyBorder="1" applyAlignment="1">
      <alignment horizontal="center" vertical="center" wrapText="1"/>
    </xf>
    <xf numFmtId="174" fontId="108" fillId="78" borderId="52" xfId="0" applyNumberFormat="1" applyFont="1" applyFill="1" applyBorder="1" applyAlignment="1">
      <alignment horizontal="center" vertical="center" wrapText="1"/>
    </xf>
    <xf numFmtId="174" fontId="44" fillId="26" borderId="41" xfId="0" applyNumberFormat="1" applyFont="1" applyFill="1" applyBorder="1" applyAlignment="1">
      <alignment horizontal="center" vertical="center"/>
    </xf>
    <xf numFmtId="174" fontId="44" fillId="26" borderId="53" xfId="0" applyNumberFormat="1" applyFont="1" applyFill="1" applyBorder="1" applyAlignment="1">
      <alignment horizontal="center" vertical="center"/>
    </xf>
    <xf numFmtId="174" fontId="44" fillId="26" borderId="52" xfId="0" applyNumberFormat="1" applyFont="1" applyFill="1" applyBorder="1" applyAlignment="1">
      <alignment horizontal="center" vertical="center"/>
    </xf>
    <xf numFmtId="174" fontId="47" fillId="80" borderId="0" xfId="0" applyFont="1" applyFill="1" applyBorder="1" applyAlignment="1">
      <alignment horizontal="center" vertical="center" wrapText="1"/>
    </xf>
    <xf numFmtId="174" fontId="68" fillId="0" borderId="0" xfId="0" applyNumberFormat="1" applyFont="1" applyBorder="1" applyAlignment="1">
      <alignment horizontal="left" vertical="center" wrapText="1"/>
    </xf>
    <xf numFmtId="38" fontId="47" fillId="80" borderId="44" xfId="0" applyNumberFormat="1" applyFont="1" applyFill="1" applyBorder="1" applyAlignment="1">
      <alignment horizontal="center" vertical="center"/>
    </xf>
    <xf numFmtId="38" fontId="47" fillId="80" borderId="43" xfId="0" applyNumberFormat="1" applyFont="1" applyFill="1" applyBorder="1" applyAlignment="1">
      <alignment horizontal="center" vertical="center"/>
    </xf>
    <xf numFmtId="38" fontId="47" fillId="80" borderId="45" xfId="0" applyNumberFormat="1" applyFont="1" applyFill="1" applyBorder="1" applyAlignment="1">
      <alignment horizontal="center" vertical="center"/>
    </xf>
    <xf numFmtId="174" fontId="214" fillId="0" borderId="0" xfId="0" applyFont="1" applyAlignment="1">
      <alignment horizontal="left" vertical="top" wrapText="1"/>
    </xf>
    <xf numFmtId="174" fontId="214" fillId="0" borderId="0" xfId="0" applyFont="1" applyAlignment="1">
      <alignment horizontal="left" vertical="top"/>
    </xf>
    <xf numFmtId="171" fontId="224" fillId="0" borderId="41" xfId="551" applyNumberFormat="1" applyFont="1" applyBorder="1" applyAlignment="1">
      <alignment horizontal="center" wrapText="1"/>
    </xf>
    <xf numFmtId="171" fontId="224" fillId="0" borderId="52" xfId="551" applyNumberFormat="1" applyFont="1" applyBorder="1" applyAlignment="1">
      <alignment horizontal="center" wrapText="1"/>
    </xf>
    <xf numFmtId="171" fontId="224" fillId="0" borderId="13" xfId="551" applyNumberFormat="1" applyFont="1" applyBorder="1" applyAlignment="1">
      <alignment horizontal="center"/>
    </xf>
    <xf numFmtId="174" fontId="214" fillId="0" borderId="0" xfId="0" applyFont="1" applyAlignment="1">
      <alignment horizontal="justify" vertical="top" wrapText="1"/>
    </xf>
    <xf numFmtId="174" fontId="214" fillId="0" borderId="0" xfId="0" applyFont="1" applyAlignment="1">
      <alignment horizontal="justify" vertical="top"/>
    </xf>
    <xf numFmtId="174" fontId="223" fillId="80" borderId="0" xfId="0" applyFont="1" applyFill="1" applyBorder="1" applyAlignment="1">
      <alignment horizontal="center" wrapText="1"/>
    </xf>
    <xf numFmtId="49" fontId="218" fillId="26" borderId="20" xfId="0" applyNumberFormat="1" applyFont="1" applyFill="1" applyBorder="1" applyAlignment="1">
      <alignment horizontal="left" vertical="center" wrapText="1"/>
    </xf>
    <xf numFmtId="49" fontId="218" fillId="26" borderId="0" xfId="0" applyNumberFormat="1" applyFont="1" applyFill="1" applyBorder="1" applyAlignment="1">
      <alignment horizontal="left" vertical="center" wrapText="1"/>
    </xf>
    <xf numFmtId="49" fontId="220" fillId="26" borderId="0" xfId="0" applyNumberFormat="1" applyFont="1" applyFill="1" applyBorder="1" applyAlignment="1">
      <alignment horizontal="left" vertical="center"/>
    </xf>
    <xf numFmtId="174" fontId="209" fillId="80" borderId="0" xfId="0" applyFont="1" applyFill="1" applyBorder="1" applyAlignment="1">
      <alignment horizontal="center" vertical="center" wrapText="1"/>
    </xf>
    <xf numFmtId="43" fontId="162" fillId="80" borderId="0" xfId="0" applyNumberFormat="1" applyFont="1" applyFill="1" applyBorder="1" applyAlignment="1">
      <alignment horizontal="center" vertical="center" wrapText="1"/>
    </xf>
    <xf numFmtId="43" fontId="55" fillId="25" borderId="17" xfId="0" applyNumberFormat="1" applyFont="1" applyFill="1" applyBorder="1" applyAlignment="1">
      <alignment horizontal="center" vertical="center" wrapText="1"/>
    </xf>
    <xf numFmtId="43" fontId="55" fillId="25" borderId="14" xfId="0" applyNumberFormat="1" applyFont="1" applyFill="1" applyBorder="1" applyAlignment="1">
      <alignment horizontal="center" vertical="center" wrapText="1"/>
    </xf>
    <xf numFmtId="43" fontId="39" fillId="25" borderId="15" xfId="0" applyNumberFormat="1" applyFont="1" applyFill="1" applyBorder="1" applyAlignment="1">
      <alignment horizontal="center" vertical="center" wrapText="1"/>
    </xf>
    <xf numFmtId="43" fontId="39" fillId="25" borderId="23" xfId="0" applyNumberFormat="1" applyFont="1" applyFill="1" applyBorder="1" applyAlignment="1">
      <alignment horizontal="center" vertical="center" wrapText="1"/>
    </xf>
    <xf numFmtId="43" fontId="76" fillId="80" borderId="0" xfId="0" applyNumberFormat="1" applyFont="1" applyFill="1" applyBorder="1" applyAlignment="1">
      <alignment horizontal="center" vertical="center" wrapText="1"/>
    </xf>
    <xf numFmtId="174" fontId="243" fillId="80" borderId="0" xfId="0" applyFont="1" applyFill="1" applyBorder="1" applyAlignment="1">
      <alignment horizontal="center" vertical="center" wrapText="1"/>
    </xf>
    <xf numFmtId="174" fontId="108" fillId="26" borderId="0" xfId="0" applyFont="1" applyFill="1" applyBorder="1" applyAlignment="1">
      <alignment horizontal="left" vertical="center" wrapText="1"/>
    </xf>
    <xf numFmtId="174" fontId="271" fillId="0" borderId="0" xfId="0" applyFont="1" applyAlignment="1">
      <alignment horizontal="justify" vertical="top" wrapText="1"/>
    </xf>
    <xf numFmtId="174" fontId="190" fillId="0" borderId="11" xfId="0" applyFont="1" applyBorder="1" applyAlignment="1">
      <alignment horizontal="center" wrapText="1"/>
    </xf>
    <xf numFmtId="171" fontId="190" fillId="0" borderId="41" xfId="551" applyNumberFormat="1" applyFont="1" applyBorder="1" applyAlignment="1">
      <alignment horizontal="center"/>
    </xf>
    <xf numFmtId="171" fontId="190" fillId="0" borderId="52" xfId="551" applyNumberFormat="1" applyFont="1" applyBorder="1" applyAlignment="1">
      <alignment horizontal="center"/>
    </xf>
    <xf numFmtId="174" fontId="76" fillId="80" borderId="44" xfId="0" applyFont="1" applyFill="1" applyBorder="1" applyAlignment="1">
      <alignment horizontal="center" vertical="center" wrapText="1"/>
    </xf>
    <xf numFmtId="174" fontId="76" fillId="80" borderId="43" xfId="0" applyFont="1" applyFill="1" applyBorder="1" applyAlignment="1">
      <alignment horizontal="center" vertical="center" wrapText="1"/>
    </xf>
    <xf numFmtId="174" fontId="76" fillId="80" borderId="45" xfId="0" applyFont="1" applyFill="1" applyBorder="1" applyAlignment="1">
      <alignment horizontal="center" vertical="center" wrapText="1"/>
    </xf>
    <xf numFmtId="0" fontId="56" fillId="26" borderId="0" xfId="323" applyNumberFormat="1" applyFont="1" applyFill="1" applyBorder="1" applyAlignment="1">
      <alignment horizontal="left" vertical="center"/>
    </xf>
    <xf numFmtId="0" fontId="56" fillId="26" borderId="12" xfId="323" applyNumberFormat="1" applyFont="1" applyFill="1" applyBorder="1" applyAlignment="1">
      <alignment horizontal="left" vertical="top" wrapText="1"/>
    </xf>
    <xf numFmtId="0" fontId="56" fillId="26" borderId="0" xfId="323" applyNumberFormat="1" applyFont="1" applyFill="1" applyBorder="1" applyAlignment="1">
      <alignment horizontal="left" vertical="top" wrapText="1"/>
    </xf>
    <xf numFmtId="174" fontId="67" fillId="0" borderId="41" xfId="388" applyFont="1" applyFill="1" applyBorder="1" applyAlignment="1">
      <alignment horizontal="center" vertical="center"/>
    </xf>
    <xf numFmtId="174" fontId="67" fillId="0" borderId="53" xfId="388" applyFont="1" applyFill="1" applyBorder="1" applyAlignment="1">
      <alignment horizontal="center" vertical="center"/>
    </xf>
    <xf numFmtId="174" fontId="67" fillId="0" borderId="52" xfId="388" applyFont="1" applyFill="1" applyBorder="1" applyAlignment="1">
      <alignment horizontal="center" vertical="center"/>
    </xf>
    <xf numFmtId="174" fontId="42" fillId="80" borderId="18" xfId="0" applyFont="1" applyFill="1" applyBorder="1" applyAlignment="1">
      <alignment horizontal="center" vertical="center" wrapText="1"/>
    </xf>
    <xf numFmtId="174" fontId="42" fillId="80" borderId="11" xfId="0" applyFont="1" applyFill="1" applyBorder="1" applyAlignment="1">
      <alignment horizontal="center" vertical="center" wrapText="1"/>
    </xf>
    <xf numFmtId="174" fontId="42" fillId="80" borderId="22" xfId="0" applyFont="1" applyFill="1" applyBorder="1" applyAlignment="1">
      <alignment horizontal="center" vertical="center" wrapText="1"/>
    </xf>
    <xf numFmtId="0" fontId="223" fillId="80" borderId="0" xfId="742" applyFont="1" applyFill="1" applyBorder="1" applyAlignment="1">
      <alignment horizontal="center" vertical="center" wrapText="1"/>
    </xf>
    <xf numFmtId="0" fontId="81" fillId="80" borderId="0" xfId="743" applyFont="1" applyFill="1" applyBorder="1" applyAlignment="1">
      <alignment horizontal="center" vertical="center" wrapText="1"/>
    </xf>
    <xf numFmtId="0" fontId="76" fillId="80" borderId="0" xfId="743" applyFont="1" applyFill="1" applyBorder="1" applyAlignment="1">
      <alignment horizontal="center" vertical="center" wrapText="1"/>
    </xf>
    <xf numFmtId="0" fontId="223" fillId="80" borderId="0" xfId="744" applyFont="1" applyFill="1" applyBorder="1" applyAlignment="1">
      <alignment horizontal="center" vertical="center" wrapText="1"/>
    </xf>
    <xf numFmtId="0" fontId="226" fillId="80" borderId="0" xfId="744" applyFont="1" applyFill="1" applyBorder="1" applyAlignment="1">
      <alignment horizontal="center" vertical="center" wrapText="1"/>
    </xf>
    <xf numFmtId="174" fontId="214" fillId="0" borderId="43" xfId="0" applyNumberFormat="1" applyFont="1" applyBorder="1" applyAlignment="1">
      <alignment horizontal="left" vertical="center" wrapText="1"/>
    </xf>
    <xf numFmtId="174" fontId="214" fillId="0" borderId="50" xfId="0" applyNumberFormat="1" applyFont="1" applyBorder="1" applyAlignment="1">
      <alignment horizontal="left" vertical="center" wrapText="1"/>
    </xf>
    <xf numFmtId="174" fontId="226" fillId="80" borderId="0" xfId="0" applyFont="1" applyFill="1" applyAlignment="1">
      <alignment horizontal="center" vertical="center" wrapText="1"/>
    </xf>
    <xf numFmtId="174" fontId="42" fillId="64" borderId="0" xfId="0" applyFont="1" applyFill="1" applyAlignment="1">
      <alignment horizontal="center" vertical="center" wrapText="1"/>
    </xf>
    <xf numFmtId="174" fontId="40" fillId="0" borderId="0" xfId="0" applyFont="1" applyAlignment="1">
      <alignment horizontal="left" vertical="center"/>
    </xf>
    <xf numFmtId="174" fontId="47" fillId="80" borderId="0" xfId="442" applyFont="1" applyFill="1" applyBorder="1" applyAlignment="1">
      <alignment horizontal="center" vertical="center" wrapText="1"/>
    </xf>
    <xf numFmtId="174" fontId="47" fillId="80" borderId="0" xfId="442" applyFont="1" applyFill="1" applyBorder="1" applyAlignment="1">
      <alignment horizontal="center" wrapText="1"/>
    </xf>
    <xf numFmtId="174" fontId="221" fillId="80" borderId="0" xfId="442" applyFont="1" applyFill="1" applyBorder="1" applyAlignment="1">
      <alignment horizontal="center" vertical="center" wrapText="1"/>
    </xf>
    <xf numFmtId="174" fontId="68" fillId="26" borderId="0" xfId="0" applyFont="1" applyFill="1" applyBorder="1" applyAlignment="1">
      <alignment horizontal="left" vertical="center" wrapText="1"/>
    </xf>
    <xf numFmtId="174" fontId="58" fillId="80" borderId="0" xfId="0" applyFont="1" applyFill="1" applyAlignment="1">
      <alignment horizontal="center" vertical="center" wrapText="1"/>
    </xf>
    <xf numFmtId="174" fontId="47" fillId="80" borderId="0" xfId="0" applyFont="1" applyFill="1" applyAlignment="1">
      <alignment horizontal="center" vertical="top" wrapText="1"/>
    </xf>
    <xf numFmtId="174" fontId="83" fillId="80" borderId="0" xfId="0" applyFont="1" applyFill="1" applyBorder="1" applyAlignment="1">
      <alignment horizontal="center" vertical="center" wrapText="1"/>
    </xf>
    <xf numFmtId="174" fontId="247" fillId="80" borderId="0" xfId="0" applyFont="1" applyFill="1" applyBorder="1" applyAlignment="1">
      <alignment horizontal="center" vertical="top" wrapText="1"/>
    </xf>
    <xf numFmtId="0" fontId="70" fillId="80" borderId="0" xfId="579" applyFont="1" applyFill="1" applyBorder="1" applyAlignment="1">
      <alignment horizontal="center" vertical="center" wrapText="1"/>
    </xf>
    <xf numFmtId="0" fontId="52" fillId="0" borderId="0" xfId="579" applyFont="1" applyBorder="1" applyAlignment="1">
      <alignment horizontal="center" vertical="center"/>
    </xf>
    <xf numFmtId="0" fontId="48" fillId="0" borderId="0" xfId="579" applyFont="1" applyBorder="1" applyAlignment="1">
      <alignment horizontal="left" vertical="center"/>
    </xf>
    <xf numFmtId="0" fontId="70" fillId="80" borderId="0" xfId="579" applyFont="1" applyFill="1" applyBorder="1" applyAlignment="1">
      <alignment horizontal="center" wrapText="1"/>
    </xf>
    <xf numFmtId="174" fontId="41" fillId="0" borderId="0" xfId="0" applyFont="1" applyBorder="1" applyAlignment="1">
      <alignment horizontal="left" vertical="center" wrapText="1" readingOrder="1"/>
    </xf>
    <xf numFmtId="174" fontId="0" fillId="26" borderId="0" xfId="448" applyFont="1" applyFill="1" applyBorder="1" applyAlignment="1">
      <alignment horizontal="left" vertical="center" wrapText="1"/>
    </xf>
    <xf numFmtId="174" fontId="35" fillId="26" borderId="0" xfId="448" applyFont="1" applyFill="1" applyBorder="1" applyAlignment="1">
      <alignment horizontal="left" vertical="center"/>
    </xf>
    <xf numFmtId="174" fontId="58" fillId="80" borderId="0" xfId="446" applyFont="1" applyFill="1" applyBorder="1" applyAlignment="1">
      <alignment horizontal="center" vertical="center" wrapText="1"/>
    </xf>
    <xf numFmtId="174" fontId="70" fillId="80" borderId="0" xfId="446" applyFont="1" applyFill="1" applyBorder="1" applyAlignment="1">
      <alignment horizontal="center" vertical="center" wrapText="1"/>
    </xf>
    <xf numFmtId="0" fontId="282" fillId="30" borderId="68" xfId="2586" applyFont="1" applyFill="1" applyBorder="1" applyAlignment="1">
      <alignment horizontal="center" vertical="center" wrapText="1"/>
    </xf>
    <xf numFmtId="0" fontId="282" fillId="30" borderId="69" xfId="2586" applyFont="1" applyFill="1" applyBorder="1" applyAlignment="1">
      <alignment horizontal="center" vertical="center" wrapText="1"/>
    </xf>
    <xf numFmtId="174" fontId="42" fillId="80" borderId="0" xfId="0" applyFont="1" applyFill="1" applyBorder="1" applyAlignment="1">
      <alignment horizontal="center" vertical="center" wrapText="1"/>
    </xf>
    <xf numFmtId="0" fontId="177" fillId="30" borderId="67" xfId="2586" applyFont="1" applyFill="1" applyBorder="1" applyAlignment="1">
      <alignment horizontal="center" vertical="center" wrapText="1"/>
    </xf>
    <xf numFmtId="0" fontId="177" fillId="30" borderId="70" xfId="2586" applyFont="1" applyFill="1" applyBorder="1" applyAlignment="1">
      <alignment horizontal="center" vertical="center" wrapText="1"/>
    </xf>
    <xf numFmtId="174" fontId="81" fillId="80" borderId="0" xfId="636" applyFont="1" applyFill="1" applyBorder="1" applyAlignment="1">
      <alignment horizontal="center" vertical="center" wrapText="1"/>
    </xf>
    <xf numFmtId="174" fontId="48" fillId="0" borderId="0" xfId="633" applyFont="1" applyBorder="1" applyAlignment="1">
      <alignment horizontal="left" vertical="top" wrapText="1"/>
    </xf>
    <xf numFmtId="174" fontId="67" fillId="26" borderId="15" xfId="633" applyFont="1" applyFill="1" applyBorder="1" applyAlignment="1">
      <alignment horizontal="center" vertical="center" wrapText="1"/>
    </xf>
    <xf numFmtId="174" fontId="67" fillId="26" borderId="23" xfId="633" applyFont="1" applyFill="1" applyBorder="1" applyAlignment="1">
      <alignment horizontal="center" vertical="center" wrapText="1"/>
    </xf>
    <xf numFmtId="174" fontId="67" fillId="26" borderId="16" xfId="633" applyFont="1" applyFill="1" applyBorder="1" applyAlignment="1">
      <alignment horizontal="center" vertical="center" wrapText="1"/>
    </xf>
    <xf numFmtId="174" fontId="76" fillId="80" borderId="0" xfId="636" applyFont="1" applyFill="1" applyBorder="1" applyAlignment="1">
      <alignment horizontal="center" vertical="center" wrapText="1"/>
    </xf>
    <xf numFmtId="174" fontId="44" fillId="0" borderId="0" xfId="450" applyFont="1" applyFill="1" applyBorder="1" applyAlignment="1">
      <alignment horizontal="center" vertical="center" wrapText="1"/>
    </xf>
    <xf numFmtId="174" fontId="68" fillId="26" borderId="0" xfId="450" applyFont="1" applyFill="1" applyBorder="1" applyAlignment="1">
      <alignment horizontal="left" vertical="top" wrapText="1"/>
    </xf>
    <xf numFmtId="174" fontId="214" fillId="26" borderId="0" xfId="0" applyFont="1" applyFill="1" applyAlignment="1">
      <alignment horizontal="justify" vertical="top" wrapText="1"/>
    </xf>
    <xf numFmtId="43" fontId="67" fillId="0" borderId="44" xfId="0" applyNumberFormat="1" applyFont="1" applyFill="1" applyBorder="1" applyAlignment="1">
      <alignment horizontal="center" vertical="center" wrapText="1"/>
    </xf>
    <xf numFmtId="43" fontId="67" fillId="0" borderId="43" xfId="0" applyNumberFormat="1" applyFont="1" applyFill="1" applyBorder="1" applyAlignment="1">
      <alignment horizontal="center" vertical="center" wrapText="1"/>
    </xf>
    <xf numFmtId="43" fontId="67" fillId="0" borderId="45" xfId="0" applyNumberFormat="1" applyFont="1" applyFill="1" applyBorder="1" applyAlignment="1">
      <alignment horizontal="center" vertical="center" wrapText="1"/>
    </xf>
    <xf numFmtId="0" fontId="71" fillId="62" borderId="13" xfId="2504" applyFont="1" applyFill="1" applyBorder="1" applyAlignment="1">
      <alignment horizontal="center" vertical="center" wrapText="1"/>
    </xf>
    <xf numFmtId="41" fontId="76" fillId="62" borderId="13" xfId="2504" applyNumberFormat="1" applyFont="1" applyFill="1" applyBorder="1" applyAlignment="1">
      <alignment horizontal="center" vertical="center" wrapText="1"/>
    </xf>
    <xf numFmtId="0" fontId="76" fillId="62" borderId="13" xfId="2504" applyFont="1" applyFill="1" applyBorder="1" applyAlignment="1">
      <alignment horizontal="center" vertical="center" wrapText="1"/>
    </xf>
    <xf numFmtId="174" fontId="71" fillId="64" borderId="13" xfId="0" applyFont="1" applyFill="1" applyBorder="1" applyAlignment="1">
      <alignment horizontal="center" vertical="center" wrapText="1"/>
    </xf>
    <xf numFmtId="0" fontId="71" fillId="62" borderId="13" xfId="2504" applyFont="1" applyFill="1" applyBorder="1" applyAlignment="1">
      <alignment horizontal="center" vertical="center"/>
    </xf>
    <xf numFmtId="174" fontId="142" fillId="0" borderId="13" xfId="0" applyFont="1" applyFill="1" applyBorder="1" applyAlignment="1">
      <alignment horizontal="center" vertical="center" wrapText="1"/>
    </xf>
    <xf numFmtId="41" fontId="141" fillId="64" borderId="13" xfId="2504" applyNumberFormat="1" applyFont="1" applyFill="1" applyBorder="1" applyAlignment="1">
      <alignment horizontal="center" vertical="center" wrapText="1"/>
    </xf>
    <xf numFmtId="0" fontId="136" fillId="62" borderId="51" xfId="2504" applyFont="1" applyFill="1" applyBorder="1" applyAlignment="1">
      <alignment horizontal="center"/>
    </xf>
    <xf numFmtId="0" fontId="136" fillId="62" borderId="0" xfId="2504" applyFont="1" applyFill="1" applyBorder="1" applyAlignment="1">
      <alignment horizontal="center"/>
    </xf>
    <xf numFmtId="174" fontId="76" fillId="62" borderId="13" xfId="388" applyNumberFormat="1" applyFont="1" applyFill="1" applyBorder="1" applyAlignment="1">
      <alignment horizontal="center" vertical="center" wrapText="1"/>
    </xf>
    <xf numFmtId="0" fontId="71" fillId="62" borderId="41" xfId="2504" applyFont="1" applyFill="1" applyBorder="1" applyAlignment="1">
      <alignment horizontal="center" vertical="center" wrapText="1"/>
    </xf>
    <xf numFmtId="0" fontId="71" fillId="62" borderId="52" xfId="2504" applyFont="1" applyFill="1" applyBorder="1" applyAlignment="1">
      <alignment horizontal="center" vertical="center" wrapText="1"/>
    </xf>
    <xf numFmtId="174" fontId="47" fillId="62" borderId="13" xfId="388" applyNumberFormat="1" applyFont="1" applyFill="1" applyBorder="1" applyAlignment="1">
      <alignment horizontal="center" vertical="center" wrapText="1"/>
    </xf>
    <xf numFmtId="0" fontId="71" fillId="62" borderId="54" xfId="2504" applyFont="1" applyFill="1" applyBorder="1" applyAlignment="1">
      <alignment horizontal="center" vertical="center" wrapText="1"/>
    </xf>
    <xf numFmtId="0" fontId="71" fillId="62" borderId="14" xfId="2504" applyFont="1" applyFill="1" applyBorder="1" applyAlignment="1">
      <alignment horizontal="center" vertical="center" wrapText="1"/>
    </xf>
    <xf numFmtId="174" fontId="54" fillId="0" borderId="0" xfId="0" applyFont="1" applyAlignment="1">
      <alignment horizontal="justify" vertical="top" wrapText="1"/>
    </xf>
    <xf numFmtId="0" fontId="247" fillId="80" borderId="0" xfId="0" applyNumberFormat="1" applyFont="1" applyFill="1" applyBorder="1" applyAlignment="1">
      <alignment horizontal="center" vertical="center" wrapText="1"/>
    </xf>
    <xf numFmtId="0" fontId="247" fillId="80" borderId="0" xfId="0" applyNumberFormat="1" applyFont="1" applyFill="1" applyBorder="1" applyAlignment="1">
      <alignment horizontal="center" vertical="center"/>
    </xf>
    <xf numFmtId="182" fontId="68" fillId="26" borderId="0" xfId="0" applyNumberFormat="1" applyFont="1" applyFill="1" applyAlignment="1">
      <alignment horizontal="justify" vertical="center" wrapText="1"/>
    </xf>
    <xf numFmtId="174" fontId="69" fillId="0" borderId="21" xfId="0" applyNumberFormat="1" applyFont="1" applyFill="1" applyBorder="1" applyAlignment="1">
      <alignment horizontal="center" vertical="center"/>
    </xf>
    <xf numFmtId="174" fontId="69" fillId="0" borderId="12" xfId="0" applyNumberFormat="1" applyFont="1" applyFill="1" applyBorder="1" applyAlignment="1">
      <alignment horizontal="center" vertical="center"/>
    </xf>
    <xf numFmtId="174" fontId="69" fillId="0" borderId="25" xfId="0" applyNumberFormat="1" applyFont="1" applyFill="1" applyBorder="1" applyAlignment="1">
      <alignment horizontal="center" vertical="center"/>
    </xf>
    <xf numFmtId="49" fontId="69" fillId="26" borderId="37" xfId="0" applyNumberFormat="1" applyFont="1" applyFill="1" applyBorder="1" applyAlignment="1">
      <alignment horizontal="left" vertical="center"/>
    </xf>
    <xf numFmtId="49" fontId="69" fillId="26" borderId="38" xfId="0" applyNumberFormat="1" applyFont="1" applyFill="1" applyBorder="1" applyAlignment="1">
      <alignment horizontal="left" vertical="center"/>
    </xf>
    <xf numFmtId="174" fontId="26" fillId="0" borderId="0" xfId="0" applyFont="1" applyBorder="1" applyAlignment="1">
      <alignment horizontal="center"/>
    </xf>
    <xf numFmtId="174" fontId="44" fillId="26" borderId="0" xfId="0" applyFont="1" applyFill="1" applyBorder="1" applyAlignment="1">
      <alignment horizontal="left" vertical="top" wrapText="1"/>
    </xf>
    <xf numFmtId="174" fontId="42" fillId="80" borderId="0" xfId="0" applyFont="1" applyFill="1" applyBorder="1" applyAlignment="1">
      <alignment horizontal="center" vertical="center"/>
    </xf>
    <xf numFmtId="174" fontId="198" fillId="0" borderId="0" xfId="0" applyFont="1" applyAlignment="1">
      <alignment horizontal="justify" vertical="top" wrapText="1"/>
    </xf>
    <xf numFmtId="174" fontId="242" fillId="0" borderId="0" xfId="0" applyFont="1" applyFill="1" applyBorder="1" applyAlignment="1">
      <alignment horizontal="center" vertical="center" wrapText="1"/>
    </xf>
    <xf numFmtId="174" fontId="242" fillId="0" borderId="24" xfId="0" applyFont="1" applyFill="1" applyBorder="1" applyAlignment="1">
      <alignment horizontal="center" vertical="center" wrapText="1"/>
    </xf>
    <xf numFmtId="174" fontId="226" fillId="77" borderId="0" xfId="0" applyFont="1" applyFill="1" applyBorder="1" applyAlignment="1">
      <alignment horizontal="center" vertical="center" wrapText="1"/>
    </xf>
    <xf numFmtId="49" fontId="70" fillId="80" borderId="0" xfId="0" applyNumberFormat="1" applyFont="1" applyFill="1" applyBorder="1" applyAlignment="1">
      <alignment horizontal="center" vertical="center" wrapText="1"/>
    </xf>
    <xf numFmtId="0" fontId="70" fillId="80" borderId="0" xfId="0" applyNumberFormat="1" applyFont="1" applyFill="1" applyBorder="1" applyAlignment="1">
      <alignment horizontal="center" vertical="center" wrapText="1"/>
    </xf>
    <xf numFmtId="49" fontId="180" fillId="80" borderId="0" xfId="0" applyNumberFormat="1" applyFont="1" applyFill="1" applyBorder="1" applyAlignment="1">
      <alignment horizontal="center" vertical="center" wrapText="1"/>
    </xf>
    <xf numFmtId="0" fontId="180" fillId="80" borderId="0" xfId="0" applyNumberFormat="1" applyFont="1" applyFill="1" applyBorder="1" applyAlignment="1">
      <alignment horizontal="center" vertical="center" wrapText="1"/>
    </xf>
    <xf numFmtId="174" fontId="180" fillId="80" borderId="0" xfId="0" applyFont="1" applyFill="1" applyBorder="1" applyAlignment="1">
      <alignment horizontal="center" vertical="center" wrapText="1"/>
    </xf>
    <xf numFmtId="49" fontId="220" fillId="26" borderId="21" xfId="0" applyNumberFormat="1" applyFont="1" applyFill="1" applyBorder="1" applyAlignment="1">
      <alignment horizontal="left"/>
    </xf>
    <xf numFmtId="49" fontId="220" fillId="26" borderId="0" xfId="0" applyNumberFormat="1" applyFont="1" applyFill="1" applyBorder="1" applyAlignment="1">
      <alignment horizontal="left"/>
    </xf>
    <xf numFmtId="0" fontId="226" fillId="80" borderId="0" xfId="437" applyFont="1" applyFill="1" applyBorder="1" applyAlignment="1">
      <alignment horizontal="center" vertical="center" wrapText="1"/>
    </xf>
    <xf numFmtId="0" fontId="220" fillId="0" borderId="0" xfId="919" applyFont="1" applyAlignment="1">
      <alignment horizontal="center"/>
    </xf>
    <xf numFmtId="0" fontId="214" fillId="0" borderId="39" xfId="919" applyFont="1" applyBorder="1" applyAlignment="1">
      <alignment horizontal="left"/>
    </xf>
    <xf numFmtId="0" fontId="247" fillId="80" borderId="0" xfId="437" applyFont="1" applyFill="1" applyBorder="1" applyAlignment="1">
      <alignment horizontal="center" vertical="center" wrapText="1"/>
    </xf>
    <xf numFmtId="0" fontId="168" fillId="80" borderId="0" xfId="437" applyFont="1" applyFill="1" applyBorder="1" applyAlignment="1">
      <alignment horizontal="center" vertical="center" wrapText="1"/>
    </xf>
  </cellXfs>
  <cellStyles count="2628">
    <cellStyle name="20% - Accent1" xfId="1"/>
    <cellStyle name="20% - Accent1 2" xfId="2"/>
    <cellStyle name="20% - Accent2" xfId="3"/>
    <cellStyle name="20% - Accent2 2" xfId="4"/>
    <cellStyle name="20% - Accent3" xfId="5"/>
    <cellStyle name="20% - Accent3 2" xfId="6"/>
    <cellStyle name="20% - Accent4" xfId="7"/>
    <cellStyle name="20% - Accent4 2" xfId="8"/>
    <cellStyle name="20% - Accent5" xfId="9"/>
    <cellStyle name="20% - Accent5 2" xfId="10"/>
    <cellStyle name="20% - Accent6" xfId="11"/>
    <cellStyle name="20% - Accent6 2" xfId="12"/>
    <cellStyle name="20% - Énfasis1" xfId="1150" builtinId="30" customBuiltin="1"/>
    <cellStyle name="20% - Énfasis1 2" xfId="13"/>
    <cellStyle name="20% - Énfasis1 2 2" xfId="14"/>
    <cellStyle name="20% - Énfasis2" xfId="1154" builtinId="34" customBuiltin="1"/>
    <cellStyle name="20% - Énfasis2 2" xfId="15"/>
    <cellStyle name="20% - Énfasis2 2 2" xfId="16"/>
    <cellStyle name="20% - Énfasis3" xfId="1158" builtinId="38" customBuiltin="1"/>
    <cellStyle name="20% - Énfasis3 2" xfId="17"/>
    <cellStyle name="20% - Énfasis3 2 2" xfId="18"/>
    <cellStyle name="20% - Énfasis4" xfId="1162" builtinId="42" customBuiltin="1"/>
    <cellStyle name="20% - Énfasis4 2" xfId="19"/>
    <cellStyle name="20% - Énfasis4 2 2" xfId="20"/>
    <cellStyle name="20% - Énfasis5" xfId="1166" builtinId="46" customBuiltin="1"/>
    <cellStyle name="20% - Énfasis5 2" xfId="21"/>
    <cellStyle name="20% - Énfasis5 2 2" xfId="22"/>
    <cellStyle name="20% - Énfasis6" xfId="1170" builtinId="50" customBuiltin="1"/>
    <cellStyle name="20% - Énfasis6 2" xfId="23"/>
    <cellStyle name="20% - Énfasis6 2 2" xfId="24"/>
    <cellStyle name="40% - Accent1" xfId="25"/>
    <cellStyle name="40% - Accent1 2" xfId="26"/>
    <cellStyle name="40% - Accent2" xfId="27"/>
    <cellStyle name="40% - Accent2 2" xfId="28"/>
    <cellStyle name="40% - Accent3" xfId="29"/>
    <cellStyle name="40% - Accent3 2" xfId="30"/>
    <cellStyle name="40% - Accent4" xfId="31"/>
    <cellStyle name="40% - Accent4 2" xfId="32"/>
    <cellStyle name="40% - Accent5" xfId="33"/>
    <cellStyle name="40% - Accent5 2" xfId="34"/>
    <cellStyle name="40% - Accent6" xfId="35"/>
    <cellStyle name="40% - Accent6 2" xfId="36"/>
    <cellStyle name="40% - Énfasis1" xfId="1151" builtinId="31" customBuiltin="1"/>
    <cellStyle name="40% - Énfasis1 2" xfId="37"/>
    <cellStyle name="40% - Énfasis1 2 2" xfId="38"/>
    <cellStyle name="40% - Énfasis2" xfId="1155" builtinId="35" customBuiltin="1"/>
    <cellStyle name="40% - Énfasis2 2" xfId="39"/>
    <cellStyle name="40% - Énfasis2 2 2" xfId="40"/>
    <cellStyle name="40% - Énfasis3" xfId="1159" builtinId="39" customBuiltin="1"/>
    <cellStyle name="40% - Énfasis3 2" xfId="41"/>
    <cellStyle name="40% - Énfasis3 2 2" xfId="42"/>
    <cellStyle name="40% - Énfasis4" xfId="1163" builtinId="43" customBuiltin="1"/>
    <cellStyle name="40% - Énfasis4 2" xfId="43"/>
    <cellStyle name="40% - Énfasis4 2 2" xfId="44"/>
    <cellStyle name="40% - Énfasis5" xfId="1167" builtinId="47" customBuiltin="1"/>
    <cellStyle name="40% - Énfasis5 2" xfId="45"/>
    <cellStyle name="40% - Énfasis5 2 2" xfId="46"/>
    <cellStyle name="40% - Énfasis6" xfId="1171" builtinId="51" customBuiltin="1"/>
    <cellStyle name="40% - Énfasis6 2" xfId="47"/>
    <cellStyle name="40% - Énfasis6 2 2" xfId="48"/>
    <cellStyle name="60% - Accent1" xfId="49"/>
    <cellStyle name="60% - Accent1 2" xfId="50"/>
    <cellStyle name="60% - Accent2" xfId="51"/>
    <cellStyle name="60% - Accent2 2" xfId="52"/>
    <cellStyle name="60% - Accent3" xfId="53"/>
    <cellStyle name="60% - Accent3 2" xfId="54"/>
    <cellStyle name="60% - Accent4" xfId="55"/>
    <cellStyle name="60% - Accent4 2" xfId="56"/>
    <cellStyle name="60% - Accent5" xfId="57"/>
    <cellStyle name="60% - Accent5 2" xfId="58"/>
    <cellStyle name="60% - Accent6" xfId="59"/>
    <cellStyle name="60% - Accent6 2" xfId="60"/>
    <cellStyle name="60% - Énfasis1" xfId="1152" builtinId="32" customBuiltin="1"/>
    <cellStyle name="60% - Énfasis1 2" xfId="61"/>
    <cellStyle name="60% - Énfasis1 2 2" xfId="62"/>
    <cellStyle name="60% - Énfasis2" xfId="1156" builtinId="36" customBuiltin="1"/>
    <cellStyle name="60% - Énfasis2 2" xfId="63"/>
    <cellStyle name="60% - Énfasis2 2 2" xfId="64"/>
    <cellStyle name="60% - Énfasis3" xfId="1160" builtinId="40" customBuiltin="1"/>
    <cellStyle name="60% - Énfasis3 2" xfId="65"/>
    <cellStyle name="60% - Énfasis3 2 2" xfId="66"/>
    <cellStyle name="60% - Énfasis4" xfId="1164" builtinId="44" customBuiltin="1"/>
    <cellStyle name="60% - Énfasis4 2" xfId="67"/>
    <cellStyle name="60% - Énfasis4 2 2" xfId="68"/>
    <cellStyle name="60% - Énfasis5" xfId="1168" builtinId="48" customBuiltin="1"/>
    <cellStyle name="60% - Énfasis5 2" xfId="69"/>
    <cellStyle name="60% - Énfasis5 2 2" xfId="70"/>
    <cellStyle name="60% - Énfasis6" xfId="1172" builtinId="52" customBuiltin="1"/>
    <cellStyle name="60% - Énfasis6 2" xfId="71"/>
    <cellStyle name="60% - Énfasis6 2 2" xfId="72"/>
    <cellStyle name="Accent1" xfId="73"/>
    <cellStyle name="Accent1 2" xfId="74"/>
    <cellStyle name="Accent2" xfId="75"/>
    <cellStyle name="Accent2 2" xfId="76"/>
    <cellStyle name="Accent3" xfId="77"/>
    <cellStyle name="Accent3 2" xfId="78"/>
    <cellStyle name="Accent4" xfId="79"/>
    <cellStyle name="Accent4 2" xfId="80"/>
    <cellStyle name="Accent5" xfId="81"/>
    <cellStyle name="Accent5 2" xfId="82"/>
    <cellStyle name="Accent6" xfId="83"/>
    <cellStyle name="Accent6 2" xfId="84"/>
    <cellStyle name="Bad" xfId="85"/>
    <cellStyle name="Bad 2" xfId="86"/>
    <cellStyle name="Buena 2" xfId="87"/>
    <cellStyle name="Buena 2 2" xfId="88"/>
    <cellStyle name="Bueno" xfId="1137" builtinId="26" customBuiltin="1"/>
    <cellStyle name="Calculation" xfId="89"/>
    <cellStyle name="Calculation 2" xfId="90"/>
    <cellStyle name="Calculation 2 2" xfId="2570"/>
    <cellStyle name="Calculation 3" xfId="2566"/>
    <cellStyle name="Cálculo" xfId="1142" builtinId="22" customBuiltin="1"/>
    <cellStyle name="Cálculo 2" xfId="91"/>
    <cellStyle name="Cálculo 2 2" xfId="92"/>
    <cellStyle name="Cálculo 2 2 2" xfId="2571"/>
    <cellStyle name="Cálculo 2 3" xfId="2561"/>
    <cellStyle name="Celda de comprobación" xfId="1144" builtinId="23" customBuiltin="1"/>
    <cellStyle name="Celda de comprobación 2" xfId="93"/>
    <cellStyle name="Celda de comprobación 2 2" xfId="94"/>
    <cellStyle name="Celda vinculada" xfId="1143" builtinId="24" customBuiltin="1"/>
    <cellStyle name="Celda vinculada 2" xfId="95"/>
    <cellStyle name="Celda vinculada 2 2" xfId="96"/>
    <cellStyle name="Check Cell" xfId="97"/>
    <cellStyle name="Check Cell 2" xfId="98"/>
    <cellStyle name="Comma 10" xfId="99"/>
    <cellStyle name="Comma 11" xfId="100"/>
    <cellStyle name="Comma 12" xfId="101"/>
    <cellStyle name="Comma 13" xfId="102"/>
    <cellStyle name="Comma 14" xfId="103"/>
    <cellStyle name="Comma 15" xfId="104"/>
    <cellStyle name="Comma 16" xfId="105"/>
    <cellStyle name="Comma 17" xfId="106"/>
    <cellStyle name="Comma 18" xfId="107"/>
    <cellStyle name="Comma 19" xfId="108"/>
    <cellStyle name="Comma 2" xfId="109"/>
    <cellStyle name="Comma 2 2" xfId="110"/>
    <cellStyle name="Comma 2 2 2" xfId="111"/>
    <cellStyle name="Comma 2 2 2 2" xfId="112"/>
    <cellStyle name="Comma 2 2 2 2 2" xfId="113"/>
    <cellStyle name="Comma 2 2 2 2 2 2" xfId="114"/>
    <cellStyle name="Comma 2 2 2 2 2 2 2" xfId="115"/>
    <cellStyle name="Comma 2 2 2 2 2 2 2 2" xfId="116"/>
    <cellStyle name="Comma 2 2 2 2 2 2 2 2 2" xfId="117"/>
    <cellStyle name="Comma 2 2 2 2 2 2 2 2 2 2" xfId="118"/>
    <cellStyle name="Comma 2 2 2 2 2 2 2 2 2 2 2" xfId="119"/>
    <cellStyle name="Comma 2 2 2 2 2 2 2 2 2 2 2 2" xfId="120"/>
    <cellStyle name="Comma 2 2 2 2 2 2 2 2 2 3" xfId="121"/>
    <cellStyle name="Comma 2 2 2 2 2 2 2 2 3" xfId="122"/>
    <cellStyle name="Comma 2 2 2 2 2 2 2 2 3 2" xfId="123"/>
    <cellStyle name="Comma 2 2 2 2 2 2 2 3" xfId="124"/>
    <cellStyle name="Comma 2 2 2 2 2 2 2 3 2" xfId="125"/>
    <cellStyle name="Comma 2 2 2 2 2 2 2 3 2 2" xfId="126"/>
    <cellStyle name="Comma 2 2 2 2 2 2 2 4" xfId="127"/>
    <cellStyle name="Comma 2 2 2 2 2 2 3" xfId="128"/>
    <cellStyle name="Comma 2 2 2 2 2 2 3 2" xfId="129"/>
    <cellStyle name="Comma 2 2 2 2 2 2 3 2 2" xfId="130"/>
    <cellStyle name="Comma 2 2 2 2 2 2 3 2 2 2" xfId="131"/>
    <cellStyle name="Comma 2 2 2 2 2 2 3 3" xfId="132"/>
    <cellStyle name="Comma 2 2 2 2 2 2 4" xfId="133"/>
    <cellStyle name="Comma 2 2 2 2 2 2 4 2" xfId="134"/>
    <cellStyle name="Comma 2 2 2 2 2 3" xfId="135"/>
    <cellStyle name="Comma 2 2 2 2 2 3 2" xfId="136"/>
    <cellStyle name="Comma 2 2 2 2 2 3 2 2" xfId="137"/>
    <cellStyle name="Comma 2 2 2 2 2 3 2 2 2" xfId="138"/>
    <cellStyle name="Comma 2 2 2 2 2 3 2 2 2 2" xfId="139"/>
    <cellStyle name="Comma 2 2 2 2 2 3 2 3" xfId="140"/>
    <cellStyle name="Comma 2 2 2 2 2 3 3" xfId="141"/>
    <cellStyle name="Comma 2 2 2 2 2 3 3 2" xfId="142"/>
    <cellStyle name="Comma 2 2 2 2 2 4" xfId="143"/>
    <cellStyle name="Comma 2 2 2 2 2 4 2" xfId="144"/>
    <cellStyle name="Comma 2 2 2 2 2 4 2 2" xfId="145"/>
    <cellStyle name="Comma 2 2 2 2 2 5" xfId="146"/>
    <cellStyle name="Comma 2 2 2 2 3" xfId="147"/>
    <cellStyle name="Comma 2 2 2 2 3 2" xfId="148"/>
    <cellStyle name="Comma 2 2 2 2 3 2 2" xfId="149"/>
    <cellStyle name="Comma 2 2 2 2 3 2 2 2" xfId="150"/>
    <cellStyle name="Comma 2 2 2 2 3 2 2 2 2" xfId="151"/>
    <cellStyle name="Comma 2 2 2 2 3 2 2 2 2 2" xfId="152"/>
    <cellStyle name="Comma 2 2 2 2 3 2 2 3" xfId="153"/>
    <cellStyle name="Comma 2 2 2 2 3 2 3" xfId="154"/>
    <cellStyle name="Comma 2 2 2 2 3 2 3 2" xfId="155"/>
    <cellStyle name="Comma 2 2 2 2 3 3" xfId="156"/>
    <cellStyle name="Comma 2 2 2 2 3 3 2" xfId="157"/>
    <cellStyle name="Comma 2 2 2 2 3 3 2 2" xfId="158"/>
    <cellStyle name="Comma 2 2 2 2 3 4" xfId="159"/>
    <cellStyle name="Comma 2 2 2 2 4" xfId="160"/>
    <cellStyle name="Comma 2 2 2 2 4 2" xfId="161"/>
    <cellStyle name="Comma 2 2 2 2 4 2 2" xfId="162"/>
    <cellStyle name="Comma 2 2 2 2 4 2 2 2" xfId="163"/>
    <cellStyle name="Comma 2 2 2 2 4 3" xfId="164"/>
    <cellStyle name="Comma 2 2 2 2 5" xfId="165"/>
    <cellStyle name="Comma 2 2 2 2 5 2" xfId="166"/>
    <cellStyle name="Comma 2 2 2 3" xfId="167"/>
    <cellStyle name="Comma 2 2 2 3 2" xfId="168"/>
    <cellStyle name="Comma 2 2 2 3 2 2" xfId="169"/>
    <cellStyle name="Comma 2 2 2 3 2 2 2" xfId="170"/>
    <cellStyle name="Comma 2 2 2 3 2 2 2 2" xfId="171"/>
    <cellStyle name="Comma 2 2 2 3 2 2 2 2 2" xfId="172"/>
    <cellStyle name="Comma 2 2 2 3 2 2 2 2 2 2" xfId="173"/>
    <cellStyle name="Comma 2 2 2 3 2 2 2 3" xfId="174"/>
    <cellStyle name="Comma 2 2 2 3 2 2 3" xfId="175"/>
    <cellStyle name="Comma 2 2 2 3 2 2 3 2" xfId="176"/>
    <cellStyle name="Comma 2 2 2 3 2 3" xfId="177"/>
    <cellStyle name="Comma 2 2 2 3 2 3 2" xfId="178"/>
    <cellStyle name="Comma 2 2 2 3 2 3 2 2" xfId="179"/>
    <cellStyle name="Comma 2 2 2 3 2 4" xfId="180"/>
    <cellStyle name="Comma 2 2 2 3 3" xfId="181"/>
    <cellStyle name="Comma 2 2 2 3 3 2" xfId="182"/>
    <cellStyle name="Comma 2 2 2 3 3 2 2" xfId="183"/>
    <cellStyle name="Comma 2 2 2 3 3 2 2 2" xfId="184"/>
    <cellStyle name="Comma 2 2 2 3 3 3" xfId="185"/>
    <cellStyle name="Comma 2 2 2 3 4" xfId="186"/>
    <cellStyle name="Comma 2 2 2 3 4 2" xfId="187"/>
    <cellStyle name="Comma 2 2 2 4" xfId="188"/>
    <cellStyle name="Comma 2 2 2 4 2" xfId="189"/>
    <cellStyle name="Comma 2 2 2 4 2 2" xfId="190"/>
    <cellStyle name="Comma 2 2 2 4 2 2 2" xfId="191"/>
    <cellStyle name="Comma 2 2 2 4 2 2 2 2" xfId="192"/>
    <cellStyle name="Comma 2 2 2 4 2 3" xfId="193"/>
    <cellStyle name="Comma 2 2 2 4 3" xfId="194"/>
    <cellStyle name="Comma 2 2 2 4 3 2" xfId="195"/>
    <cellStyle name="Comma 2 2 2 5" xfId="196"/>
    <cellStyle name="Comma 2 2 2 5 2" xfId="197"/>
    <cellStyle name="Comma 2 2 2 5 2 2" xfId="198"/>
    <cellStyle name="Comma 2 2 2 6" xfId="199"/>
    <cellStyle name="Comma 2 2 3" xfId="200"/>
    <cellStyle name="Comma 2 2 3 2" xfId="201"/>
    <cellStyle name="Comma 2 2 3 2 2" xfId="202"/>
    <cellStyle name="Comma 2 2 3 2 2 2" xfId="203"/>
    <cellStyle name="Comma 2 2 3 2 2 2 2" xfId="204"/>
    <cellStyle name="Comma 2 2 3 2 2 2 2 2" xfId="205"/>
    <cellStyle name="Comma 2 2 3 2 2 2 2 2 2" xfId="206"/>
    <cellStyle name="Comma 2 2 3 2 2 2 2 2 2 2" xfId="207"/>
    <cellStyle name="Comma 2 2 3 2 2 2 2 3" xfId="208"/>
    <cellStyle name="Comma 2 2 3 2 2 2 3" xfId="209"/>
    <cellStyle name="Comma 2 2 3 2 2 2 3 2" xfId="210"/>
    <cellStyle name="Comma 2 2 3 2 2 3" xfId="211"/>
    <cellStyle name="Comma 2 2 3 2 2 3 2" xfId="212"/>
    <cellStyle name="Comma 2 2 3 2 2 3 2 2" xfId="213"/>
    <cellStyle name="Comma 2 2 3 2 2 4" xfId="214"/>
    <cellStyle name="Comma 2 2 3 2 3" xfId="215"/>
    <cellStyle name="Comma 2 2 3 2 3 2" xfId="216"/>
    <cellStyle name="Comma 2 2 3 2 3 2 2" xfId="217"/>
    <cellStyle name="Comma 2 2 3 2 3 2 2 2" xfId="218"/>
    <cellStyle name="Comma 2 2 3 2 3 3" xfId="219"/>
    <cellStyle name="Comma 2 2 3 2 4" xfId="220"/>
    <cellStyle name="Comma 2 2 3 2 4 2" xfId="221"/>
    <cellStyle name="Comma 2 2 3 3" xfId="222"/>
    <cellStyle name="Comma 2 2 3 3 2" xfId="223"/>
    <cellStyle name="Comma 2 2 3 3 2 2" xfId="224"/>
    <cellStyle name="Comma 2 2 3 3 2 2 2" xfId="225"/>
    <cellStyle name="Comma 2 2 3 3 2 2 2 2" xfId="226"/>
    <cellStyle name="Comma 2 2 3 3 2 3" xfId="227"/>
    <cellStyle name="Comma 2 2 3 3 3" xfId="228"/>
    <cellStyle name="Comma 2 2 3 3 3 2" xfId="229"/>
    <cellStyle name="Comma 2 2 3 4" xfId="230"/>
    <cellStyle name="Comma 2 2 3 4 2" xfId="231"/>
    <cellStyle name="Comma 2 2 3 4 2 2" xfId="232"/>
    <cellStyle name="Comma 2 2 3 5" xfId="233"/>
    <cellStyle name="Comma 2 2 4" xfId="234"/>
    <cellStyle name="Comma 2 2 4 2" xfId="235"/>
    <cellStyle name="Comma 2 2 4 2 2" xfId="236"/>
    <cellStyle name="Comma 2 2 4 2 2 2" xfId="237"/>
    <cellStyle name="Comma 2 2 4 2 2 2 2" xfId="238"/>
    <cellStyle name="Comma 2 2 4 2 2 2 2 2" xfId="239"/>
    <cellStyle name="Comma 2 2 4 2 2 3" xfId="240"/>
    <cellStyle name="Comma 2 2 4 2 3" xfId="241"/>
    <cellStyle name="Comma 2 2 4 2 3 2" xfId="242"/>
    <cellStyle name="Comma 2 2 4 3" xfId="243"/>
    <cellStyle name="Comma 2 2 4 3 2" xfId="244"/>
    <cellStyle name="Comma 2 2 4 3 2 2" xfId="245"/>
    <cellStyle name="Comma 2 2 4 4" xfId="246"/>
    <cellStyle name="Comma 2 2 5" xfId="247"/>
    <cellStyle name="Comma 2 2 5 2" xfId="248"/>
    <cellStyle name="Comma 2 2 5 2 2" xfId="249"/>
    <cellStyle name="Comma 2 2 5 2 2 2" xfId="250"/>
    <cellStyle name="Comma 2 2 5 3" xfId="251"/>
    <cellStyle name="Comma 2 2 6" xfId="252"/>
    <cellStyle name="Comma 2 2 6 2" xfId="253"/>
    <cellStyle name="Comma 2 2 7" xfId="1674"/>
    <cellStyle name="Comma 2 3" xfId="254"/>
    <cellStyle name="Comma 2 3 2" xfId="658"/>
    <cellStyle name="Comma 2 3 3" xfId="2531"/>
    <cellStyle name="Comma 2 4" xfId="255"/>
    <cellStyle name="Comma 2 4 2" xfId="256"/>
    <cellStyle name="Comma 2 4 3" xfId="257"/>
    <cellStyle name="Comma 2 4 4" xfId="258"/>
    <cellStyle name="Comma 2 4 5" xfId="259"/>
    <cellStyle name="Comma 2 4 6" xfId="659"/>
    <cellStyle name="Comma 2 5" xfId="260"/>
    <cellStyle name="Comma 2 6" xfId="261"/>
    <cellStyle name="Comma 2 7" xfId="262"/>
    <cellStyle name="Comma 2 8" xfId="1178"/>
    <cellStyle name="Comma 20" xfId="263"/>
    <cellStyle name="Comma 21" xfId="264"/>
    <cellStyle name="Comma 22" xfId="265"/>
    <cellStyle name="Comma 22 2" xfId="266"/>
    <cellStyle name="Comma 23" xfId="267"/>
    <cellStyle name="Comma 24" xfId="268"/>
    <cellStyle name="Comma 24 2" xfId="269"/>
    <cellStyle name="Comma 25" xfId="270"/>
    <cellStyle name="Comma 26" xfId="271"/>
    <cellStyle name="Comma 26 2" xfId="272"/>
    <cellStyle name="Comma 29" xfId="273"/>
    <cellStyle name="Comma 3" xfId="274"/>
    <cellStyle name="Comma 3 2" xfId="275"/>
    <cellStyle name="Comma 3 3" xfId="276"/>
    <cellStyle name="Comma 3 4" xfId="277"/>
    <cellStyle name="Comma 3 5" xfId="278"/>
    <cellStyle name="Comma 3 6" xfId="279"/>
    <cellStyle name="Comma 3 7" xfId="660"/>
    <cellStyle name="Comma 4" xfId="280"/>
    <cellStyle name="Comma 5" xfId="281"/>
    <cellStyle name="Comma 5 2" xfId="661"/>
    <cellStyle name="Comma 6" xfId="282"/>
    <cellStyle name="Comma 7" xfId="283"/>
    <cellStyle name="Comma 8" xfId="284"/>
    <cellStyle name="Comma 9" xfId="285"/>
    <cellStyle name="Currency 2 2" xfId="662"/>
    <cellStyle name="Currency 2 3" xfId="663"/>
    <cellStyle name="Currency 2 4" xfId="664"/>
    <cellStyle name="Currency 2 5" xfId="665"/>
    <cellStyle name="Currency_CI-Prov" xfId="666"/>
    <cellStyle name="Diseño" xfId="286"/>
    <cellStyle name="Encabezado 1" xfId="1133" builtinId="16" customBuiltin="1"/>
    <cellStyle name="Encabezado 4" xfId="1136" builtinId="19" customBuiltin="1"/>
    <cellStyle name="Encabezado 4 2" xfId="287"/>
    <cellStyle name="Encabezado 4 2 2" xfId="288"/>
    <cellStyle name="Énfasis1" xfId="1149" builtinId="29" customBuiltin="1"/>
    <cellStyle name="Énfasis1 2" xfId="289"/>
    <cellStyle name="Énfasis1 2 2" xfId="290"/>
    <cellStyle name="Énfasis2" xfId="1153" builtinId="33" customBuiltin="1"/>
    <cellStyle name="Énfasis2 2" xfId="291"/>
    <cellStyle name="Énfasis2 2 2" xfId="292"/>
    <cellStyle name="Énfasis3" xfId="1157" builtinId="37" customBuiltin="1"/>
    <cellStyle name="Énfasis3 2" xfId="293"/>
    <cellStyle name="Énfasis3 2 2" xfId="294"/>
    <cellStyle name="Énfasis4" xfId="1161" builtinId="41" customBuiltin="1"/>
    <cellStyle name="Énfasis4 2" xfId="295"/>
    <cellStyle name="Énfasis4 2 2" xfId="296"/>
    <cellStyle name="Énfasis5" xfId="1165" builtinId="45" customBuiltin="1"/>
    <cellStyle name="Énfasis5 2" xfId="297"/>
    <cellStyle name="Énfasis5 2 2" xfId="298"/>
    <cellStyle name="Énfasis6" xfId="1169" builtinId="49" customBuiltin="1"/>
    <cellStyle name="Énfasis6 2" xfId="299"/>
    <cellStyle name="Énfasis6 2 2" xfId="300"/>
    <cellStyle name="Entrada" xfId="1140" builtinId="20" customBuiltin="1"/>
    <cellStyle name="Entrada 2" xfId="301"/>
    <cellStyle name="Entrada 2 2" xfId="302"/>
    <cellStyle name="Entrada 2 2 2" xfId="2572"/>
    <cellStyle name="Entrada 2 3" xfId="2562"/>
    <cellStyle name="Euro" xfId="303"/>
    <cellStyle name="Euro 2" xfId="630"/>
    <cellStyle name="Euro 2 2" xfId="1179"/>
    <cellStyle name="Euro 3" xfId="667"/>
    <cellStyle name="Euro 3 2" xfId="1675"/>
    <cellStyle name="Euro 4" xfId="668"/>
    <cellStyle name="Euro 4 2" xfId="1042"/>
    <cellStyle name="Euro 5" xfId="1096"/>
    <cellStyle name="Euro 6" xfId="2514"/>
    <cellStyle name="Explanatory Text" xfId="304"/>
    <cellStyle name="Explanatory Text 2" xfId="305"/>
    <cellStyle name="Followed Hyperlink" xfId="669"/>
    <cellStyle name="Followed Hyperlink 2" xfId="670"/>
    <cellStyle name="Good" xfId="306"/>
    <cellStyle name="Good 2" xfId="307"/>
    <cellStyle name="Heading 1" xfId="308"/>
    <cellStyle name="Heading 1 2" xfId="309"/>
    <cellStyle name="Heading 2" xfId="310"/>
    <cellStyle name="Heading 2 2" xfId="311"/>
    <cellStyle name="Heading 3" xfId="312"/>
    <cellStyle name="Heading 3 2" xfId="313"/>
    <cellStyle name="Heading 4" xfId="314"/>
    <cellStyle name="Heading 4 2" xfId="315"/>
    <cellStyle name="Hipervínculo" xfId="1117"/>
    <cellStyle name="Hipervínculo 2" xfId="316"/>
    <cellStyle name="Hipervínculo 2 2" xfId="1180"/>
    <cellStyle name="Hipervínculo 3" xfId="1130"/>
    <cellStyle name="Hipervínculo 3 2" xfId="2532"/>
    <cellStyle name="Hipervínculo 4" xfId="2614"/>
    <cellStyle name="Hipervínculo 5" xfId="2617"/>
    <cellStyle name="Hyperlink" xfId="671"/>
    <cellStyle name="Hyperlink 2" xfId="672"/>
    <cellStyle name="Incorrecto" xfId="1138" builtinId="27" customBuiltin="1"/>
    <cellStyle name="Incorrecto 2" xfId="317"/>
    <cellStyle name="Incorrecto 2 2" xfId="318"/>
    <cellStyle name="Input" xfId="319"/>
    <cellStyle name="Input 2" xfId="320"/>
    <cellStyle name="Input 2 2" xfId="2573"/>
    <cellStyle name="Input 3" xfId="2567"/>
    <cellStyle name="Linked Cell" xfId="321"/>
    <cellStyle name="Linked Cell 2" xfId="322"/>
    <cellStyle name="Millares" xfId="323" builtinId="3"/>
    <cellStyle name="Millares 10" xfId="673"/>
    <cellStyle name="Millares 10 2" xfId="607"/>
    <cellStyle name="Millares 10 2 2" xfId="674"/>
    <cellStyle name="Millares 10 2 2 2" xfId="675"/>
    <cellStyle name="Millares 10 2 2 2 2" xfId="676"/>
    <cellStyle name="Millares 10 2 2 2 2 2" xfId="1181"/>
    <cellStyle name="Millares 10 2 2 2 2 2 2" xfId="1676"/>
    <cellStyle name="Millares 10 2 2 2 2 3" xfId="1677"/>
    <cellStyle name="Millares 10 2 2 2 3" xfId="1182"/>
    <cellStyle name="Millares 10 2 2 2 3 2" xfId="1678"/>
    <cellStyle name="Millares 10 2 2 2 4" xfId="1679"/>
    <cellStyle name="Millares 10 2 2 3" xfId="677"/>
    <cellStyle name="Millares 10 2 2 3 2" xfId="1183"/>
    <cellStyle name="Millares 10 2 2 3 2 2" xfId="1680"/>
    <cellStyle name="Millares 10 2 2 3 3" xfId="1681"/>
    <cellStyle name="Millares 10 2 2 4" xfId="1184"/>
    <cellStyle name="Millares 10 2 2 4 2" xfId="1682"/>
    <cellStyle name="Millares 10 2 2 5" xfId="1683"/>
    <cellStyle name="Millares 10 2 3" xfId="678"/>
    <cellStyle name="Millares 10 2 3 2" xfId="679"/>
    <cellStyle name="Millares 10 2 3 2 2" xfId="1185"/>
    <cellStyle name="Millares 10 2 3 2 2 2" xfId="1684"/>
    <cellStyle name="Millares 10 2 3 2 3" xfId="1685"/>
    <cellStyle name="Millares 10 2 3 3" xfId="1186"/>
    <cellStyle name="Millares 10 2 3 3 2" xfId="1686"/>
    <cellStyle name="Millares 10 2 3 4" xfId="1687"/>
    <cellStyle name="Millares 10 2 4" xfId="680"/>
    <cellStyle name="Millares 10 2 4 2" xfId="1187"/>
    <cellStyle name="Millares 10 2 4 2 2" xfId="1688"/>
    <cellStyle name="Millares 10 2 4 3" xfId="1689"/>
    <cellStyle name="Millares 10 2 5" xfId="681"/>
    <cellStyle name="Millares 10 2 6" xfId="1188"/>
    <cellStyle name="Millares 10 2 7" xfId="2530"/>
    <cellStyle name="Millares 10 3" xfId="682"/>
    <cellStyle name="Millares 10 3 2" xfId="1690"/>
    <cellStyle name="Millares 10 4" xfId="2527"/>
    <cellStyle name="Millares 11" xfId="683"/>
    <cellStyle name="Millares 11 10" xfId="1691"/>
    <cellStyle name="Millares 11 2" xfId="684"/>
    <cellStyle name="Millares 11 2 2" xfId="1692"/>
    <cellStyle name="Millares 11 3" xfId="685"/>
    <cellStyle name="Millares 11 3 2" xfId="1693"/>
    <cellStyle name="Millares 11 4" xfId="686"/>
    <cellStyle name="Millares 11 4 2" xfId="1694"/>
    <cellStyle name="Millares 11 5" xfId="687"/>
    <cellStyle name="Millares 11 5 2" xfId="1695"/>
    <cellStyle name="Millares 11 6" xfId="688"/>
    <cellStyle name="Millares 11 6 2" xfId="1696"/>
    <cellStyle name="Millares 11 7" xfId="689"/>
    <cellStyle name="Millares 11 7 2" xfId="1697"/>
    <cellStyle name="Millares 11 8" xfId="690"/>
    <cellStyle name="Millares 11 8 2" xfId="1698"/>
    <cellStyle name="Millares 11 9" xfId="691"/>
    <cellStyle name="Millares 11 9 2" xfId="1699"/>
    <cellStyle name="Millares 12" xfId="692"/>
    <cellStyle name="Millares 12 2" xfId="1043"/>
    <cellStyle name="Millares 12 3" xfId="1189"/>
    <cellStyle name="Millares 13" xfId="693"/>
    <cellStyle name="Millares 13 10" xfId="1044"/>
    <cellStyle name="Millares 13 10 2" xfId="1190"/>
    <cellStyle name="Millares 13 11" xfId="1191"/>
    <cellStyle name="Millares 13 11 2" xfId="1700"/>
    <cellStyle name="Millares 13 12" xfId="694"/>
    <cellStyle name="Millares 13 12 2" xfId="1701"/>
    <cellStyle name="Millares 13 13" xfId="695"/>
    <cellStyle name="Millares 13 13 2" xfId="1702"/>
    <cellStyle name="Millares 13 14" xfId="1192"/>
    <cellStyle name="Millares 13 14 2" xfId="1703"/>
    <cellStyle name="Millares 13 15" xfId="1193"/>
    <cellStyle name="Millares 13 15 2" xfId="1704"/>
    <cellStyle name="Millares 13 16" xfId="1194"/>
    <cellStyle name="Millares 13 16 2" xfId="1705"/>
    <cellStyle name="Millares 13 17" xfId="1706"/>
    <cellStyle name="Millares 13 2" xfId="696"/>
    <cellStyle name="Millares 13 2 2" xfId="697"/>
    <cellStyle name="Millares 13 2 2 2" xfId="698"/>
    <cellStyle name="Millares 13 2 2 2 2" xfId="1195"/>
    <cellStyle name="Millares 13 2 2 2 2 2" xfId="1707"/>
    <cellStyle name="Millares 13 2 2 2 3" xfId="1708"/>
    <cellStyle name="Millares 13 2 2 3" xfId="1196"/>
    <cellStyle name="Millares 13 2 2 3 2" xfId="1709"/>
    <cellStyle name="Millares 13 2 2 4" xfId="1710"/>
    <cellStyle name="Millares 13 2 3" xfId="699"/>
    <cellStyle name="Millares 13 2 3 2" xfId="1197"/>
    <cellStyle name="Millares 13 2 3 2 2" xfId="1711"/>
    <cellStyle name="Millares 13 2 3 3" xfId="1712"/>
    <cellStyle name="Millares 13 2 4" xfId="1198"/>
    <cellStyle name="Millares 13 2 4 2" xfId="1713"/>
    <cellStyle name="Millares 13 2 5" xfId="1714"/>
    <cellStyle name="Millares 13 3" xfId="700"/>
    <cellStyle name="Millares 13 3 2" xfId="701"/>
    <cellStyle name="Millares 13 3 2 2" xfId="1199"/>
    <cellStyle name="Millares 13 3 2 2 2" xfId="1715"/>
    <cellStyle name="Millares 13 3 2 3" xfId="1716"/>
    <cellStyle name="Millares 13 3 3" xfId="1200"/>
    <cellStyle name="Millares 13 3 3 2" xfId="1717"/>
    <cellStyle name="Millares 13 3 4" xfId="1718"/>
    <cellStyle name="Millares 13 4" xfId="702"/>
    <cellStyle name="Millares 13 4 2" xfId="1201"/>
    <cellStyle name="Millares 13 4 2 2" xfId="1719"/>
    <cellStyle name="Millares 13 4 3" xfId="1720"/>
    <cellStyle name="Millares 13 5" xfId="703"/>
    <cellStyle name="Millares 13 5 2" xfId="1721"/>
    <cellStyle name="Millares 13 6" xfId="704"/>
    <cellStyle name="Millares 13 6 2" xfId="1722"/>
    <cellStyle name="Millares 13 7" xfId="705"/>
    <cellStyle name="Millares 13 7 2" xfId="1723"/>
    <cellStyle name="Millares 13 8" xfId="706"/>
    <cellStyle name="Millares 13 8 2" xfId="1724"/>
    <cellStyle name="Millares 13 9" xfId="707"/>
    <cellStyle name="Millares 13 9 2" xfId="1202"/>
    <cellStyle name="Millares 13 9 2 2" xfId="1725"/>
    <cellStyle name="Millares 13 9 3" xfId="1726"/>
    <cellStyle name="Millares 14" xfId="708"/>
    <cellStyle name="Millares 14 2" xfId="1045"/>
    <cellStyle name="Millares 14 2 2" xfId="1205"/>
    <cellStyle name="Millares 14 2 2 2" xfId="1206"/>
    <cellStyle name="Millares 14 2 2 2 2" xfId="1207"/>
    <cellStyle name="Millares 14 2 2 2 2 2" xfId="1208"/>
    <cellStyle name="Millares 14 2 2 2 2 2 2" xfId="1727"/>
    <cellStyle name="Millares 14 2 2 2 2 3" xfId="1728"/>
    <cellStyle name="Millares 14 2 2 2 3" xfId="1729"/>
    <cellStyle name="Millares 14 2 2 3" xfId="1730"/>
    <cellStyle name="Millares 14 2 3" xfId="1204"/>
    <cellStyle name="Millares 14 3" xfId="1109"/>
    <cellStyle name="Millares 14 4" xfId="1203"/>
    <cellStyle name="Millares 15" xfId="324"/>
    <cellStyle name="Millares 15 2" xfId="1209"/>
    <cellStyle name="Millares 16" xfId="709"/>
    <cellStyle name="Millares 16 2" xfId="1046"/>
    <cellStyle name="Millares 16 2 2" xfId="1731"/>
    <cellStyle name="Millares 16 3" xfId="1210"/>
    <cellStyle name="Millares 17" xfId="1047"/>
    <cellStyle name="Millares 17 2" xfId="1212"/>
    <cellStyle name="Millares 17 2 2" xfId="1732"/>
    <cellStyle name="Millares 17 3" xfId="1211"/>
    <cellStyle name="Millares 18" xfId="1090"/>
    <cellStyle name="Millares 18 2" xfId="1097"/>
    <cellStyle name="Millares 18 3" xfId="1213"/>
    <cellStyle name="Millares 19" xfId="1106"/>
    <cellStyle name="Millares 19 2" xfId="1112"/>
    <cellStyle name="Millares 19 2 2" xfId="1733"/>
    <cellStyle name="Millares 19 3" xfId="1214"/>
    <cellStyle name="Millares 2" xfId="325"/>
    <cellStyle name="Millares 2 10" xfId="710"/>
    <cellStyle name="Millares 2 11" xfId="1120"/>
    <cellStyle name="Millares 2 2" xfId="326"/>
    <cellStyle name="Millares 2 2 2" xfId="711"/>
    <cellStyle name="Millares 2 2 2 2" xfId="1215"/>
    <cellStyle name="Millares 2 2 3" xfId="712"/>
    <cellStyle name="Millares 2 2 3 2" xfId="1734"/>
    <cellStyle name="Millares 2 3" xfId="327"/>
    <cellStyle name="Millares 2 3 2" xfId="713"/>
    <cellStyle name="Millares 2 4" xfId="328"/>
    <cellStyle name="Millares 2 4 2" xfId="329"/>
    <cellStyle name="Millares 2 4 2 2" xfId="1735"/>
    <cellStyle name="Millares 2 5" xfId="330"/>
    <cellStyle name="Millares 2 5 2" xfId="1216"/>
    <cellStyle name="Millares 2 6" xfId="331"/>
    <cellStyle name="Millares 2 6 2" xfId="1217"/>
    <cellStyle name="Millares 2 7" xfId="332"/>
    <cellStyle name="Millares 2 7 2" xfId="2626"/>
    <cellStyle name="Millares 2 8" xfId="333"/>
    <cellStyle name="Millares 2 9" xfId="334"/>
    <cellStyle name="Millares 20" xfId="1115"/>
    <cellStyle name="Millares 21" xfId="1126"/>
    <cellStyle name="Millares 21 2" xfId="2511"/>
    <cellStyle name="Millares 22" xfId="2512"/>
    <cellStyle name="Millares 23" xfId="2515"/>
    <cellStyle name="Millares 23 2" xfId="2624"/>
    <cellStyle name="Millares 24" xfId="2523"/>
    <cellStyle name="Millares 25" xfId="2583"/>
    <cellStyle name="Millares 25 2" xfId="2594"/>
    <cellStyle name="Millares 26" xfId="2588"/>
    <cellStyle name="Millares 26 2" xfId="2598"/>
    <cellStyle name="Millares 27" xfId="2604"/>
    <cellStyle name="Millares 28" xfId="2606"/>
    <cellStyle name="Millares 29" xfId="2609"/>
    <cellStyle name="Millares 3" xfId="335"/>
    <cellStyle name="Millares 3 10" xfId="1218"/>
    <cellStyle name="Millares 3 10 2" xfId="1736"/>
    <cellStyle name="Millares 3 11" xfId="1219"/>
    <cellStyle name="Millares 3 11 2" xfId="1737"/>
    <cellStyle name="Millares 3 12" xfId="1220"/>
    <cellStyle name="Millares 3 12 2" xfId="1738"/>
    <cellStyle name="Millares 3 13" xfId="1221"/>
    <cellStyle name="Millares 3 13 2" xfId="1739"/>
    <cellStyle name="Millares 3 14" xfId="1222"/>
    <cellStyle name="Millares 3 14 2" xfId="1740"/>
    <cellStyle name="Millares 3 15" xfId="1223"/>
    <cellStyle name="Millares 3 15 2" xfId="1741"/>
    <cellStyle name="Millares 3 16" xfId="1224"/>
    <cellStyle name="Millares 3 16 2" xfId="1742"/>
    <cellStyle name="Millares 3 17" xfId="1743"/>
    <cellStyle name="Millares 3 2" xfId="714"/>
    <cellStyle name="Millares 3 2 2" xfId="1744"/>
    <cellStyle name="Millares 3 3" xfId="715"/>
    <cellStyle name="Millares 3 3 2" xfId="1745"/>
    <cellStyle name="Millares 3 4" xfId="716"/>
    <cellStyle name="Millares 3 4 2" xfId="1746"/>
    <cellStyle name="Millares 3 5" xfId="717"/>
    <cellStyle name="Millares 3 5 2" xfId="1747"/>
    <cellStyle name="Millares 3 6" xfId="718"/>
    <cellStyle name="Millares 3 6 2" xfId="1748"/>
    <cellStyle name="Millares 3 7" xfId="719"/>
    <cellStyle name="Millares 3 7 2" xfId="1749"/>
    <cellStyle name="Millares 3 8" xfId="720"/>
    <cellStyle name="Millares 3 8 2" xfId="1750"/>
    <cellStyle name="Millares 3 9" xfId="1225"/>
    <cellStyle name="Millares 3 9 2" xfId="1751"/>
    <cellStyle name="Millares 30" xfId="2610"/>
    <cellStyle name="Millares 31" xfId="2611"/>
    <cellStyle name="Millares 32" xfId="2615"/>
    <cellStyle name="Millares 33" xfId="2627"/>
    <cellStyle name="Millares 4" xfId="336"/>
    <cellStyle name="Millares 4 2" xfId="721"/>
    <cellStyle name="Millares 4 2 2" xfId="1752"/>
    <cellStyle name="Millares 4 3" xfId="1753"/>
    <cellStyle name="Millares 5" xfId="337"/>
    <cellStyle name="Millares 5 2" xfId="338"/>
    <cellStyle name="Millares 5 2 2" xfId="1226"/>
    <cellStyle name="Millares 6" xfId="339"/>
    <cellStyle name="Millares 6 2" xfId="584"/>
    <cellStyle name="Millares 6 2 2" xfId="1227"/>
    <cellStyle name="Millares 6 3" xfId="722"/>
    <cellStyle name="Millares 6 3 2" xfId="1754"/>
    <cellStyle name="Millares 6 4" xfId="723"/>
    <cellStyle name="Millares 6 4 2" xfId="1755"/>
    <cellStyle name="Millares 6 5" xfId="724"/>
    <cellStyle name="Millares 6 5 2" xfId="1756"/>
    <cellStyle name="Millares 6 6" xfId="725"/>
    <cellStyle name="Millares 6 6 2" xfId="1757"/>
    <cellStyle name="Millares 6 7" xfId="726"/>
    <cellStyle name="Millares 6 7 2" xfId="1758"/>
    <cellStyle name="Millares 6 8" xfId="1759"/>
    <cellStyle name="Millares 7" xfId="340"/>
    <cellStyle name="Millares 7 2" xfId="341"/>
    <cellStyle name="Millares 7 2 2" xfId="727"/>
    <cellStyle name="Millares 7 2 2 2" xfId="1760"/>
    <cellStyle name="Millares 7 2 3" xfId="1761"/>
    <cellStyle name="Millares 7 3" xfId="728"/>
    <cellStyle name="Millares 7 3 2" xfId="1762"/>
    <cellStyle name="Millares 7 4" xfId="729"/>
    <cellStyle name="Millares 7 4 2" xfId="1763"/>
    <cellStyle name="Millares 7 5" xfId="730"/>
    <cellStyle name="Millares 7 5 2" xfId="1764"/>
    <cellStyle name="Millares 7 6" xfId="731"/>
    <cellStyle name="Millares 7 6 2" xfId="1765"/>
    <cellStyle name="Millares 7 7" xfId="732"/>
    <cellStyle name="Millares 7 7 2" xfId="1766"/>
    <cellStyle name="Millares 7 8" xfId="733"/>
    <cellStyle name="Millares 7 8 2" xfId="1767"/>
    <cellStyle name="Millares 7 9" xfId="1228"/>
    <cellStyle name="Millares 8" xfId="342"/>
    <cellStyle name="Millares 8 2" xfId="734"/>
    <cellStyle name="Millares 8 2 2" xfId="1768"/>
    <cellStyle name="Millares 8 3" xfId="1229"/>
    <cellStyle name="Millares 9" xfId="627"/>
    <cellStyle name="Millares 9 2" xfId="735"/>
    <cellStyle name="Millares 9 2 2" xfId="736"/>
    <cellStyle name="Millares_2004_06_30 Cartera de Inversion1" xfId="2625"/>
    <cellStyle name="Moneda 10" xfId="1769"/>
    <cellStyle name="Moneda 2" xfId="343"/>
    <cellStyle name="Moneda 2 2" xfId="582"/>
    <cellStyle name="Moneda 2 3" xfId="1230"/>
    <cellStyle name="Moneda 3" xfId="1231"/>
    <cellStyle name="Moneda 3 2" xfId="1770"/>
    <cellStyle name="Moneda 3 3" xfId="2517"/>
    <cellStyle name="Moneda 4" xfId="1232"/>
    <cellStyle name="Moneda 4 2" xfId="1771"/>
    <cellStyle name="Moneda 4 3" xfId="2519"/>
    <cellStyle name="Moneda 5" xfId="1233"/>
    <cellStyle name="Moneda 5 2" xfId="1772"/>
    <cellStyle name="Moneda 5 3" xfId="2520"/>
    <cellStyle name="Moneda 6" xfId="1234"/>
    <cellStyle name="Moneda 6 2" xfId="1773"/>
    <cellStyle name="Moneda 7" xfId="1235"/>
    <cellStyle name="Moneda 7 2" xfId="1774"/>
    <cellStyle name="Moneda 8" xfId="1236"/>
    <cellStyle name="Moneda 8 2" xfId="1775"/>
    <cellStyle name="Moneda 9" xfId="1237"/>
    <cellStyle name="Moneda 9 2" xfId="1776"/>
    <cellStyle name="Neutral" xfId="1139" builtinId="28" customBuiltin="1"/>
    <cellStyle name="Neutral 2" xfId="344"/>
    <cellStyle name="Neutral 2 2" xfId="345"/>
    <cellStyle name="Normal" xfId="0" builtinId="0"/>
    <cellStyle name="Normal 10" xfId="346"/>
    <cellStyle name="Normal 10 2" xfId="347"/>
    <cellStyle name="Normal 10 2 2" xfId="348"/>
    <cellStyle name="Normal 10 2 2 2" xfId="600"/>
    <cellStyle name="Normal 10 2 2 2 2" xfId="1048"/>
    <cellStyle name="Normal 10 2 2 2 2 2" xfId="1241"/>
    <cellStyle name="Normal 10 2 2 2 3" xfId="1240"/>
    <cellStyle name="Normal 10 2 2 3" xfId="1242"/>
    <cellStyle name="Normal 10 2 2 3 2" xfId="1777"/>
    <cellStyle name="Normal 10 2 2 4" xfId="1239"/>
    <cellStyle name="Normal 10 2 3" xfId="631"/>
    <cellStyle name="Normal 10 2 3 2" xfId="1244"/>
    <cellStyle name="Normal 10 2 3 2 2" xfId="1778"/>
    <cellStyle name="Normal 10 2 3 3" xfId="1243"/>
    <cellStyle name="Normal 10 2 4" xfId="1245"/>
    <cellStyle name="Normal 10 2 4 2" xfId="1779"/>
    <cellStyle name="Normal 10 2 5" xfId="1238"/>
    <cellStyle name="Normal 10 3" xfId="349"/>
    <cellStyle name="Normal 10 3 2" xfId="350"/>
    <cellStyle name="Normal 10 3 2 2" xfId="1248"/>
    <cellStyle name="Normal 10 3 2 2 2" xfId="1780"/>
    <cellStyle name="Normal 10 3 2 3" xfId="1247"/>
    <cellStyle name="Normal 10 3 3" xfId="1249"/>
    <cellStyle name="Normal 10 3 3 2" xfId="1781"/>
    <cellStyle name="Normal 10 3 4" xfId="1246"/>
    <cellStyle name="Normal 10 4" xfId="351"/>
    <cellStyle name="Normal 10 4 2" xfId="1251"/>
    <cellStyle name="Normal 10 4 2 2" xfId="1782"/>
    <cellStyle name="Normal 10 4 3" xfId="1250"/>
    <cellStyle name="Normal 10 5" xfId="737"/>
    <cellStyle name="Normal 10 5 2" xfId="1783"/>
    <cellStyle name="Normal 10 6" xfId="1252"/>
    <cellStyle name="Normal 10 6 2" xfId="1175"/>
    <cellStyle name="Normal 10 6 2 2" xfId="1253"/>
    <cellStyle name="Normal 10 6 2 2 2" xfId="1784"/>
    <cellStyle name="Normal 10 6 2 2 3" xfId="2533"/>
    <cellStyle name="Normal 10 6 2 3" xfId="1254"/>
    <cellStyle name="Normal 10 6 2 3 2" xfId="1785"/>
    <cellStyle name="Normal 10 6 2 4" xfId="1786"/>
    <cellStyle name="Normal 10 6 2 5" xfId="2534"/>
    <cellStyle name="Normal 10 6 3" xfId="1787"/>
    <cellStyle name="Normal 10 7" xfId="1255"/>
    <cellStyle name="Normal 10 7 2" xfId="1256"/>
    <cellStyle name="Normal 10 7 2 2" xfId="1788"/>
    <cellStyle name="Normal 10 7 3" xfId="1789"/>
    <cellStyle name="Normal 10 8" xfId="1790"/>
    <cellStyle name="Normal 10 9" xfId="2529"/>
    <cellStyle name="Normal 100" xfId="738"/>
    <cellStyle name="Normal 101" xfId="739"/>
    <cellStyle name="Normal 101 2" xfId="1049"/>
    <cellStyle name="Normal 102" xfId="740"/>
    <cellStyle name="Normal 102 2" xfId="1050"/>
    <cellStyle name="Normal 103" xfId="741"/>
    <cellStyle name="Normal 103 2" xfId="1051"/>
    <cellStyle name="Normal 104" xfId="742"/>
    <cellStyle name="Normal 104 2" xfId="1052"/>
    <cellStyle name="Normal 105" xfId="743"/>
    <cellStyle name="Normal 106" xfId="744"/>
    <cellStyle name="Normal 107" xfId="745"/>
    <cellStyle name="Normal 107 2" xfId="1053"/>
    <cellStyle name="Normal 108" xfId="1054"/>
    <cellStyle name="Normal 109" xfId="1055"/>
    <cellStyle name="Normal 11" xfId="352"/>
    <cellStyle name="Normal 11 2" xfId="353"/>
    <cellStyle name="Normal 11 2 2" xfId="354"/>
    <cellStyle name="Normal 11 2 2 2" xfId="746"/>
    <cellStyle name="Normal 11 2 2 2 2" xfId="747"/>
    <cellStyle name="Normal 11 2 2 2 2 2" xfId="1257"/>
    <cellStyle name="Normal 11 2 2 2 2 2 2" xfId="1791"/>
    <cellStyle name="Normal 11 2 2 2 2 3" xfId="1792"/>
    <cellStyle name="Normal 11 2 2 2 3" xfId="1258"/>
    <cellStyle name="Normal 11 2 2 2 3 2" xfId="1793"/>
    <cellStyle name="Normal 11 2 2 2 4" xfId="1794"/>
    <cellStyle name="Normal 11 2 2 3" xfId="748"/>
    <cellStyle name="Normal 11 2 2 3 2" xfId="1259"/>
    <cellStyle name="Normal 11 2 2 3 2 2" xfId="1795"/>
    <cellStyle name="Normal 11 2 2 3 3" xfId="1796"/>
    <cellStyle name="Normal 11 2 2 4" xfId="1260"/>
    <cellStyle name="Normal 11 2 2 4 2" xfId="1797"/>
    <cellStyle name="Normal 11 2 2 5" xfId="1798"/>
    <cellStyle name="Normal 11 2 3" xfId="749"/>
    <cellStyle name="Normal 11 2 3 2" xfId="750"/>
    <cellStyle name="Normal 11 2 3 2 2" xfId="1261"/>
    <cellStyle name="Normal 11 2 3 2 2 2" xfId="1799"/>
    <cellStyle name="Normal 11 2 3 2 3" xfId="1800"/>
    <cellStyle name="Normal 11 2 3 3" xfId="1262"/>
    <cellStyle name="Normal 11 2 3 3 2" xfId="1801"/>
    <cellStyle name="Normal 11 2 3 4" xfId="1802"/>
    <cellStyle name="Normal 11 2 4" xfId="751"/>
    <cellStyle name="Normal 11 2 4 2" xfId="1263"/>
    <cellStyle name="Normal 11 2 4 2 2" xfId="1803"/>
    <cellStyle name="Normal 11 2 4 3" xfId="1804"/>
    <cellStyle name="Normal 11 2 5" xfId="1264"/>
    <cellStyle name="Normal 11 2 5 2" xfId="1805"/>
    <cellStyle name="Normal 11 2 6" xfId="1806"/>
    <cellStyle name="Normal 11 3" xfId="355"/>
    <cellStyle name="Normal 11 3 2" xfId="752"/>
    <cellStyle name="Normal 11 3 2 2" xfId="753"/>
    <cellStyle name="Normal 11 3 2 2 2" xfId="754"/>
    <cellStyle name="Normal 11 3 2 2 2 2" xfId="1265"/>
    <cellStyle name="Normal 11 3 2 2 2 2 2" xfId="1807"/>
    <cellStyle name="Normal 11 3 2 2 2 3" xfId="1808"/>
    <cellStyle name="Normal 11 3 2 2 3" xfId="1266"/>
    <cellStyle name="Normal 11 3 2 2 3 2" xfId="1809"/>
    <cellStyle name="Normal 11 3 2 2 4" xfId="1810"/>
    <cellStyle name="Normal 11 3 2 3" xfId="755"/>
    <cellStyle name="Normal 11 3 2 3 2" xfId="1267"/>
    <cellStyle name="Normal 11 3 2 3 2 2" xfId="1811"/>
    <cellStyle name="Normal 11 3 2 3 3" xfId="1812"/>
    <cellStyle name="Normal 11 3 2 4" xfId="1268"/>
    <cellStyle name="Normal 11 3 2 4 2" xfId="1813"/>
    <cellStyle name="Normal 11 3 2 5" xfId="1814"/>
    <cellStyle name="Normal 11 3 3" xfId="756"/>
    <cellStyle name="Normal 11 3 3 2" xfId="757"/>
    <cellStyle name="Normal 11 3 3 2 2" xfId="1269"/>
    <cellStyle name="Normal 11 3 3 2 2 2" xfId="1815"/>
    <cellStyle name="Normal 11 3 3 2 3" xfId="1816"/>
    <cellStyle name="Normal 11 3 3 3" xfId="1270"/>
    <cellStyle name="Normal 11 3 3 3 2" xfId="1817"/>
    <cellStyle name="Normal 11 3 3 4" xfId="1818"/>
    <cellStyle name="Normal 11 3 4" xfId="758"/>
    <cellStyle name="Normal 11 3 4 2" xfId="1271"/>
    <cellStyle name="Normal 11 3 4 2 2" xfId="1819"/>
    <cellStyle name="Normal 11 3 4 3" xfId="1820"/>
    <cellStyle name="Normal 11 3 5" xfId="1272"/>
    <cellStyle name="Normal 11 3 5 2" xfId="1821"/>
    <cellStyle name="Normal 11 3 6" xfId="1822"/>
    <cellStyle name="Normal 11 4" xfId="759"/>
    <cellStyle name="Normal 11 4 2" xfId="760"/>
    <cellStyle name="Normal 11 4 2 2" xfId="761"/>
    <cellStyle name="Normal 11 4 2 2 2" xfId="1273"/>
    <cellStyle name="Normal 11 4 2 2 2 2" xfId="1823"/>
    <cellStyle name="Normal 11 4 2 2 3" xfId="1824"/>
    <cellStyle name="Normal 11 4 2 3" xfId="1274"/>
    <cellStyle name="Normal 11 4 2 3 2" xfId="1825"/>
    <cellStyle name="Normal 11 4 2 4" xfId="1826"/>
    <cellStyle name="Normal 11 4 3" xfId="762"/>
    <cellStyle name="Normal 11 4 3 2" xfId="1275"/>
    <cellStyle name="Normal 11 4 3 2 2" xfId="1827"/>
    <cellStyle name="Normal 11 4 3 3" xfId="1828"/>
    <cellStyle name="Normal 11 4 4" xfId="1276"/>
    <cellStyle name="Normal 11 4 4 2" xfId="1829"/>
    <cellStyle name="Normal 11 4 5" xfId="1830"/>
    <cellStyle name="Normal 11 5" xfId="763"/>
    <cellStyle name="Normal 11 5 2" xfId="764"/>
    <cellStyle name="Normal 11 5 2 2" xfId="1277"/>
    <cellStyle name="Normal 11 5 2 2 2" xfId="1831"/>
    <cellStyle name="Normal 11 5 2 3" xfId="1832"/>
    <cellStyle name="Normal 11 5 3" xfId="1278"/>
    <cellStyle name="Normal 11 5 3 2" xfId="1833"/>
    <cellStyle name="Normal 11 5 4" xfId="1834"/>
    <cellStyle name="Normal 11 6" xfId="765"/>
    <cellStyle name="Normal 11 6 2" xfId="1279"/>
    <cellStyle name="Normal 11 6 2 2" xfId="1835"/>
    <cellStyle name="Normal 11 6 3" xfId="1836"/>
    <cellStyle name="Normal 11 7" xfId="1280"/>
    <cellStyle name="Normal 11 7 2" xfId="1837"/>
    <cellStyle name="Normal 11 8" xfId="1838"/>
    <cellStyle name="Normal 110" xfId="1056"/>
    <cellStyle name="Normal 111" xfId="1057"/>
    <cellStyle name="Normal 112" xfId="1058"/>
    <cellStyle name="Normal 112 2" xfId="1099"/>
    <cellStyle name="Normal 113" xfId="1059"/>
    <cellStyle name="Normal 113 2" xfId="1103"/>
    <cellStyle name="Normal 114" xfId="1089"/>
    <cellStyle name="Normal 114 2" xfId="1101"/>
    <cellStyle name="Normal 114 3" xfId="1114"/>
    <cellStyle name="Normal 115" xfId="1094"/>
    <cellStyle name="Normal 115 2" xfId="1116"/>
    <cellStyle name="Normal 115 3" xfId="2601"/>
    <cellStyle name="Normal 116" xfId="1095"/>
    <cellStyle name="Normal 116 2" xfId="1129"/>
    <cellStyle name="Normal 117" xfId="1100"/>
    <cellStyle name="Normal 117 2" xfId="1108"/>
    <cellStyle name="Normal 117 3" xfId="2509"/>
    <cellStyle name="Normal 118" xfId="1102"/>
    <cellStyle name="Normal 118 2" xfId="2505"/>
    <cellStyle name="Normal 119" xfId="1104"/>
    <cellStyle name="Normal 119 2" xfId="2510"/>
    <cellStyle name="Normal 12" xfId="356"/>
    <cellStyle name="Normal 12 2" xfId="357"/>
    <cellStyle name="Normal 12 2 2" xfId="358"/>
    <cellStyle name="Normal 12 2 2 2" xfId="766"/>
    <cellStyle name="Normal 12 2 2 2 2" xfId="1281"/>
    <cellStyle name="Normal 12 2 2 2 2 2" xfId="1839"/>
    <cellStyle name="Normal 12 2 2 2 3" xfId="1840"/>
    <cellStyle name="Normal 12 2 2 3" xfId="1282"/>
    <cellStyle name="Normal 12 2 2 3 2" xfId="1841"/>
    <cellStyle name="Normal 12 2 2 4" xfId="1842"/>
    <cellStyle name="Normal 12 2 3" xfId="767"/>
    <cellStyle name="Normal 12 2 3 2" xfId="1283"/>
    <cellStyle name="Normal 12 2 3 2 2" xfId="1843"/>
    <cellStyle name="Normal 12 2 3 3" xfId="1844"/>
    <cellStyle name="Normal 12 2 4" xfId="1284"/>
    <cellStyle name="Normal 12 2 4 2" xfId="1845"/>
    <cellStyle name="Normal 12 2 5" xfId="1846"/>
    <cellStyle name="Normal 12 3" xfId="359"/>
    <cellStyle name="Normal 12 3 2" xfId="768"/>
    <cellStyle name="Normal 12 3 2 2" xfId="1285"/>
    <cellStyle name="Normal 12 3 2 2 2" xfId="1847"/>
    <cellStyle name="Normal 12 3 2 3" xfId="1848"/>
    <cellStyle name="Normal 12 3 3" xfId="1286"/>
    <cellStyle name="Normal 12 3 3 2" xfId="1849"/>
    <cellStyle name="Normal 12 3 4" xfId="1850"/>
    <cellStyle name="Normal 12 4" xfId="769"/>
    <cellStyle name="Normal 12 4 2" xfId="1287"/>
    <cellStyle name="Normal 12 4 2 2" xfId="1851"/>
    <cellStyle name="Normal 12 4 3" xfId="1852"/>
    <cellStyle name="Normal 12 5" xfId="1288"/>
    <cellStyle name="Normal 12 5 2" xfId="1853"/>
    <cellStyle name="Normal 12 6" xfId="1854"/>
    <cellStyle name="Normal 120" xfId="1105"/>
    <cellStyle name="Normal 120 2" xfId="2513"/>
    <cellStyle name="Normal 121" xfId="1111"/>
    <cellStyle name="Normal 121 2" xfId="2518"/>
    <cellStyle name="Normal 122" xfId="1118"/>
    <cellStyle name="Normal 123" xfId="1121"/>
    <cellStyle name="Normal 123 2" xfId="2504"/>
    <cellStyle name="Normal 124" xfId="1122"/>
    <cellStyle name="Normal 125" xfId="1123"/>
    <cellStyle name="Normal 125 2" xfId="2521"/>
    <cellStyle name="Normal 126" xfId="1124"/>
    <cellStyle name="Normal 126 2" xfId="2525"/>
    <cellStyle name="Normal 127" xfId="1125"/>
    <cellStyle name="Normal 127 2" xfId="2592"/>
    <cellStyle name="Normal 128" xfId="1128"/>
    <cellStyle name="Normal 128 2" xfId="2593"/>
    <cellStyle name="Normal 129" xfId="1132"/>
    <cellStyle name="Normal 129 2" xfId="2595"/>
    <cellStyle name="Normal 13" xfId="360"/>
    <cellStyle name="Normal 13 10" xfId="1289"/>
    <cellStyle name="Normal 13 10 2" xfId="1855"/>
    <cellStyle name="Normal 13 11" xfId="1290"/>
    <cellStyle name="Normal 13 11 2" xfId="1856"/>
    <cellStyle name="Normal 13 12" xfId="1291"/>
    <cellStyle name="Normal 13 12 2" xfId="1857"/>
    <cellStyle name="Normal 13 13" xfId="1292"/>
    <cellStyle name="Normal 13 13 2" xfId="1858"/>
    <cellStyle name="Normal 13 14" xfId="1293"/>
    <cellStyle name="Normal 13 14 2" xfId="1859"/>
    <cellStyle name="Normal 13 15" xfId="1294"/>
    <cellStyle name="Normal 13 15 2" xfId="1860"/>
    <cellStyle name="Normal 13 16" xfId="1295"/>
    <cellStyle name="Normal 13 16 2" xfId="1861"/>
    <cellStyle name="Normal 13 2" xfId="361"/>
    <cellStyle name="Normal 13 2 2" xfId="362"/>
    <cellStyle name="Normal 13 2 2 2" xfId="770"/>
    <cellStyle name="Normal 13 2 2 2 2" xfId="1296"/>
    <cellStyle name="Normal 13 2 2 2 2 2" xfId="1862"/>
    <cellStyle name="Normal 13 2 2 2 3" xfId="1863"/>
    <cellStyle name="Normal 13 2 2 3" xfId="1297"/>
    <cellStyle name="Normal 13 2 2 3 2" xfId="1864"/>
    <cellStyle name="Normal 13 2 2 4" xfId="1865"/>
    <cellStyle name="Normal 13 2 3" xfId="771"/>
    <cellStyle name="Normal 13 2 3 2" xfId="1298"/>
    <cellStyle name="Normal 13 2 3 2 2" xfId="1866"/>
    <cellStyle name="Normal 13 2 3 3" xfId="1867"/>
    <cellStyle name="Normal 13 2 4" xfId="772"/>
    <cellStyle name="Normal 13 2 4 2" xfId="1177"/>
    <cellStyle name="Normal 13 2 4 2 2" xfId="1299"/>
    <cellStyle name="Normal 13 2 4 2 2 2" xfId="1868"/>
    <cellStyle name="Normal 13 2 4 2 3" xfId="1300"/>
    <cellStyle name="Normal 13 2 4 2 3 2" xfId="1869"/>
    <cellStyle name="Normal 13 2 4 2 4" xfId="1870"/>
    <cellStyle name="Normal 13 2 4 3" xfId="1301"/>
    <cellStyle name="Normal 13 2 5" xfId="1302"/>
    <cellStyle name="Normal 13 2 5 2" xfId="1303"/>
    <cellStyle name="Normal 13 2 5 3" xfId="1871"/>
    <cellStyle name="Normal 13 3" xfId="363"/>
    <cellStyle name="Normal 13 3 2" xfId="773"/>
    <cellStyle name="Normal 13 3 2 2" xfId="1304"/>
    <cellStyle name="Normal 13 3 2 2 2" xfId="1872"/>
    <cellStyle name="Normal 13 3 2 3" xfId="1873"/>
    <cellStyle name="Normal 13 3 3" xfId="1305"/>
    <cellStyle name="Normal 13 3 3 2" xfId="1874"/>
    <cellStyle name="Normal 13 3 4" xfId="1875"/>
    <cellStyle name="Normal 13 4" xfId="774"/>
    <cellStyle name="Normal 13 4 2" xfId="1306"/>
    <cellStyle name="Normal 13 4 2 2" xfId="1876"/>
    <cellStyle name="Normal 13 4 3" xfId="1877"/>
    <cellStyle name="Normal 13 5" xfId="775"/>
    <cellStyle name="Normal 13 5 2" xfId="1878"/>
    <cellStyle name="Normal 13 6" xfId="776"/>
    <cellStyle name="Normal 13 6 2" xfId="1879"/>
    <cellStyle name="Normal 13 7" xfId="777"/>
    <cellStyle name="Normal 13 7 2" xfId="1880"/>
    <cellStyle name="Normal 13 8" xfId="778"/>
    <cellStyle name="Normal 13 8 2" xfId="1881"/>
    <cellStyle name="Normal 13 9" xfId="1307"/>
    <cellStyle name="Normal 13 9 2" xfId="1882"/>
    <cellStyle name="Normal 130" xfId="1173"/>
    <cellStyle name="Normal 130 2" xfId="2596"/>
    <cellStyle name="Normal 131" xfId="2503"/>
    <cellStyle name="Normal 132" xfId="2506"/>
    <cellStyle name="Normal 132 2" xfId="2508"/>
    <cellStyle name="Normal 133" xfId="2581"/>
    <cellStyle name="Normal 133 2" xfId="2599"/>
    <cellStyle name="Normal 134" xfId="2582"/>
    <cellStyle name="Normal 134 2" xfId="2600"/>
    <cellStyle name="Normal 135" xfId="2585"/>
    <cellStyle name="Normal 135 2" xfId="2602"/>
    <cellStyle name="Normal 135 2 2" xfId="2619"/>
    <cellStyle name="Normal 136" xfId="2587"/>
    <cellStyle name="Normal 136 2" xfId="2605"/>
    <cellStyle name="Normal 137" xfId="2607"/>
    <cellStyle name="Normal 138" xfId="2608"/>
    <cellStyle name="Normal 139" xfId="2613"/>
    <cellStyle name="Normal 14" xfId="364"/>
    <cellStyle name="Normal 14 2" xfId="365"/>
    <cellStyle name="Normal 14 2 2" xfId="366"/>
    <cellStyle name="Normal 14 2 2 2" xfId="779"/>
    <cellStyle name="Normal 14 2 2 2 2" xfId="1308"/>
    <cellStyle name="Normal 14 2 2 2 2 2" xfId="1883"/>
    <cellStyle name="Normal 14 2 2 2 3" xfId="1884"/>
    <cellStyle name="Normal 14 2 2 3" xfId="1309"/>
    <cellStyle name="Normal 14 2 2 3 2" xfId="1885"/>
    <cellStyle name="Normal 14 2 2 4" xfId="1886"/>
    <cellStyle name="Normal 14 2 3" xfId="780"/>
    <cellStyle name="Normal 14 2 3 2" xfId="1310"/>
    <cellStyle name="Normal 14 2 3 2 2" xfId="1887"/>
    <cellStyle name="Normal 14 2 3 3" xfId="1888"/>
    <cellStyle name="Normal 14 2 4" xfId="1311"/>
    <cellStyle name="Normal 14 2 4 2" xfId="1889"/>
    <cellStyle name="Normal 14 2 5" xfId="1890"/>
    <cellStyle name="Normal 14 3" xfId="367"/>
    <cellStyle name="Normal 14 3 2" xfId="781"/>
    <cellStyle name="Normal 14 3 2 2" xfId="1312"/>
    <cellStyle name="Normal 14 3 2 2 2" xfId="1891"/>
    <cellStyle name="Normal 14 3 2 3" xfId="1892"/>
    <cellStyle name="Normal 14 3 3" xfId="1313"/>
    <cellStyle name="Normal 14 3 3 2" xfId="1893"/>
    <cellStyle name="Normal 14 3 4" xfId="1894"/>
    <cellStyle name="Normal 14 4" xfId="782"/>
    <cellStyle name="Normal 14 4 2" xfId="1314"/>
    <cellStyle name="Normal 14 4 2 2" xfId="1895"/>
    <cellStyle name="Normal 14 4 3" xfId="1896"/>
    <cellStyle name="Normal 14 5" xfId="1315"/>
    <cellStyle name="Normal 14 5 2" xfId="1897"/>
    <cellStyle name="Normal 14 6" xfId="1898"/>
    <cellStyle name="Normal 140" xfId="2618"/>
    <cellStyle name="Normal 141" xfId="2591"/>
    <cellStyle name="Normal 141 2" xfId="2620"/>
    <cellStyle name="Normal 142" xfId="2622"/>
    <cellStyle name="Normal 143" xfId="2623"/>
    <cellStyle name="Normal 15" xfId="368"/>
    <cellStyle name="Normal 15 2" xfId="369"/>
    <cellStyle name="Normal 15 2 2" xfId="370"/>
    <cellStyle name="Normal 15 2 2 2" xfId="783"/>
    <cellStyle name="Normal 15 2 2 2 2" xfId="1316"/>
    <cellStyle name="Normal 15 2 2 2 2 2" xfId="1899"/>
    <cellStyle name="Normal 15 2 2 2 3" xfId="1900"/>
    <cellStyle name="Normal 15 2 2 3" xfId="1317"/>
    <cellStyle name="Normal 15 2 2 3 2" xfId="1901"/>
    <cellStyle name="Normal 15 2 2 4" xfId="1902"/>
    <cellStyle name="Normal 15 2 3" xfId="784"/>
    <cellStyle name="Normal 15 2 3 2" xfId="1318"/>
    <cellStyle name="Normal 15 2 3 2 2" xfId="1903"/>
    <cellStyle name="Normal 15 2 3 3" xfId="1904"/>
    <cellStyle name="Normal 15 2 4" xfId="1319"/>
    <cellStyle name="Normal 15 2 4 2" xfId="1905"/>
    <cellStyle name="Normal 15 2 5" xfId="1906"/>
    <cellStyle name="Normal 15 3" xfId="371"/>
    <cellStyle name="Normal 15 3 2" xfId="785"/>
    <cellStyle name="Normal 15 3 2 2" xfId="1320"/>
    <cellStyle name="Normal 15 3 2 2 2" xfId="1907"/>
    <cellStyle name="Normal 15 3 2 3" xfId="1908"/>
    <cellStyle name="Normal 15 3 3" xfId="1321"/>
    <cellStyle name="Normal 15 3 3 2" xfId="1909"/>
    <cellStyle name="Normal 15 3 4" xfId="1910"/>
    <cellStyle name="Normal 15 4" xfId="786"/>
    <cellStyle name="Normal 15 4 2" xfId="1322"/>
    <cellStyle name="Normal 15 4 2 2" xfId="1911"/>
    <cellStyle name="Normal 15 4 3" xfId="1912"/>
    <cellStyle name="Normal 15 5" xfId="1323"/>
    <cellStyle name="Normal 15 5 2" xfId="1913"/>
    <cellStyle name="Normal 15 6" xfId="1914"/>
    <cellStyle name="Normal 16" xfId="372"/>
    <cellStyle name="Normal 16 2" xfId="373"/>
    <cellStyle name="Normal 16 2 2" xfId="374"/>
    <cellStyle name="Normal 16 2 2 2" xfId="787"/>
    <cellStyle name="Normal 16 2 2 2 2" xfId="1324"/>
    <cellStyle name="Normal 16 2 2 2 2 2" xfId="1915"/>
    <cellStyle name="Normal 16 2 2 2 3" xfId="1916"/>
    <cellStyle name="Normal 16 2 2 3" xfId="1325"/>
    <cellStyle name="Normal 16 2 2 3 2" xfId="1917"/>
    <cellStyle name="Normal 16 2 2 4" xfId="1918"/>
    <cellStyle name="Normal 16 2 3" xfId="788"/>
    <cellStyle name="Normal 16 2 3 2" xfId="1326"/>
    <cellStyle name="Normal 16 2 3 2 2" xfId="1919"/>
    <cellStyle name="Normal 16 2 3 3" xfId="1920"/>
    <cellStyle name="Normal 16 2 4" xfId="1327"/>
    <cellStyle name="Normal 16 2 4 2" xfId="1921"/>
    <cellStyle name="Normal 16 2 5" xfId="1922"/>
    <cellStyle name="Normal 16 3" xfId="375"/>
    <cellStyle name="Normal 16 3 2" xfId="789"/>
    <cellStyle name="Normal 16 3 2 2" xfId="1328"/>
    <cellStyle name="Normal 16 3 2 2 2" xfId="1923"/>
    <cellStyle name="Normal 16 3 2 3" xfId="1924"/>
    <cellStyle name="Normal 16 3 3" xfId="1329"/>
    <cellStyle name="Normal 16 3 3 2" xfId="1925"/>
    <cellStyle name="Normal 16 3 4" xfId="1926"/>
    <cellStyle name="Normal 16 4" xfId="790"/>
    <cellStyle name="Normal 16 4 2" xfId="1330"/>
    <cellStyle name="Normal 16 4 2 2" xfId="1927"/>
    <cellStyle name="Normal 16 4 3" xfId="1928"/>
    <cellStyle name="Normal 16 5" xfId="1331"/>
    <cellStyle name="Normal 16 5 2" xfId="1929"/>
    <cellStyle name="Normal 16 6" xfId="1930"/>
    <cellStyle name="Normal 17" xfId="376"/>
    <cellStyle name="Normal 17 2" xfId="377"/>
    <cellStyle name="Normal 17 2 2" xfId="378"/>
    <cellStyle name="Normal 17 3" xfId="379"/>
    <cellStyle name="Normal 17 3 2" xfId="1332"/>
    <cellStyle name="Normal 18" xfId="380"/>
    <cellStyle name="Normal 18 2" xfId="381"/>
    <cellStyle name="Normal 18 2 2" xfId="382"/>
    <cellStyle name="Normal 18 2 2 2" xfId="1335"/>
    <cellStyle name="Normal 18 2 2 2 2" xfId="1931"/>
    <cellStyle name="Normal 18 2 2 3" xfId="1334"/>
    <cellStyle name="Normal 18 2 3" xfId="1336"/>
    <cellStyle name="Normal 18 2 3 2" xfId="1932"/>
    <cellStyle name="Normal 18 2 4" xfId="1333"/>
    <cellStyle name="Normal 18 3" xfId="383"/>
    <cellStyle name="Normal 18 3 2" xfId="1338"/>
    <cellStyle name="Normal 18 3 2 2" xfId="1933"/>
    <cellStyle name="Normal 18 3 3" xfId="1337"/>
    <cellStyle name="Normal 18 4" xfId="791"/>
    <cellStyle name="Normal 18 4 2" xfId="1934"/>
    <cellStyle name="Normal 18 5" xfId="792"/>
    <cellStyle name="Normal 18 5 2" xfId="1339"/>
    <cellStyle name="Normal 18 5 2 2" xfId="1935"/>
    <cellStyle name="Normal 18 5 3" xfId="1936"/>
    <cellStyle name="Normal 18 6" xfId="1340"/>
    <cellStyle name="Normal 18 6 2" xfId="1937"/>
    <cellStyle name="Normal 18 7" xfId="1341"/>
    <cellStyle name="Normal 18 7 2" xfId="1938"/>
    <cellStyle name="Normal 18 8" xfId="1342"/>
    <cellStyle name="Normal 18 8 2" xfId="1939"/>
    <cellStyle name="Normal 18 9" xfId="1940"/>
    <cellStyle name="Normal 19" xfId="384"/>
    <cellStyle name="Normal 19 2" xfId="385"/>
    <cellStyle name="Normal 19 2 2" xfId="386"/>
    <cellStyle name="Normal 19 2 2 2" xfId="1346"/>
    <cellStyle name="Normal 19 2 2 2 2" xfId="1941"/>
    <cellStyle name="Normal 19 2 2 3" xfId="1345"/>
    <cellStyle name="Normal 19 2 3" xfId="1347"/>
    <cellStyle name="Normal 19 2 3 2" xfId="1942"/>
    <cellStyle name="Normal 19 2 4" xfId="1344"/>
    <cellStyle name="Normal 19 3" xfId="387"/>
    <cellStyle name="Normal 19 3 2" xfId="1349"/>
    <cellStyle name="Normal 19 3 2 2" xfId="1943"/>
    <cellStyle name="Normal 19 3 3" xfId="1348"/>
    <cellStyle name="Normal 19 4" xfId="1350"/>
    <cellStyle name="Normal 19 4 2" xfId="1944"/>
    <cellStyle name="Normal 19 5" xfId="1343"/>
    <cellStyle name="Normal 2" xfId="388"/>
    <cellStyle name="Normal 2 10" xfId="389"/>
    <cellStyle name="Normal 2 10 2" xfId="2536"/>
    <cellStyle name="Normal 2 10 3" xfId="2535"/>
    <cellStyle name="Normal 2 11" xfId="390"/>
    <cellStyle name="Normal 2 11 2" xfId="2537"/>
    <cellStyle name="Normal 2 12" xfId="391"/>
    <cellStyle name="Normal 2 12 2" xfId="598"/>
    <cellStyle name="Normal 2 12 3" xfId="2538"/>
    <cellStyle name="Normal 2 13" xfId="392"/>
    <cellStyle name="Normal 2 14" xfId="393"/>
    <cellStyle name="Normal 2 14 2" xfId="2522"/>
    <cellStyle name="Normal 2 14 3" xfId="2539"/>
    <cellStyle name="Normal 2 15" xfId="611"/>
    <cellStyle name="Normal 2 15 2" xfId="793"/>
    <cellStyle name="Normal 2 15 3" xfId="2540"/>
    <cellStyle name="Normal 2 16" xfId="614"/>
    <cellStyle name="Normal 2 16 2" xfId="1060"/>
    <cellStyle name="Normal 2 16 3" xfId="1061"/>
    <cellStyle name="Normal 2 16 4" xfId="1062"/>
    <cellStyle name="Normal 2 16 4 2" xfId="2597"/>
    <cellStyle name="Normal 2 16 5" xfId="2541"/>
    <cellStyle name="Normal 2 17" xfId="1119"/>
    <cellStyle name="Normal 2 17 2" xfId="1131"/>
    <cellStyle name="Normal 2 18" xfId="1351"/>
    <cellStyle name="Normal 2 18 2" xfId="2542"/>
    <cellStyle name="Normal 2 19" xfId="2543"/>
    <cellStyle name="Normal 2 2" xfId="394"/>
    <cellStyle name="Normal 2 2 10" xfId="395"/>
    <cellStyle name="Normal 2 2 10 2" xfId="2590"/>
    <cellStyle name="Normal 2 2 11" xfId="396"/>
    <cellStyle name="Normal 2 2 12" xfId="397"/>
    <cellStyle name="Normal 2 2 2" xfId="398"/>
    <cellStyle name="Normal 2 2 2 2" xfId="399"/>
    <cellStyle name="Normal 2 2 2 2 2" xfId="1945"/>
    <cellStyle name="Normal 2 2 2 3" xfId="1946"/>
    <cellStyle name="Normal 2 2 3" xfId="400"/>
    <cellStyle name="Normal 2 2 3 2" xfId="401"/>
    <cellStyle name="Normal 2 2 3 3" xfId="1352"/>
    <cellStyle name="Normal 2 2 4" xfId="402"/>
    <cellStyle name="Normal 2 2 4 2" xfId="403"/>
    <cellStyle name="Normal 2 2 5" xfId="404"/>
    <cellStyle name="Normal 2 2 5 2" xfId="405"/>
    <cellStyle name="Normal 2 2 6" xfId="406"/>
    <cellStyle name="Normal 2 2 6 2" xfId="407"/>
    <cellStyle name="Normal 2 2 7" xfId="408"/>
    <cellStyle name="Normal 2 2 8" xfId="409"/>
    <cellStyle name="Normal 2 2 9" xfId="410"/>
    <cellStyle name="Normal 2 2_6a" xfId="411"/>
    <cellStyle name="Normal 2 20" xfId="2544"/>
    <cellStyle name="Normal 2 21" xfId="2545"/>
    <cellStyle name="Normal 2 3" xfId="412"/>
    <cellStyle name="Normal 2 3 2" xfId="413"/>
    <cellStyle name="Normal 2 3 2 2" xfId="1353"/>
    <cellStyle name="Normal 2 3 3" xfId="414"/>
    <cellStyle name="Normal 2 3 3 2" xfId="1354"/>
    <cellStyle name="Normal 2 3 4" xfId="415"/>
    <cellStyle name="Normal 2 3 4 2" xfId="1355"/>
    <cellStyle name="Normal 2 3 5" xfId="416"/>
    <cellStyle name="Normal 2 3_6a" xfId="417"/>
    <cellStyle name="Normal 2 4" xfId="418"/>
    <cellStyle name="Normal 2 4 2" xfId="419"/>
    <cellStyle name="Normal 2 4 2 2" xfId="794"/>
    <cellStyle name="Normal 2 4 3" xfId="420"/>
    <cellStyle name="Normal 2 4 4" xfId="421"/>
    <cellStyle name="Normal 2 4 5" xfId="422"/>
    <cellStyle name="Normal 2 5" xfId="423"/>
    <cellStyle name="Normal 2 5 2" xfId="424"/>
    <cellStyle name="Normal 2 5 2 2" xfId="1947"/>
    <cellStyle name="Normal 2 5 3" xfId="425"/>
    <cellStyle name="Normal 2 5 4" xfId="426"/>
    <cellStyle name="Normal 2 5 5" xfId="427"/>
    <cellStyle name="Normal 2 6" xfId="428"/>
    <cellStyle name="Normal 2 6 2" xfId="429"/>
    <cellStyle name="Normal 2 7" xfId="430"/>
    <cellStyle name="Normal 2 7 2" xfId="1356"/>
    <cellStyle name="Normal 2 7 2 2" xfId="2546"/>
    <cellStyle name="Normal 2 7 3" xfId="2547"/>
    <cellStyle name="Normal 2 8" xfId="431"/>
    <cellStyle name="Normal 2 8 2" xfId="1357"/>
    <cellStyle name="Normal 2 8 2 2" xfId="2548"/>
    <cellStyle name="Normal 2 8 3" xfId="2549"/>
    <cellStyle name="Normal 2 9" xfId="432"/>
    <cellStyle name="Normal 2 9 2" xfId="2551"/>
    <cellStyle name="Normal 2 9 3" xfId="2550"/>
    <cellStyle name="Normal 2_6a" xfId="433"/>
    <cellStyle name="Normal 20" xfId="434"/>
    <cellStyle name="Normal 20 2" xfId="435"/>
    <cellStyle name="Normal 20 2 2" xfId="436"/>
    <cellStyle name="Normal 20 2 2 2" xfId="1360"/>
    <cellStyle name="Normal 20 2 2 2 2" xfId="1948"/>
    <cellStyle name="Normal 20 2 2 3" xfId="1359"/>
    <cellStyle name="Normal 20 2 3" xfId="1361"/>
    <cellStyle name="Normal 20 2 3 2" xfId="1949"/>
    <cellStyle name="Normal 20 2 4" xfId="1358"/>
    <cellStyle name="Normal 20 3" xfId="437"/>
    <cellStyle name="Normal 20 3 2" xfId="1362"/>
    <cellStyle name="Normal 20 3 2 2" xfId="1950"/>
    <cellStyle name="Normal 20 3 3" xfId="1951"/>
    <cellStyle name="Normal 20 4" xfId="795"/>
    <cellStyle name="Normal 20 4 2" xfId="1952"/>
    <cellStyle name="Normal 20 5" xfId="796"/>
    <cellStyle name="Normal 20 5 2" xfId="1363"/>
    <cellStyle name="Normal 20 5 2 2" xfId="1953"/>
    <cellStyle name="Normal 20 5 3" xfId="1954"/>
    <cellStyle name="Normal 20 6" xfId="1364"/>
    <cellStyle name="Normal 20 6 2" xfId="1955"/>
    <cellStyle name="Normal 20 7" xfId="1365"/>
    <cellStyle name="Normal 20 7 2" xfId="1956"/>
    <cellStyle name="Normal 20 8" xfId="1366"/>
    <cellStyle name="Normal 20 8 2" xfId="1957"/>
    <cellStyle name="Normal 20 9" xfId="1958"/>
    <cellStyle name="Normal 21" xfId="438"/>
    <cellStyle name="Normal 21 2" xfId="439"/>
    <cellStyle name="Normal 21 2 2" xfId="440"/>
    <cellStyle name="Normal 21 2 2 2" xfId="1370"/>
    <cellStyle name="Normal 21 2 2 2 2" xfId="1959"/>
    <cellStyle name="Normal 21 2 2 3" xfId="1369"/>
    <cellStyle name="Normal 21 2 3" xfId="1371"/>
    <cellStyle name="Normal 21 2 3 2" xfId="1960"/>
    <cellStyle name="Normal 21 2 4" xfId="1368"/>
    <cellStyle name="Normal 21 3" xfId="441"/>
    <cellStyle name="Normal 21 3 2" xfId="1373"/>
    <cellStyle name="Normal 21 3 2 2" xfId="1961"/>
    <cellStyle name="Normal 21 3 3" xfId="1372"/>
    <cellStyle name="Normal 21 4" xfId="1374"/>
    <cellStyle name="Normal 21 4 2" xfId="1962"/>
    <cellStyle name="Normal 21 5" xfId="1367"/>
    <cellStyle name="Normal 22" xfId="442"/>
    <cellStyle name="Normal 22 2" xfId="443"/>
    <cellStyle name="Normal 22 2 2" xfId="797"/>
    <cellStyle name="Normal 22 2 2 2" xfId="1375"/>
    <cellStyle name="Normal 22 2 2 2 2" xfId="1963"/>
    <cellStyle name="Normal 22 2 2 3" xfId="1964"/>
    <cellStyle name="Normal 22 2 3" xfId="1376"/>
    <cellStyle name="Normal 22 2 3 2" xfId="1965"/>
    <cellStyle name="Normal 22 2 4" xfId="1966"/>
    <cellStyle name="Normal 22 3" xfId="632"/>
    <cellStyle name="Normal 22 3 2" xfId="1378"/>
    <cellStyle name="Normal 22 3 2 2" xfId="1967"/>
    <cellStyle name="Normal 22 3 3" xfId="1377"/>
    <cellStyle name="Normal 22 4" xfId="1379"/>
    <cellStyle name="Normal 22 4 2" xfId="1968"/>
    <cellStyle name="Normal 22 5" xfId="1969"/>
    <cellStyle name="Normal 23" xfId="444"/>
    <cellStyle name="Normal 23 2" xfId="445"/>
    <cellStyle name="Normal 23 2 2" xfId="798"/>
    <cellStyle name="Normal 23 2 2 2" xfId="1380"/>
    <cellStyle name="Normal 23 2 2 2 2" xfId="1970"/>
    <cellStyle name="Normal 23 2 2 3" xfId="1971"/>
    <cellStyle name="Normal 23 2 3" xfId="1381"/>
    <cellStyle name="Normal 23 2 3 2" xfId="1972"/>
    <cellStyle name="Normal 23 2 4" xfId="1973"/>
    <cellStyle name="Normal 23 3" xfId="799"/>
    <cellStyle name="Normal 23 3 2" xfId="1382"/>
    <cellStyle name="Normal 23 3 2 2" xfId="1974"/>
    <cellStyle name="Normal 23 3 3" xfId="1975"/>
    <cellStyle name="Normal 23 4" xfId="800"/>
    <cellStyle name="Normal 23 4 2" xfId="1976"/>
    <cellStyle name="Normal 23 5" xfId="801"/>
    <cellStyle name="Normal 23 5 2" xfId="1383"/>
    <cellStyle name="Normal 23 5 2 2" xfId="1977"/>
    <cellStyle name="Normal 23 5 3" xfId="1978"/>
    <cellStyle name="Normal 23 6" xfId="1063"/>
    <cellStyle name="Normal 23 6 2" xfId="1384"/>
    <cellStyle name="Normal 23 7" xfId="1385"/>
    <cellStyle name="Normal 23 7 2" xfId="1979"/>
    <cellStyle name="Normal 23 8" xfId="1386"/>
    <cellStyle name="Normal 23 8 2" xfId="1980"/>
    <cellStyle name="Normal 23 9" xfId="1981"/>
    <cellStyle name="Normal 24" xfId="446"/>
    <cellStyle name="Normal 24 2" xfId="447"/>
    <cellStyle name="Normal 24 2 2" xfId="1387"/>
    <cellStyle name="Normal 24 2 2 2" xfId="1982"/>
    <cellStyle name="Normal 24 2 3" xfId="1983"/>
    <cellStyle name="Normal 24 3" xfId="802"/>
    <cellStyle name="Normal 24 3 2" xfId="1388"/>
    <cellStyle name="Normal 24 4" xfId="1984"/>
    <cellStyle name="Normal 25" xfId="448"/>
    <cellStyle name="Normal 25 2" xfId="449"/>
    <cellStyle name="Normal 25 2 2" xfId="1390"/>
    <cellStyle name="Normal 25 3" xfId="652"/>
    <cellStyle name="Normal 25 4" xfId="1389"/>
    <cellStyle name="Normal 26" xfId="450"/>
    <cellStyle name="Normal 26 2" xfId="451"/>
    <cellStyle name="Normal 26 2 2" xfId="1391"/>
    <cellStyle name="Normal 26 2 2 2" xfId="1985"/>
    <cellStyle name="Normal 26 2 3" xfId="1986"/>
    <cellStyle name="Normal 26 3" xfId="633"/>
    <cellStyle name="Normal 26 3 2" xfId="1392"/>
    <cellStyle name="Normal 26 4" xfId="1987"/>
    <cellStyle name="Normal 27" xfId="452"/>
    <cellStyle name="Normal 27 2" xfId="585"/>
    <cellStyle name="Normal 27 2 2" xfId="1988"/>
    <cellStyle name="Normal 27 3" xfId="1989"/>
    <cellStyle name="Normal 28" xfId="453"/>
    <cellStyle name="Normal 28 2" xfId="586"/>
    <cellStyle name="Normal 28 2 2" xfId="1394"/>
    <cellStyle name="Normal 28 3" xfId="1393"/>
    <cellStyle name="Normal 29" xfId="454"/>
    <cellStyle name="Normal 29 2" xfId="587"/>
    <cellStyle name="Normal 29 2 2" xfId="1395"/>
    <cellStyle name="Normal 29 2 2 2" xfId="1990"/>
    <cellStyle name="Normal 29 2 3" xfId="1991"/>
    <cellStyle name="Normal 29 3" xfId="803"/>
    <cellStyle name="Normal 29 3 2" xfId="1992"/>
    <cellStyle name="Normal 29 4" xfId="1396"/>
    <cellStyle name="Normal 29 4 2" xfId="1993"/>
    <cellStyle name="Normal 29 5" xfId="1397"/>
    <cellStyle name="Normal 29 5 2" xfId="1994"/>
    <cellStyle name="Normal 29 6" xfId="1995"/>
    <cellStyle name="Normal 3" xfId="455"/>
    <cellStyle name="Normal 3 10" xfId="2586"/>
    <cellStyle name="Normal 3 2" xfId="456"/>
    <cellStyle name="Normal 3 2 2" xfId="457"/>
    <cellStyle name="Normal 3 2 2 2" xfId="1398"/>
    <cellStyle name="Normal 3 3" xfId="458"/>
    <cellStyle name="Normal 3 3 2" xfId="459"/>
    <cellStyle name="Normal 3 3 2 2" xfId="460"/>
    <cellStyle name="Normal 3 3 2 3" xfId="1400"/>
    <cellStyle name="Normal 3 3 3" xfId="461"/>
    <cellStyle name="Normal 3 3 4" xfId="1399"/>
    <cellStyle name="Normal 3 4" xfId="462"/>
    <cellStyle name="Normal 3 4 2" xfId="463"/>
    <cellStyle name="Normal 3 5" xfId="464"/>
    <cellStyle name="Normal 3 5 2" xfId="1401"/>
    <cellStyle name="Normal 3 6" xfId="465"/>
    <cellStyle name="Normal 3 6 2" xfId="1402"/>
    <cellStyle name="Normal 3 7" xfId="466"/>
    <cellStyle name="Normal 3 7 2" xfId="1403"/>
    <cellStyle name="Normal 3 8" xfId="467"/>
    <cellStyle name="Normal 3 8 2" xfId="1404"/>
    <cellStyle name="Normal 3 9" xfId="2552"/>
    <cellStyle name="Normal 3_6a" xfId="468"/>
    <cellStyle name="Normal 30" xfId="469"/>
    <cellStyle name="Normal 30 2" xfId="588"/>
    <cellStyle name="Normal 30 2 2" xfId="1996"/>
    <cellStyle name="Normal 30 3" xfId="1997"/>
    <cellStyle name="Normal 31" xfId="470"/>
    <cellStyle name="Normal 31 2" xfId="589"/>
    <cellStyle name="Normal 31 2 2" xfId="1998"/>
    <cellStyle name="Normal 31 3" xfId="1999"/>
    <cellStyle name="Normal 32" xfId="471"/>
    <cellStyle name="Normal 32 2" xfId="590"/>
    <cellStyle name="Normal 32 3" xfId="1405"/>
    <cellStyle name="Normal 33" xfId="472"/>
    <cellStyle name="Normal 33 2" xfId="591"/>
    <cellStyle name="Normal 33 2 2" xfId="2000"/>
    <cellStyle name="Normal 33 3" xfId="2001"/>
    <cellStyle name="Normal 34" xfId="473"/>
    <cellStyle name="Normal 34 2" xfId="592"/>
    <cellStyle name="Normal 34 2 2" xfId="2002"/>
    <cellStyle name="Normal 34 3" xfId="2003"/>
    <cellStyle name="Normal 35" xfId="474"/>
    <cellStyle name="Normal 35 2" xfId="593"/>
    <cellStyle name="Normal 35 3" xfId="1406"/>
    <cellStyle name="Normal 36" xfId="475"/>
    <cellStyle name="Normal 36 2" xfId="594"/>
    <cellStyle name="Normal 36 2 2" xfId="2004"/>
    <cellStyle name="Normal 36 3" xfId="2005"/>
    <cellStyle name="Normal 37" xfId="476"/>
    <cellStyle name="Normal 37 2" xfId="595"/>
    <cellStyle name="Normal 37 2 2" xfId="2006"/>
    <cellStyle name="Normal 37 3" xfId="2007"/>
    <cellStyle name="Normal 38" xfId="477"/>
    <cellStyle name="Normal 38 2" xfId="596"/>
    <cellStyle name="Normal 39" xfId="478"/>
    <cellStyle name="Normal 39 2" xfId="597"/>
    <cellStyle name="Normal 39 2 2" xfId="2008"/>
    <cellStyle name="Normal 39 3" xfId="581"/>
    <cellStyle name="Normal 4" xfId="479"/>
    <cellStyle name="Normal 4 10" xfId="804"/>
    <cellStyle name="Normal 4 10 2" xfId="1407"/>
    <cellStyle name="Normal 4 10 2 2" xfId="2009"/>
    <cellStyle name="Normal 4 10 3" xfId="2010"/>
    <cellStyle name="Normal 4 11" xfId="805"/>
    <cellStyle name="Normal 4 11 2" xfId="2011"/>
    <cellStyle name="Normal 4 12" xfId="806"/>
    <cellStyle name="Normal 4 12 2" xfId="1408"/>
    <cellStyle name="Normal 4 12 2 2" xfId="2012"/>
    <cellStyle name="Normal 4 12 3" xfId="2013"/>
    <cellStyle name="Normal 4 13" xfId="1409"/>
    <cellStyle name="Normal 4 13 2" xfId="2014"/>
    <cellStyle name="Normal 4 14" xfId="1410"/>
    <cellStyle name="Normal 4 15" xfId="1411"/>
    <cellStyle name="Normal 4 15 2" xfId="2015"/>
    <cellStyle name="Normal 4 16" xfId="2016"/>
    <cellStyle name="Normal 4 2" xfId="480"/>
    <cellStyle name="Normal 4 2 2" xfId="481"/>
    <cellStyle name="Normal 4 2 2 2" xfId="482"/>
    <cellStyle name="Normal 4 2 2 2 2" xfId="807"/>
    <cellStyle name="Normal 4 2 2 2 2 2" xfId="1412"/>
    <cellStyle name="Normal 4 2 2 2 2 2 2" xfId="2017"/>
    <cellStyle name="Normal 4 2 2 2 2 3" xfId="2018"/>
    <cellStyle name="Normal 4 2 2 2 3" xfId="1413"/>
    <cellStyle name="Normal 4 2 2 2 3 2" xfId="2019"/>
    <cellStyle name="Normal 4 2 2 2 4" xfId="2020"/>
    <cellStyle name="Normal 4 2 2 3" xfId="808"/>
    <cellStyle name="Normal 4 2 2 3 2" xfId="1414"/>
    <cellStyle name="Normal 4 2 2 3 2 2" xfId="2021"/>
    <cellStyle name="Normal 4 2 2 3 3" xfId="2022"/>
    <cellStyle name="Normal 4 2 2 4" xfId="1415"/>
    <cellStyle name="Normal 4 2 2 4 2" xfId="2023"/>
    <cellStyle name="Normal 4 2 2 5" xfId="2024"/>
    <cellStyle name="Normal 4 2 3" xfId="483"/>
    <cellStyle name="Normal 4 2 3 2" xfId="809"/>
    <cellStyle name="Normal 4 2 3 2 2" xfId="1416"/>
    <cellStyle name="Normal 4 2 3 2 2 2" xfId="2025"/>
    <cellStyle name="Normal 4 2 3 2 3" xfId="2026"/>
    <cellStyle name="Normal 4 2 3 3" xfId="1417"/>
    <cellStyle name="Normal 4 2 3 3 2" xfId="2027"/>
    <cellStyle name="Normal 4 2 3 4" xfId="2028"/>
    <cellStyle name="Normal 4 2 4" xfId="810"/>
    <cellStyle name="Normal 4 2 4 2" xfId="1418"/>
    <cellStyle name="Normal 4 2 4 2 2" xfId="2029"/>
    <cellStyle name="Normal 4 2 4 3" xfId="2030"/>
    <cellStyle name="Normal 4 2 5" xfId="1419"/>
    <cellStyle name="Normal 4 2 5 2" xfId="2031"/>
    <cellStyle name="Normal 4 2 6" xfId="2032"/>
    <cellStyle name="Normal 4 2 7" xfId="2553"/>
    <cellStyle name="Normal 4 3" xfId="484"/>
    <cellStyle name="Normal 4 3 2" xfId="811"/>
    <cellStyle name="Normal 4 3 2 2" xfId="812"/>
    <cellStyle name="Normal 4 3 2 2 2" xfId="813"/>
    <cellStyle name="Normal 4 3 2 2 2 2" xfId="1420"/>
    <cellStyle name="Normal 4 3 2 2 2 2 2" xfId="2033"/>
    <cellStyle name="Normal 4 3 2 2 2 3" xfId="2034"/>
    <cellStyle name="Normal 4 3 2 2 3" xfId="1421"/>
    <cellStyle name="Normal 4 3 2 2 3 2" xfId="2035"/>
    <cellStyle name="Normal 4 3 2 2 4" xfId="2036"/>
    <cellStyle name="Normal 4 3 2 3" xfId="814"/>
    <cellStyle name="Normal 4 3 2 3 2" xfId="1422"/>
    <cellStyle name="Normal 4 3 2 3 2 2" xfId="2037"/>
    <cellStyle name="Normal 4 3 2 3 3" xfId="2038"/>
    <cellStyle name="Normal 4 3 2 4" xfId="1423"/>
    <cellStyle name="Normal 4 3 2 4 2" xfId="2039"/>
    <cellStyle name="Normal 4 3 2 5" xfId="2040"/>
    <cellStyle name="Normal 4 3 3" xfId="815"/>
    <cellStyle name="Normal 4 3 3 2" xfId="816"/>
    <cellStyle name="Normal 4 3 3 2 2" xfId="1424"/>
    <cellStyle name="Normal 4 3 3 2 2 2" xfId="2041"/>
    <cellStyle name="Normal 4 3 3 2 3" xfId="2042"/>
    <cellStyle name="Normal 4 3 3 3" xfId="1425"/>
    <cellStyle name="Normal 4 3 3 3 2" xfId="2043"/>
    <cellStyle name="Normal 4 3 3 4" xfId="2044"/>
    <cellStyle name="Normal 4 3 4" xfId="817"/>
    <cellStyle name="Normal 4 3 4 2" xfId="1426"/>
    <cellStyle name="Normal 4 3 4 2 2" xfId="2045"/>
    <cellStyle name="Normal 4 3 4 3" xfId="2046"/>
    <cellStyle name="Normal 4 3 5" xfId="1427"/>
    <cellStyle name="Normal 4 3 5 2" xfId="2047"/>
    <cellStyle name="Normal 4 3 6" xfId="2048"/>
    <cellStyle name="Normal 4 4" xfId="485"/>
    <cellStyle name="Normal 4 4 2" xfId="818"/>
    <cellStyle name="Normal 4 4 2 2" xfId="819"/>
    <cellStyle name="Normal 4 4 2 2 2" xfId="820"/>
    <cellStyle name="Normal 4 4 2 2 2 2" xfId="1428"/>
    <cellStyle name="Normal 4 4 2 2 2 2 2" xfId="2049"/>
    <cellStyle name="Normal 4 4 2 2 2 3" xfId="2050"/>
    <cellStyle name="Normal 4 4 2 2 3" xfId="1429"/>
    <cellStyle name="Normal 4 4 2 2 3 2" xfId="2051"/>
    <cellStyle name="Normal 4 4 2 2 4" xfId="2052"/>
    <cellStyle name="Normal 4 4 2 3" xfId="821"/>
    <cellStyle name="Normal 4 4 2 3 2" xfId="1430"/>
    <cellStyle name="Normal 4 4 2 3 2 2" xfId="2053"/>
    <cellStyle name="Normal 4 4 2 3 3" xfId="2054"/>
    <cellStyle name="Normal 4 4 2 4" xfId="1431"/>
    <cellStyle name="Normal 4 4 2 4 2" xfId="2055"/>
    <cellStyle name="Normal 4 4 2 5" xfId="2056"/>
    <cellStyle name="Normal 4 4 3" xfId="822"/>
    <cellStyle name="Normal 4 4 3 2" xfId="823"/>
    <cellStyle name="Normal 4 4 3 2 2" xfId="1432"/>
    <cellStyle name="Normal 4 4 3 2 2 2" xfId="2057"/>
    <cellStyle name="Normal 4 4 3 2 3" xfId="2058"/>
    <cellStyle name="Normal 4 4 3 3" xfId="1433"/>
    <cellStyle name="Normal 4 4 3 3 2" xfId="2059"/>
    <cellStyle name="Normal 4 4 3 4" xfId="2060"/>
    <cellStyle name="Normal 4 4 4" xfId="824"/>
    <cellStyle name="Normal 4 4 4 2" xfId="1434"/>
    <cellStyle name="Normal 4 4 4 2 2" xfId="2061"/>
    <cellStyle name="Normal 4 4 4 3" xfId="2062"/>
    <cellStyle name="Normal 4 4 5" xfId="1435"/>
    <cellStyle name="Normal 4 4 5 2" xfId="2063"/>
    <cellStyle name="Normal 4 4 6" xfId="2064"/>
    <cellStyle name="Normal 4 5" xfId="486"/>
    <cellStyle name="Normal 4 5 2" xfId="825"/>
    <cellStyle name="Normal 4 5 2 2" xfId="826"/>
    <cellStyle name="Normal 4 5 2 2 2" xfId="827"/>
    <cellStyle name="Normal 4 5 2 2 2 2" xfId="1436"/>
    <cellStyle name="Normal 4 5 2 2 2 2 2" xfId="2065"/>
    <cellStyle name="Normal 4 5 2 2 2 3" xfId="2066"/>
    <cellStyle name="Normal 4 5 2 2 3" xfId="1437"/>
    <cellStyle name="Normal 4 5 2 2 3 2" xfId="2067"/>
    <cellStyle name="Normal 4 5 2 2 4" xfId="2068"/>
    <cellStyle name="Normal 4 5 2 3" xfId="828"/>
    <cellStyle name="Normal 4 5 2 3 2" xfId="1438"/>
    <cellStyle name="Normal 4 5 2 3 2 2" xfId="2069"/>
    <cellStyle name="Normal 4 5 2 3 3" xfId="2070"/>
    <cellStyle name="Normal 4 5 2 4" xfId="1439"/>
    <cellStyle name="Normal 4 5 2 4 2" xfId="2071"/>
    <cellStyle name="Normal 4 5 2 5" xfId="2072"/>
    <cellStyle name="Normal 4 5 3" xfId="829"/>
    <cellStyle name="Normal 4 5 3 2" xfId="830"/>
    <cellStyle name="Normal 4 5 3 2 2" xfId="1440"/>
    <cellStyle name="Normal 4 5 3 2 2 2" xfId="2073"/>
    <cellStyle name="Normal 4 5 3 2 3" xfId="2074"/>
    <cellStyle name="Normal 4 5 3 3" xfId="1441"/>
    <cellStyle name="Normal 4 5 3 3 2" xfId="2075"/>
    <cellStyle name="Normal 4 5 3 4" xfId="2076"/>
    <cellStyle name="Normal 4 5 4" xfId="831"/>
    <cellStyle name="Normal 4 5 4 2" xfId="1442"/>
    <cellStyle name="Normal 4 5 4 2 2" xfId="2077"/>
    <cellStyle name="Normal 4 5 4 3" xfId="2078"/>
    <cellStyle name="Normal 4 5 5" xfId="1443"/>
    <cellStyle name="Normal 4 5 5 2" xfId="2079"/>
    <cellStyle name="Normal 4 5 6" xfId="2080"/>
    <cellStyle name="Normal 4 6" xfId="487"/>
    <cellStyle name="Normal 4 6 2" xfId="832"/>
    <cellStyle name="Normal 4 6 2 2" xfId="833"/>
    <cellStyle name="Normal 4 6 2 2 2" xfId="834"/>
    <cellStyle name="Normal 4 6 2 2 2 2" xfId="1444"/>
    <cellStyle name="Normal 4 6 2 2 2 2 2" xfId="2081"/>
    <cellStyle name="Normal 4 6 2 2 2 3" xfId="2082"/>
    <cellStyle name="Normal 4 6 2 2 3" xfId="1445"/>
    <cellStyle name="Normal 4 6 2 2 3 2" xfId="2083"/>
    <cellStyle name="Normal 4 6 2 2 4" xfId="2084"/>
    <cellStyle name="Normal 4 6 2 3" xfId="835"/>
    <cellStyle name="Normal 4 6 2 3 2" xfId="1446"/>
    <cellStyle name="Normal 4 6 2 3 2 2" xfId="2085"/>
    <cellStyle name="Normal 4 6 2 3 3" xfId="2086"/>
    <cellStyle name="Normal 4 6 2 4" xfId="1447"/>
    <cellStyle name="Normal 4 6 2 4 2" xfId="2087"/>
    <cellStyle name="Normal 4 6 2 5" xfId="2088"/>
    <cellStyle name="Normal 4 6 3" xfId="836"/>
    <cellStyle name="Normal 4 6 3 2" xfId="837"/>
    <cellStyle name="Normal 4 6 3 2 2" xfId="1448"/>
    <cellStyle name="Normal 4 6 3 2 2 2" xfId="2089"/>
    <cellStyle name="Normal 4 6 3 2 3" xfId="2090"/>
    <cellStyle name="Normal 4 6 3 3" xfId="1449"/>
    <cellStyle name="Normal 4 6 3 3 2" xfId="2091"/>
    <cellStyle name="Normal 4 6 3 4" xfId="2092"/>
    <cellStyle name="Normal 4 6 4" xfId="838"/>
    <cellStyle name="Normal 4 6 4 2" xfId="1450"/>
    <cellStyle name="Normal 4 6 4 2 2" xfId="2093"/>
    <cellStyle name="Normal 4 6 4 3" xfId="2094"/>
    <cellStyle name="Normal 4 6 5" xfId="1451"/>
    <cellStyle name="Normal 4 6 5 2" xfId="2095"/>
    <cellStyle name="Normal 4 6 6" xfId="2096"/>
    <cellStyle name="Normal 4 7" xfId="839"/>
    <cellStyle name="Normal 4 7 2" xfId="840"/>
    <cellStyle name="Normal 4 7 2 2" xfId="841"/>
    <cellStyle name="Normal 4 7 2 2 2" xfId="842"/>
    <cellStyle name="Normal 4 7 2 2 2 2" xfId="1452"/>
    <cellStyle name="Normal 4 7 2 2 2 2 2" xfId="2097"/>
    <cellStyle name="Normal 4 7 2 2 2 3" xfId="2098"/>
    <cellStyle name="Normal 4 7 2 2 3" xfId="1453"/>
    <cellStyle name="Normal 4 7 2 2 3 2" xfId="2099"/>
    <cellStyle name="Normal 4 7 2 2 4" xfId="2100"/>
    <cellStyle name="Normal 4 7 2 3" xfId="843"/>
    <cellStyle name="Normal 4 7 2 3 2" xfId="1454"/>
    <cellStyle name="Normal 4 7 2 3 2 2" xfId="2101"/>
    <cellStyle name="Normal 4 7 2 3 3" xfId="2102"/>
    <cellStyle name="Normal 4 7 2 4" xfId="1455"/>
    <cellStyle name="Normal 4 7 2 4 2" xfId="2103"/>
    <cellStyle name="Normal 4 7 2 5" xfId="2104"/>
    <cellStyle name="Normal 4 7 3" xfId="844"/>
    <cellStyle name="Normal 4 7 3 2" xfId="845"/>
    <cellStyle name="Normal 4 7 3 2 2" xfId="1456"/>
    <cellStyle name="Normal 4 7 3 2 2 2" xfId="2105"/>
    <cellStyle name="Normal 4 7 3 2 3" xfId="2106"/>
    <cellStyle name="Normal 4 7 3 3" xfId="1457"/>
    <cellStyle name="Normal 4 7 3 3 2" xfId="2107"/>
    <cellStyle name="Normal 4 7 3 4" xfId="2108"/>
    <cellStyle name="Normal 4 7 4" xfId="846"/>
    <cellStyle name="Normal 4 7 4 2" xfId="1458"/>
    <cellStyle name="Normal 4 7 4 2 2" xfId="2109"/>
    <cellStyle name="Normal 4 7 4 3" xfId="2110"/>
    <cellStyle name="Normal 4 7 5" xfId="1459"/>
    <cellStyle name="Normal 4 7 5 2" xfId="2111"/>
    <cellStyle name="Normal 4 7 6" xfId="2112"/>
    <cellStyle name="Normal 4 8" xfId="847"/>
    <cellStyle name="Normal 4 8 2" xfId="848"/>
    <cellStyle name="Normal 4 8 2 2" xfId="849"/>
    <cellStyle name="Normal 4 8 2 2 2" xfId="1460"/>
    <cellStyle name="Normal 4 8 2 2 2 2" xfId="2113"/>
    <cellStyle name="Normal 4 8 2 2 3" xfId="2114"/>
    <cellStyle name="Normal 4 8 2 3" xfId="1461"/>
    <cellStyle name="Normal 4 8 2 3 2" xfId="2115"/>
    <cellStyle name="Normal 4 8 2 4" xfId="2116"/>
    <cellStyle name="Normal 4 8 3" xfId="850"/>
    <cellStyle name="Normal 4 8 3 2" xfId="1462"/>
    <cellStyle name="Normal 4 8 3 2 2" xfId="2117"/>
    <cellStyle name="Normal 4 8 3 3" xfId="2118"/>
    <cellStyle name="Normal 4 8 4" xfId="1463"/>
    <cellStyle name="Normal 4 8 4 2" xfId="2119"/>
    <cellStyle name="Normal 4 8 5" xfId="2120"/>
    <cellStyle name="Normal 4 9" xfId="851"/>
    <cellStyle name="Normal 4 9 2" xfId="852"/>
    <cellStyle name="Normal 4 9 2 2" xfId="853"/>
    <cellStyle name="Normal 4 9 2 2 2" xfId="854"/>
    <cellStyle name="Normal 4 9 2 2 2 2" xfId="2121"/>
    <cellStyle name="Normal 4 9 2 2 3" xfId="1464"/>
    <cellStyle name="Normal 4 9 2 2 3 2" xfId="1465"/>
    <cellStyle name="Normal 4 9 2 2 3 2 2" xfId="1466"/>
    <cellStyle name="Normal 4 9 2 2 3 2 2 2" xfId="1467"/>
    <cellStyle name="Normal 4 9 2 2 3 2 2 2 2" xfId="1468"/>
    <cellStyle name="Normal 4 9 2 2 3 2 2 2 2 2" xfId="1469"/>
    <cellStyle name="Normal 4 9 2 2 3 2 2 2 2 2 2" xfId="1470"/>
    <cellStyle name="Normal 4 9 2 2 3 2 2 2 2 2 2 2" xfId="1471"/>
    <cellStyle name="Normal 4 9 2 2 3 2 2 2 2 2 2 2 2" xfId="1472"/>
    <cellStyle name="Normal 4 9 2 2 3 2 2 2 2 2 2 2 2 2" xfId="1473"/>
    <cellStyle name="Normal 4 9 2 2 3 2 2 2 2 2 2 2 2 2 2" xfId="1474"/>
    <cellStyle name="Normal 4 9 2 2 3 2 2 2 2 2 2 2 2 2 2 2" xfId="1475"/>
    <cellStyle name="Normal 4 9 2 2 3 2 2 2 2 2 2 2 2 2 2 2 2" xfId="2122"/>
    <cellStyle name="Normal 4 9 2 2 3 2 2 2 2 2 2 2 2 2 2 3" xfId="1476"/>
    <cellStyle name="Normal 4 9 2 2 3 2 2 2 2 2 2 2 2 2 2 3 2" xfId="1477"/>
    <cellStyle name="Normal 4 9 2 2 3 2 2 2 2 2 2 2 2 2 2 3 2 2" xfId="2123"/>
    <cellStyle name="Normal 4 9 2 2 3 2 2 2 2 2 2 2 2 2 2 3 3" xfId="2124"/>
    <cellStyle name="Normal 4 9 2 2 3 2 2 2 2 2 2 2 2 2 2 4" xfId="2125"/>
    <cellStyle name="Normal 4 9 2 2 3 2 2 2 2 2 2 2 2 2 3" xfId="2126"/>
    <cellStyle name="Normal 4 9 2 2 3 2 2 2 2 2 2 2 2 3" xfId="2127"/>
    <cellStyle name="Normal 4 9 2 2 3 2 2 2 2 2 2 2 3" xfId="2128"/>
    <cellStyle name="Normal 4 9 2 2 3 2 2 2 2 2 2 3" xfId="2129"/>
    <cellStyle name="Normal 4 9 2 2 3 2 2 2 2 2 3" xfId="2130"/>
    <cellStyle name="Normal 4 9 2 2 3 2 2 2 2 3" xfId="2131"/>
    <cellStyle name="Normal 4 9 2 2 3 2 2 2 3" xfId="2132"/>
    <cellStyle name="Normal 4 9 2 2 3 2 2 3" xfId="2133"/>
    <cellStyle name="Normal 4 9 2 2 3 2 3" xfId="2134"/>
    <cellStyle name="Normal 4 9 2 2 3 3" xfId="2135"/>
    <cellStyle name="Normal 4 9 2 2 4" xfId="2136"/>
    <cellStyle name="Normal 4 9 2 3" xfId="1478"/>
    <cellStyle name="Normal 4 9 2 3 2" xfId="2137"/>
    <cellStyle name="Normal 4 9 2 4" xfId="2138"/>
    <cellStyle name="Normal 4 9 3" xfId="855"/>
    <cellStyle name="Normal 4 9 3 2" xfId="1479"/>
    <cellStyle name="Normal 4 9 4" xfId="2139"/>
    <cellStyle name="Normal 40" xfId="488"/>
    <cellStyle name="Normal 40 2" xfId="599"/>
    <cellStyle name="Normal 40 2 2" xfId="1480"/>
    <cellStyle name="Normal 40 3" xfId="2140"/>
    <cellStyle name="Normal 41" xfId="489"/>
    <cellStyle name="Normal 41 2" xfId="490"/>
    <cellStyle name="Normal 41 2 2" xfId="2141"/>
    <cellStyle name="Normal 41 3" xfId="2142"/>
    <cellStyle name="Normal 42" xfId="491"/>
    <cellStyle name="Normal 42 2" xfId="856"/>
    <cellStyle name="Normal 42 2 2" xfId="2143"/>
    <cellStyle name="Normal 42 3" xfId="2144"/>
    <cellStyle name="Normal 43" xfId="579"/>
    <cellStyle name="Normal 43 2" xfId="601"/>
    <cellStyle name="Normal 43 2 2" xfId="1481"/>
    <cellStyle name="Normal 43 3" xfId="857"/>
    <cellStyle name="Normal 44" xfId="602"/>
    <cellStyle name="Normal 44 2" xfId="858"/>
    <cellStyle name="Normal 44 2 2" xfId="2145"/>
    <cellStyle name="Normal 44 3" xfId="2146"/>
    <cellStyle name="Normal 45" xfId="604"/>
    <cellStyle name="Normal 45 2" xfId="628"/>
    <cellStyle name="Normal 45 2 2" xfId="1482"/>
    <cellStyle name="Normal 45 3" xfId="1483"/>
    <cellStyle name="Normal 46" xfId="605"/>
    <cellStyle name="Normal 46 2" xfId="859"/>
    <cellStyle name="Normal 46 2 2" xfId="1484"/>
    <cellStyle name="Normal 46 3" xfId="2147"/>
    <cellStyle name="Normal 47" xfId="606"/>
    <cellStyle name="Normal 47 2" xfId="860"/>
    <cellStyle name="Normal 47 2 2" xfId="1485"/>
    <cellStyle name="Normal 47 3" xfId="2148"/>
    <cellStyle name="Normal 48" xfId="608"/>
    <cellStyle name="Normal 48 2" xfId="861"/>
    <cellStyle name="Normal 48 2 2" xfId="2149"/>
    <cellStyle name="Normal 48 3" xfId="2150"/>
    <cellStyle name="Normal 49" xfId="609"/>
    <cellStyle name="Normal 49 2" xfId="862"/>
    <cellStyle name="Normal 49 2 2" xfId="2151"/>
    <cellStyle name="Normal 49 3" xfId="2152"/>
    <cellStyle name="Normal 5" xfId="492"/>
    <cellStyle name="Normal 5 10" xfId="493"/>
    <cellStyle name="Normal 5 10 2" xfId="1487"/>
    <cellStyle name="Normal 5 10 2 2" xfId="2153"/>
    <cellStyle name="Normal 5 10 3" xfId="1486"/>
    <cellStyle name="Normal 5 11" xfId="1488"/>
    <cellStyle name="Normal 5 11 2" xfId="2154"/>
    <cellStyle name="Normal 5 12" xfId="2155"/>
    <cellStyle name="Normal 5 2" xfId="494"/>
    <cellStyle name="Normal 5 2 2" xfId="495"/>
    <cellStyle name="Normal 5 2 2 2" xfId="496"/>
    <cellStyle name="Normal 5 2 3" xfId="497"/>
    <cellStyle name="Normal 5 2 3 2" xfId="2156"/>
    <cellStyle name="Normal 5 3" xfId="498"/>
    <cellStyle name="Normal 5 3 2" xfId="499"/>
    <cellStyle name="Normal 5 3 2 2" xfId="2157"/>
    <cellStyle name="Normal 5 3 3" xfId="1489"/>
    <cellStyle name="Normal 5 4" xfId="500"/>
    <cellStyle name="Normal 5 4 2" xfId="501"/>
    <cellStyle name="Normal 5 5" xfId="502"/>
    <cellStyle name="Normal 5 5 2" xfId="1490"/>
    <cellStyle name="Normal 5 6" xfId="503"/>
    <cellStyle name="Normal 5 6 2" xfId="1491"/>
    <cellStyle name="Normal 5 7" xfId="504"/>
    <cellStyle name="Normal 5 7 2" xfId="863"/>
    <cellStyle name="Normal 5 7 2 2" xfId="2158"/>
    <cellStyle name="Normal 5 7 3" xfId="2159"/>
    <cellStyle name="Normal 5 8" xfId="505"/>
    <cellStyle name="Normal 5 8 2" xfId="864"/>
    <cellStyle name="Normal 5 8 2 2" xfId="865"/>
    <cellStyle name="Normal 5 8 2 2 2" xfId="1492"/>
    <cellStyle name="Normal 5 8 2 2 2 2" xfId="2160"/>
    <cellStyle name="Normal 5 8 2 2 3" xfId="2161"/>
    <cellStyle name="Normal 5 8 2 3" xfId="1493"/>
    <cellStyle name="Normal 5 8 2 3 2" xfId="2162"/>
    <cellStyle name="Normal 5 8 2 4" xfId="2163"/>
    <cellStyle name="Normal 5 8 3" xfId="866"/>
    <cellStyle name="Normal 5 8 3 2" xfId="1494"/>
    <cellStyle name="Normal 5 8 3 2 2" xfId="2164"/>
    <cellStyle name="Normal 5 8 3 3" xfId="2165"/>
    <cellStyle name="Normal 5 8 4" xfId="1495"/>
    <cellStyle name="Normal 5 8 4 2" xfId="2166"/>
    <cellStyle name="Normal 5 8 5" xfId="2167"/>
    <cellStyle name="Normal 5 9" xfId="506"/>
    <cellStyle name="Normal 5 9 2" xfId="867"/>
    <cellStyle name="Normal 5 9 2 2" xfId="1496"/>
    <cellStyle name="Normal 5 9 2 2 2" xfId="2168"/>
    <cellStyle name="Normal 5 9 2 3" xfId="2169"/>
    <cellStyle name="Normal 5 9 3" xfId="1497"/>
    <cellStyle name="Normal 5 9 3 2" xfId="2170"/>
    <cellStyle name="Normal 5 9 4" xfId="2171"/>
    <cellStyle name="Normal 50" xfId="610"/>
    <cellStyle name="Normal 50 2" xfId="1064"/>
    <cellStyle name="Normal 50 3" xfId="1498"/>
    <cellStyle name="Normal 51" xfId="612"/>
    <cellStyle name="Normal 51 2" xfId="634"/>
    <cellStyle name="Normal 51 2 2" xfId="2172"/>
    <cellStyle name="Normal 51 3" xfId="1065"/>
    <cellStyle name="Normal 51 3 2" xfId="2173"/>
    <cellStyle name="Normal 52" xfId="613"/>
    <cellStyle name="Normal 52 2" xfId="868"/>
    <cellStyle name="Normal 52 2 2" xfId="2174"/>
    <cellStyle name="Normal 52 3" xfId="1066"/>
    <cellStyle name="Normal 52 3 2" xfId="2175"/>
    <cellStyle name="Normal 53" xfId="615"/>
    <cellStyle name="Normal 53 2" xfId="1067"/>
    <cellStyle name="Normal 53 2 2" xfId="1499"/>
    <cellStyle name="Normal 53 3" xfId="2176"/>
    <cellStyle name="Normal 54" xfId="616"/>
    <cellStyle name="Normal 54 2" xfId="1068"/>
    <cellStyle name="Normal 54 2 2" xfId="1500"/>
    <cellStyle name="Normal 54 3" xfId="2177"/>
    <cellStyle name="Normal 55" xfId="617"/>
    <cellStyle name="Normal 55 2" xfId="1069"/>
    <cellStyle name="Normal 55 2 2" xfId="1501"/>
    <cellStyle name="Normal 55 3" xfId="2178"/>
    <cellStyle name="Normal 56" xfId="618"/>
    <cellStyle name="Normal 56 2" xfId="1070"/>
    <cellStyle name="Normal 56 2 2" xfId="2179"/>
    <cellStyle name="Normal 56 3" xfId="1502"/>
    <cellStyle name="Normal 57" xfId="619"/>
    <cellStyle name="Normal 57 2" xfId="1071"/>
    <cellStyle name="Normal 57 2 2" xfId="2180"/>
    <cellStyle name="Normal 57 3" xfId="1503"/>
    <cellStyle name="Normal 58" xfId="620"/>
    <cellStyle name="Normal 58 2" xfId="1072"/>
    <cellStyle name="Normal 58 2 2" xfId="2181"/>
    <cellStyle name="Normal 58 3" xfId="1504"/>
    <cellStyle name="Normal 59" xfId="621"/>
    <cellStyle name="Normal 59 2" xfId="1073"/>
    <cellStyle name="Normal 59 3" xfId="1505"/>
    <cellStyle name="Normal 6" xfId="507"/>
    <cellStyle name="Normal 6 10" xfId="869"/>
    <cellStyle name="Normal 6 10 2" xfId="1506"/>
    <cellStyle name="Normal 6 10 2 2" xfId="2182"/>
    <cellStyle name="Normal 6 10 3" xfId="2183"/>
    <cellStyle name="Normal 6 11" xfId="870"/>
    <cellStyle name="Normal 6 11 2" xfId="2184"/>
    <cellStyle name="Normal 6 12" xfId="871"/>
    <cellStyle name="Normal 6 12 2" xfId="2185"/>
    <cellStyle name="Normal 6 13" xfId="1507"/>
    <cellStyle name="Normal 6 13 2" xfId="2186"/>
    <cellStyle name="Normal 6 14" xfId="1508"/>
    <cellStyle name="Normal 6 14 2" xfId="2187"/>
    <cellStyle name="Normal 6 15" xfId="1509"/>
    <cellStyle name="Normal 6 15 2" xfId="2188"/>
    <cellStyle name="Normal 6 16" xfId="2189"/>
    <cellStyle name="Normal 6 2" xfId="508"/>
    <cellStyle name="Normal 6 2 2" xfId="509"/>
    <cellStyle name="Normal 6 2 2 2" xfId="872"/>
    <cellStyle name="Normal 6 2 2 2 2" xfId="873"/>
    <cellStyle name="Normal 6 2 2 2 2 2" xfId="1510"/>
    <cellStyle name="Normal 6 2 2 2 2 2 2" xfId="2190"/>
    <cellStyle name="Normal 6 2 2 2 2 3" xfId="2191"/>
    <cellStyle name="Normal 6 2 2 2 3" xfId="1511"/>
    <cellStyle name="Normal 6 2 2 2 3 2" xfId="2192"/>
    <cellStyle name="Normal 6 2 2 2 4" xfId="2193"/>
    <cellStyle name="Normal 6 2 2 3" xfId="874"/>
    <cellStyle name="Normal 6 2 2 3 2" xfId="1512"/>
    <cellStyle name="Normal 6 2 2 3 2 2" xfId="2194"/>
    <cellStyle name="Normal 6 2 2 3 3" xfId="2195"/>
    <cellStyle name="Normal 6 2 2 4" xfId="1513"/>
    <cellStyle name="Normal 6 2 2 4 2" xfId="2196"/>
    <cellStyle name="Normal 6 2 2 5" xfId="2197"/>
    <cellStyle name="Normal 6 2 3" xfId="875"/>
    <cellStyle name="Normal 6 2 3 2" xfId="876"/>
    <cellStyle name="Normal 6 2 3 2 2" xfId="1514"/>
    <cellStyle name="Normal 6 2 3 2 2 2" xfId="2198"/>
    <cellStyle name="Normal 6 2 3 2 3" xfId="2199"/>
    <cellStyle name="Normal 6 2 3 3" xfId="1515"/>
    <cellStyle name="Normal 6 2 3 3 2" xfId="2200"/>
    <cellStyle name="Normal 6 2 3 4" xfId="2201"/>
    <cellStyle name="Normal 6 2 4" xfId="877"/>
    <cellStyle name="Normal 6 2 4 2" xfId="1516"/>
    <cellStyle name="Normal 6 2 4 2 2" xfId="2202"/>
    <cellStyle name="Normal 6 2 4 3" xfId="2203"/>
    <cellStyle name="Normal 6 2 5" xfId="1517"/>
    <cellStyle name="Normal 6 2 5 2" xfId="2204"/>
    <cellStyle name="Normal 6 2 6" xfId="2205"/>
    <cellStyle name="Normal 6 3" xfId="510"/>
    <cellStyle name="Normal 6 3 2" xfId="511"/>
    <cellStyle name="Normal 6 3 2 2" xfId="878"/>
    <cellStyle name="Normal 6 3 2 2 2" xfId="879"/>
    <cellStyle name="Normal 6 3 2 2 2 2" xfId="1518"/>
    <cellStyle name="Normal 6 3 2 2 2 2 2" xfId="2206"/>
    <cellStyle name="Normal 6 3 2 2 2 3" xfId="2207"/>
    <cellStyle name="Normal 6 3 2 2 3" xfId="1519"/>
    <cellStyle name="Normal 6 3 2 2 3 2" xfId="2208"/>
    <cellStyle name="Normal 6 3 2 2 4" xfId="2209"/>
    <cellStyle name="Normal 6 3 2 3" xfId="880"/>
    <cellStyle name="Normal 6 3 2 3 2" xfId="1520"/>
    <cellStyle name="Normal 6 3 2 3 2 2" xfId="2210"/>
    <cellStyle name="Normal 6 3 2 3 3" xfId="2211"/>
    <cellStyle name="Normal 6 3 2 4" xfId="1521"/>
    <cellStyle name="Normal 6 3 2 4 2" xfId="2212"/>
    <cellStyle name="Normal 6 3 2 5" xfId="2213"/>
    <cellStyle name="Normal 6 3 3" xfId="881"/>
    <cellStyle name="Normal 6 3 3 2" xfId="882"/>
    <cellStyle name="Normal 6 3 3 2 2" xfId="1522"/>
    <cellStyle name="Normal 6 3 3 2 2 2" xfId="2214"/>
    <cellStyle name="Normal 6 3 3 2 3" xfId="2215"/>
    <cellStyle name="Normal 6 3 3 3" xfId="1523"/>
    <cellStyle name="Normal 6 3 3 3 2" xfId="2216"/>
    <cellStyle name="Normal 6 3 3 4" xfId="2217"/>
    <cellStyle name="Normal 6 3 4" xfId="883"/>
    <cellStyle name="Normal 6 3 4 2" xfId="1524"/>
    <cellStyle name="Normal 6 3 4 2 2" xfId="2218"/>
    <cellStyle name="Normal 6 3 4 3" xfId="2219"/>
    <cellStyle name="Normal 6 3 5" xfId="1525"/>
    <cellStyle name="Normal 6 3 5 2" xfId="2220"/>
    <cellStyle name="Normal 6 3 6" xfId="2221"/>
    <cellStyle name="Normal 6 4" xfId="512"/>
    <cellStyle name="Normal 6 4 2" xfId="583"/>
    <cellStyle name="Normal 6 4 2 2" xfId="884"/>
    <cellStyle name="Normal 6 4 2 2 2" xfId="885"/>
    <cellStyle name="Normal 6 4 2 2 2 2" xfId="1526"/>
    <cellStyle name="Normal 6 4 2 2 2 2 2" xfId="2222"/>
    <cellStyle name="Normal 6 4 2 2 2 3" xfId="2223"/>
    <cellStyle name="Normal 6 4 2 2 3" xfId="1527"/>
    <cellStyle name="Normal 6 4 2 2 3 2" xfId="2224"/>
    <cellStyle name="Normal 6 4 2 2 4" xfId="2225"/>
    <cellStyle name="Normal 6 4 2 3" xfId="886"/>
    <cellStyle name="Normal 6 4 2 3 2" xfId="1528"/>
    <cellStyle name="Normal 6 4 2 3 2 2" xfId="2226"/>
    <cellStyle name="Normal 6 4 2 3 3" xfId="2227"/>
    <cellStyle name="Normal 6 4 2 4" xfId="1529"/>
    <cellStyle name="Normal 6 4 2 4 2" xfId="2228"/>
    <cellStyle name="Normal 6 4 2 5" xfId="2229"/>
    <cellStyle name="Normal 6 4 3" xfId="887"/>
    <cellStyle name="Normal 6 4 3 2" xfId="888"/>
    <cellStyle name="Normal 6 4 3 2 2" xfId="1530"/>
    <cellStyle name="Normal 6 4 3 2 2 2" xfId="2230"/>
    <cellStyle name="Normal 6 4 3 2 3" xfId="2231"/>
    <cellStyle name="Normal 6 4 3 3" xfId="1531"/>
    <cellStyle name="Normal 6 4 3 3 2" xfId="2232"/>
    <cellStyle name="Normal 6 4 3 4" xfId="2233"/>
    <cellStyle name="Normal 6 4 4" xfId="889"/>
    <cellStyle name="Normal 6 4 4 2" xfId="1532"/>
    <cellStyle name="Normal 6 4 4 2 2" xfId="2234"/>
    <cellStyle name="Normal 6 4 4 3" xfId="2235"/>
    <cellStyle name="Normal 6 4 5" xfId="1533"/>
    <cellStyle name="Normal 6 4 5 2" xfId="2236"/>
    <cellStyle name="Normal 6 4 6" xfId="2237"/>
    <cellStyle name="Normal 6 5" xfId="513"/>
    <cellStyle name="Normal 6 5 2" xfId="890"/>
    <cellStyle name="Normal 6 5 2 2" xfId="891"/>
    <cellStyle name="Normal 6 5 2 2 2" xfId="892"/>
    <cellStyle name="Normal 6 5 2 2 2 2" xfId="1534"/>
    <cellStyle name="Normal 6 5 2 2 2 2 2" xfId="2238"/>
    <cellStyle name="Normal 6 5 2 2 2 3" xfId="2239"/>
    <cellStyle name="Normal 6 5 2 2 3" xfId="1535"/>
    <cellStyle name="Normal 6 5 2 2 3 2" xfId="2240"/>
    <cellStyle name="Normal 6 5 2 2 4" xfId="2241"/>
    <cellStyle name="Normal 6 5 2 3" xfId="893"/>
    <cellStyle name="Normal 6 5 2 3 2" xfId="1536"/>
    <cellStyle name="Normal 6 5 2 3 2 2" xfId="2242"/>
    <cellStyle name="Normal 6 5 2 3 3" xfId="2243"/>
    <cellStyle name="Normal 6 5 2 4" xfId="1537"/>
    <cellStyle name="Normal 6 5 2 4 2" xfId="2244"/>
    <cellStyle name="Normal 6 5 2 5" xfId="2245"/>
    <cellStyle name="Normal 6 5 3" xfId="894"/>
    <cellStyle name="Normal 6 5 3 2" xfId="895"/>
    <cellStyle name="Normal 6 5 3 2 2" xfId="1538"/>
    <cellStyle name="Normal 6 5 3 2 2 2" xfId="2246"/>
    <cellStyle name="Normal 6 5 3 2 3" xfId="2247"/>
    <cellStyle name="Normal 6 5 3 3" xfId="1539"/>
    <cellStyle name="Normal 6 5 3 3 2" xfId="2248"/>
    <cellStyle name="Normal 6 5 3 4" xfId="2249"/>
    <cellStyle name="Normal 6 5 4" xfId="896"/>
    <cellStyle name="Normal 6 5 4 2" xfId="1540"/>
    <cellStyle name="Normal 6 5 4 2 2" xfId="2250"/>
    <cellStyle name="Normal 6 5 4 3" xfId="2251"/>
    <cellStyle name="Normal 6 5 5" xfId="1541"/>
    <cellStyle name="Normal 6 5 5 2" xfId="2252"/>
    <cellStyle name="Normal 6 5 6" xfId="2253"/>
    <cellStyle name="Normal 6 6" xfId="514"/>
    <cellStyle name="Normal 6 6 2" xfId="897"/>
    <cellStyle name="Normal 6 6 2 2" xfId="898"/>
    <cellStyle name="Normal 6 6 2 2 2" xfId="899"/>
    <cellStyle name="Normal 6 6 2 2 2 2" xfId="1542"/>
    <cellStyle name="Normal 6 6 2 2 2 2 2" xfId="2254"/>
    <cellStyle name="Normal 6 6 2 2 2 3" xfId="2255"/>
    <cellStyle name="Normal 6 6 2 2 3" xfId="1543"/>
    <cellStyle name="Normal 6 6 2 2 3 2" xfId="2256"/>
    <cellStyle name="Normal 6 6 2 2 4" xfId="2257"/>
    <cellStyle name="Normal 6 6 2 3" xfId="900"/>
    <cellStyle name="Normal 6 6 2 3 2" xfId="1544"/>
    <cellStyle name="Normal 6 6 2 3 2 2" xfId="2258"/>
    <cellStyle name="Normal 6 6 2 3 3" xfId="2259"/>
    <cellStyle name="Normal 6 6 2 4" xfId="1545"/>
    <cellStyle name="Normal 6 6 2 4 2" xfId="2260"/>
    <cellStyle name="Normal 6 6 2 5" xfId="2261"/>
    <cellStyle name="Normal 6 6 3" xfId="901"/>
    <cellStyle name="Normal 6 6 3 2" xfId="902"/>
    <cellStyle name="Normal 6 6 3 2 2" xfId="1546"/>
    <cellStyle name="Normal 6 6 3 2 2 2" xfId="2262"/>
    <cellStyle name="Normal 6 6 3 2 3" xfId="2263"/>
    <cellStyle name="Normal 6 6 3 3" xfId="1547"/>
    <cellStyle name="Normal 6 6 3 3 2" xfId="2264"/>
    <cellStyle name="Normal 6 6 3 4" xfId="2265"/>
    <cellStyle name="Normal 6 6 4" xfId="903"/>
    <cellStyle name="Normal 6 6 4 2" xfId="1548"/>
    <cellStyle name="Normal 6 6 4 2 2" xfId="2266"/>
    <cellStyle name="Normal 6 6 4 3" xfId="2267"/>
    <cellStyle name="Normal 6 6 5" xfId="1549"/>
    <cellStyle name="Normal 6 6 5 2" xfId="2268"/>
    <cellStyle name="Normal 6 6 6" xfId="2269"/>
    <cellStyle name="Normal 6 7" xfId="515"/>
    <cellStyle name="Normal 6 7 2" xfId="904"/>
    <cellStyle name="Normal 6 7 2 2" xfId="905"/>
    <cellStyle name="Normal 6 7 2 2 2" xfId="906"/>
    <cellStyle name="Normal 6 7 2 2 2 2" xfId="1550"/>
    <cellStyle name="Normal 6 7 2 2 2 2 2" xfId="2270"/>
    <cellStyle name="Normal 6 7 2 2 2 3" xfId="2271"/>
    <cellStyle name="Normal 6 7 2 2 3" xfId="1551"/>
    <cellStyle name="Normal 6 7 2 2 3 2" xfId="2272"/>
    <cellStyle name="Normal 6 7 2 2 4" xfId="2273"/>
    <cellStyle name="Normal 6 7 2 3" xfId="907"/>
    <cellStyle name="Normal 6 7 2 3 2" xfId="1552"/>
    <cellStyle name="Normal 6 7 2 3 2 2" xfId="2274"/>
    <cellStyle name="Normal 6 7 2 3 3" xfId="2275"/>
    <cellStyle name="Normal 6 7 2 4" xfId="1553"/>
    <cellStyle name="Normal 6 7 2 4 2" xfId="2276"/>
    <cellStyle name="Normal 6 7 2 5" xfId="2277"/>
    <cellStyle name="Normal 6 7 3" xfId="908"/>
    <cellStyle name="Normal 6 7 3 2" xfId="909"/>
    <cellStyle name="Normal 6 7 3 2 2" xfId="1554"/>
    <cellStyle name="Normal 6 7 3 2 2 2" xfId="2278"/>
    <cellStyle name="Normal 6 7 3 2 3" xfId="2279"/>
    <cellStyle name="Normal 6 7 3 3" xfId="1555"/>
    <cellStyle name="Normal 6 7 3 3 2" xfId="2280"/>
    <cellStyle name="Normal 6 7 3 4" xfId="2281"/>
    <cellStyle name="Normal 6 7 4" xfId="910"/>
    <cellStyle name="Normal 6 7 4 2" xfId="1556"/>
    <cellStyle name="Normal 6 7 4 2 2" xfId="2282"/>
    <cellStyle name="Normal 6 7 4 3" xfId="2283"/>
    <cellStyle name="Normal 6 7 5" xfId="1557"/>
    <cellStyle name="Normal 6 7 5 2" xfId="2284"/>
    <cellStyle name="Normal 6 7 6" xfId="2285"/>
    <cellStyle name="Normal 6 8" xfId="911"/>
    <cellStyle name="Normal 6 8 2" xfId="912"/>
    <cellStyle name="Normal 6 8 2 2" xfId="913"/>
    <cellStyle name="Normal 6 8 2 2 2" xfId="1558"/>
    <cellStyle name="Normal 6 8 2 2 2 2" xfId="2286"/>
    <cellStyle name="Normal 6 8 2 2 3" xfId="2287"/>
    <cellStyle name="Normal 6 8 2 3" xfId="1559"/>
    <cellStyle name="Normal 6 8 2 3 2" xfId="2288"/>
    <cellStyle name="Normal 6 8 2 4" xfId="2289"/>
    <cellStyle name="Normal 6 8 3" xfId="914"/>
    <cellStyle name="Normal 6 8 3 2" xfId="1560"/>
    <cellStyle name="Normal 6 8 3 2 2" xfId="2290"/>
    <cellStyle name="Normal 6 8 3 3" xfId="2291"/>
    <cellStyle name="Normal 6 8 4" xfId="1561"/>
    <cellStyle name="Normal 6 8 4 2" xfId="2292"/>
    <cellStyle name="Normal 6 8 5" xfId="2293"/>
    <cellStyle name="Normal 6 9" xfId="915"/>
    <cellStyle name="Normal 6 9 2" xfId="916"/>
    <cellStyle name="Normal 6 9 2 2" xfId="1562"/>
    <cellStyle name="Normal 6 9 2 2 2" xfId="2294"/>
    <cellStyle name="Normal 6 9 2 3" xfId="2295"/>
    <cellStyle name="Normal 6 9 3" xfId="1563"/>
    <cellStyle name="Normal 6 9 3 2" xfId="2296"/>
    <cellStyle name="Normal 6 9 4" xfId="2297"/>
    <cellStyle name="Normal 60" xfId="622"/>
    <cellStyle name="Normal 60 2" xfId="1074"/>
    <cellStyle name="Normal 60 2 2" xfId="1565"/>
    <cellStyle name="Normal 60 3" xfId="1564"/>
    <cellStyle name="Normal 61" xfId="623"/>
    <cellStyle name="Normal 61 2" xfId="1075"/>
    <cellStyle name="Normal 61 2 2" xfId="1176"/>
    <cellStyle name="Normal 61 2 2 2" xfId="1566"/>
    <cellStyle name="Normal 61 2 2 2 2" xfId="2298"/>
    <cellStyle name="Normal 61 2 2 3" xfId="1567"/>
    <cellStyle name="Normal 61 2 2 3 2" xfId="2299"/>
    <cellStyle name="Normal 61 2 2 4" xfId="2300"/>
    <cellStyle name="Normal 61 2 3" xfId="1568"/>
    <cellStyle name="Normal 61 2 3 2" xfId="2301"/>
    <cellStyle name="Normal 61 2 4" xfId="2302"/>
    <cellStyle name="Normal 61 3" xfId="2303"/>
    <cellStyle name="Normal 62" xfId="624"/>
    <cellStyle name="Normal 62 2" xfId="1076"/>
    <cellStyle name="Normal 62 2 2" xfId="2304"/>
    <cellStyle name="Normal 62 3" xfId="1569"/>
    <cellStyle name="Normal 63" xfId="625"/>
    <cellStyle name="Normal 63 2" xfId="1077"/>
    <cellStyle name="Normal 63 3" xfId="1570"/>
    <cellStyle name="Normal 64" xfId="629"/>
    <cellStyle name="Normal 64 2" xfId="1078"/>
    <cellStyle name="Normal 65" xfId="626"/>
    <cellStyle name="Normal 65 2" xfId="1079"/>
    <cellStyle name="Normal 66" xfId="635"/>
    <cellStyle name="Normal 66 2" xfId="2554"/>
    <cellStyle name="Normal 67" xfId="636"/>
    <cellStyle name="Normal 67 2" xfId="2555"/>
    <cellStyle name="Normal 68" xfId="637"/>
    <cellStyle name="Normal 68 2" xfId="2556"/>
    <cellStyle name="Normal 69" xfId="638"/>
    <cellStyle name="Normal 69 2" xfId="2557"/>
    <cellStyle name="Normal 7" xfId="516"/>
    <cellStyle name="Normal 7 2" xfId="517"/>
    <cellStyle name="Normal 7 2 2" xfId="518"/>
    <cellStyle name="Normal 7 3" xfId="519"/>
    <cellStyle name="Normal 7 3 2" xfId="520"/>
    <cellStyle name="Normal 7 3 2 2" xfId="2305"/>
    <cellStyle name="Normal 7 3 3" xfId="1571"/>
    <cellStyle name="Normal 7 4" xfId="521"/>
    <cellStyle name="Normal 7 4 2" xfId="522"/>
    <cellStyle name="Normal 7 5" xfId="523"/>
    <cellStyle name="Normal 7 6" xfId="524"/>
    <cellStyle name="Normal 7 7" xfId="525"/>
    <cellStyle name="Normal 7 8" xfId="526"/>
    <cellStyle name="Normal 7 9" xfId="917"/>
    <cellStyle name="Normal 70" xfId="639"/>
    <cellStyle name="Normal 70 2" xfId="2558"/>
    <cellStyle name="Normal 71" xfId="640"/>
    <cellStyle name="Normal 71 2" xfId="2559"/>
    <cellStyle name="Normal 72" xfId="641"/>
    <cellStyle name="Normal 72 2" xfId="2560"/>
    <cellStyle name="Normal 73" xfId="642"/>
    <cellStyle name="Normal 74" xfId="643"/>
    <cellStyle name="Normal 75" xfId="644"/>
    <cellStyle name="Normal 76" xfId="645"/>
    <cellStyle name="Normal 77" xfId="646"/>
    <cellStyle name="Normal 78" xfId="647"/>
    <cellStyle name="Normal 79" xfId="648"/>
    <cellStyle name="Normal 8" xfId="527"/>
    <cellStyle name="Normal 8 2" xfId="528"/>
    <cellStyle name="Normal 8 2 2" xfId="529"/>
    <cellStyle name="Normal 8 3" xfId="530"/>
    <cellStyle name="Normal 8 3 2" xfId="531"/>
    <cellStyle name="Normal 8 3 2 2" xfId="1572"/>
    <cellStyle name="Normal 8 3 3" xfId="918"/>
    <cellStyle name="Normal 8 4" xfId="532"/>
    <cellStyle name="Normal 8 4 2" xfId="1573"/>
    <cellStyle name="Normal 8 5" xfId="533"/>
    <cellStyle name="Normal 8 6" xfId="534"/>
    <cellStyle name="Normal 8 7" xfId="535"/>
    <cellStyle name="Normal 80" xfId="649"/>
    <cellStyle name="Normal 81" xfId="650"/>
    <cellStyle name="Normal 82" xfId="651"/>
    <cellStyle name="Normal 83" xfId="653"/>
    <cellStyle name="Normal 83 2" xfId="1080"/>
    <cellStyle name="Normal 84" xfId="654"/>
    <cellStyle name="Normal 85" xfId="655"/>
    <cellStyle name="Normal 85 2" xfId="1081"/>
    <cellStyle name="Normal 85 3" xfId="1092"/>
    <cellStyle name="Normal 86" xfId="656"/>
    <cellStyle name="Normal 86 2" xfId="1082"/>
    <cellStyle name="Normal 86 3" xfId="1093"/>
    <cellStyle name="Normal 87" xfId="657"/>
    <cellStyle name="Normal 87 2" xfId="919"/>
    <cellStyle name="Normal 87 3" xfId="1083"/>
    <cellStyle name="Normal 88" xfId="920"/>
    <cellStyle name="Normal 89" xfId="921"/>
    <cellStyle name="Normal 9" xfId="536"/>
    <cellStyle name="Normal 9 2" xfId="537"/>
    <cellStyle name="Normal 9 2 2" xfId="538"/>
    <cellStyle name="Normal 9 2 2 2" xfId="922"/>
    <cellStyle name="Normal 9 2 2 2 2" xfId="923"/>
    <cellStyle name="Normal 9 2 2 2 2 2" xfId="1574"/>
    <cellStyle name="Normal 9 2 2 2 2 2 2" xfId="2306"/>
    <cellStyle name="Normal 9 2 2 2 2 3" xfId="2307"/>
    <cellStyle name="Normal 9 2 2 2 3" xfId="1575"/>
    <cellStyle name="Normal 9 2 2 2 3 2" xfId="2308"/>
    <cellStyle name="Normal 9 2 2 2 4" xfId="2309"/>
    <cellStyle name="Normal 9 2 2 3" xfId="924"/>
    <cellStyle name="Normal 9 2 2 3 2" xfId="1576"/>
    <cellStyle name="Normal 9 2 2 3 2 2" xfId="2310"/>
    <cellStyle name="Normal 9 2 2 3 3" xfId="2311"/>
    <cellStyle name="Normal 9 2 2 4" xfId="1577"/>
    <cellStyle name="Normal 9 2 2 4 2" xfId="2312"/>
    <cellStyle name="Normal 9 2 2 5" xfId="2313"/>
    <cellStyle name="Normal 9 2 3" xfId="925"/>
    <cellStyle name="Normal 9 2 3 2" xfId="926"/>
    <cellStyle name="Normal 9 2 3 2 2" xfId="1578"/>
    <cellStyle name="Normal 9 2 3 2 2 2" xfId="2314"/>
    <cellStyle name="Normal 9 2 3 2 3" xfId="2315"/>
    <cellStyle name="Normal 9 2 3 3" xfId="1579"/>
    <cellStyle name="Normal 9 2 3 3 2" xfId="2316"/>
    <cellStyle name="Normal 9 2 3 4" xfId="2317"/>
    <cellStyle name="Normal 9 2 4" xfId="927"/>
    <cellStyle name="Normal 9 2 4 2" xfId="1580"/>
    <cellStyle name="Normal 9 2 4 2 2" xfId="2318"/>
    <cellStyle name="Normal 9 2 4 3" xfId="2319"/>
    <cellStyle name="Normal 9 2 5" xfId="1581"/>
    <cellStyle name="Normal 9 2 5 2" xfId="2320"/>
    <cellStyle name="Normal 9 2 6" xfId="2321"/>
    <cellStyle name="Normal 9 3" xfId="539"/>
    <cellStyle name="Normal 9 3 2" xfId="540"/>
    <cellStyle name="Normal 9 3 2 2" xfId="928"/>
    <cellStyle name="Normal 9 3 2 2 2" xfId="1582"/>
    <cellStyle name="Normal 9 3 2 2 2 2" xfId="2322"/>
    <cellStyle name="Normal 9 3 2 2 3" xfId="2323"/>
    <cellStyle name="Normal 9 3 2 3" xfId="1583"/>
    <cellStyle name="Normal 9 3 2 3 2" xfId="2324"/>
    <cellStyle name="Normal 9 3 2 4" xfId="2325"/>
    <cellStyle name="Normal 9 3 3" xfId="929"/>
    <cellStyle name="Normal 9 3 3 2" xfId="1584"/>
    <cellStyle name="Normal 9 3 3 2 2" xfId="2326"/>
    <cellStyle name="Normal 9 3 3 3" xfId="2327"/>
    <cellStyle name="Normal 9 3 4" xfId="1585"/>
    <cellStyle name="Normal 9 3 4 2" xfId="2328"/>
    <cellStyle name="Normal 9 3 5" xfId="2329"/>
    <cellStyle name="Normal 9 4" xfId="541"/>
    <cellStyle name="Normal 9 4 2" xfId="930"/>
    <cellStyle name="Normal 9 4 2 2" xfId="1586"/>
    <cellStyle name="Normal 9 4 2 2 2" xfId="2330"/>
    <cellStyle name="Normal 9 4 2 3" xfId="2331"/>
    <cellStyle name="Normal 9 4 3" xfId="1587"/>
    <cellStyle name="Normal 9 4 3 2" xfId="2332"/>
    <cellStyle name="Normal 9 4 4" xfId="2333"/>
    <cellStyle name="Normal 9 5" xfId="542"/>
    <cellStyle name="Normal 9 5 2" xfId="1589"/>
    <cellStyle name="Normal 9 5 2 2" xfId="2334"/>
    <cellStyle name="Normal 9 5 3" xfId="1588"/>
    <cellStyle name="Normal 9 6" xfId="543"/>
    <cellStyle name="Normal 9 6 2" xfId="1590"/>
    <cellStyle name="Normal 9 7" xfId="544"/>
    <cellStyle name="Normal 9 7 2" xfId="2335"/>
    <cellStyle name="Normal 90" xfId="931"/>
    <cellStyle name="Normal 91" xfId="932"/>
    <cellStyle name="Normal 92" xfId="933"/>
    <cellStyle name="Normal 93" xfId="934"/>
    <cellStyle name="Normal 94" xfId="935"/>
    <cellStyle name="Normal 95" xfId="936"/>
    <cellStyle name="Normal 96" xfId="937"/>
    <cellStyle name="Normal 97" xfId="938"/>
    <cellStyle name="Normal 97 2" xfId="1084"/>
    <cellStyle name="Normal 98" xfId="939"/>
    <cellStyle name="Normal 99" xfId="940"/>
    <cellStyle name="Normal_IPCviejo" xfId="1088"/>
    <cellStyle name="Notas" xfId="1146" builtinId="10" customBuiltin="1"/>
    <cellStyle name="Notas 2" xfId="545"/>
    <cellStyle name="Notas 2 2" xfId="546"/>
    <cellStyle name="Notas 2 2 2" xfId="2574"/>
    <cellStyle name="Notas 2 3" xfId="2563"/>
    <cellStyle name="Note" xfId="547"/>
    <cellStyle name="Note 2" xfId="548"/>
    <cellStyle name="Note 2 2" xfId="2575"/>
    <cellStyle name="Note 3" xfId="2568"/>
    <cellStyle name="Output" xfId="549"/>
    <cellStyle name="Output 2" xfId="550"/>
    <cellStyle name="Output 2 2" xfId="2576"/>
    <cellStyle name="Output 3" xfId="2569"/>
    <cellStyle name="Porcentaje" xfId="551" builtinId="5"/>
    <cellStyle name="Porcentaje 10" xfId="2524"/>
    <cellStyle name="Porcentaje 11" xfId="2526"/>
    <cellStyle name="Porcentaje 12" xfId="2584"/>
    <cellStyle name="Porcentaje 12 2" xfId="2603"/>
    <cellStyle name="Porcentaje 13" xfId="2589"/>
    <cellStyle name="Porcentaje 13 2" xfId="2612"/>
    <cellStyle name="Porcentaje 14" xfId="2616"/>
    <cellStyle name="Porcentaje 15" xfId="2621"/>
    <cellStyle name="Porcentaje 2" xfId="552"/>
    <cellStyle name="Porcentaje 3" xfId="941"/>
    <cellStyle name="Porcentaje 3 2" xfId="1085"/>
    <cellStyle name="Porcentaje 3 2 2" xfId="2336"/>
    <cellStyle name="Porcentaje 3 3" xfId="1591"/>
    <cellStyle name="Porcentaje 4" xfId="942"/>
    <cellStyle name="Porcentaje 4 2" xfId="1086"/>
    <cellStyle name="Porcentaje 4 2 2" xfId="2337"/>
    <cellStyle name="Porcentaje 4 3" xfId="1592"/>
    <cellStyle name="Porcentaje 5" xfId="1087"/>
    <cellStyle name="Porcentaje 5 2" xfId="1593"/>
    <cellStyle name="Porcentaje 6" xfId="1091"/>
    <cellStyle name="Porcentaje 6 2" xfId="1098"/>
    <cellStyle name="Porcentaje 7" xfId="1107"/>
    <cellStyle name="Porcentaje 7 2" xfId="1113"/>
    <cellStyle name="Porcentaje 7 3" xfId="2528"/>
    <cellStyle name="Porcentaje 8" xfId="1127"/>
    <cellStyle name="Porcentaje 8 2" xfId="2516"/>
    <cellStyle name="Porcentaje 9" xfId="1110"/>
    <cellStyle name="Porcentaje 9 2" xfId="2507"/>
    <cellStyle name="Porcentual 10" xfId="943"/>
    <cellStyle name="Porcentual 10 2" xfId="944"/>
    <cellStyle name="Porcentual 10 2 2" xfId="2338"/>
    <cellStyle name="Porcentual 10 3" xfId="2339"/>
    <cellStyle name="Porcentual 11" xfId="945"/>
    <cellStyle name="Porcentual 11 2" xfId="2340"/>
    <cellStyle name="Porcentual 2" xfId="553"/>
    <cellStyle name="Porcentual 2 2" xfId="554"/>
    <cellStyle name="Porcentual 2 2 2" xfId="946"/>
    <cellStyle name="Porcentual 2 2 2 2" xfId="947"/>
    <cellStyle name="Porcentual 2 3" xfId="555"/>
    <cellStyle name="Porcentual 2 3 2" xfId="948"/>
    <cellStyle name="Porcentual 2 3 2 2" xfId="2341"/>
    <cellStyle name="Porcentual 2 3 3" xfId="1594"/>
    <cellStyle name="Porcentual 2 4" xfId="556"/>
    <cellStyle name="Porcentual 2 4 2" xfId="2342"/>
    <cellStyle name="Porcentual 2 5" xfId="949"/>
    <cellStyle name="Porcentual 2 5 2" xfId="2343"/>
    <cellStyle name="Porcentual 2 6" xfId="950"/>
    <cellStyle name="Porcentual 2 6 2" xfId="2344"/>
    <cellStyle name="Porcentual 3" xfId="557"/>
    <cellStyle name="Porcentual 3 2" xfId="951"/>
    <cellStyle name="Porcentual 3 2 2" xfId="1595"/>
    <cellStyle name="Porcentual 3 3" xfId="952"/>
    <cellStyle name="Porcentual 3 3 2" xfId="2345"/>
    <cellStyle name="Porcentual 3 4" xfId="953"/>
    <cellStyle name="Porcentual 3 4 2" xfId="2346"/>
    <cellStyle name="Porcentual 3 5" xfId="954"/>
    <cellStyle name="Porcentual 3 5 2" xfId="2347"/>
    <cellStyle name="Porcentual 3 6" xfId="955"/>
    <cellStyle name="Porcentual 3 6 2" xfId="2348"/>
    <cellStyle name="Porcentual 3 7" xfId="956"/>
    <cellStyle name="Porcentual 3 7 2" xfId="2349"/>
    <cellStyle name="Porcentual 4" xfId="957"/>
    <cellStyle name="Porcentual 4 2" xfId="958"/>
    <cellStyle name="Porcentual 4 2 2" xfId="2350"/>
    <cellStyle name="Porcentual 4 3" xfId="959"/>
    <cellStyle name="Porcentual 4 3 2" xfId="2351"/>
    <cellStyle name="Porcentual 4 4" xfId="960"/>
    <cellStyle name="Porcentual 4 4 2" xfId="2352"/>
    <cellStyle name="Porcentual 4 5" xfId="961"/>
    <cellStyle name="Porcentual 4 5 2" xfId="2353"/>
    <cellStyle name="Porcentual 4 6" xfId="962"/>
    <cellStyle name="Porcentual 4 6 2" xfId="2354"/>
    <cellStyle name="Porcentual 4 7" xfId="963"/>
    <cellStyle name="Porcentual 4 7 2" xfId="2355"/>
    <cellStyle name="Porcentual 4 8" xfId="964"/>
    <cellStyle name="Porcentual 4 8 2" xfId="2356"/>
    <cellStyle name="Porcentual 4 9" xfId="2357"/>
    <cellStyle name="Porcentual 5" xfId="965"/>
    <cellStyle name="Porcentual 5 10" xfId="966"/>
    <cellStyle name="Porcentual 5 10 2" xfId="1596"/>
    <cellStyle name="Porcentual 5 10 2 2" xfId="2358"/>
    <cellStyle name="Porcentual 5 10 3" xfId="2359"/>
    <cellStyle name="Porcentual 5 11" xfId="967"/>
    <cellStyle name="Porcentual 5 11 2" xfId="2360"/>
    <cellStyle name="Porcentual 5 12" xfId="968"/>
    <cellStyle name="Porcentual 5 12 2" xfId="2361"/>
    <cellStyle name="Porcentual 5 13" xfId="1597"/>
    <cellStyle name="Porcentual 5 13 2" xfId="2362"/>
    <cellStyle name="Porcentual 5 14" xfId="1598"/>
    <cellStyle name="Porcentual 5 14 2" xfId="2363"/>
    <cellStyle name="Porcentual 5 15" xfId="1599"/>
    <cellStyle name="Porcentual 5 15 2" xfId="2364"/>
    <cellStyle name="Porcentual 5 2" xfId="558"/>
    <cellStyle name="Porcentual 5 2 2" xfId="969"/>
    <cellStyle name="Porcentual 5 2 2 2" xfId="970"/>
    <cellStyle name="Porcentual 5 2 2 2 2" xfId="971"/>
    <cellStyle name="Porcentual 5 2 2 2 2 2" xfId="1600"/>
    <cellStyle name="Porcentual 5 2 2 2 2 2 2" xfId="2365"/>
    <cellStyle name="Porcentual 5 2 2 2 2 3" xfId="2366"/>
    <cellStyle name="Porcentual 5 2 2 2 3" xfId="1601"/>
    <cellStyle name="Porcentual 5 2 2 2 3 2" xfId="2367"/>
    <cellStyle name="Porcentual 5 2 2 2 4" xfId="2368"/>
    <cellStyle name="Porcentual 5 2 2 3" xfId="972"/>
    <cellStyle name="Porcentual 5 2 2 3 2" xfId="1602"/>
    <cellStyle name="Porcentual 5 2 2 3 2 2" xfId="2369"/>
    <cellStyle name="Porcentual 5 2 2 3 3" xfId="2370"/>
    <cellStyle name="Porcentual 5 2 2 4" xfId="1603"/>
    <cellStyle name="Porcentual 5 2 2 4 2" xfId="2371"/>
    <cellStyle name="Porcentual 5 2 2 5" xfId="2372"/>
    <cellStyle name="Porcentual 5 2 3" xfId="973"/>
    <cellStyle name="Porcentual 5 2 3 2" xfId="974"/>
    <cellStyle name="Porcentual 5 2 3 2 2" xfId="1604"/>
    <cellStyle name="Porcentual 5 2 3 2 2 2" xfId="2373"/>
    <cellStyle name="Porcentual 5 2 3 2 3" xfId="2374"/>
    <cellStyle name="Porcentual 5 2 3 3" xfId="1605"/>
    <cellStyle name="Porcentual 5 2 3 3 2" xfId="2375"/>
    <cellStyle name="Porcentual 5 2 3 4" xfId="2376"/>
    <cellStyle name="Porcentual 5 2 4" xfId="975"/>
    <cellStyle name="Porcentual 5 2 4 2" xfId="1606"/>
    <cellStyle name="Porcentual 5 2 4 2 2" xfId="2377"/>
    <cellStyle name="Porcentual 5 2 4 3" xfId="2378"/>
    <cellStyle name="Porcentual 5 2 5" xfId="1607"/>
    <cellStyle name="Porcentual 5 2 5 2" xfId="2379"/>
    <cellStyle name="Porcentual 5 2 6" xfId="1608"/>
    <cellStyle name="Porcentual 5 3" xfId="976"/>
    <cellStyle name="Porcentual 5 3 2" xfId="977"/>
    <cellStyle name="Porcentual 5 3 2 2" xfId="978"/>
    <cellStyle name="Porcentual 5 3 2 2 2" xfId="979"/>
    <cellStyle name="Porcentual 5 3 2 2 2 2" xfId="1609"/>
    <cellStyle name="Porcentual 5 3 2 2 2 2 2" xfId="2380"/>
    <cellStyle name="Porcentual 5 3 2 2 2 3" xfId="2381"/>
    <cellStyle name="Porcentual 5 3 2 2 3" xfId="1610"/>
    <cellStyle name="Porcentual 5 3 2 2 3 2" xfId="2382"/>
    <cellStyle name="Porcentual 5 3 2 2 4" xfId="2383"/>
    <cellStyle name="Porcentual 5 3 2 3" xfId="980"/>
    <cellStyle name="Porcentual 5 3 2 3 2" xfId="1611"/>
    <cellStyle name="Porcentual 5 3 2 3 2 2" xfId="2384"/>
    <cellStyle name="Porcentual 5 3 2 3 3" xfId="2385"/>
    <cellStyle name="Porcentual 5 3 2 4" xfId="1612"/>
    <cellStyle name="Porcentual 5 3 2 4 2" xfId="2386"/>
    <cellStyle name="Porcentual 5 3 2 5" xfId="2387"/>
    <cellStyle name="Porcentual 5 3 3" xfId="981"/>
    <cellStyle name="Porcentual 5 3 3 2" xfId="982"/>
    <cellStyle name="Porcentual 5 3 3 2 2" xfId="1613"/>
    <cellStyle name="Porcentual 5 3 3 2 2 2" xfId="2388"/>
    <cellStyle name="Porcentual 5 3 3 2 3" xfId="2389"/>
    <cellStyle name="Porcentual 5 3 3 3" xfId="1614"/>
    <cellStyle name="Porcentual 5 3 3 3 2" xfId="2390"/>
    <cellStyle name="Porcentual 5 3 3 4" xfId="2391"/>
    <cellStyle name="Porcentual 5 3 4" xfId="983"/>
    <cellStyle name="Porcentual 5 3 4 2" xfId="1615"/>
    <cellStyle name="Porcentual 5 3 4 2 2" xfId="2392"/>
    <cellStyle name="Porcentual 5 3 4 3" xfId="2393"/>
    <cellStyle name="Porcentual 5 3 5" xfId="1616"/>
    <cellStyle name="Porcentual 5 3 5 2" xfId="2394"/>
    <cellStyle name="Porcentual 5 3 6" xfId="2395"/>
    <cellStyle name="Porcentual 5 4" xfId="984"/>
    <cellStyle name="Porcentual 5 4 2" xfId="985"/>
    <cellStyle name="Porcentual 5 4 2 2" xfId="986"/>
    <cellStyle name="Porcentual 5 4 2 2 2" xfId="987"/>
    <cellStyle name="Porcentual 5 4 2 2 2 2" xfId="1617"/>
    <cellStyle name="Porcentual 5 4 2 2 2 2 2" xfId="2396"/>
    <cellStyle name="Porcentual 5 4 2 2 2 3" xfId="2397"/>
    <cellStyle name="Porcentual 5 4 2 2 3" xfId="1618"/>
    <cellStyle name="Porcentual 5 4 2 2 3 2" xfId="2398"/>
    <cellStyle name="Porcentual 5 4 2 2 4" xfId="2399"/>
    <cellStyle name="Porcentual 5 4 2 3" xfId="988"/>
    <cellStyle name="Porcentual 5 4 2 3 2" xfId="1619"/>
    <cellStyle name="Porcentual 5 4 2 3 2 2" xfId="2400"/>
    <cellStyle name="Porcentual 5 4 2 3 3" xfId="2401"/>
    <cellStyle name="Porcentual 5 4 2 4" xfId="1620"/>
    <cellStyle name="Porcentual 5 4 2 4 2" xfId="2402"/>
    <cellStyle name="Porcentual 5 4 2 5" xfId="2403"/>
    <cellStyle name="Porcentual 5 4 3" xfId="989"/>
    <cellStyle name="Porcentual 5 4 3 2" xfId="990"/>
    <cellStyle name="Porcentual 5 4 3 2 2" xfId="1621"/>
    <cellStyle name="Porcentual 5 4 3 2 2 2" xfId="2404"/>
    <cellStyle name="Porcentual 5 4 3 2 3" xfId="2405"/>
    <cellStyle name="Porcentual 5 4 3 3" xfId="1622"/>
    <cellStyle name="Porcentual 5 4 3 3 2" xfId="2406"/>
    <cellStyle name="Porcentual 5 4 3 4" xfId="2407"/>
    <cellStyle name="Porcentual 5 4 4" xfId="991"/>
    <cellStyle name="Porcentual 5 4 4 2" xfId="1623"/>
    <cellStyle name="Porcentual 5 4 4 2 2" xfId="2408"/>
    <cellStyle name="Porcentual 5 4 4 3" xfId="2409"/>
    <cellStyle name="Porcentual 5 4 5" xfId="1624"/>
    <cellStyle name="Porcentual 5 4 5 2" xfId="2410"/>
    <cellStyle name="Porcentual 5 4 6" xfId="2411"/>
    <cellStyle name="Porcentual 5 5" xfId="992"/>
    <cellStyle name="Porcentual 5 5 2" xfId="993"/>
    <cellStyle name="Porcentual 5 5 2 2" xfId="994"/>
    <cellStyle name="Porcentual 5 5 2 2 2" xfId="995"/>
    <cellStyle name="Porcentual 5 5 2 2 2 2" xfId="1625"/>
    <cellStyle name="Porcentual 5 5 2 2 2 2 2" xfId="2412"/>
    <cellStyle name="Porcentual 5 5 2 2 2 3" xfId="2413"/>
    <cellStyle name="Porcentual 5 5 2 2 3" xfId="1626"/>
    <cellStyle name="Porcentual 5 5 2 2 3 2" xfId="2414"/>
    <cellStyle name="Porcentual 5 5 2 2 4" xfId="2415"/>
    <cellStyle name="Porcentual 5 5 2 3" xfId="996"/>
    <cellStyle name="Porcentual 5 5 2 3 2" xfId="1627"/>
    <cellStyle name="Porcentual 5 5 2 3 2 2" xfId="2416"/>
    <cellStyle name="Porcentual 5 5 2 3 3" xfId="2417"/>
    <cellStyle name="Porcentual 5 5 2 4" xfId="1628"/>
    <cellStyle name="Porcentual 5 5 2 4 2" xfId="2418"/>
    <cellStyle name="Porcentual 5 5 2 5" xfId="2419"/>
    <cellStyle name="Porcentual 5 5 3" xfId="997"/>
    <cellStyle name="Porcentual 5 5 3 2" xfId="998"/>
    <cellStyle name="Porcentual 5 5 3 2 2" xfId="1629"/>
    <cellStyle name="Porcentual 5 5 3 2 2 2" xfId="2420"/>
    <cellStyle name="Porcentual 5 5 3 2 3" xfId="2421"/>
    <cellStyle name="Porcentual 5 5 3 3" xfId="1630"/>
    <cellStyle name="Porcentual 5 5 3 3 2" xfId="2422"/>
    <cellStyle name="Porcentual 5 5 3 4" xfId="2423"/>
    <cellStyle name="Porcentual 5 5 4" xfId="999"/>
    <cellStyle name="Porcentual 5 5 4 2" xfId="1631"/>
    <cellStyle name="Porcentual 5 5 4 2 2" xfId="2424"/>
    <cellStyle name="Porcentual 5 5 4 3" xfId="2425"/>
    <cellStyle name="Porcentual 5 5 5" xfId="1632"/>
    <cellStyle name="Porcentual 5 5 5 2" xfId="2426"/>
    <cellStyle name="Porcentual 5 5 6" xfId="2427"/>
    <cellStyle name="Porcentual 5 6" xfId="1000"/>
    <cellStyle name="Porcentual 5 6 2" xfId="1001"/>
    <cellStyle name="Porcentual 5 6 2 2" xfId="1002"/>
    <cellStyle name="Porcentual 5 6 2 2 2" xfId="1003"/>
    <cellStyle name="Porcentual 5 6 2 2 2 2" xfId="1633"/>
    <cellStyle name="Porcentual 5 6 2 2 2 2 2" xfId="2428"/>
    <cellStyle name="Porcentual 5 6 2 2 2 3" xfId="2429"/>
    <cellStyle name="Porcentual 5 6 2 2 3" xfId="1634"/>
    <cellStyle name="Porcentual 5 6 2 2 3 2" xfId="2430"/>
    <cellStyle name="Porcentual 5 6 2 2 4" xfId="2431"/>
    <cellStyle name="Porcentual 5 6 2 3" xfId="1004"/>
    <cellStyle name="Porcentual 5 6 2 3 2" xfId="1635"/>
    <cellStyle name="Porcentual 5 6 2 3 2 2" xfId="2432"/>
    <cellStyle name="Porcentual 5 6 2 3 3" xfId="2433"/>
    <cellStyle name="Porcentual 5 6 2 4" xfId="1636"/>
    <cellStyle name="Porcentual 5 6 2 4 2" xfId="2434"/>
    <cellStyle name="Porcentual 5 6 2 5" xfId="2435"/>
    <cellStyle name="Porcentual 5 6 3" xfId="1005"/>
    <cellStyle name="Porcentual 5 6 3 2" xfId="1006"/>
    <cellStyle name="Porcentual 5 6 3 2 2" xfId="1637"/>
    <cellStyle name="Porcentual 5 6 3 2 2 2" xfId="2436"/>
    <cellStyle name="Porcentual 5 6 3 2 3" xfId="2437"/>
    <cellStyle name="Porcentual 5 6 3 3" xfId="1638"/>
    <cellStyle name="Porcentual 5 6 3 3 2" xfId="2438"/>
    <cellStyle name="Porcentual 5 6 3 4" xfId="2439"/>
    <cellStyle name="Porcentual 5 6 4" xfId="1007"/>
    <cellStyle name="Porcentual 5 6 4 2" xfId="1639"/>
    <cellStyle name="Porcentual 5 6 4 2 2" xfId="2440"/>
    <cellStyle name="Porcentual 5 6 4 3" xfId="2441"/>
    <cellStyle name="Porcentual 5 6 5" xfId="1640"/>
    <cellStyle name="Porcentual 5 6 5 2" xfId="2442"/>
    <cellStyle name="Porcentual 5 6 6" xfId="2443"/>
    <cellStyle name="Porcentual 5 7" xfId="1008"/>
    <cellStyle name="Porcentual 5 7 2" xfId="1009"/>
    <cellStyle name="Porcentual 5 7 2 2" xfId="1010"/>
    <cellStyle name="Porcentual 5 7 2 2 2" xfId="1011"/>
    <cellStyle name="Porcentual 5 7 2 2 2 2" xfId="1641"/>
    <cellStyle name="Porcentual 5 7 2 2 2 2 2" xfId="2444"/>
    <cellStyle name="Porcentual 5 7 2 2 2 3" xfId="2445"/>
    <cellStyle name="Porcentual 5 7 2 2 3" xfId="1642"/>
    <cellStyle name="Porcentual 5 7 2 2 3 2" xfId="2446"/>
    <cellStyle name="Porcentual 5 7 2 2 4" xfId="2447"/>
    <cellStyle name="Porcentual 5 7 2 3" xfId="1012"/>
    <cellStyle name="Porcentual 5 7 2 3 2" xfId="1643"/>
    <cellStyle name="Porcentual 5 7 2 3 2 2" xfId="2448"/>
    <cellStyle name="Porcentual 5 7 2 3 3" xfId="2449"/>
    <cellStyle name="Porcentual 5 7 2 4" xfId="1644"/>
    <cellStyle name="Porcentual 5 7 2 4 2" xfId="2450"/>
    <cellStyle name="Porcentual 5 7 2 5" xfId="2451"/>
    <cellStyle name="Porcentual 5 7 3" xfId="1013"/>
    <cellStyle name="Porcentual 5 7 3 2" xfId="1014"/>
    <cellStyle name="Porcentual 5 7 3 2 2" xfId="1645"/>
    <cellStyle name="Porcentual 5 7 3 2 2 2" xfId="2452"/>
    <cellStyle name="Porcentual 5 7 3 2 3" xfId="2453"/>
    <cellStyle name="Porcentual 5 7 3 3" xfId="1646"/>
    <cellStyle name="Porcentual 5 7 3 3 2" xfId="2454"/>
    <cellStyle name="Porcentual 5 7 3 4" xfId="2455"/>
    <cellStyle name="Porcentual 5 7 4" xfId="1015"/>
    <cellStyle name="Porcentual 5 7 4 2" xfId="1647"/>
    <cellStyle name="Porcentual 5 7 4 2 2" xfId="2456"/>
    <cellStyle name="Porcentual 5 7 4 3" xfId="2457"/>
    <cellStyle name="Porcentual 5 7 5" xfId="1648"/>
    <cellStyle name="Porcentual 5 7 5 2" xfId="2458"/>
    <cellStyle name="Porcentual 5 7 6" xfId="2459"/>
    <cellStyle name="Porcentual 5 8" xfId="1016"/>
    <cellStyle name="Porcentual 5 8 2" xfId="1017"/>
    <cellStyle name="Porcentual 5 8 2 2" xfId="1018"/>
    <cellStyle name="Porcentual 5 8 2 2 2" xfId="1649"/>
    <cellStyle name="Porcentual 5 8 2 2 2 2" xfId="2460"/>
    <cellStyle name="Porcentual 5 8 2 2 3" xfId="2461"/>
    <cellStyle name="Porcentual 5 8 2 3" xfId="1650"/>
    <cellStyle name="Porcentual 5 8 2 3 2" xfId="2462"/>
    <cellStyle name="Porcentual 5 8 2 4" xfId="2463"/>
    <cellStyle name="Porcentual 5 8 3" xfId="1019"/>
    <cellStyle name="Porcentual 5 8 3 2" xfId="1651"/>
    <cellStyle name="Porcentual 5 8 3 2 2" xfId="2464"/>
    <cellStyle name="Porcentual 5 8 3 3" xfId="2465"/>
    <cellStyle name="Porcentual 5 8 4" xfId="1652"/>
    <cellStyle name="Porcentual 5 8 4 2" xfId="2466"/>
    <cellStyle name="Porcentual 5 8 5" xfId="2467"/>
    <cellStyle name="Porcentual 5 9" xfId="1020"/>
    <cellStyle name="Porcentual 5 9 2" xfId="1021"/>
    <cellStyle name="Porcentual 5 9 2 2" xfId="1653"/>
    <cellStyle name="Porcentual 5 9 3" xfId="1654"/>
    <cellStyle name="Porcentual 6" xfId="1022"/>
    <cellStyle name="Porcentual 6 2" xfId="1023"/>
    <cellStyle name="Porcentual 6 2 2" xfId="1024"/>
    <cellStyle name="Porcentual 6 2 2 2" xfId="1025"/>
    <cellStyle name="Porcentual 6 2 2 2 2" xfId="1026"/>
    <cellStyle name="Porcentual 6 2 2 2 2 2" xfId="2468"/>
    <cellStyle name="Porcentual 6 2 2 2 3" xfId="1655"/>
    <cellStyle name="Porcentual 6 2 2 2 3 2" xfId="1656"/>
    <cellStyle name="Porcentual 6 2 2 2 3 2 2" xfId="1657"/>
    <cellStyle name="Porcentual 6 2 2 2 3 2 2 2" xfId="1658"/>
    <cellStyle name="Porcentual 6 2 2 2 3 2 2 2 2" xfId="1659"/>
    <cellStyle name="Porcentual 6 2 2 2 3 2 2 2 2 2" xfId="1660"/>
    <cellStyle name="Porcentual 6 2 2 2 3 2 2 2 2 2 2" xfId="1661"/>
    <cellStyle name="Porcentual 6 2 2 2 3 2 2 2 2 2 2 2" xfId="1662"/>
    <cellStyle name="Porcentual 6 2 2 2 3 2 2 2 2 2 2 2 2" xfId="1663"/>
    <cellStyle name="Porcentual 6 2 2 2 3 2 2 2 2 2 2 2 2 2" xfId="1664"/>
    <cellStyle name="Porcentual 6 2 2 2 3 2 2 2 2 2 2 2 2 2 2" xfId="1665"/>
    <cellStyle name="Porcentual 6 2 2 2 3 2 2 2 2 2 2 2 2 2 2 2" xfId="1666"/>
    <cellStyle name="Porcentual 6 2 2 2 3 2 2 2 2 2 2 2 2 2 2 2 2" xfId="2469"/>
    <cellStyle name="Porcentual 6 2 2 2 3 2 2 2 2 2 2 2 2 2 2 3" xfId="2470"/>
    <cellStyle name="Porcentual 6 2 2 2 3 2 2 2 2 2 2 2 2 2 3" xfId="2471"/>
    <cellStyle name="Porcentual 6 2 2 2 3 2 2 2 2 2 2 2 2 3" xfId="2472"/>
    <cellStyle name="Porcentual 6 2 2 2 3 2 2 2 2 2 2 2 3" xfId="2473"/>
    <cellStyle name="Porcentual 6 2 2 2 3 2 2 2 2 2 2 3" xfId="2474"/>
    <cellStyle name="Porcentual 6 2 2 2 3 2 2 2 2 2 3" xfId="2475"/>
    <cellStyle name="Porcentual 6 2 2 2 3 2 2 2 2 3" xfId="2476"/>
    <cellStyle name="Porcentual 6 2 2 2 3 2 2 2 3" xfId="2477"/>
    <cellStyle name="Porcentual 6 2 2 2 3 2 2 3" xfId="2478"/>
    <cellStyle name="Porcentual 6 2 2 2 3 2 3" xfId="2479"/>
    <cellStyle name="Porcentual 6 2 2 2 3 3" xfId="2480"/>
    <cellStyle name="Porcentual 6 2 2 2 4" xfId="2481"/>
    <cellStyle name="Porcentual 6 2 2 3" xfId="2482"/>
    <cellStyle name="Porcentual 6 2 3" xfId="2483"/>
    <cellStyle name="Porcentual 6 3" xfId="1027"/>
    <cellStyle name="Porcentual 6 3 2" xfId="2484"/>
    <cellStyle name="Porcentual 6 4" xfId="2485"/>
    <cellStyle name="Porcentual 7" xfId="1028"/>
    <cellStyle name="Porcentual 7 2" xfId="1029"/>
    <cellStyle name="Porcentual 7 2 2" xfId="2486"/>
    <cellStyle name="Porcentual 7 3" xfId="2487"/>
    <cellStyle name="Porcentual 8" xfId="1030"/>
    <cellStyle name="Porcentual 8 2" xfId="1031"/>
    <cellStyle name="Porcentual 8 2 2" xfId="2488"/>
    <cellStyle name="Porcentual 9" xfId="1032"/>
    <cellStyle name="Porcentual 9 2" xfId="1033"/>
    <cellStyle name="Porcentual 9 2 2" xfId="1034"/>
    <cellStyle name="Porcentual 9 2 2 2" xfId="1035"/>
    <cellStyle name="Porcentual 9 2 2 2 2" xfId="1036"/>
    <cellStyle name="Porcentual 9 2 2 2 2 2" xfId="1667"/>
    <cellStyle name="Porcentual 9 2 2 2 2 2 2" xfId="2489"/>
    <cellStyle name="Porcentual 9 2 2 2 2 3" xfId="2490"/>
    <cellStyle name="Porcentual 9 2 2 2 3" xfId="1668"/>
    <cellStyle name="Porcentual 9 2 2 2 3 2" xfId="2491"/>
    <cellStyle name="Porcentual 9 2 2 2 4" xfId="2492"/>
    <cellStyle name="Porcentual 9 2 2 3" xfId="1037"/>
    <cellStyle name="Porcentual 9 2 2 3 2" xfId="1669"/>
    <cellStyle name="Porcentual 9 2 2 3 2 2" xfId="2493"/>
    <cellStyle name="Porcentual 9 2 2 3 3" xfId="2494"/>
    <cellStyle name="Porcentual 9 2 2 4" xfId="1670"/>
    <cellStyle name="Porcentual 9 2 2 4 2" xfId="2495"/>
    <cellStyle name="Porcentual 9 2 2 5" xfId="2496"/>
    <cellStyle name="Porcentual 9 2 3" xfId="1038"/>
    <cellStyle name="Porcentual 9 2 3 2" xfId="1039"/>
    <cellStyle name="Porcentual 9 2 3 2 2" xfId="1671"/>
    <cellStyle name="Porcentual 9 2 3 2 2 2" xfId="2497"/>
    <cellStyle name="Porcentual 9 2 3 2 3" xfId="2498"/>
    <cellStyle name="Porcentual 9 2 3 3" xfId="1672"/>
    <cellStyle name="Porcentual 9 2 3 3 2" xfId="2499"/>
    <cellStyle name="Porcentual 9 2 3 4" xfId="2500"/>
    <cellStyle name="Porcentual 9 2 4" xfId="1040"/>
    <cellStyle name="Porcentual 9 2 4 2" xfId="1673"/>
    <cellStyle name="Porcentual 9 2 4 2 2" xfId="2501"/>
    <cellStyle name="Porcentual 9 2 4 3" xfId="2502"/>
    <cellStyle name="Porcentual 9 2 5" xfId="1041"/>
    <cellStyle name="Salida" xfId="1141" builtinId="21" customBuiltin="1"/>
    <cellStyle name="Salida 2" xfId="559"/>
    <cellStyle name="Salida 2 2" xfId="560"/>
    <cellStyle name="Salida 2 2 2" xfId="2577"/>
    <cellStyle name="Salida 2 3" xfId="2564"/>
    <cellStyle name="Texto de advertencia" xfId="1145" builtinId="11" customBuiltin="1"/>
    <cellStyle name="Texto de advertencia 2" xfId="561"/>
    <cellStyle name="Texto de advertencia 2 2" xfId="562"/>
    <cellStyle name="Texto explicativo" xfId="1147" builtinId="53" customBuiltin="1"/>
    <cellStyle name="Texto explicativo 2" xfId="563"/>
    <cellStyle name="Texto explicativo 2 2" xfId="564"/>
    <cellStyle name="Title" xfId="565"/>
    <cellStyle name="Title 2" xfId="566"/>
    <cellStyle name="Título 1 2" xfId="567"/>
    <cellStyle name="Título 1 2 2" xfId="568"/>
    <cellStyle name="Título 2" xfId="1134" builtinId="17" customBuiltin="1"/>
    <cellStyle name="Título 2 2" xfId="569"/>
    <cellStyle name="Título 2 2 2" xfId="570"/>
    <cellStyle name="Título 3" xfId="1135" builtinId="18" customBuiltin="1"/>
    <cellStyle name="Título 3 2" xfId="571"/>
    <cellStyle name="Título 3 2 2" xfId="572"/>
    <cellStyle name="Título 4" xfId="573"/>
    <cellStyle name="Título 4 2" xfId="574"/>
    <cellStyle name="Título 5" xfId="1174"/>
    <cellStyle name="Total" xfId="1148" builtinId="25" customBuiltin="1"/>
    <cellStyle name="Total 2" xfId="575"/>
    <cellStyle name="Total 2 2" xfId="576"/>
    <cellStyle name="Total 2 2 2" xfId="603"/>
    <cellStyle name="Total 2 2 2 2" xfId="2579"/>
    <cellStyle name="Total 2 2 3" xfId="2578"/>
    <cellStyle name="Total 2 3" xfId="580"/>
    <cellStyle name="Total 2 3 2" xfId="2580"/>
    <cellStyle name="Total 2 4" xfId="2565"/>
    <cellStyle name="Warning Text" xfId="577"/>
    <cellStyle name="Warning Text 2" xfId="578"/>
  </cellStyles>
  <dxfs count="670">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border outline="0">
        <left style="thin">
          <color indexed="64"/>
        </left>
        <right style="thin">
          <color indexed="64"/>
        </right>
        <top style="thin">
          <color indexed="64"/>
        </top>
        <bottom style="thin">
          <color indexed="64"/>
        </bottom>
      </border>
    </dxf>
    <dxf>
      <font>
        <strike val="0"/>
        <outline val="0"/>
        <shadow val="0"/>
        <u val="none"/>
        <vertAlign val="baseline"/>
        <sz val="10"/>
        <name val="Arial"/>
        <scheme val="none"/>
      </font>
    </dxf>
    <dxf>
      <border outline="0">
        <bottom style="thin">
          <color indexed="64"/>
        </bottom>
      </border>
    </dxf>
    <dxf>
      <font>
        <strike val="0"/>
        <outline val="0"/>
        <shadow val="0"/>
        <u val="none"/>
        <vertAlign val="baseline"/>
        <sz val="10"/>
        <color theme="0"/>
        <name val="Arial"/>
        <scheme val="none"/>
      </font>
    </dxf>
    <dxf>
      <font>
        <strike val="0"/>
        <outline val="0"/>
        <shadow val="0"/>
        <u val="none"/>
        <vertAlign val="baseline"/>
        <sz val="10"/>
        <color auto="1"/>
        <name val="Arial"/>
        <scheme val="none"/>
      </font>
    </dxf>
    <dxf>
      <font>
        <strike val="0"/>
        <outline val="0"/>
        <shadow val="0"/>
        <u val="none"/>
        <vertAlign val="baseline"/>
        <sz val="10"/>
        <color auto="1"/>
        <name val="Arial"/>
        <scheme val="none"/>
      </font>
    </dxf>
    <dxf>
      <font>
        <strike val="0"/>
        <outline val="0"/>
        <shadow val="0"/>
        <u val="none"/>
        <vertAlign val="baseline"/>
        <sz val="10"/>
        <color auto="1"/>
        <name val="Arial"/>
        <scheme val="none"/>
      </font>
    </dxf>
    <dxf>
      <border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dxf>
    <dxf>
      <border outline="0">
        <bottom style="thin">
          <color indexed="64"/>
        </bottom>
      </border>
    </dxf>
    <dxf>
      <font>
        <strike val="0"/>
        <outline val="0"/>
        <shadow val="0"/>
        <u val="none"/>
        <vertAlign val="baseline"/>
        <sz val="10"/>
        <color theme="0"/>
        <name val="Arial"/>
        <scheme val="none"/>
      </font>
      <fill>
        <patternFill patternType="solid">
          <fgColor indexed="64"/>
          <bgColor rgb="FF00539B"/>
        </patternFill>
      </fill>
    </dxf>
    <dxf>
      <font>
        <b val="0"/>
        <i val="0"/>
        <strike val="0"/>
        <condense val="0"/>
        <extend val="0"/>
        <outline val="0"/>
        <shadow val="0"/>
        <u val="none"/>
        <vertAlign val="baseline"/>
        <sz val="14"/>
        <color auto="1"/>
        <name val="Arial"/>
        <scheme val="none"/>
      </font>
      <numFmt numFmtId="171"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center" vertical="bottom" textRotation="0" wrapText="0" indent="0" justifyLastLine="0" shrinkToFit="0" readingOrder="0"/>
      <border outline="0">
        <right style="thin">
          <color indexed="64"/>
        </right>
      </border>
    </dxf>
    <dxf>
      <font>
        <b/>
        <i val="0"/>
        <strike val="0"/>
        <condense val="0"/>
        <extend val="0"/>
        <outline val="0"/>
        <shadow val="0"/>
        <u val="none"/>
        <vertAlign val="baseline"/>
        <sz val="14"/>
        <color auto="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4"/>
        <name val="Arial"/>
        <scheme val="none"/>
      </font>
    </dxf>
    <dxf>
      <border outline="0">
        <bottom style="thin">
          <color indexed="64"/>
        </bottom>
      </border>
    </dxf>
    <dxf>
      <font>
        <strike val="0"/>
        <outline val="0"/>
        <shadow val="0"/>
        <u val="none"/>
        <vertAlign val="baseline"/>
        <sz val="14"/>
        <color theme="0"/>
        <name val="Arial"/>
        <scheme val="none"/>
      </font>
      <fill>
        <patternFill patternType="solid">
          <fgColor indexed="64"/>
          <bgColor rgb="FF00539B"/>
        </patternFill>
      </fill>
    </dxf>
    <dxf>
      <font>
        <strike val="0"/>
        <outline val="0"/>
        <shadow val="0"/>
        <u val="none"/>
        <vertAlign val="baseline"/>
        <sz val="16"/>
        <color auto="1"/>
        <name val="Arial"/>
        <scheme val="none"/>
      </font>
    </dxf>
    <dxf>
      <font>
        <b val="0"/>
        <i val="0"/>
        <strike val="0"/>
        <condense val="0"/>
        <extend val="0"/>
        <outline val="0"/>
        <shadow val="0"/>
        <u val="none"/>
        <vertAlign val="baseline"/>
        <sz val="16"/>
        <color auto="1"/>
        <name val="Arial"/>
        <scheme val="none"/>
      </font>
      <numFmt numFmtId="168" formatCode="_(* #,##0_);_(* \(#,##0\);_(* &quot;-&quot;??_);_(@_)"/>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6"/>
        <color auto="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6"/>
        <color auto="1"/>
        <name val="Arial"/>
        <scheme val="none"/>
      </font>
    </dxf>
    <dxf>
      <border outline="0">
        <bottom style="thin">
          <color indexed="64"/>
        </bottom>
      </border>
    </dxf>
    <dxf>
      <font>
        <strike val="0"/>
        <outline val="0"/>
        <shadow val="0"/>
        <u val="none"/>
        <vertAlign val="baseline"/>
        <sz val="16"/>
        <color theme="0"/>
        <name val="Arial"/>
        <scheme val="none"/>
      </font>
      <fill>
        <patternFill patternType="solid">
          <fgColor indexed="64"/>
          <bgColor rgb="FF00539B"/>
        </patternFill>
      </fill>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right" vertical="bottom" textRotation="0" wrapText="0" indent="0" justifyLastLine="0" shrinkToFit="0" readingOrder="0"/>
    </dxf>
    <dxf>
      <font>
        <b/>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right" vertical="bottom" textRotation="0" wrapText="0" indent="0" justifyLastLine="0" shrinkToFit="0" readingOrder="0"/>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right" vertical="bottom" textRotation="0" wrapText="0"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right" vertical="bottom" textRotation="0" wrapText="0" indent="0" justifyLastLine="0" shrinkToFit="0" readingOrder="0"/>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right" vertical="bottom"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right" vertical="bottom" textRotation="0" wrapText="0" indent="0" justifyLastLine="0" shrinkToFit="0" readingOrder="0"/>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right" vertical="bottom"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right" vertical="bottom" textRotation="0" wrapText="0" indent="0" justifyLastLine="0" shrinkToFit="0" readingOrder="0"/>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right" vertical="bottom"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right" vertical="bottom" textRotation="0" wrapText="0" indent="0" justifyLastLine="0" shrinkToFit="0" readingOrder="0"/>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right" vertical="bottom"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right" vertical="bottom" textRotation="0" wrapText="0" indent="0" justifyLastLine="0" shrinkToFit="0" readingOrder="0"/>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right" vertical="bottom"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4"/>
        <color theme="0"/>
        <name val="Arial"/>
        <scheme val="none"/>
      </font>
      <fill>
        <patternFill patternType="solid">
          <fgColor indexed="64"/>
          <bgColor rgb="FF00539B"/>
        </patternFill>
      </fill>
    </dxf>
    <dxf>
      <font>
        <strike val="0"/>
        <outline val="0"/>
        <shadow val="0"/>
        <u val="none"/>
        <vertAlign val="baseline"/>
        <sz val="14"/>
        <name val="Arial"/>
        <scheme val="none"/>
      </font>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numFmt numFmtId="30" formatCode="@"/>
      <fill>
        <patternFill patternType="none">
          <fgColor indexed="64"/>
          <bgColor indexed="65"/>
        </patternFill>
      </fill>
      <alignment horizontal="right" vertical="bottom" textRotation="0" wrapText="0" indent="0" justifyLastLine="0" shrinkToFit="0" readingOrder="0"/>
    </dxf>
    <dxf>
      <border>
        <bottom style="thin">
          <color theme="0"/>
        </bottom>
      </border>
    </dxf>
    <dxf>
      <font>
        <b/>
        <i val="0"/>
        <strike val="0"/>
        <condense val="0"/>
        <extend val="0"/>
        <outline val="0"/>
        <shadow val="0"/>
        <u val="none"/>
        <vertAlign val="baseline"/>
        <sz val="14"/>
        <color theme="1"/>
        <name val="Arial"/>
        <scheme val="none"/>
      </font>
      <numFmt numFmtId="30" formatCode="@"/>
      <fill>
        <patternFill patternType="solid">
          <fgColor indexed="64"/>
          <bgColor rgb="FF00539B"/>
        </patternFill>
      </fill>
      <alignment horizontal="center" vertical="center" textRotation="0" wrapText="1" indent="0" justifyLastLine="0" shrinkToFit="0" readingOrder="0"/>
      <border diagonalUp="0" diagonalDown="0">
        <left/>
        <right/>
        <top/>
        <bottom/>
        <vertical/>
        <horizontal/>
      </border>
    </dxf>
    <dxf>
      <font>
        <b/>
        <i val="0"/>
        <strike val="0"/>
        <condense val="0"/>
        <extend val="0"/>
        <outline val="0"/>
        <shadow val="0"/>
        <u val="none"/>
        <vertAlign val="baseline"/>
        <sz val="11"/>
        <color auto="1"/>
        <name val="Arial"/>
        <scheme val="none"/>
      </font>
      <numFmt numFmtId="171" formatCode="0.0%"/>
      <fill>
        <patternFill patternType="none">
          <fgColor indexed="64"/>
          <bgColor indexed="65"/>
        </patternFill>
      </fill>
      <alignment horizontal="general" vertical="center" textRotation="0" wrapText="0" indent="0" justifyLastLine="0" shrinkToFit="0" readingOrder="0"/>
    </dxf>
    <dxf>
      <font>
        <b/>
        <i val="0"/>
        <strike val="0"/>
        <condense val="0"/>
        <extend val="0"/>
        <outline val="0"/>
        <shadow val="0"/>
        <u val="none"/>
        <vertAlign val="baseline"/>
        <sz val="11"/>
        <color auto="1"/>
        <name val="Arial"/>
        <scheme val="none"/>
      </font>
      <numFmt numFmtId="171" formatCode="0.0%"/>
      <fill>
        <patternFill patternType="none">
          <fgColor indexed="64"/>
          <bgColor indexed="65"/>
        </patternFill>
      </fill>
      <alignment horizontal="general" vertical="center" textRotation="0" wrapText="0" indent="0" justifyLastLine="0" shrinkToFit="0" readingOrder="0"/>
    </dxf>
    <dxf>
      <font>
        <b/>
        <i val="0"/>
        <strike val="0"/>
        <condense val="0"/>
        <extend val="0"/>
        <outline val="0"/>
        <shadow val="0"/>
        <u val="none"/>
        <vertAlign val="baseline"/>
        <sz val="11"/>
        <color auto="1"/>
        <name val="Arial"/>
        <scheme val="none"/>
      </font>
      <numFmt numFmtId="168" formatCode="_(* #,##0_);_(* \(#,##0\);_(* &quot;-&quot;??_);_(@_)"/>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auto="1"/>
        <name val="Arial"/>
        <scheme val="none"/>
      </font>
      <numFmt numFmtId="168" formatCode="_(* #,##0_);_(* \(#,##0\);_(* &quot;-&quot;??_);_(@_)"/>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Arial"/>
        <scheme val="none"/>
      </font>
      <numFmt numFmtId="168" formatCode="_(* #,##0_);_(* \(#,##0\);_(* &quot;-&quot;??_);_(@_)"/>
      <fill>
        <patternFill patternType="none">
          <fgColor indexed="64"/>
          <bgColor indexed="65"/>
        </patternFill>
      </fill>
      <alignment horizontal="general" vertical="center" textRotation="0" wrapText="0" indent="0" justifyLastLine="0" shrinkToFit="0" readingOrder="0"/>
    </dxf>
    <dxf>
      <font>
        <b/>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alignment horizontal="center" textRotation="0" indent="0" justifyLastLine="0" shrinkToFit="0" readingOrder="0"/>
    </dxf>
    <dxf>
      <border outline="0">
        <bottom style="thin">
          <color indexed="64"/>
        </bottom>
      </border>
    </dxf>
    <dxf>
      <font>
        <b/>
        <i val="0"/>
        <strike val="0"/>
        <condense val="0"/>
        <extend val="0"/>
        <outline val="0"/>
        <shadow val="0"/>
        <u val="none"/>
        <vertAlign val="baseline"/>
        <sz val="12"/>
        <color theme="0"/>
        <name val="Arial"/>
        <scheme val="none"/>
      </font>
      <fill>
        <patternFill patternType="solid">
          <fgColor indexed="64"/>
          <bgColor rgb="FF00539B"/>
        </patternFill>
      </fill>
      <alignment horizontal="center" vertical="center" textRotation="0" wrapText="1" indent="0" justifyLastLine="0" shrinkToFit="0" readingOrder="0"/>
    </dxf>
    <dxf>
      <font>
        <b/>
        <i val="0"/>
        <strike val="0"/>
        <condense val="0"/>
        <extend val="0"/>
        <outline val="0"/>
        <shadow val="0"/>
        <u val="none"/>
        <vertAlign val="baseline"/>
        <sz val="12"/>
        <color auto="1"/>
        <name val="Arial"/>
        <scheme val="none"/>
      </font>
      <numFmt numFmtId="14" formatCode="0.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scheme val="none"/>
      </font>
      <numFmt numFmtId="14" formatCode="0.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rial"/>
        <scheme val="none"/>
      </font>
      <numFmt numFmtId="30" formatCode="@"/>
    </dxf>
    <dxf>
      <border outline="0">
        <bottom style="thin">
          <color indexed="64"/>
        </bottom>
      </border>
    </dxf>
    <dxf>
      <font>
        <b/>
        <i val="0"/>
        <strike val="0"/>
        <condense val="0"/>
        <extend val="0"/>
        <outline val="0"/>
        <shadow val="0"/>
        <u val="none"/>
        <vertAlign val="baseline"/>
        <sz val="12"/>
        <color theme="1"/>
        <name val="Arial"/>
        <scheme val="none"/>
      </font>
      <numFmt numFmtId="30" formatCode="@"/>
      <fill>
        <patternFill patternType="solid">
          <fgColor indexed="64"/>
          <bgColor rgb="FF00539B"/>
        </patternFill>
      </fill>
      <alignment horizontal="center" vertical="center" textRotation="0" wrapText="1" indent="0" justifyLastLine="0" shrinkToFit="0" readingOrder="0"/>
    </dxf>
    <dxf>
      <font>
        <b/>
        <i val="0"/>
        <strike val="0"/>
        <condense val="0"/>
        <extend val="0"/>
        <outline val="0"/>
        <shadow val="0"/>
        <u val="none"/>
        <vertAlign val="baseline"/>
        <sz val="14"/>
        <color auto="1"/>
        <name val="Calibri"/>
        <scheme val="minor"/>
      </font>
      <numFmt numFmtId="171"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top/>
        <bottom/>
      </border>
    </dxf>
    <dxf>
      <font>
        <b/>
        <i val="0"/>
        <strike val="0"/>
        <condense val="0"/>
        <extend val="0"/>
        <outline val="0"/>
        <shadow val="0"/>
        <u val="none"/>
        <vertAlign val="baseline"/>
        <sz val="14"/>
        <color auto="1"/>
        <name val="Calibri"/>
        <scheme val="minor"/>
      </font>
      <numFmt numFmtId="168" formatCode="_(* #,##0_);_(* \(#,##0\);_(* &quot;-&quot;??_);_(@_)"/>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4"/>
        <color auto="1"/>
        <name val="Calibri"/>
        <scheme val="minor"/>
      </font>
      <numFmt numFmtId="33" formatCode="_(* #,##0_);_(* \(#,##0\);_(* &quot;-&quot;_);_(@_)"/>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4"/>
        <color auto="1"/>
        <name val="Calibri"/>
        <scheme val="minor"/>
      </font>
      <numFmt numFmtId="33" formatCode="_(* #,##0_);_(* \(#,##0\);_(* &quot;-&quot;_);_(@_)"/>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4"/>
        <color auto="1"/>
        <name val="Calibri"/>
        <scheme val="minor"/>
      </font>
      <numFmt numFmtId="33" formatCode="_(* #,##0_);_(* \(#,##0\);_(* &quot;-&quot;_);_(@_)"/>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4"/>
        <color auto="1"/>
        <name val="Calibri"/>
        <scheme val="minor"/>
      </font>
      <numFmt numFmtId="33" formatCode="_(* #,##0_);_(* \(#,##0\);_(* &quot;-&quot;_);_(@_)"/>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4"/>
        <color auto="1"/>
        <name val="Calibri"/>
        <scheme val="minor"/>
      </font>
      <numFmt numFmtId="30" formatCode="@"/>
      <fill>
        <patternFill patternType="none">
          <fgColor indexed="64"/>
          <bgColor auto="1"/>
        </patternFill>
      </fill>
      <alignment horizontal="left" vertical="bottom" textRotation="0" wrapText="0" indent="0" justifyLastLine="0" shrinkToFit="0" readingOrder="0"/>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scheme val="minor"/>
      </font>
      <fill>
        <patternFill patternType="none">
          <fgColor indexed="64"/>
          <bgColor auto="1"/>
        </patternFill>
      </fill>
      <alignment horizontal="center" vertical="bottom" textRotation="0" wrapText="0" indent="0" justifyLastLine="0" shrinkToFit="0" readingOrder="0"/>
    </dxf>
    <dxf>
      <border outline="0">
        <bottom style="thin">
          <color indexed="64"/>
        </bottom>
      </border>
    </dxf>
    <dxf>
      <font>
        <strike val="0"/>
        <outline val="0"/>
        <shadow val="0"/>
        <u val="none"/>
        <vertAlign val="baseline"/>
        <sz val="14"/>
        <color theme="0"/>
        <name val="Calibri"/>
        <scheme val="minor"/>
      </font>
      <fill>
        <patternFill patternType="solid">
          <fgColor indexed="64"/>
          <bgColor rgb="FF00539B"/>
        </patternFill>
      </fill>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theme="0"/>
        </left>
        <right/>
        <top style="thin">
          <color theme="0"/>
        </top>
        <bottom style="thin">
          <color theme="0"/>
        </bottom>
        <vertical style="thin">
          <color theme="0"/>
        </vertical>
        <horizontal style="thin">
          <color theme="0"/>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theme="0"/>
        </left>
        <right style="thin">
          <color theme="0"/>
        </right>
        <top style="thin">
          <color theme="0"/>
        </top>
        <bottom style="thin">
          <color theme="0"/>
        </bottom>
        <vertical style="thin">
          <color theme="0"/>
        </vertical>
        <horizontal style="thin">
          <color theme="0"/>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theme="0"/>
        </left>
        <right style="thin">
          <color theme="0"/>
        </right>
        <top style="thin">
          <color theme="0"/>
        </top>
        <bottom style="thin">
          <color theme="0"/>
        </bottom>
        <vertical style="thin">
          <color theme="0"/>
        </vertical>
        <horizontal style="thin">
          <color theme="0"/>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theme="0"/>
        </left>
        <right style="thin">
          <color theme="0"/>
        </right>
        <top style="thin">
          <color theme="0"/>
        </top>
        <bottom style="thin">
          <color theme="0"/>
        </bottom>
        <vertical style="thin">
          <color theme="0"/>
        </vertical>
        <horizontal style="thin">
          <color theme="0"/>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theme="0"/>
        </left>
        <right style="thin">
          <color theme="0"/>
        </right>
        <top style="thin">
          <color theme="0"/>
        </top>
        <bottom style="thin">
          <color theme="0"/>
        </bottom>
        <vertical style="thin">
          <color theme="0"/>
        </vertical>
        <horizontal style="thin">
          <color theme="0"/>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theme="0"/>
        </left>
        <right style="thin">
          <color theme="0"/>
        </right>
        <top style="thin">
          <color theme="0"/>
        </top>
        <bottom style="thin">
          <color theme="0"/>
        </bottom>
        <vertical style="thin">
          <color theme="0"/>
        </vertical>
        <horizontal style="thin">
          <color theme="0"/>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theme="0"/>
        </left>
        <right style="thin">
          <color theme="0"/>
        </right>
        <top style="thin">
          <color theme="0"/>
        </top>
        <bottom style="thin">
          <color theme="0"/>
        </bottom>
        <vertical style="thin">
          <color theme="0"/>
        </vertical>
        <horizontal style="thin">
          <color theme="0"/>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theme="0"/>
        </left>
        <right style="thin">
          <color theme="0"/>
        </right>
        <top style="thin">
          <color theme="0"/>
        </top>
        <bottom style="thin">
          <color theme="0"/>
        </bottom>
        <vertical style="thin">
          <color theme="0"/>
        </vertical>
        <horizontal style="thin">
          <color theme="0"/>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theme="0"/>
        </left>
        <right style="thin">
          <color theme="0"/>
        </right>
        <top style="thin">
          <color theme="0"/>
        </top>
        <bottom style="thin">
          <color theme="0"/>
        </bottom>
        <vertical style="thin">
          <color theme="0"/>
        </vertical>
        <horizontal style="thin">
          <color theme="0"/>
        </horizontal>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theme="0"/>
        </left>
        <right style="thin">
          <color theme="0"/>
        </right>
        <top style="thin">
          <color theme="0"/>
        </top>
        <bottom style="thin">
          <color theme="0"/>
        </bottom>
        <vertical style="thin">
          <color theme="0"/>
        </vertical>
        <horizontal style="thin">
          <color theme="0"/>
        </horizontal>
      </border>
    </dxf>
    <dxf>
      <font>
        <b/>
        <i val="0"/>
        <strike val="0"/>
        <condense val="0"/>
        <extend val="0"/>
        <outline val="0"/>
        <shadow val="0"/>
        <u val="none"/>
        <vertAlign val="baseline"/>
        <sz val="12"/>
        <color auto="1"/>
        <name val="Arial"/>
        <scheme val="none"/>
      </font>
      <numFmt numFmtId="0" formatCode="General"/>
      <fill>
        <patternFill patternType="none">
          <fgColor indexed="64"/>
          <bgColor auto="1"/>
        </patternFill>
      </fill>
      <alignment horizontal="center" vertical="bottom" textRotation="0" wrapText="0" indent="0" justifyLastLine="0" shrinkToFit="0" readingOrder="0"/>
      <border diagonalUp="0" diagonalDown="0">
        <left/>
        <right style="thin">
          <color theme="0"/>
        </right>
        <top style="thin">
          <color theme="0"/>
        </top>
        <bottom style="thin">
          <color theme="0"/>
        </bottom>
        <vertical style="thin">
          <color theme="0"/>
        </vertical>
        <horizontal style="thin">
          <color theme="0"/>
        </horizontal>
      </border>
    </dxf>
    <dxf>
      <border>
        <top style="thin">
          <color theme="0"/>
        </top>
      </border>
    </dxf>
    <dxf>
      <border diagonalUp="0" diagonalDown="0">
        <left style="thin">
          <color theme="0"/>
        </left>
        <right style="thin">
          <color theme="0"/>
        </right>
        <top style="thin">
          <color theme="0"/>
        </top>
        <bottom style="thin">
          <color theme="0"/>
        </bottom>
      </border>
    </dxf>
    <dxf>
      <font>
        <b/>
        <i val="0"/>
        <strike val="0"/>
        <condense val="0"/>
        <extend val="0"/>
        <outline val="0"/>
        <shadow val="0"/>
        <u val="none"/>
        <vertAlign val="baseline"/>
        <sz val="12"/>
        <color auto="1"/>
        <name val="Arial"/>
        <scheme val="none"/>
      </font>
      <fill>
        <patternFill patternType="none">
          <fgColor indexed="64"/>
          <bgColor auto="1"/>
        </patternFill>
      </fill>
    </dxf>
    <dxf>
      <border>
        <bottom style="thin">
          <color theme="0"/>
        </bottom>
      </border>
    </dxf>
    <dxf>
      <font>
        <b/>
        <i val="0"/>
        <strike val="0"/>
        <condense val="0"/>
        <extend val="0"/>
        <outline val="0"/>
        <shadow val="0"/>
        <u val="none"/>
        <vertAlign val="baseline"/>
        <sz val="12"/>
        <color theme="0"/>
        <name val="Arial"/>
        <scheme val="none"/>
      </font>
      <fill>
        <patternFill patternType="solid">
          <fgColor indexed="64"/>
          <bgColor rgb="FF00539B"/>
        </patternFill>
      </fill>
      <alignment horizontal="center" vertical="center" textRotation="0" wrapText="1" indent="0" justifyLastLine="0" shrinkToFit="0" readingOrder="0"/>
      <border diagonalUp="0" diagonalDown="0">
        <left style="thin">
          <color theme="0"/>
        </left>
        <right style="thin">
          <color theme="0"/>
        </right>
        <top/>
        <bottom/>
        <vertical style="thin">
          <color theme="0"/>
        </vertical>
        <horizontal style="thin">
          <color theme="0"/>
        </horizontal>
      </border>
    </dxf>
    <dxf>
      <font>
        <b/>
        <i val="0"/>
        <strike val="0"/>
        <condense val="0"/>
        <extend val="0"/>
        <outline val="0"/>
        <shadow val="0"/>
        <u val="none"/>
        <vertAlign val="baseline"/>
        <sz val="14"/>
        <color theme="1"/>
        <name val="Arial"/>
        <scheme val="none"/>
      </font>
      <numFmt numFmtId="171" formatCode="0.0%"/>
      <fill>
        <patternFill patternType="none">
          <fgColor indexed="64"/>
          <bgColor auto="1"/>
        </patternFill>
      </fill>
      <alignment horizontal="right" vertical="bottom" textRotation="0" wrapText="0" indent="0" justifyLastLine="0" shrinkToFit="0" readingOrder="0"/>
      <border diagonalUp="0" diagonalDown="0">
        <left style="thin">
          <color theme="0"/>
        </left>
        <right/>
        <top style="thin">
          <color auto="1"/>
        </top>
        <bottom style="thin">
          <color auto="1"/>
        </bottom>
        <vertical/>
        <horizontal style="thin">
          <color auto="1"/>
        </horizontal>
      </border>
    </dxf>
    <dxf>
      <font>
        <b/>
        <i val="0"/>
        <strike val="0"/>
        <condense val="0"/>
        <extend val="0"/>
        <outline val="0"/>
        <shadow val="0"/>
        <u val="none"/>
        <vertAlign val="baseline"/>
        <sz val="14"/>
        <color theme="1"/>
        <name val="Arial"/>
        <scheme val="none"/>
      </font>
      <numFmt numFmtId="171" formatCode="0.0%"/>
      <fill>
        <patternFill patternType="none">
          <fgColor indexed="64"/>
          <bgColor auto="1"/>
        </patternFill>
      </fill>
      <alignment horizontal="right" vertical="bottom"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font>
        <b/>
        <i val="0"/>
        <strike val="0"/>
        <condense val="0"/>
        <extend val="0"/>
        <outline val="0"/>
        <shadow val="0"/>
        <u val="none"/>
        <vertAlign val="baseline"/>
        <sz val="14"/>
        <color theme="1"/>
        <name val="Arial"/>
        <scheme val="none"/>
      </font>
      <numFmt numFmtId="168"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theme="0"/>
        </left>
        <right style="thin">
          <color theme="0"/>
        </right>
        <top style="thin">
          <color auto="1"/>
        </top>
        <bottom style="thin">
          <color auto="1"/>
        </bottom>
        <vertical/>
        <horizontal style="thin">
          <color auto="1"/>
        </horizontal>
      </border>
    </dxf>
    <dxf>
      <font>
        <b/>
        <i val="0"/>
        <strike val="0"/>
        <condense val="0"/>
        <extend val="0"/>
        <outline val="0"/>
        <shadow val="0"/>
        <u val="none"/>
        <vertAlign val="baseline"/>
        <sz val="14"/>
        <color auto="1"/>
        <name val="Arial"/>
        <scheme val="none"/>
      </font>
      <numFmt numFmtId="0" formatCode="General"/>
      <fill>
        <patternFill patternType="none">
          <fgColor indexed="64"/>
          <bgColor auto="1"/>
        </patternFill>
      </fill>
      <alignment horizontal="center" vertical="bottom" textRotation="0" wrapText="0" indent="0" justifyLastLine="0" shrinkToFit="0" readingOrder="0"/>
      <border diagonalUp="0" diagonalDown="0">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border diagonalUp="0" diagonalDown="0">
        <left style="thin">
          <color theme="0"/>
        </left>
        <right style="thin">
          <color theme="0"/>
        </right>
        <top style="thin">
          <color theme="0"/>
        </top>
        <bottom style="thin">
          <color theme="0"/>
        </bottom>
      </border>
    </dxf>
    <dxf>
      <font>
        <strike val="0"/>
        <outline val="0"/>
        <shadow val="0"/>
        <u val="none"/>
        <vertAlign val="baseline"/>
        <sz val="14"/>
        <name val="Arial"/>
        <scheme val="none"/>
      </font>
      <fill>
        <patternFill patternType="none">
          <fgColor indexed="64"/>
          <bgColor auto="1"/>
        </patternFill>
      </fill>
    </dxf>
    <dxf>
      <border>
        <bottom style="thin">
          <color theme="0"/>
        </bottom>
      </border>
    </dxf>
    <dxf>
      <font>
        <b/>
        <i val="0"/>
        <strike val="0"/>
        <condense val="0"/>
        <extend val="0"/>
        <outline val="0"/>
        <shadow val="0"/>
        <u val="none"/>
        <vertAlign val="baseline"/>
        <sz val="14"/>
        <color theme="1"/>
        <name val="Arial"/>
        <scheme val="none"/>
      </font>
      <fill>
        <patternFill patternType="solid">
          <fgColor indexed="64"/>
          <bgColor rgb="FF00539B"/>
        </patternFill>
      </fill>
      <alignment horizontal="center" vertical="center" textRotation="0" wrapText="1"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8"/>
        <color auto="1"/>
        <name val="Calibri"/>
        <scheme val="minor"/>
      </font>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8"/>
        <color auto="1"/>
        <name val="Calibri"/>
        <scheme val="minor"/>
      </font>
      <fill>
        <patternFill patternType="none">
          <fgColor indexed="64"/>
          <bgColor auto="1"/>
        </patternFill>
      </fill>
      <alignment horizontal="left" vertical="center" textRotation="0" wrapText="0" indent="0" justifyLastLine="0" shrinkToFit="0" readingOrder="0"/>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ill>
        <patternFill patternType="none">
          <fgColor indexed="64"/>
          <bgColor auto="1"/>
        </patternFill>
      </fill>
    </dxf>
    <dxf>
      <border outline="0">
        <bottom style="thin">
          <color indexed="64"/>
        </bottom>
      </border>
    </dxf>
    <dxf>
      <font>
        <strike val="0"/>
        <outline val="0"/>
        <shadow val="0"/>
        <u val="none"/>
        <vertAlign val="baseline"/>
        <sz val="18"/>
        <color theme="0"/>
        <name val="Calibri"/>
        <scheme val="minor"/>
      </font>
      <fill>
        <patternFill patternType="solid">
          <fgColor indexed="64"/>
          <bgColor rgb="FF00539B"/>
        </patternFill>
      </fill>
    </dxf>
    <dxf>
      <font>
        <b val="0"/>
        <i val="0"/>
        <strike val="0"/>
        <condense val="0"/>
        <extend val="0"/>
        <outline val="0"/>
        <shadow val="0"/>
        <u val="none"/>
        <vertAlign val="baseline"/>
        <sz val="16"/>
        <color auto="1"/>
        <name val="Calibri"/>
        <scheme val="minor"/>
      </font>
      <numFmt numFmtId="171"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6"/>
        <color auto="1"/>
        <name val="Calibri"/>
        <scheme val="minor"/>
      </font>
      <numFmt numFmtId="171" formatCode="0.0%"/>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6"/>
        <color auto="1"/>
        <name val="Calibri"/>
        <scheme val="minor"/>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6"/>
        <color auto="1"/>
        <name val="Calibri"/>
        <scheme val="minor"/>
      </font>
      <numFmt numFmtId="33" formatCode="_(* #,##0_);_(* \(#,##0\);_(* &quot;-&quot;_);_(@_)"/>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6"/>
        <color auto="1"/>
        <name val="Calibri"/>
        <scheme val="minor"/>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6"/>
        <color auto="1"/>
        <name val="Calibri"/>
        <scheme val="minor"/>
      </font>
      <numFmt numFmtId="3" formatCode="#,##0"/>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6"/>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dxf>
    <dxf>
      <border outline="0">
        <left style="thin">
          <color indexed="64"/>
        </left>
        <right style="thin">
          <color indexed="64"/>
        </right>
        <top style="thin">
          <color indexed="64"/>
        </top>
        <bottom style="thin">
          <color indexed="64"/>
        </bottom>
      </border>
    </dxf>
    <dxf>
      <font>
        <strike val="0"/>
        <outline val="0"/>
        <shadow val="0"/>
        <u val="none"/>
        <vertAlign val="baseline"/>
        <sz val="16"/>
        <color auto="1"/>
        <name val="Calibri"/>
        <scheme val="minor"/>
      </font>
      <numFmt numFmtId="174" formatCode="_([$€-2]* #,##0_);_([$€-2]* \(#,##0\);_([$€-2]* &quot;-&quot;??_)"/>
      <fill>
        <patternFill patternType="none">
          <fgColor indexed="64"/>
          <bgColor auto="1"/>
        </patternFill>
      </fill>
    </dxf>
    <dxf>
      <border>
        <bottom style="thin">
          <color indexed="64"/>
        </bottom>
      </border>
    </dxf>
    <dxf>
      <font>
        <b/>
        <i val="0"/>
        <strike val="0"/>
        <condense val="0"/>
        <extend val="0"/>
        <outline val="0"/>
        <shadow val="0"/>
        <u val="none"/>
        <vertAlign val="baseline"/>
        <sz val="16"/>
        <color theme="0"/>
        <name val="Calibri"/>
        <scheme val="minor"/>
      </font>
      <numFmt numFmtId="174" formatCode="_([$€-2]* #,##0_);_([$€-2]* \(#,##0\);_([$€-2]* &quot;-&quot;??_)"/>
      <fill>
        <patternFill patternType="solid">
          <fgColor indexed="64"/>
          <bgColor rgb="FF00539B"/>
        </patternFill>
      </fill>
      <alignment horizontal="center" vertical="center"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6"/>
        <color auto="1"/>
        <name val="Calibri"/>
        <scheme val="minor"/>
      </font>
    </dxf>
    <dxf>
      <font>
        <b val="0"/>
        <i val="0"/>
        <strike val="0"/>
        <condense val="0"/>
        <extend val="0"/>
        <outline val="0"/>
        <shadow val="0"/>
        <u val="none"/>
        <vertAlign val="baseline"/>
        <sz val="16"/>
        <color auto="1"/>
        <name val="Calibri"/>
        <scheme val="minor"/>
      </font>
      <numFmt numFmtId="180" formatCode="_(* #,##0.00_);_(* \(#,##0.00\);_(* &quot;-&quot;_);_(@_)"/>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6"/>
        <color auto="1"/>
        <name val="Calibri"/>
        <scheme val="minor"/>
      </font>
      <numFmt numFmtId="180" formatCode="_(* #,##0.00_);_(* \(#,##0.00\);_(* &quot;-&quot;_);_(@_)"/>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6"/>
        <color auto="1"/>
        <name val="Calibri"/>
        <scheme val="minor"/>
      </font>
      <numFmt numFmtId="180" formatCode="_(* #,##0.00_);_(* \(#,##0.00\);_(* &quot;-&quot;_);_(@_)"/>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6"/>
        <color auto="1"/>
        <name val="Calibri"/>
        <scheme val="minor"/>
      </font>
      <numFmt numFmtId="0" formatCode="General"/>
      <alignment horizontal="right" vertical="center" textRotation="0" wrapText="0" indent="0" justifyLastLine="0" shrinkToFit="0" readingOrder="0"/>
    </dxf>
    <dxf>
      <border outline="0">
        <bottom style="thin">
          <color indexed="64"/>
        </bottom>
      </border>
    </dxf>
    <dxf>
      <font>
        <strike val="0"/>
        <outline val="0"/>
        <shadow val="0"/>
        <u val="none"/>
        <vertAlign val="baseline"/>
        <sz val="16"/>
        <color theme="0"/>
        <name val="Calibri"/>
        <scheme val="minor"/>
      </font>
      <numFmt numFmtId="0" formatCode="General"/>
      <fill>
        <patternFill patternType="solid">
          <fgColor indexed="64"/>
          <bgColor rgb="FF00539B"/>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0" formatCode="General"/>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0" formatCode="General"/>
      <fill>
        <patternFill patternType="none">
          <fgColor indexed="64"/>
          <bgColor auto="1"/>
        </patternFill>
      </fill>
      <alignment horizontal="general" vertical="center" textRotation="0" wrapText="0" indent="0" justifyLastLine="0" shrinkToFit="0" readingOrder="0"/>
    </dxf>
    <dxf>
      <font>
        <b/>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dxf>
    <dxf>
      <font>
        <b/>
        <i val="0"/>
        <strike val="0"/>
        <condense val="0"/>
        <extend val="0"/>
        <outline val="0"/>
        <shadow val="0"/>
        <u val="none"/>
        <vertAlign val="baseline"/>
        <sz val="11"/>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auto="1"/>
        </patternFill>
      </fill>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0"/>
        <name val="Arial"/>
        <scheme val="none"/>
      </font>
      <numFmt numFmtId="0" formatCode="General"/>
      <fill>
        <patternFill patternType="solid">
          <fgColor indexed="64"/>
          <bgColor rgb="FF00539B"/>
        </patternFill>
      </fill>
      <alignment horizontal="center" vertical="center" textRotation="0" wrapText="0" indent="0" justifyLastLine="0" shrinkToFit="0" readingOrder="0"/>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strike val="0"/>
        <condense val="0"/>
        <extend val="0"/>
        <outline val="0"/>
        <shadow val="0"/>
        <u val="none"/>
        <vertAlign val="baseline"/>
        <sz val="14"/>
        <color auto="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rgb="FF00539B"/>
        </left>
        <right/>
        <top style="thin">
          <color rgb="FF00539B"/>
        </top>
        <bottom style="thin">
          <color rgb="FF00539B"/>
        </bottom>
        <vertical style="thin">
          <color rgb="FF00539B"/>
        </vertical>
        <horizontal style="thin">
          <color rgb="FF00539B"/>
        </horizontal>
      </border>
    </dxf>
    <dxf>
      <font>
        <b/>
        <i val="0"/>
        <strike val="0"/>
        <condense val="0"/>
        <extend val="0"/>
        <outline val="0"/>
        <shadow val="0"/>
        <u val="none"/>
        <vertAlign val="baseline"/>
        <sz val="14"/>
        <color auto="1"/>
        <name val="Calibri"/>
        <scheme val="minor"/>
      </font>
      <numFmt numFmtId="14" formatCode="0.00%"/>
      <fill>
        <patternFill patternType="none">
          <fgColor indexed="64"/>
          <bgColor indexed="65"/>
        </patternFill>
      </fill>
      <alignment horizontal="center" vertical="center" textRotation="0" wrapText="0" indent="0" justifyLastLine="0" shrinkToFit="0" readingOrder="0"/>
      <border diagonalUp="0" diagonalDown="0">
        <left style="thin">
          <color rgb="FF00539B"/>
        </left>
        <right style="thin">
          <color rgb="FF00539B"/>
        </right>
        <top style="thin">
          <color rgb="FF00539B"/>
        </top>
        <bottom style="thin">
          <color rgb="FF00539B"/>
        </bottom>
        <vertical style="thin">
          <color rgb="FF00539B"/>
        </vertical>
        <horizontal style="thin">
          <color rgb="FF00539B"/>
        </horizontal>
      </border>
    </dxf>
    <dxf>
      <font>
        <b val="0"/>
        <i val="0"/>
        <strike val="0"/>
        <condense val="0"/>
        <extend val="0"/>
        <outline val="0"/>
        <shadow val="0"/>
        <u val="none"/>
        <vertAlign val="baseline"/>
        <sz val="14"/>
        <color auto="1"/>
        <name val="Calibri"/>
        <scheme val="minor"/>
      </font>
      <numFmt numFmtId="35" formatCode="_(* #,##0.00_);_(* \(#,##0.00\);_(* &quot;-&quot;??_);_(@_)"/>
      <fill>
        <patternFill patternType="none">
          <fgColor indexed="64"/>
          <bgColor indexed="65"/>
        </patternFill>
      </fill>
      <alignment horizontal="center" vertical="center" textRotation="0" wrapText="0" indent="0" justifyLastLine="0" shrinkToFit="0" readingOrder="0"/>
      <border diagonalUp="0" diagonalDown="0">
        <left style="thin">
          <color rgb="FF00539B"/>
        </left>
        <right style="thin">
          <color rgb="FF00539B"/>
        </right>
        <top style="thin">
          <color rgb="FF00539B"/>
        </top>
        <bottom style="thin">
          <color rgb="FF00539B"/>
        </bottom>
        <vertical style="thin">
          <color rgb="FF00539B"/>
        </vertical>
        <horizontal style="thin">
          <color rgb="FF00539B"/>
        </horizontal>
      </border>
    </dxf>
    <dxf>
      <font>
        <b/>
        <i val="0"/>
        <strike val="0"/>
        <condense val="0"/>
        <extend val="0"/>
        <outline val="0"/>
        <shadow val="0"/>
        <u val="none"/>
        <vertAlign val="baseline"/>
        <sz val="14"/>
        <color auto="1"/>
        <name val="Calibri"/>
        <scheme val="minor"/>
      </font>
      <numFmt numFmtId="14" formatCode="0.00%"/>
      <fill>
        <patternFill patternType="none">
          <fgColor indexed="64"/>
          <bgColor indexed="65"/>
        </patternFill>
      </fill>
      <alignment horizontal="center" vertical="center" textRotation="0" wrapText="0" indent="0" justifyLastLine="0" shrinkToFit="0" readingOrder="0"/>
      <border diagonalUp="0" diagonalDown="0">
        <left style="thin">
          <color rgb="FF00539B"/>
        </left>
        <right style="thin">
          <color rgb="FF00539B"/>
        </right>
        <top style="thin">
          <color rgb="FF00539B"/>
        </top>
        <bottom style="thin">
          <color rgb="FF00539B"/>
        </bottom>
        <vertical style="thin">
          <color rgb="FF00539B"/>
        </vertical>
        <horizontal style="thin">
          <color rgb="FF00539B"/>
        </horizontal>
      </border>
    </dxf>
    <dxf>
      <font>
        <b val="0"/>
        <i val="0"/>
        <strike val="0"/>
        <condense val="0"/>
        <extend val="0"/>
        <outline val="0"/>
        <shadow val="0"/>
        <u val="none"/>
        <vertAlign val="baseline"/>
        <sz val="14"/>
        <color auto="1"/>
        <name val="Calibri"/>
        <scheme val="minor"/>
      </font>
      <numFmt numFmtId="35" formatCode="_(* #,##0.00_);_(* \(#,##0.00\);_(* &quot;-&quot;??_);_(@_)"/>
      <fill>
        <patternFill patternType="none">
          <fgColor indexed="64"/>
          <bgColor indexed="65"/>
        </patternFill>
      </fill>
      <alignment horizontal="center" vertical="center" textRotation="0" wrapText="0" indent="0" justifyLastLine="0" shrinkToFit="0" readingOrder="0"/>
      <border diagonalUp="0" diagonalDown="0">
        <left style="thin">
          <color rgb="FF00539B"/>
        </left>
        <right style="thin">
          <color rgb="FF00539B"/>
        </right>
        <top style="thin">
          <color rgb="FF00539B"/>
        </top>
        <bottom style="thin">
          <color rgb="FF00539B"/>
        </bottom>
        <vertical style="thin">
          <color rgb="FF00539B"/>
        </vertical>
        <horizontal style="thin">
          <color rgb="FF00539B"/>
        </horizontal>
      </border>
    </dxf>
    <dxf>
      <font>
        <b/>
        <i val="0"/>
        <strike val="0"/>
        <condense val="0"/>
        <extend val="0"/>
        <outline val="0"/>
        <shadow val="0"/>
        <u val="none"/>
        <vertAlign val="baseline"/>
        <sz val="14"/>
        <color auto="1"/>
        <name val="Calibri"/>
        <scheme val="minor"/>
      </font>
      <numFmt numFmtId="14" formatCode="0.00%"/>
      <fill>
        <patternFill patternType="none">
          <fgColor indexed="64"/>
          <bgColor indexed="65"/>
        </patternFill>
      </fill>
      <alignment horizontal="center" vertical="center" textRotation="0" wrapText="0" indent="0" justifyLastLine="0" shrinkToFit="0" readingOrder="0"/>
      <border diagonalUp="0" diagonalDown="0">
        <left style="thin">
          <color rgb="FF00539B"/>
        </left>
        <right style="thin">
          <color rgb="FF00539B"/>
        </right>
        <top style="thin">
          <color rgb="FF00539B"/>
        </top>
        <bottom style="thin">
          <color rgb="FF00539B"/>
        </bottom>
        <vertical style="thin">
          <color rgb="FF00539B"/>
        </vertical>
        <horizontal style="thin">
          <color rgb="FF00539B"/>
        </horizontal>
      </border>
    </dxf>
    <dxf>
      <font>
        <b val="0"/>
        <i val="0"/>
        <strike val="0"/>
        <condense val="0"/>
        <extend val="0"/>
        <outline val="0"/>
        <shadow val="0"/>
        <u val="none"/>
        <vertAlign val="baseline"/>
        <sz val="14"/>
        <color auto="1"/>
        <name val="Calibri"/>
        <scheme val="minor"/>
      </font>
      <numFmt numFmtId="35" formatCode="_(* #,##0.00_);_(* \(#,##0.00\);_(* &quot;-&quot;??_);_(@_)"/>
      <fill>
        <patternFill patternType="none">
          <fgColor indexed="64"/>
          <bgColor indexed="65"/>
        </patternFill>
      </fill>
      <alignment horizontal="center" vertical="center" textRotation="0" wrapText="0" indent="0" justifyLastLine="0" shrinkToFit="0" readingOrder="0"/>
      <border diagonalUp="0" diagonalDown="0">
        <left style="thin">
          <color rgb="FF00539B"/>
        </left>
        <right style="thin">
          <color rgb="FF00539B"/>
        </right>
        <top style="thin">
          <color rgb="FF00539B"/>
        </top>
        <bottom style="thin">
          <color rgb="FF00539B"/>
        </bottom>
        <vertical style="thin">
          <color rgb="FF00539B"/>
        </vertical>
        <horizontal style="thin">
          <color rgb="FF00539B"/>
        </horizontal>
      </border>
    </dxf>
    <dxf>
      <font>
        <b/>
        <i val="0"/>
        <strike val="0"/>
        <condense val="0"/>
        <extend val="0"/>
        <outline val="0"/>
        <shadow val="0"/>
        <u val="none"/>
        <vertAlign val="baseline"/>
        <sz val="14"/>
        <color auto="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right style="thin">
          <color rgb="FF00539B"/>
        </right>
        <top style="thin">
          <color rgb="FF00539B"/>
        </top>
        <bottom style="thin">
          <color rgb="FF00539B"/>
        </bottom>
        <vertical style="thin">
          <color rgb="FF00539B"/>
        </vertical>
        <horizontal style="thin">
          <color rgb="FF00539B"/>
        </horizontal>
      </border>
    </dxf>
    <dxf>
      <border>
        <top style="thin">
          <color rgb="FF00539B"/>
        </top>
      </border>
    </dxf>
    <dxf>
      <border diagonalUp="0" diagonalDown="0">
        <left style="thin">
          <color rgb="FF00539B"/>
        </left>
        <right style="thin">
          <color rgb="FF00539B"/>
        </right>
        <top style="thin">
          <color rgb="FF00539B"/>
        </top>
        <bottom style="thin">
          <color rgb="FF00539B"/>
        </bottom>
      </border>
    </dxf>
    <dxf>
      <font>
        <strike val="0"/>
        <outline val="0"/>
        <shadow val="0"/>
        <u val="none"/>
        <vertAlign val="baseline"/>
        <sz val="14"/>
        <color auto="1"/>
        <name val="Calibri"/>
        <scheme val="minor"/>
      </font>
    </dxf>
    <dxf>
      <border>
        <bottom style="thin">
          <color rgb="FF00539B"/>
        </bottom>
      </border>
    </dxf>
    <dxf>
      <font>
        <b/>
        <i val="0"/>
        <strike val="0"/>
        <condense val="0"/>
        <extend val="0"/>
        <outline val="0"/>
        <shadow val="0"/>
        <u val="none"/>
        <vertAlign val="baseline"/>
        <sz val="14"/>
        <color theme="0"/>
        <name val="Calibri"/>
        <scheme val="minor"/>
      </font>
      <numFmt numFmtId="35" formatCode="_(* #,##0.00_);_(* \(#,##0.00\);_(* &quot;-&quot;??_);_(@_)"/>
      <fill>
        <patternFill patternType="solid">
          <fgColor indexed="64"/>
          <bgColor rgb="FF00539B"/>
        </patternFill>
      </fill>
      <alignment horizontal="center" vertical="center" textRotation="0" wrapText="1" indent="0" justifyLastLine="0" shrinkToFit="0" readingOrder="0"/>
      <border diagonalUp="0" diagonalDown="0">
        <left style="thin">
          <color rgb="FF00539B"/>
        </left>
        <right style="thin">
          <color rgb="FF00539B"/>
        </right>
        <top/>
        <bottom/>
        <vertical style="thin">
          <color rgb="FF00539B"/>
        </vertical>
        <horizontal style="thin">
          <color rgb="FF00539B"/>
        </horizontal>
      </border>
    </dxf>
    <dxf>
      <fill>
        <patternFill>
          <bgColor rgb="FFFFFF00"/>
        </patternFill>
      </fill>
    </dxf>
    <dxf>
      <font>
        <b val="0"/>
        <i val="0"/>
        <strike val="0"/>
        <condense val="0"/>
        <extend val="0"/>
        <outline val="0"/>
        <shadow val="0"/>
        <u val="none"/>
        <vertAlign val="baseline"/>
        <sz val="14"/>
        <color auto="1"/>
        <name val="Calibri"/>
        <scheme val="minor"/>
      </font>
      <numFmt numFmtId="14" formatCode="0.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auto="1"/>
        <name val="Calibri"/>
        <scheme val="minor"/>
      </font>
      <numFmt numFmtId="14" formatCode="0.00%"/>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4"/>
        <color auto="1"/>
        <name val="Calibri"/>
        <scheme val="minor"/>
      </font>
      <numFmt numFmtId="22" formatCode="mmm\-yy"/>
      <fill>
        <patternFill patternType="none">
          <fgColor indexed="64"/>
          <bgColor auto="1"/>
        </patternFill>
      </fill>
      <alignment horizontal="center" vertical="center" textRotation="0" wrapText="0" indent="0" justifyLastLine="0" shrinkToFit="0" readingOrder="0"/>
    </dxf>
    <dxf>
      <border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indent="0" justifyLastLine="0" shrinkToFit="0" readingOrder="0"/>
    </dxf>
    <dxf>
      <border>
        <bottom style="thin">
          <color theme="0" tint="-4.9989318521683403E-2"/>
        </bottom>
      </border>
    </dxf>
    <dxf>
      <font>
        <strike val="0"/>
        <outline val="0"/>
        <shadow val="0"/>
        <u val="none"/>
        <vertAlign val="baseline"/>
        <sz val="14"/>
        <color theme="0"/>
        <name val="Calibri"/>
        <scheme val="minor"/>
      </font>
      <fill>
        <patternFill patternType="solid">
          <fgColor indexed="64"/>
          <bgColor rgb="FF00539B"/>
        </patternFill>
      </fill>
      <alignment horizontal="center" vertical="center" textRotation="0" indent="0" justifyLastLine="0" shrinkToFit="0" readingOrder="0"/>
      <border diagonalUp="0" diagonalDown="0">
        <left style="thin">
          <color auto="1"/>
        </left>
        <right style="thin">
          <color auto="1"/>
        </right>
        <top/>
        <bottom/>
        <vertical style="thin">
          <color auto="1"/>
        </vertical>
        <horizontal/>
      </border>
    </dxf>
    <dxf>
      <fill>
        <patternFill>
          <bgColor theme="0" tint="-0.24994659260841701"/>
        </patternFill>
      </fill>
    </dxf>
    <dxf>
      <font>
        <b/>
        <i val="0"/>
        <strike val="0"/>
        <condense val="0"/>
        <extend val="0"/>
        <outline val="0"/>
        <shadow val="0"/>
        <u val="none"/>
        <vertAlign val="baseline"/>
        <sz val="14"/>
        <color auto="1"/>
        <name val="Calibri"/>
        <scheme val="minor"/>
      </font>
      <numFmt numFmtId="14" formatCode="0.0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4"/>
        <color auto="1"/>
        <name val="Calibri"/>
        <scheme val="minor"/>
      </font>
      <numFmt numFmtId="14" formatCode="0.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4"/>
        <color auto="1"/>
        <name val="Calibri"/>
        <scheme val="minor"/>
      </font>
      <numFmt numFmtId="14" formatCode="0.0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4"/>
        <color auto="1"/>
        <name val="Calibri"/>
        <scheme val="minor"/>
      </font>
      <numFmt numFmtId="22" formatCode="mmm\-yy"/>
      <fill>
        <patternFill patternType="none">
          <fgColor indexed="64"/>
          <bgColor auto="1"/>
        </patternFill>
      </fill>
      <alignment horizontal="center" vertical="bottom" textRotation="0" wrapText="0" indent="0" justifyLastLine="0" shrinkToFit="0" readingOrder="0"/>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ill>
        <patternFill patternType="none">
          <fgColor indexed="64"/>
          <bgColor auto="1"/>
        </patternFill>
      </fill>
    </dxf>
    <dxf>
      <border outline="0">
        <bottom style="thin">
          <color indexed="64"/>
        </bottom>
      </border>
    </dxf>
    <dxf>
      <font>
        <strike val="0"/>
        <outline val="0"/>
        <shadow val="0"/>
        <u val="none"/>
        <vertAlign val="baseline"/>
        <sz val="14"/>
        <color theme="0"/>
        <name val="Calibri"/>
        <scheme val="minor"/>
      </font>
      <fill>
        <patternFill patternType="solid">
          <fgColor indexed="64"/>
          <bgColor rgb="FF00539B"/>
        </patternFill>
      </fill>
    </dxf>
    <dxf>
      <font>
        <b/>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numFmt numFmtId="169" formatCode="&quot;RD$&quot;#,##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fill>
        <patternFill patternType="none">
          <fgColor indexed="64"/>
          <bgColor auto="1"/>
        </patternFill>
      </fill>
      <alignment horizontal="left" vertical="center" textRotation="0" wrapText="0" indent="0" justifyLastLine="0" shrinkToFit="0" readingOrder="0"/>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fill>
        <patternFill patternType="none">
          <fgColor indexed="64"/>
          <bgColor auto="1"/>
        </patternFill>
      </fill>
      <alignment vertical="center" textRotation="0" wrapText="0" indent="0" justifyLastLine="0" shrinkToFit="0" readingOrder="0"/>
    </dxf>
    <dxf>
      <border outline="0">
        <bottom style="thin">
          <color indexed="64"/>
        </bottom>
      </border>
    </dxf>
    <dxf>
      <font>
        <strike val="0"/>
        <outline val="0"/>
        <shadow val="0"/>
        <u val="none"/>
        <vertAlign val="baseline"/>
        <sz val="12"/>
        <color theme="0"/>
        <name val="Calibri"/>
        <scheme val="minor"/>
      </font>
      <fill>
        <patternFill patternType="solid">
          <fgColor indexed="64"/>
          <bgColor rgb="FF00539B"/>
        </patternFill>
      </fill>
      <alignment vertical="center" textRotation="0" wrapText="0" indent="0" justifyLastLine="0" shrinkToFit="0" readingOrder="0"/>
    </dxf>
    <dxf>
      <font>
        <b/>
        <i val="0"/>
        <strike val="0"/>
        <condense val="0"/>
        <extend val="0"/>
        <outline val="0"/>
        <shadow val="0"/>
        <u val="none"/>
        <vertAlign val="baseline"/>
        <sz val="12"/>
        <color auto="1"/>
        <name val="Calibri"/>
        <scheme val="minor"/>
      </font>
      <numFmt numFmtId="171"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35" formatCode="_(* #,##0.00_);_(* \(#,##0.00\);_(* &quot;-&quot;??_);_(@_)"/>
      <fill>
        <patternFill patternType="solid">
          <fgColor indexed="64"/>
          <bgColor theme="0"/>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Calibri"/>
        <scheme val="minor"/>
      </font>
      <numFmt numFmtId="14"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35" formatCode="_(* #,##0.00_);_(* \(#,##0.00\);_(* &quot;-&quot;??_);_(@_)"/>
      <fill>
        <patternFill patternType="solid">
          <fgColor indexed="64"/>
          <bgColor theme="0"/>
        </patternFill>
      </fill>
      <alignment horizontal="right" vertical="center" textRotation="0" wrapText="0" indent="0" justifyLastLine="0" shrinkToFit="0" readingOrder="0"/>
      <border diagonalUp="0" diagonalDown="0">
        <left style="thin">
          <color indexed="64"/>
        </left>
        <right/>
        <top/>
        <bottom/>
      </border>
    </dxf>
    <dxf>
      <font>
        <b/>
        <i val="0"/>
        <strike val="0"/>
        <condense val="0"/>
        <extend val="0"/>
        <outline val="0"/>
        <shadow val="0"/>
        <u val="none"/>
        <vertAlign val="baseline"/>
        <sz val="12"/>
        <color auto="1"/>
        <name val="Calibri"/>
        <scheme val="minor"/>
      </font>
      <numFmt numFmtId="1" formatCode="0"/>
      <fill>
        <patternFill patternType="solid">
          <fgColor indexed="64"/>
          <bgColor theme="0"/>
        </patternFill>
      </fill>
      <alignment horizontal="center" vertical="bottom" textRotation="0" wrapText="0" indent="0" justifyLastLine="0" shrinkToFit="0" readingOrder="0"/>
      <border diagonalUp="0" diagonalDown="0">
        <left/>
        <right style="thin">
          <color theme="0"/>
        </right>
        <top style="thin">
          <color auto="1"/>
        </top>
        <bottom style="thin">
          <color auto="1"/>
        </bottom>
        <vertical/>
        <horizontal style="thin">
          <color auto="1"/>
        </horizontal>
      </border>
    </dxf>
    <dxf>
      <border diagonalUp="0" diagonalDown="0">
        <left style="thin">
          <color theme="0"/>
        </left>
        <right style="thin">
          <color theme="0"/>
        </right>
        <top style="thin">
          <color theme="0"/>
        </top>
        <bottom style="thin">
          <color theme="0"/>
        </bottom>
      </border>
    </dxf>
    <dxf>
      <font>
        <strike val="0"/>
        <outline val="0"/>
        <shadow val="0"/>
        <u val="none"/>
        <vertAlign val="baseline"/>
        <sz val="12"/>
        <color auto="1"/>
        <name val="Calibri"/>
        <scheme val="minor"/>
      </font>
      <fill>
        <patternFill patternType="solid">
          <fgColor indexed="64"/>
          <bgColor theme="0"/>
        </patternFill>
      </fill>
    </dxf>
    <dxf>
      <border outline="0">
        <bottom style="thin">
          <color indexed="64"/>
        </bottom>
      </border>
    </dxf>
    <dxf>
      <font>
        <b/>
        <i val="0"/>
        <strike val="0"/>
        <condense val="0"/>
        <extend val="0"/>
        <outline val="0"/>
        <shadow val="0"/>
        <u val="none"/>
        <vertAlign val="baseline"/>
        <sz val="12"/>
        <color theme="0"/>
        <name val="Calibri"/>
        <scheme val="minor"/>
      </font>
      <fill>
        <patternFill patternType="solid">
          <fgColor indexed="64"/>
          <bgColor rgb="FF00539B"/>
        </patternFill>
      </fill>
      <alignment horizontal="center" vertical="center" textRotation="0" wrapText="1" indent="0" justifyLastLine="0" shrinkToFit="0" readingOrder="0"/>
    </dxf>
    <dxf>
      <fill>
        <patternFill>
          <bgColor theme="0" tint="-0.24994659260841701"/>
        </patternFill>
      </fill>
    </dxf>
    <dxf>
      <font>
        <b/>
        <i val="0"/>
        <strike val="0"/>
        <condense val="0"/>
        <extend val="0"/>
        <outline val="0"/>
        <shadow val="0"/>
        <u val="none"/>
        <vertAlign val="baseline"/>
        <sz val="11.5"/>
        <color auto="1"/>
        <name val="Calibri"/>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top/>
        <bottom/>
      </border>
    </dxf>
    <dxf>
      <font>
        <strike val="0"/>
        <outline val="0"/>
        <shadow val="0"/>
        <u val="none"/>
        <vertAlign val="baseline"/>
        <sz val="11.5"/>
        <color auto="1"/>
        <name val="Calibri"/>
        <scheme val="minor"/>
      </font>
      <fill>
        <patternFill patternType="none">
          <fgColor indexed="64"/>
          <bgColor auto="1"/>
        </patternFill>
      </fill>
    </dxf>
    <dxf>
      <font>
        <b val="0"/>
        <i val="0"/>
        <strike val="0"/>
        <condense val="0"/>
        <extend val="0"/>
        <outline val="0"/>
        <shadow val="0"/>
        <u val="none"/>
        <vertAlign val="baseline"/>
        <sz val="11.5"/>
        <color auto="1"/>
        <name val="Calibri"/>
        <scheme val="minor"/>
      </font>
      <numFmt numFmtId="35" formatCode="_(* #,##0.00_);_(* \(#,##0.00\);_(* &quot;-&quot;??_);_(@_)"/>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5"/>
        <color auto="1"/>
        <name val="Calibri"/>
        <scheme val="minor"/>
      </font>
      <numFmt numFmtId="35" formatCode="_(* #,##0.00_);_(* \(#,##0.00\);_(* &quot;-&quot;??_);_(@_)"/>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5"/>
        <color auto="1"/>
        <name val="Calibri"/>
        <scheme val="minor"/>
      </font>
      <numFmt numFmtId="35" formatCode="_(* #,##0.00_);_(* \(#,##0.00\);_(* &quot;-&quot;??_);_(@_)"/>
      <fill>
        <patternFill patternType="none">
          <fgColor indexed="64"/>
          <bgColor auto="1"/>
        </patternFill>
      </fill>
      <alignment horizontal="general" vertical="center" textRotation="0" wrapText="0" indent="0" justifyLastLine="0" shrinkToFit="0" readingOrder="0"/>
    </dxf>
    <dxf>
      <font>
        <b/>
        <i val="0"/>
        <strike val="0"/>
        <condense val="0"/>
        <extend val="0"/>
        <outline val="0"/>
        <shadow val="0"/>
        <u val="none"/>
        <vertAlign val="baseline"/>
        <sz val="11.5"/>
        <color auto="1"/>
        <name val="Calibri"/>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bottom/>
      </border>
    </dxf>
    <dxf>
      <border outline="0">
        <right style="thin">
          <color indexed="64"/>
        </right>
        <top style="thin">
          <color indexed="64"/>
        </top>
        <bottom style="thin">
          <color indexed="64"/>
        </bottom>
      </border>
    </dxf>
    <dxf>
      <font>
        <b val="0"/>
        <i val="0"/>
        <strike val="0"/>
        <condense val="0"/>
        <extend val="0"/>
        <outline val="0"/>
        <shadow val="0"/>
        <u val="none"/>
        <vertAlign val="baseline"/>
        <sz val="11.5"/>
        <color auto="1"/>
        <name val="Calibri"/>
        <scheme val="minor"/>
      </font>
      <fill>
        <patternFill patternType="none">
          <fgColor indexed="64"/>
          <bgColor auto="1"/>
        </patternFill>
      </fill>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1.5"/>
        <color theme="0"/>
        <name val="Calibri"/>
        <scheme val="minor"/>
      </font>
      <fill>
        <patternFill patternType="solid">
          <fgColor indexed="64"/>
          <bgColor rgb="FF00539B"/>
        </patternFill>
      </fill>
      <alignment horizontal="center" vertical="center" textRotation="0" wrapText="0" indent="0" justifyLastLine="0" shrinkToFit="0" readingOrder="0"/>
    </dxf>
    <dxf>
      <fill>
        <patternFill>
          <bgColor theme="0" tint="-0.14996795556505021"/>
        </patternFill>
      </fill>
    </dxf>
    <dxf>
      <fill>
        <patternFill>
          <bgColor rgb="FFFFFF00"/>
        </patternFill>
      </fill>
    </dxf>
    <dxf>
      <fill>
        <patternFill>
          <bgColor theme="0" tint="-0.14996795556505021"/>
        </patternFill>
      </fill>
    </dxf>
    <dxf>
      <font>
        <b/>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dxf>
    <dxf>
      <font>
        <b/>
        <i val="0"/>
        <strike val="0"/>
        <condense val="0"/>
        <extend val="0"/>
        <outline val="0"/>
        <shadow val="0"/>
        <u val="none"/>
        <vertAlign val="baseline"/>
        <sz val="14"/>
        <color auto="1"/>
        <name val="Arial"/>
        <scheme val="none"/>
      </font>
      <numFmt numFmtId="8" formatCode="#,##0.00_);[Red]\(#,##0.00\)"/>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numFmt numFmtId="30" formatCode="@"/>
      <fill>
        <patternFill patternType="none">
          <fgColor indexed="64"/>
          <bgColor auto="1"/>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4"/>
        <color theme="0"/>
        <name val="Arial"/>
        <scheme val="none"/>
      </font>
      <numFmt numFmtId="30" formatCode="@"/>
      <fill>
        <patternFill patternType="solid">
          <fgColor indexed="64"/>
          <bgColor rgb="FF00539B"/>
        </patternFill>
      </fill>
      <alignment horizontal="center" vertical="center" textRotation="0" wrapText="0" indent="0" justifyLastLine="0" shrinkToFit="0" readingOrder="0"/>
    </dxf>
    <dxf>
      <fill>
        <patternFill>
          <bgColor theme="0" tint="-0.24994659260841701"/>
        </patternFill>
      </fill>
    </dxf>
    <dxf>
      <fill>
        <patternFill>
          <bgColor theme="0" tint="-0.24994659260841701"/>
        </patternFill>
      </fill>
    </dxf>
    <dxf>
      <font>
        <b val="0"/>
        <i val="0"/>
        <strike val="0"/>
        <condense val="0"/>
        <extend val="0"/>
        <outline val="0"/>
        <shadow val="0"/>
        <u val="none"/>
        <vertAlign val="baseline"/>
        <sz val="14"/>
        <color auto="1"/>
        <name val="Calibri"/>
        <scheme val="minor"/>
      </font>
      <numFmt numFmtId="4" formatCode="#,##0.00"/>
      <fill>
        <patternFill patternType="none">
          <fgColor indexed="64"/>
          <bgColor auto="1"/>
        </patternFill>
      </fill>
      <alignment horizontal="right" vertical="bottom" textRotation="0" wrapText="0" indent="0" justifyLastLine="0" shrinkToFit="0" readingOrder="0"/>
    </dxf>
    <dxf>
      <font>
        <b/>
        <i val="0"/>
        <strike val="0"/>
        <condense val="0"/>
        <extend val="0"/>
        <outline val="0"/>
        <shadow val="0"/>
        <u val="none"/>
        <vertAlign val="baseline"/>
        <sz val="14"/>
        <color auto="1"/>
        <name val="Calibri"/>
        <scheme val="minor"/>
      </font>
      <numFmt numFmtId="0" formatCode="General"/>
      <fill>
        <patternFill patternType="none">
          <fgColor indexed="64"/>
          <bgColor auto="1"/>
        </patternFill>
      </fill>
      <alignment horizontal="center" vertical="bottom" textRotation="0" wrapText="0" indent="0" justifyLastLine="0" shrinkToFit="0" readingOrder="0"/>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4"/>
        <color auto="1"/>
        <name val="Calibri"/>
        <scheme val="minor"/>
      </font>
      <fill>
        <patternFill patternType="none">
          <fgColor indexed="64"/>
          <bgColor auto="1"/>
        </patternFill>
      </fill>
    </dxf>
    <dxf>
      <border outline="0">
        <bottom style="thin">
          <color indexed="64"/>
        </bottom>
      </border>
    </dxf>
    <dxf>
      <font>
        <strike val="0"/>
        <outline val="0"/>
        <shadow val="0"/>
        <u val="none"/>
        <vertAlign val="baseline"/>
        <sz val="14"/>
        <color theme="0"/>
        <name val="Calibri"/>
        <scheme val="minor"/>
      </font>
      <fill>
        <patternFill patternType="solid">
          <fgColor indexed="64"/>
          <bgColor rgb="FF00539B"/>
        </patternFill>
      </fill>
    </dxf>
    <dxf>
      <font>
        <b val="0"/>
        <i val="0"/>
        <strike val="0"/>
        <condense val="0"/>
        <extend val="0"/>
        <outline val="0"/>
        <shadow val="0"/>
        <u val="none"/>
        <vertAlign val="baseline"/>
        <sz val="12"/>
        <color auto="1"/>
        <name val="Calibri"/>
        <scheme val="minor"/>
      </font>
      <numFmt numFmtId="4" formatCode="#,##0.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ont>
        <strike val="0"/>
        <outline val="0"/>
        <shadow val="0"/>
        <u val="none"/>
        <vertAlign val="baseline"/>
        <sz val="12"/>
        <color theme="0"/>
        <name val="Calibri"/>
        <scheme val="minor"/>
      </font>
      <fill>
        <patternFill patternType="solid">
          <fgColor indexed="64"/>
          <bgColor rgb="FF00539B"/>
        </patternFill>
      </fill>
    </dxf>
    <dxf>
      <font>
        <b/>
        <i val="0"/>
        <strike val="0"/>
        <condense val="0"/>
        <extend val="0"/>
        <outline val="0"/>
        <shadow val="0"/>
        <u val="none"/>
        <vertAlign val="baseline"/>
        <sz val="14"/>
        <color auto="1"/>
        <name val="Calibri"/>
        <scheme val="minor"/>
      </font>
      <numFmt numFmtId="8" formatCode="#,##0.00_);[Red]\(#,##0.0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4"/>
        <color auto="1"/>
        <name val="Calibri"/>
        <scheme val="minor"/>
      </font>
      <numFmt numFmtId="8" formatCode="#,##0.00_);[Red]\(#,##0.00\)"/>
      <fill>
        <patternFill patternType="none">
          <fgColor indexed="64"/>
          <bgColor auto="1"/>
        </patternFill>
      </fill>
      <alignment horizontal="general"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4"/>
        <color auto="1"/>
        <name val="Calibri"/>
        <scheme val="minor"/>
      </font>
      <numFmt numFmtId="8" formatCode="#,##0.00_);[Red]\(#,##0.00\)"/>
      <fill>
        <patternFill patternType="none">
          <fgColor indexed="64"/>
          <bgColor auto="1"/>
        </patternFill>
      </fill>
      <alignment horizontal="general" vertical="center" textRotation="0" wrapText="0" indent="0" justifyLastLine="0" shrinkToFit="0" readingOrder="0"/>
    </dxf>
    <dxf>
      <font>
        <b/>
        <i val="0"/>
        <strike val="0"/>
        <condense val="0"/>
        <extend val="0"/>
        <outline val="0"/>
        <shadow val="0"/>
        <u val="none"/>
        <vertAlign val="baseline"/>
        <sz val="14"/>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4"/>
        <color auto="1"/>
        <name val="Calibri"/>
        <scheme val="minor"/>
      </font>
      <fill>
        <patternFill patternType="none">
          <fgColor indexed="64"/>
          <bgColor auto="1"/>
        </patternFill>
      </fill>
    </dxf>
    <dxf>
      <border outline="0">
        <bottom style="thin">
          <color indexed="64"/>
        </bottom>
      </border>
    </dxf>
    <dxf>
      <font>
        <strike val="0"/>
        <outline val="0"/>
        <shadow val="0"/>
        <u val="none"/>
        <vertAlign val="baseline"/>
        <sz val="14"/>
        <color theme="0"/>
        <name val="Calibri"/>
        <scheme val="minor"/>
      </font>
      <fill>
        <patternFill patternType="solid">
          <fgColor indexed="64"/>
          <bgColor rgb="FF00539B"/>
        </patternFill>
      </fill>
    </dxf>
    <dxf>
      <font>
        <b/>
        <i val="0"/>
        <strike val="0"/>
        <condense val="0"/>
        <extend val="0"/>
        <outline val="0"/>
        <shadow val="0"/>
        <u val="none"/>
        <vertAlign val="baseline"/>
        <sz val="14"/>
        <color auto="1"/>
        <name val="Arial"/>
        <scheme val="none"/>
      </font>
      <numFmt numFmtId="14" formatCode="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dxf>
    <dxf>
      <font>
        <strike val="0"/>
        <outline val="0"/>
        <shadow val="0"/>
        <u val="none"/>
        <vertAlign val="baseline"/>
        <color auto="1"/>
        <name val="Arial"/>
        <scheme val="none"/>
      </font>
      <fill>
        <patternFill patternType="none">
          <fgColor indexed="64"/>
          <bgColor auto="1"/>
        </patternFill>
      </fill>
    </dxf>
    <dxf>
      <font>
        <b/>
        <i val="0"/>
        <strike val="0"/>
        <condense val="0"/>
        <extend val="0"/>
        <outline val="0"/>
        <shadow val="0"/>
        <u val="none"/>
        <vertAlign val="baseline"/>
        <sz val="14"/>
        <color auto="1"/>
        <name val="Arial"/>
        <scheme val="none"/>
      </font>
      <fill>
        <patternFill patternType="none">
          <fgColor indexed="64"/>
          <bgColor auto="1"/>
        </patternFill>
      </fill>
      <alignment horizontal="left" vertical="center" textRotation="0" wrapText="0" indent="0" justifyLastLine="0" shrinkToFit="0" readingOrder="0"/>
    </dxf>
    <dxf>
      <border outline="0">
        <left style="thin">
          <color indexed="64"/>
        </left>
        <right style="thin">
          <color indexed="64"/>
        </right>
        <top style="thin">
          <color indexed="64"/>
        </top>
        <bottom style="thin">
          <color indexed="64"/>
        </bottom>
      </border>
    </dxf>
    <dxf>
      <font>
        <strike val="0"/>
        <outline val="0"/>
        <shadow val="0"/>
        <u val="none"/>
        <vertAlign val="baseline"/>
        <color auto="1"/>
        <name val="Arial"/>
        <scheme val="none"/>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4"/>
        <color theme="0"/>
        <name val="Arial"/>
        <scheme val="none"/>
      </font>
      <fill>
        <patternFill patternType="solid">
          <fgColor indexed="64"/>
          <bgColor rgb="FF00539B"/>
        </patternFill>
      </fill>
      <alignment horizontal="center" vertical="center" textRotation="0" wrapText="0" indent="0" justifyLastLine="0" shrinkToFit="0" readingOrder="0"/>
    </dxf>
    <dxf>
      <font>
        <b/>
        <i val="0"/>
        <strike val="0"/>
        <condense val="0"/>
        <extend val="0"/>
        <outline val="0"/>
        <shadow val="0"/>
        <u val="none"/>
        <vertAlign val="baseline"/>
        <sz val="16"/>
        <color auto="1"/>
        <name val="Calibri"/>
        <scheme val="minor"/>
      </font>
      <numFmt numFmtId="14" formatCode="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6"/>
        <color auto="1"/>
        <name val="Calibri"/>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6"/>
        <color auto="1"/>
        <name val="Calibri"/>
        <scheme val="minor"/>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top/>
        <bottom/>
      </border>
    </dxf>
    <dxf>
      <border outline="0">
        <right style="thin">
          <color indexed="64"/>
        </right>
        <top style="thin">
          <color indexed="64"/>
        </top>
        <bottom style="thin">
          <color indexed="64"/>
        </bottom>
      </border>
    </dxf>
    <dxf>
      <font>
        <strike val="0"/>
        <outline val="0"/>
        <shadow val="0"/>
        <u val="none"/>
        <vertAlign val="baseline"/>
        <sz val="16"/>
        <color auto="1"/>
        <name val="Calibri"/>
        <scheme val="minor"/>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6"/>
        <color theme="0"/>
        <name val="Calibri"/>
        <scheme val="minor"/>
      </font>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rial"/>
        <scheme val="none"/>
      </font>
      <numFmt numFmtId="35" formatCode="_(* #,##0.00_);_(* \(#,##0.00\);_(* &quot;-&quot;??_);_(@_)"/>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Arial"/>
        <scheme val="none"/>
      </font>
      <numFmt numFmtId="35" formatCode="_(* #,##0.00_);_(* \(#,##0.00\);_(* &quot;-&quot;??_);_(@_)"/>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Arial"/>
        <scheme val="none"/>
      </font>
      <numFmt numFmtId="35" formatCode="_(* #,##0.00_);_(* \(#,##0.00\);_(* &quot;-&quot;??_);_(@_)"/>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Arial"/>
        <scheme val="none"/>
      </font>
      <numFmt numFmtId="35" formatCode="_(* #,##0.00_);_(* \(#,##0.00\);_(* &quot;-&quot;??_);_(@_)"/>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Arial"/>
        <scheme val="none"/>
      </font>
      <numFmt numFmtId="35" formatCode="_(* #,##0.00_);_(* \(#,##0.00\);_(* &quot;-&quot;??_);_(@_)"/>
      <fill>
        <patternFill patternType="none">
          <fgColor indexed="64"/>
          <bgColor auto="1"/>
        </patternFill>
      </fill>
      <alignment horizontal="general" vertical="center" textRotation="0" wrapText="0" indent="0" justifyLastLine="0" shrinkToFit="0" readingOrder="0"/>
    </dxf>
    <dxf>
      <font>
        <b/>
        <i val="0"/>
        <strike val="0"/>
        <condense val="0"/>
        <extend val="0"/>
        <outline val="0"/>
        <shadow val="0"/>
        <u val="none"/>
        <vertAlign val="baseline"/>
        <sz val="11"/>
        <color auto="1"/>
        <name val="Arial"/>
        <scheme val="none"/>
      </font>
      <numFmt numFmtId="35" formatCode="_(* #,##0.00_);_(* \(#,##0.00\);_(* &quot;-&quot;??_);_(@_)"/>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auto="1"/>
        <name val="Arial"/>
        <scheme val="none"/>
      </font>
      <numFmt numFmtId="174" formatCode="_([$€-2]* #,##0_);_([$€-2]* \(#,##0\);_([$€-2]* &quot;-&quot;??_)"/>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auto="1"/>
        <name val="Arial"/>
        <scheme val="none"/>
      </font>
      <numFmt numFmtId="168" formatCode="_(* #,##0_);_(* \(#,##0\);_(* &quot;-&quot;??_);_(@_)"/>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bottom/>
      </border>
    </dxf>
    <dxf>
      <border outline="0">
        <left style="thin">
          <color indexed="64"/>
        </left>
        <top style="thin">
          <color indexed="64"/>
        </top>
        <bottom style="thin">
          <color indexed="64"/>
        </bottom>
      </border>
    </dxf>
    <dxf>
      <font>
        <strike val="0"/>
        <outline val="0"/>
        <shadow val="0"/>
        <u val="none"/>
        <vertAlign val="baseline"/>
        <sz val="11"/>
        <color auto="1"/>
        <name val="Arial"/>
        <scheme val="none"/>
      </font>
      <fill>
        <patternFill patternType="none">
          <fgColor indexed="64"/>
          <bgColor auto="1"/>
        </patternFill>
      </fill>
    </dxf>
    <dxf>
      <border outline="0">
        <bottom style="thin">
          <color indexed="64"/>
        </bottom>
      </border>
    </dxf>
    <dxf>
      <font>
        <strike val="0"/>
        <outline val="0"/>
        <shadow val="0"/>
        <u val="none"/>
        <vertAlign val="baseline"/>
        <sz val="11"/>
        <color theme="0"/>
        <name val="Arial"/>
        <scheme val="none"/>
      </font>
      <fill>
        <patternFill patternType="solid">
          <fgColor indexed="64"/>
          <bgColor rgb="FF00539B"/>
        </patternFill>
      </fill>
    </dxf>
    <dxf>
      <fill>
        <patternFill>
          <bgColor theme="0" tint="-0.14996795556505021"/>
        </patternFill>
      </fill>
    </dxf>
    <dxf>
      <fill>
        <patternFill>
          <bgColor rgb="FFFFFF00"/>
        </patternFill>
      </fill>
    </dxf>
    <dxf>
      <font>
        <b/>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fill>
        <patternFill patternType="none">
          <fgColor indexed="64"/>
          <bgColor auto="1"/>
        </patternFill>
      </fill>
      <alignment horizontal="center" vertical="center" textRotation="0" wrapText="1" indent="0" justifyLastLine="0" shrinkToFit="0" readingOrder="0"/>
    </dxf>
    <dxf>
      <border outline="0">
        <bottom style="thin">
          <color indexed="64"/>
        </bottom>
      </border>
    </dxf>
    <dxf>
      <font>
        <strike val="0"/>
        <outline val="0"/>
        <shadow val="0"/>
        <u val="none"/>
        <vertAlign val="baseline"/>
        <sz val="14"/>
        <color theme="0"/>
        <name val="Arial"/>
        <scheme val="none"/>
      </font>
      <fill>
        <patternFill patternType="none">
          <fgColor indexed="64"/>
          <bgColor auto="1"/>
        </patternFill>
      </fill>
      <alignment vertical="center" textRotation="0" indent="0" justifyLastLine="0" shrinkToFit="0" readingOrder="0"/>
    </dxf>
    <dxf>
      <fill>
        <patternFill>
          <bgColor theme="0" tint="-0.14996795556505021"/>
        </patternFill>
      </fill>
    </dxf>
    <dxf>
      <font>
        <b/>
        <i val="0"/>
        <strike val="0"/>
        <condense val="0"/>
        <extend val="0"/>
        <outline val="0"/>
        <shadow val="0"/>
        <u val="none"/>
        <vertAlign val="baseline"/>
        <sz val="11"/>
        <color auto="1"/>
        <name val="Arial"/>
        <scheme val="none"/>
      </font>
      <numFmt numFmtId="14" formatCode="0.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scheme val="none"/>
      </font>
      <fill>
        <patternFill patternType="none">
          <fgColor indexed="64"/>
          <bgColor indexed="65"/>
        </patternFill>
      </fill>
      <border diagonalUp="0" diagonalDown="0">
        <left style="thin">
          <color indexed="64"/>
        </left>
        <right style="thin">
          <color indexed="64"/>
        </right>
        <top/>
        <bottom style="thin">
          <color indexed="64"/>
        </bottom>
        <vertical/>
        <horizontal/>
      </border>
    </dxf>
    <dxf>
      <font>
        <b/>
        <i val="0"/>
        <strike val="0"/>
        <condense val="0"/>
        <extend val="0"/>
        <outline val="0"/>
        <shadow val="0"/>
        <u val="none"/>
        <vertAlign val="baseline"/>
        <sz val="11"/>
        <color auto="1"/>
        <name val="Arial"/>
        <scheme val="none"/>
      </font>
      <fill>
        <patternFill patternType="none">
          <fgColor indexed="64"/>
          <bgColor indexed="65"/>
        </patternFill>
      </fill>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center"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top/>
        <bottom/>
        <vertical/>
        <horizontal/>
      </border>
    </dxf>
    <dxf>
      <font>
        <b/>
        <i val="0"/>
        <strike val="0"/>
        <condense val="0"/>
        <extend val="0"/>
        <outline val="0"/>
        <shadow val="0"/>
        <u val="none"/>
        <vertAlign val="baseline"/>
        <sz val="11"/>
        <color auto="1"/>
        <name val="Arial"/>
        <scheme val="none"/>
      </font>
      <fill>
        <patternFill patternType="solid">
          <fgColor indexed="64"/>
          <bgColor theme="0"/>
        </patternFill>
      </fill>
      <alignment horizontal="center" vertical="bottom" textRotation="0" wrapText="0" indent="0" justifyLastLine="0" shrinkToFit="0" readingOrder="0"/>
    </dxf>
    <dxf>
      <border outline="0">
        <left style="thin">
          <color indexed="64"/>
        </left>
        <top style="thin">
          <color indexed="64"/>
        </top>
      </border>
    </dxf>
    <dxf>
      <border outline="0">
        <bottom style="thin">
          <color indexed="64"/>
        </bottom>
      </border>
    </dxf>
    <dxf>
      <font>
        <strike val="0"/>
        <outline val="0"/>
        <shadow val="0"/>
        <u val="none"/>
        <vertAlign val="baseline"/>
        <sz val="11"/>
        <color theme="0"/>
        <name val="Arial"/>
        <scheme val="none"/>
      </font>
      <fill>
        <patternFill patternType="solid">
          <fgColor indexed="64"/>
          <bgColor rgb="FF00539B"/>
        </patternFill>
      </fill>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0" indent="0" justifyLastLine="0" shrinkToFit="0" readingOrder="0"/>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0" indent="0" justifyLastLine="0" shrinkToFit="0" readingOrder="0"/>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0" indent="0" justifyLastLine="0" shrinkToFit="0" readingOrder="0"/>
    </dxf>
    <dxf>
      <font>
        <b/>
        <i val="0"/>
        <strike val="0"/>
        <condense val="0"/>
        <extend val="0"/>
        <outline val="0"/>
        <shadow val="0"/>
        <u val="none"/>
        <vertAlign val="baseline"/>
        <sz val="14"/>
        <color theme="0"/>
        <name val="Calibri"/>
        <scheme val="minor"/>
      </font>
      <fill>
        <patternFill patternType="solid">
          <fgColor indexed="64"/>
          <bgColor rgb="FF00539B"/>
        </patternFill>
      </fill>
      <alignment horizontal="center" vertical="center" textRotation="0" wrapText="1" indent="0" justifyLastLine="0" shrinkToFit="0" readingOrder="0"/>
    </dxf>
    <dxf>
      <fill>
        <patternFill>
          <bgColor rgb="FFFFFF00"/>
        </patternFill>
      </fill>
    </dxf>
    <dxf>
      <font>
        <b/>
        <i val="0"/>
        <strike val="0"/>
        <condense val="0"/>
        <extend val="0"/>
        <outline val="0"/>
        <shadow val="0"/>
        <u val="none"/>
        <vertAlign val="baseline"/>
        <sz val="11"/>
        <color auto="1"/>
        <name val="Arial"/>
        <scheme val="none"/>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center" vertical="bottom" textRotation="0" wrapText="0"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center" vertical="bottom"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top/>
        <bottom style="thin">
          <color indexed="64"/>
        </bottom>
      </border>
    </dxf>
    <dxf>
      <font>
        <b/>
        <i val="0"/>
        <strike val="0"/>
        <condense val="0"/>
        <extend val="0"/>
        <outline val="0"/>
        <shadow val="0"/>
        <u val="none"/>
        <vertAlign val="baseline"/>
        <sz val="11"/>
        <color auto="1"/>
        <name val="Arial"/>
        <scheme val="none"/>
      </font>
      <fill>
        <patternFill patternType="none">
          <fgColor indexed="64"/>
          <bgColor auto="1"/>
        </patternFill>
      </fill>
      <alignment horizontal="center" vertical="bottom" textRotation="0" wrapText="0" indent="0" justifyLastLine="0" shrinkToFit="0" readingOrder="0"/>
    </dxf>
    <dxf>
      <border outline="0">
        <left style="thin">
          <color indexed="64"/>
        </left>
        <right style="thin">
          <color indexed="64"/>
        </right>
        <top style="thin">
          <color indexed="64"/>
        </top>
        <bottom style="thin">
          <color indexed="64"/>
        </bottom>
      </border>
    </dxf>
    <dxf>
      <font>
        <strike val="0"/>
        <outline val="0"/>
        <shadow val="0"/>
        <u val="none"/>
        <vertAlign val="baseline"/>
        <color auto="1"/>
        <name val="Arial"/>
        <scheme val="none"/>
      </font>
      <fill>
        <patternFill patternType="none">
          <fgColor indexed="64"/>
          <bgColor auto="1"/>
        </patternFill>
      </fill>
    </dxf>
    <dxf>
      <border outline="0">
        <bottom style="thin">
          <color indexed="64"/>
        </bottom>
      </border>
    </dxf>
    <dxf>
      <font>
        <strike val="0"/>
        <outline val="0"/>
        <shadow val="0"/>
        <u val="none"/>
        <vertAlign val="baseline"/>
        <sz val="14"/>
        <color theme="0"/>
        <name val="Arial"/>
        <scheme val="none"/>
      </font>
      <fill>
        <patternFill patternType="none">
          <fgColor indexed="64"/>
          <bgColor auto="1"/>
        </patternFill>
      </fill>
    </dxf>
    <dxf>
      <fill>
        <patternFill>
          <bgColor rgb="FFFFFF00"/>
        </patternFill>
      </fill>
    </dxf>
    <dxf>
      <font>
        <b/>
        <i val="0"/>
        <strike val="0"/>
        <condense val="0"/>
        <extend val="0"/>
        <outline val="0"/>
        <shadow val="0"/>
        <u val="none"/>
        <vertAlign val="baseline"/>
        <sz val="12"/>
        <color auto="1"/>
        <name val="Calibri"/>
        <scheme val="minor"/>
      </font>
      <numFmt numFmtId="8" formatCode="#,##0.00_);[Red]\(#,##0.00\)"/>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8" formatCode="#,##0.00_);[Red]\(#,##0.0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8" formatCode="#,##0.00_);[Red]\(#,##0.0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8" formatCode="#,##0.00_);[Red]\(#,##0.00\)"/>
      <fill>
        <patternFill patternType="none">
          <fgColor indexed="64"/>
          <bgColor auto="1"/>
        </patternFill>
      </fill>
      <alignment horizontal="general" vertical="center" textRotation="0" wrapText="0" indent="0" justifyLastLine="0" shrinkToFit="0" readingOrder="0"/>
    </dxf>
    <dxf>
      <font>
        <b/>
        <i val="0"/>
        <strike val="0"/>
        <condense val="0"/>
        <extend val="0"/>
        <outline val="0"/>
        <shadow val="0"/>
        <u val="none"/>
        <vertAlign val="baseline"/>
        <sz val="12"/>
        <color auto="1"/>
        <name val="Calibri"/>
        <scheme val="minor"/>
      </font>
      <numFmt numFmtId="8" formatCode="#,##0.00_);[Red]\(#,##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8" formatCode="#,##0.00_);[Red]\(#,##0.00\)"/>
      <fill>
        <patternFill patternType="none">
          <fgColor indexed="64"/>
          <bgColor auto="1"/>
        </patternFill>
      </fill>
      <alignment horizontal="right" vertical="center" textRotation="0" wrapText="0" indent="1" justifyLastLine="0" shrinkToFit="0" readingOrder="0"/>
    </dxf>
    <dxf>
      <font>
        <b val="0"/>
        <i val="0"/>
        <strike val="0"/>
        <condense val="0"/>
        <extend val="0"/>
        <outline val="0"/>
        <shadow val="0"/>
        <u val="none"/>
        <vertAlign val="baseline"/>
        <sz val="12"/>
        <color auto="1"/>
        <name val="Calibri"/>
        <scheme val="minor"/>
      </font>
      <numFmt numFmtId="8" formatCode="#,##0.00_);[Red]\(#,##0.00\)"/>
      <fill>
        <patternFill patternType="none">
          <fgColor indexed="64"/>
          <bgColor auto="1"/>
        </patternFill>
      </fill>
      <alignment horizontal="right" vertical="center" textRotation="0" wrapText="0" indent="1" justifyLastLine="0" shrinkToFit="0" readingOrder="0"/>
    </dxf>
    <dxf>
      <font>
        <b val="0"/>
        <i val="0"/>
        <strike val="0"/>
        <condense val="0"/>
        <extend val="0"/>
        <outline val="0"/>
        <shadow val="0"/>
        <u val="none"/>
        <vertAlign val="baseline"/>
        <sz val="12"/>
        <color auto="1"/>
        <name val="Calibri"/>
        <scheme val="minor"/>
      </font>
      <numFmt numFmtId="8" formatCode="#,##0.00_);[Red]\(#,##0.00\)"/>
      <fill>
        <patternFill patternType="none">
          <fgColor indexed="64"/>
          <bgColor auto="1"/>
        </patternFill>
      </fill>
      <alignment horizontal="right" vertical="center" textRotation="0" wrapText="0" indent="1" justifyLastLine="0" shrinkToFit="0" readingOrder="0"/>
    </dxf>
    <dxf>
      <font>
        <b val="0"/>
        <i val="0"/>
        <strike val="0"/>
        <condense val="0"/>
        <extend val="0"/>
        <outline val="0"/>
        <shadow val="0"/>
        <u val="none"/>
        <vertAlign val="baseline"/>
        <sz val="12"/>
        <color auto="1"/>
        <name val="Calibri"/>
        <scheme val="minor"/>
      </font>
      <numFmt numFmtId="8" formatCode="#,##0.00_);[Red]\(#,##0.00\)"/>
      <fill>
        <patternFill patternType="none">
          <fgColor indexed="64"/>
          <bgColor auto="1"/>
        </patternFill>
      </fill>
      <alignment horizontal="right" vertical="center" textRotation="0" wrapText="0" indent="1" justifyLastLine="0" shrinkToFit="0" readingOrder="0"/>
    </dxf>
    <dxf>
      <font>
        <b val="0"/>
        <i val="0"/>
        <strike val="0"/>
        <condense val="0"/>
        <extend val="0"/>
        <outline val="0"/>
        <shadow val="0"/>
        <u val="none"/>
        <vertAlign val="baseline"/>
        <sz val="12"/>
        <color auto="1"/>
        <name val="Calibri"/>
        <scheme val="minor"/>
      </font>
      <numFmt numFmtId="8" formatCode="#,##0.00_);[Red]\(#,##0.00\)"/>
      <fill>
        <patternFill patternType="none">
          <fgColor indexed="64"/>
          <bgColor auto="1"/>
        </patternFill>
      </fill>
      <alignment horizontal="right" vertical="center" textRotation="0" wrapText="0" indent="1" justifyLastLine="0" shrinkToFit="0" readingOrder="0"/>
    </dxf>
    <dxf>
      <font>
        <b/>
        <i val="0"/>
        <strike val="0"/>
        <condense val="0"/>
        <extend val="0"/>
        <outline val="0"/>
        <shadow val="0"/>
        <u val="none"/>
        <vertAlign val="baseline"/>
        <sz val="12"/>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bottom/>
      </border>
    </dxf>
    <dxf>
      <border outline="0">
        <left style="thin">
          <color indexed="64"/>
        </left>
        <top style="thin">
          <color indexed="64"/>
        </top>
        <bottom style="thin">
          <color indexed="64"/>
        </bottom>
      </border>
    </dxf>
    <dxf>
      <font>
        <strike val="0"/>
        <outline val="0"/>
        <shadow val="0"/>
        <u val="none"/>
        <vertAlign val="baseline"/>
        <color auto="1"/>
        <name val="Calibri"/>
      </font>
      <numFmt numFmtId="174" formatCode="_([$€-2]* #,##0_);_([$€-2]* \(#,##0\);_([$€-2]* &quot;-&quot;??_)"/>
      <fill>
        <patternFill patternType="none">
          <fgColor indexed="64"/>
          <bgColor auto="1"/>
        </patternFill>
      </fill>
    </dxf>
    <dxf>
      <font>
        <b/>
        <i val="0"/>
        <strike val="0"/>
        <condense val="0"/>
        <extend val="0"/>
        <outline val="0"/>
        <shadow val="0"/>
        <u val="none"/>
        <vertAlign val="baseline"/>
        <sz val="14"/>
        <color theme="0"/>
        <name val="Calibri"/>
        <scheme val="minor"/>
      </font>
      <numFmt numFmtId="174" formatCode="_([$€-2]* #,##0_);_([$€-2]* \(#,##0\);_([$€-2]* &quot;-&quot;??_)"/>
      <fill>
        <patternFill patternType="solid">
          <fgColor indexed="64"/>
          <bgColor rgb="FF00539B"/>
        </patternFill>
      </fill>
      <alignment horizontal="center" vertical="center" textRotation="0" wrapText="1" indent="0" justifyLastLine="0" shrinkToFit="0" readingOrder="0"/>
    </dxf>
    <dxf>
      <font>
        <b/>
        <i val="0"/>
        <strike val="0"/>
        <condense val="0"/>
        <extend val="0"/>
        <outline val="0"/>
        <shadow val="0"/>
        <u val="none"/>
        <vertAlign val="baseline"/>
        <sz val="14"/>
        <color auto="1"/>
        <name val="Arial"/>
        <scheme val="none"/>
      </font>
      <numFmt numFmtId="14" formatCode="0.0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4"/>
        <color auto="1"/>
        <name val="Arial"/>
        <scheme val="none"/>
      </font>
      <numFmt numFmtId="173" formatCode="_(* #,##0.0_);_(* \(#,##0.0\);_(* &quot;-&quot;??_);_(@_)"/>
      <fill>
        <patternFill patternType="none">
          <fgColor indexed="64"/>
          <bgColor auto="1"/>
        </patternFill>
      </fill>
      <alignment horizontal="center" vertical="center" textRotation="0" wrapText="0" indent="0" justifyLastLine="0" shrinkToFit="0" readingOrder="0"/>
      <border diagonalUp="0" diagonalDown="0">
        <left style="thin">
          <color theme="0"/>
        </left>
        <right style="thin">
          <color theme="0"/>
        </right>
        <top style="thin">
          <color auto="1"/>
        </top>
        <bottom style="thin">
          <color auto="1"/>
        </bottom>
        <vertical/>
        <horizontal style="thin">
          <color auto="1"/>
        </horizontal>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auto="1"/>
        </patternFill>
      </fill>
      <alignment horizontal="general" vertical="center" textRotation="0" wrapText="0" indent="0" justifyLastLine="0" shrinkToFit="0" readingOrder="0"/>
    </dxf>
    <dxf>
      <font>
        <strike val="0"/>
        <outline val="0"/>
        <shadow val="0"/>
        <u val="none"/>
        <vertAlign val="baseline"/>
        <sz val="14"/>
        <color auto="1"/>
        <name val="Arial"/>
        <scheme val="none"/>
      </font>
      <fill>
        <patternFill patternType="none">
          <fgColor indexed="64"/>
          <bgColor auto="1"/>
        </patternFill>
      </fill>
    </dxf>
    <dxf>
      <border diagonalUp="0" diagonalDown="0">
        <left style="thin">
          <color theme="0"/>
        </left>
        <right style="thin">
          <color theme="0"/>
        </right>
        <top style="thin">
          <color theme="0"/>
        </top>
        <bottom style="thin">
          <color theme="0"/>
        </bottom>
      </border>
    </dxf>
    <dxf>
      <font>
        <strike val="0"/>
        <outline val="0"/>
        <shadow val="0"/>
        <u val="none"/>
        <vertAlign val="baseline"/>
        <sz val="14"/>
        <color auto="1"/>
        <name val="Arial"/>
        <scheme val="none"/>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4"/>
        <color theme="0"/>
        <name val="Arial"/>
        <scheme val="none"/>
      </font>
      <fill>
        <patternFill patternType="solid">
          <fgColor indexed="64"/>
          <bgColor rgb="FF00539B"/>
        </patternFill>
      </fill>
      <alignment horizontal="center" vertical="center" textRotation="0" wrapText="1" indent="0" justifyLastLine="0" shrinkToFit="0" readingOrder="0"/>
    </dxf>
    <dxf>
      <fill>
        <patternFill>
          <bgColor rgb="FFFFFF00"/>
        </patternFill>
      </fill>
    </dxf>
    <dxf>
      <fill>
        <patternFill>
          <bgColor rgb="FFFFFF00"/>
        </patternFill>
      </fill>
    </dxf>
    <dxf>
      <font>
        <b/>
        <i val="0"/>
        <strike val="0"/>
        <condense val="0"/>
        <extend val="0"/>
        <outline val="0"/>
        <shadow val="0"/>
        <u val="none"/>
        <vertAlign val="baseline"/>
        <sz val="16"/>
        <color auto="1"/>
        <name val="Calibri"/>
        <scheme val="minor"/>
      </font>
      <numFmt numFmtId="171" formatCode="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6"/>
        <color auto="1"/>
        <name val="Calibri"/>
        <scheme val="minor"/>
      </font>
      <numFmt numFmtId="3" formatCode="#,##0"/>
      <fill>
        <patternFill patternType="none">
          <fgColor indexed="64"/>
          <bgColor auto="1"/>
        </patternFill>
      </fill>
      <alignment horizontal="center" vertical="bottom" textRotation="0" wrapText="0" indent="0" justifyLastLine="0" shrinkToFit="0" readingOrder="0"/>
      <protection locked="1" hidden="0"/>
    </dxf>
    <dxf>
      <font>
        <b/>
        <i val="0"/>
        <strike val="0"/>
        <condense val="0"/>
        <extend val="0"/>
        <outline val="0"/>
        <shadow val="0"/>
        <u val="none"/>
        <vertAlign val="baseline"/>
        <sz val="16"/>
        <color auto="1"/>
        <name val="Calibri"/>
        <scheme val="minor"/>
      </font>
      <numFmt numFmtId="171" formatCode="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6"/>
        <color auto="1"/>
        <name val="Calibri"/>
        <scheme val="minor"/>
      </font>
      <numFmt numFmtId="3" formatCode="#,##0"/>
      <fill>
        <patternFill patternType="none">
          <fgColor indexed="64"/>
          <bgColor auto="1"/>
        </patternFill>
      </fill>
      <alignment horizontal="center" vertical="bottom" textRotation="0" wrapText="0" indent="0" justifyLastLine="0" shrinkToFit="0" readingOrder="0"/>
      <protection locked="1" hidden="0"/>
    </dxf>
    <dxf>
      <font>
        <b/>
        <i val="0"/>
        <strike val="0"/>
        <condense val="0"/>
        <extend val="0"/>
        <outline val="0"/>
        <shadow val="0"/>
        <u val="none"/>
        <vertAlign val="baseline"/>
        <sz val="16"/>
        <color auto="1"/>
        <name val="Calibri"/>
        <scheme val="minor"/>
      </font>
      <numFmt numFmtId="171" formatCode="0.0%"/>
      <fill>
        <patternFill patternType="none">
          <fgColor indexed="64"/>
          <bgColor auto="1"/>
        </patternFill>
      </fill>
      <alignment horizontal="center" vertical="bottom" textRotation="0" wrapText="0" indent="0" justifyLastLine="0" shrinkToFit="0" readingOrder="0"/>
      <protection locked="1" hidden="0"/>
    </dxf>
    <dxf>
      <font>
        <b/>
        <i val="0"/>
        <strike val="0"/>
        <condense val="0"/>
        <extend val="0"/>
        <outline val="0"/>
        <shadow val="0"/>
        <u val="none"/>
        <vertAlign val="baseline"/>
        <sz val="16"/>
        <color auto="1"/>
        <name val="Calibri"/>
        <scheme val="minor"/>
      </font>
      <numFmt numFmtId="3" formatCode="#,##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16"/>
        <color auto="1"/>
        <name val="Calibri"/>
        <scheme val="minor"/>
      </font>
      <numFmt numFmtId="35" formatCode="_(* #,##0.00_);_(* \(#,##0.00\);_(* &quot;-&quot;??_);_(@_)"/>
      <fill>
        <patternFill patternType="none">
          <fgColor indexed="64"/>
          <bgColor auto="1"/>
        </patternFill>
      </fill>
      <alignment horizontal="center" vertical="bottom" textRotation="0" wrapText="0" indent="0" justifyLastLine="0" shrinkToFit="0" readingOrder="0"/>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6"/>
        <color auto="1"/>
        <name val="Calibri"/>
        <scheme val="minor"/>
      </font>
      <numFmt numFmtId="35" formatCode="_(* #,##0.00_);_(* \(#,##0.00\);_(* &quot;-&quot;??_);_(@_)"/>
      <fill>
        <patternFill patternType="none">
          <fgColor indexed="64"/>
          <bgColor auto="1"/>
        </patternFill>
      </fill>
    </dxf>
    <dxf>
      <border outline="0">
        <bottom style="thin">
          <color indexed="64"/>
        </bottom>
      </border>
    </dxf>
    <dxf>
      <font>
        <b/>
        <i val="0"/>
        <strike val="0"/>
        <condense val="0"/>
        <extend val="0"/>
        <outline val="0"/>
        <shadow val="0"/>
        <u val="none"/>
        <vertAlign val="baseline"/>
        <sz val="16"/>
        <color theme="0"/>
        <name val="Calibri"/>
        <scheme val="minor"/>
      </font>
      <numFmt numFmtId="35" formatCode="_(* #,##0.00_);_(* \(#,##0.00\);_(* &quot;-&quot;??_);_(@_)"/>
      <fill>
        <patternFill patternType="solid">
          <fgColor indexed="64"/>
          <bgColor rgb="FF00539B"/>
        </patternFill>
      </fill>
      <alignment horizontal="center" vertical="center" textRotation="0" wrapText="1" indent="0" justifyLastLine="0" shrinkToFit="0" readingOrder="0"/>
    </dxf>
    <dxf>
      <fill>
        <patternFill>
          <bgColor rgb="FFFFFF00"/>
        </patternFill>
      </fill>
    </dxf>
    <dxf>
      <font>
        <b/>
        <i val="0"/>
        <strike val="0"/>
        <condense val="0"/>
        <extend val="0"/>
        <outline val="0"/>
        <shadow val="0"/>
        <u val="none"/>
        <vertAlign val="baseline"/>
        <sz val="18"/>
        <color auto="1"/>
        <name val="Arial"/>
        <scheme val="none"/>
      </font>
      <numFmt numFmtId="13" formatCode="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top/>
        <bottom/>
      </border>
    </dxf>
    <dxf>
      <font>
        <b/>
        <i val="0"/>
        <strike val="0"/>
        <condense val="0"/>
        <extend val="0"/>
        <outline val="0"/>
        <shadow val="0"/>
        <u val="none"/>
        <vertAlign val="baseline"/>
        <sz val="18"/>
        <color auto="1"/>
        <name val="Arial"/>
        <scheme val="none"/>
      </font>
      <numFmt numFmtId="171" formatCode="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8"/>
        <color auto="1"/>
        <name val="Arial"/>
        <scheme val="none"/>
      </font>
      <numFmt numFmtId="6" formatCode="#,##0_);[Red]\(#,##0\)"/>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8"/>
        <color auto="1"/>
        <name val="Arial"/>
        <scheme val="none"/>
      </font>
      <numFmt numFmtId="6" formatCode="#,##0_);[Red]\(#,##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dxf>
    <dxf>
      <font>
        <b/>
        <i val="0"/>
        <strike val="0"/>
        <condense val="0"/>
        <extend val="0"/>
        <outline val="0"/>
        <shadow val="0"/>
        <u val="none"/>
        <vertAlign val="baseline"/>
        <sz val="18"/>
        <color auto="1"/>
        <name val="Arial"/>
        <scheme val="none"/>
      </font>
      <numFmt numFmtId="30" formatCode="@"/>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none">
          <fgColor indexed="64"/>
          <bgColor auto="1"/>
        </patternFill>
      </fill>
    </dxf>
    <dxf>
      <font>
        <strike val="0"/>
        <outline val="0"/>
        <shadow val="0"/>
        <u val="none"/>
        <vertAlign val="baseline"/>
        <sz val="18"/>
        <color theme="0"/>
        <name val="Arial"/>
        <scheme val="none"/>
      </font>
      <fill>
        <patternFill patternType="solid">
          <fgColor indexed="64"/>
          <bgColor rgb="FF00539B"/>
        </patternFill>
      </fill>
    </dxf>
    <dxf>
      <fill>
        <patternFill>
          <bgColor rgb="FFFFFF00"/>
        </patternFill>
      </fill>
    </dxf>
    <dxf>
      <font>
        <b/>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2"/>
        <color auto="1"/>
        <name val="Calibri"/>
        <scheme val="minor"/>
      </font>
      <numFmt numFmtId="30" formatCode="@"/>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0"/>
        <name val="Calibri"/>
        <scheme val="minor"/>
      </font>
      <numFmt numFmtId="6" formatCode="#,##0_);[Red]\(#,##0\)"/>
      <fill>
        <patternFill patternType="solid">
          <fgColor indexed="64"/>
          <bgColor rgb="FF00539B"/>
        </patternFill>
      </fill>
      <alignment horizontal="center" vertical="center" textRotation="0" wrapText="1" indent="0" justifyLastLine="0" shrinkToFit="0" readingOrder="0"/>
    </dxf>
    <dxf>
      <font>
        <b/>
        <i val="0"/>
        <strike val="0"/>
        <condense val="0"/>
        <extend val="0"/>
        <outline val="0"/>
        <shadow val="0"/>
        <u val="none"/>
        <vertAlign val="baseline"/>
        <sz val="12"/>
        <color auto="1"/>
        <name val="Calibri"/>
        <scheme val="minor"/>
      </font>
      <numFmt numFmtId="168" formatCode="_(* #,##0_);_(* \(#,##0\);_(* &quot;-&quot;??_);_(@_)"/>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1"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1"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1" formatCode="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Calibri"/>
        <scheme val="minor"/>
      </font>
      <numFmt numFmtId="168" formatCode="_(* #,##0_);_(* \(#,##0\);_(*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68" formatCode="_(* #,##0_);_(* \(#,##0\);_(* &quot;-&quot;??_);_(@_)"/>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168" formatCode="_(* #,##0_);_(* \(#,##0\);_(* &quot;-&quot;??_);_(@_)"/>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168" formatCode="_(* #,##0_);_(* \(#,##0\);_(* &quot;-&quot;??_);_(@_)"/>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168" formatCode="_(* #,##0_);_(* \(#,##0\);_(* &quot;-&quot;??_);_(@_)"/>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168" formatCode="_(* #,##0_);_(* \(#,##0\);_(* &quot;-&quot;??_);_(@_)"/>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168" formatCode="_(* #,##0_);_(* \(#,##0\);_(* &quot;-&quot;??_);_(@_)"/>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168" formatCode="_(* #,##0_);_(* \(#,##0\);_(* &quot;-&quot;??_);_(@_)"/>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color auto="1"/>
        <name val="Calibri"/>
        <scheme val="minor"/>
      </font>
      <fill>
        <patternFill patternType="none">
          <fgColor indexed="64"/>
          <bgColor auto="1"/>
        </patternFill>
      </fill>
    </dxf>
    <dxf>
      <font>
        <strike val="0"/>
        <outline val="0"/>
        <shadow val="0"/>
        <u val="none"/>
        <vertAlign val="baseline"/>
        <color auto="1"/>
        <name val="Calibri"/>
        <scheme val="minor"/>
      </font>
      <fill>
        <patternFill patternType="none">
          <fgColor indexed="64"/>
          <bgColor auto="1"/>
        </patternFill>
      </fill>
      <border outline="0">
        <left style="thin">
          <color indexed="64"/>
        </lef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auto="1"/>
        <name val="Calibri"/>
        <scheme val="minor"/>
      </font>
      <numFmt numFmtId="33" formatCode="_(* #,##0_);_(* \(#,##0\);_(*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border>
        <bottom style="thin">
          <color indexed="64"/>
        </bottom>
      </border>
    </dxf>
    <dxf>
      <font>
        <b val="0"/>
        <i val="0"/>
        <strike val="0"/>
        <condense val="0"/>
        <extend val="0"/>
        <outline val="0"/>
        <shadow val="0"/>
        <u val="none"/>
        <vertAlign val="baseline"/>
        <sz val="12"/>
        <color theme="0"/>
        <name val="Calibri"/>
        <scheme val="minor"/>
      </font>
      <fill>
        <patternFill patternType="solid">
          <fgColor indexed="64"/>
          <bgColor rgb="FF00539B"/>
        </patternFill>
      </fill>
      <alignment horizontal="right" vertical="center" textRotation="0" wrapText="0" indent="0" justifyLastLine="0" shrinkToFit="0" readingOrder="0"/>
      <border diagonalUp="0" diagonalDown="0" outline="0">
        <left style="thin">
          <color auto="1"/>
        </left>
        <right style="thin">
          <color auto="1"/>
        </right>
        <top/>
        <bottom/>
      </border>
    </dxf>
    <dxf>
      <font>
        <b/>
        <i val="0"/>
        <strike val="0"/>
        <condense val="0"/>
        <extend val="0"/>
        <outline val="0"/>
        <shadow val="0"/>
        <u val="none"/>
        <vertAlign val="baseline"/>
        <sz val="14"/>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dxf>
    <dxf>
      <font>
        <b/>
        <i val="0"/>
        <strike val="0"/>
        <condense val="0"/>
        <extend val="0"/>
        <outline val="0"/>
        <shadow val="0"/>
        <u val="none"/>
        <vertAlign val="baseline"/>
        <sz val="14"/>
        <color auto="1"/>
        <name val="Arial"/>
        <scheme val="none"/>
      </font>
      <numFmt numFmtId="33" formatCode="_(* #,##0_);_(* \(#,##0\);_(*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4"/>
        <color auto="1"/>
        <name val="Arial"/>
        <scheme val="none"/>
      </font>
      <numFmt numFmtId="33" formatCode="_(* #,##0_);_(* \(#,##0\);_(* &quot;-&quot;_);_(@_)"/>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auto="1"/>
        <name val="Arial"/>
        <scheme val="none"/>
      </font>
      <numFmt numFmtId="33" formatCode="_(* #,##0_);_(* \(#,##0\);_(* &quot;-&quot;_);_(@_)"/>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auto="1"/>
        <name val="Arial"/>
        <scheme val="none"/>
      </font>
      <numFmt numFmtId="33" formatCode="_(* #,##0_);_(* \(#,##0\);_(* &quot;-&quot;_);_(@_)"/>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auto="1"/>
        <name val="Arial"/>
        <scheme val="none"/>
      </font>
      <numFmt numFmtId="33" formatCode="_(* #,##0_);_(* \(#,##0\);_(* &quot;-&quot;_);_(@_)"/>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4"/>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4"/>
        <color auto="1"/>
        <name val="Arial"/>
        <scheme val="none"/>
      </font>
      <numFmt numFmtId="33" formatCode="_(* #,##0_);_(* \(#,##0\);_(* &quot;-&quot;_);_(@_)"/>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auto="1"/>
        <name val="Arial"/>
        <scheme val="none"/>
      </font>
      <numFmt numFmtId="33" formatCode="_(* #,##0_);_(* \(#,##0\);_(* &quot;-&quot;_);_(@_)"/>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auto="1"/>
        <name val="Arial"/>
        <scheme val="none"/>
      </font>
      <numFmt numFmtId="33" formatCode="_(* #,##0_);_(* \(#,##0\);_(* &quot;-&quot;_);_(@_)"/>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auto="1"/>
        <name val="Arial"/>
        <scheme val="none"/>
      </font>
      <numFmt numFmtId="33" formatCode="_(* #,##0_);_(* \(#,##0\);_(* &quot;-&quot;_);_(@_)"/>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auto="1"/>
        <name val="Arial"/>
        <scheme val="none"/>
      </font>
      <numFmt numFmtId="33" formatCode="_(* #,##0_);_(* \(#,##0\);_(* &quot;-&quot;_);_(@_)"/>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auto="1"/>
        <name val="Arial"/>
        <scheme val="none"/>
      </font>
      <numFmt numFmtId="33" formatCode="_(* #,##0_);_(* \(#,##0\);_(* &quot;-&quot;_);_(@_)"/>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auto="1"/>
        <name val="Arial"/>
        <scheme val="none"/>
      </font>
      <numFmt numFmtId="33" formatCode="_(* #,##0_);_(* \(#,##0\);_(* &quot;-&quot;_);_(@_)"/>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4"/>
        <color auto="1"/>
        <name val="Arial"/>
        <scheme val="none"/>
      </font>
      <fill>
        <patternFill patternType="none">
          <fgColor indexed="64"/>
          <bgColor auto="1"/>
        </patternFill>
      </fill>
      <alignment horizontal="center"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4"/>
        <color auto="1"/>
        <name val="Arial"/>
        <scheme val="none"/>
      </font>
      <numFmt numFmtId="174" formatCode="_([$€-2]* #,##0_);_([$€-2]* \(#,##0\);_([$€-2]* &quot;-&quot;??_)"/>
      <fill>
        <patternFill patternType="none">
          <fgColor indexed="64"/>
          <bgColor auto="1"/>
        </patternFill>
      </fill>
      <alignment horizontal="center" vertical="center" textRotation="0" wrapText="0" indent="0" justifyLastLine="0" shrinkToFit="0" readingOrder="0"/>
    </dxf>
    <dxf>
      <border>
        <bottom style="thin">
          <color indexed="64"/>
        </bottom>
      </border>
    </dxf>
    <dxf>
      <font>
        <b/>
        <i val="0"/>
        <strike val="0"/>
        <condense val="0"/>
        <extend val="0"/>
        <outline val="0"/>
        <shadow val="0"/>
        <u val="none"/>
        <vertAlign val="baseline"/>
        <sz val="14"/>
        <color theme="0"/>
        <name val="Arial"/>
        <scheme val="none"/>
      </font>
      <numFmt numFmtId="174" formatCode="_([$€-2]* #,##0_);_([$€-2]* \(#,##0\);_([$€-2]* &quot;-&quot;??_)"/>
      <fill>
        <patternFill patternType="solid">
          <fgColor indexed="64"/>
          <bgColor rgb="FF00539B"/>
        </patternFill>
      </fill>
      <alignment horizontal="center"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20"/>
        <color auto="1"/>
        <name val="Arial"/>
        <scheme val="none"/>
      </font>
      <numFmt numFmtId="168" formatCode="_(* #,##0_);_(* \(#,##0\);_(*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20"/>
        <color auto="1"/>
        <name val="Arial"/>
        <scheme val="none"/>
      </font>
      <numFmt numFmtId="30" formatCode="@"/>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20"/>
        <color auto="1"/>
        <name val="Arial"/>
        <scheme val="none"/>
      </font>
      <numFmt numFmtId="174" formatCode="_([$€-2]* #,##0_);_([$€-2]* \(#,##0\);_([$€-2]* &quot;-&quot;??_)"/>
      <fill>
        <patternFill patternType="none">
          <fgColor indexed="64"/>
          <bgColor auto="1"/>
        </patternFill>
      </fill>
    </dxf>
    <dxf>
      <border outline="0">
        <bottom style="thin">
          <color indexed="64"/>
        </bottom>
      </border>
    </dxf>
    <dxf>
      <font>
        <b/>
        <i val="0"/>
        <strike val="0"/>
        <condense val="0"/>
        <extend val="0"/>
        <outline val="0"/>
        <shadow val="0"/>
        <u val="none"/>
        <vertAlign val="baseline"/>
        <sz val="20"/>
        <color theme="0"/>
        <name val="Arial"/>
        <scheme val="none"/>
      </font>
      <numFmt numFmtId="174" formatCode="_([$€-2]* #,##0_);_([$€-2]* \(#,##0\);_([$€-2]* &quot;-&quot;??_)"/>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rial"/>
        <scheme val="none"/>
      </font>
      <numFmt numFmtId="178" formatCode="#,##0;[Red]#,##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178" formatCode="#,##0;[Red]#,##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auto="1"/>
        <name val="Arial"/>
        <scheme val="none"/>
      </font>
      <numFmt numFmtId="178" formatCode="#,##0;[Red]#,##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numFmt numFmtId="22" formatCode="mmm\-yy"/>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rial"/>
        <scheme val="none"/>
      </font>
      <fill>
        <patternFill patternType="none">
          <fgColor indexed="64"/>
          <bgColor auto="1"/>
        </patternFill>
      </fill>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numFmt numFmtId="22" formatCode="mmm\-yy"/>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rial"/>
        <scheme val="none"/>
      </font>
      <fill>
        <patternFill patternType="none">
          <fgColor indexed="64"/>
          <bgColor auto="1"/>
        </patternFill>
      </fill>
    </dxf>
    <dxf>
      <font>
        <b val="0"/>
        <i val="0"/>
        <strike val="0"/>
        <condense val="0"/>
        <extend val="0"/>
        <outline val="0"/>
        <shadow val="0"/>
        <u val="none"/>
        <vertAlign val="baseline"/>
        <sz val="11"/>
        <color theme="0"/>
        <name val="Arial"/>
        <scheme val="none"/>
      </font>
      <fill>
        <patternFill patternType="solid">
          <fgColor indexed="64"/>
          <bgColor rgb="FF00539B"/>
        </patternFill>
      </fill>
      <alignment horizontal="center" vertical="center" textRotation="0" wrapText="0" indent="0" justifyLastLine="0" shrinkToFit="0" readingOrder="0"/>
    </dxf>
    <dxf>
      <font>
        <strike val="0"/>
        <outline val="0"/>
        <shadow val="0"/>
        <u val="none"/>
        <vertAlign val="baseline"/>
        <sz val="14"/>
        <name val="Arial"/>
        <scheme val="none"/>
      </font>
      <numFmt numFmtId="168" formatCode="_(* #,##0_);_(* \(#,##0\);_(* &quot;-&quot;??_);_(@_)"/>
      <alignment horizontal="center" vertical="center" textRotation="0" wrapText="0" indent="0" justifyLastLine="0" shrinkToFit="0" readingOrder="0"/>
      <border diagonalUp="0" diagonalDown="0">
        <left/>
        <right style="thin">
          <color theme="0"/>
        </right>
        <top style="thin">
          <color auto="1"/>
        </top>
        <bottom style="thin">
          <color auto="1"/>
        </bottom>
        <vertical/>
        <horizontal style="thin">
          <color auto="1"/>
        </horizontal>
      </border>
    </dxf>
    <dxf>
      <font>
        <b/>
        <strike val="0"/>
        <outline val="0"/>
        <shadow val="0"/>
        <u val="none"/>
        <vertAlign val="baseline"/>
        <sz val="14"/>
        <name val="Arial"/>
        <scheme val="none"/>
      </font>
      <numFmt numFmtId="168" formatCode="_(* #,##0_);_(* \(#,##0\);_(* &quot;-&quot;??_);_(@_)"/>
      <alignment horizontal="center" vertical="center" textRotation="0" wrapText="0" indent="0" justifyLastLine="0" shrinkToFit="0" readingOrder="0"/>
      <border diagonalUp="0" diagonalDown="0">
        <left style="thin">
          <color theme="0"/>
        </left>
        <right style="thin">
          <color theme="0"/>
        </right>
        <top style="thin">
          <color auto="1"/>
        </top>
        <bottom style="thin">
          <color auto="1"/>
        </bottom>
        <vertical/>
        <horizontal style="thin">
          <color auto="1"/>
        </horizontal>
      </border>
    </dxf>
    <dxf>
      <font>
        <strike val="0"/>
        <outline val="0"/>
        <shadow val="0"/>
        <u val="none"/>
        <vertAlign val="baseline"/>
        <sz val="14"/>
        <name val="Arial"/>
        <scheme val="none"/>
      </font>
      <numFmt numFmtId="168" formatCode="_(* #,##0_);_(* \(#,##0\);_(* &quot;-&quot;??_);_(@_)"/>
      <alignment horizontal="center" vertical="center" textRotation="0" wrapText="0" indent="0" justifyLastLine="0" shrinkToFit="0" readingOrder="0"/>
      <border diagonalUp="0" diagonalDown="0">
        <left style="thin">
          <color theme="0"/>
        </left>
        <right style="thin">
          <color theme="0"/>
        </right>
        <top style="thin">
          <color auto="1"/>
        </top>
        <bottom style="thin">
          <color auto="1"/>
        </bottom>
        <vertical/>
        <horizontal style="thin">
          <color auto="1"/>
        </horizontal>
      </border>
    </dxf>
    <dxf>
      <font>
        <strike val="0"/>
        <outline val="0"/>
        <shadow val="0"/>
        <u val="none"/>
        <vertAlign val="baseline"/>
        <sz val="14"/>
        <name val="Arial"/>
        <scheme val="none"/>
      </font>
      <numFmt numFmtId="168" formatCode="_(* #,##0_);_(* \(#,##0\);_(* &quot;-&quot;??_);_(@_)"/>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4"/>
        <name val="Arial"/>
        <scheme val="none"/>
      </font>
      <numFmt numFmtId="168" formatCode="_(* #,##0_);_(* \(#,##0\);_(* &quot;-&quot;??_);_(@_)"/>
      <alignment horizontal="center" vertical="center" textRotation="0" wrapText="0" indent="0" justifyLastLine="0" shrinkToFit="0" readingOrder="0"/>
      <border diagonalUp="0" diagonalDown="0">
        <left style="thin">
          <color theme="0"/>
        </left>
        <right style="thin">
          <color theme="0"/>
        </right>
        <top style="thin">
          <color auto="1"/>
        </top>
        <bottom style="thin">
          <color auto="1"/>
        </bottom>
        <vertical/>
        <horizontal style="thin">
          <color auto="1"/>
        </horizontal>
      </border>
    </dxf>
    <dxf>
      <font>
        <b/>
        <strike val="0"/>
        <outline val="0"/>
        <shadow val="0"/>
        <u val="none"/>
        <vertAlign val="baseline"/>
        <sz val="14"/>
        <name val="Arial"/>
        <scheme val="none"/>
      </font>
      <numFmt numFmtId="168" formatCode="_(* #,##0_);_(* \(#,##0\);_(* &quot;-&quot;??_);_(@_)"/>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4"/>
        <name val="Arial"/>
        <scheme val="none"/>
      </font>
      <numFmt numFmtId="168" formatCode="_(* #,##0_);_(* \(#,##0\);_(* &quot;-&quot;??_);_(@_)"/>
      <alignment horizontal="center" vertical="center" textRotation="0" wrapText="0" indent="0" justifyLastLine="0" shrinkToFit="0" readingOrder="0"/>
      <border diagonalUp="0" diagonalDown="0">
        <left/>
        <right style="thin">
          <color theme="0"/>
        </right>
        <top style="thin">
          <color auto="1"/>
        </top>
        <bottom style="thin">
          <color auto="1"/>
        </bottom>
        <vertical/>
        <horizontal style="thin">
          <color auto="1"/>
        </horizontal>
      </border>
    </dxf>
    <dxf>
      <font>
        <strike val="0"/>
        <outline val="0"/>
        <shadow val="0"/>
        <u val="none"/>
        <vertAlign val="baseline"/>
        <sz val="14"/>
        <name val="Arial"/>
        <scheme val="none"/>
      </font>
      <numFmt numFmtId="168" formatCode="_(* #,##0_);_(* \(#,##0\);_(* &quot;-&quot;??_);_(@_)"/>
      <alignment horizontal="center" vertical="center" textRotation="0" wrapText="0" indent="0" justifyLastLine="0" shrinkToFit="0" readingOrder="0"/>
      <border diagonalUp="0" diagonalDown="0">
        <left style="thin">
          <color theme="0"/>
        </left>
        <right style="thin">
          <color theme="0"/>
        </right>
        <top style="thin">
          <color auto="1"/>
        </top>
        <bottom style="thin">
          <color auto="1"/>
        </bottom>
        <vertical/>
        <horizontal style="thin">
          <color auto="1"/>
        </horizontal>
      </border>
    </dxf>
    <dxf>
      <font>
        <strike val="0"/>
        <outline val="0"/>
        <shadow val="0"/>
        <u val="none"/>
        <vertAlign val="baseline"/>
        <sz val="14"/>
        <name val="Arial"/>
        <scheme val="none"/>
      </font>
      <numFmt numFmtId="168" formatCode="_(* #,##0_);_(* \(#,##0\);_(* &quot;-&quot;??_);_(@_)"/>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strike val="0"/>
        <outline val="0"/>
        <shadow val="0"/>
        <u val="none"/>
        <vertAlign val="baseline"/>
        <sz val="14"/>
        <name val="Arial"/>
        <scheme val="none"/>
      </font>
      <numFmt numFmtId="168" formatCode="_(* #,##0_);_(* \(#,##0\);_(* &quot;-&quot;??_);_(@_)"/>
      <alignment horizontal="center" vertical="center" textRotation="0" wrapText="0" indent="0" justifyLastLine="0" shrinkToFit="0" readingOrder="0"/>
      <border diagonalUp="0" diagonalDown="0">
        <left style="thin">
          <color theme="0"/>
        </left>
        <right style="thin">
          <color theme="0"/>
        </right>
        <top style="thin">
          <color auto="1"/>
        </top>
        <bottom style="thin">
          <color auto="1"/>
        </bottom>
        <vertical/>
        <horizontal style="thin">
          <color auto="1"/>
        </horizontal>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name val="Arial"/>
        <scheme val="none"/>
      </font>
      <numFmt numFmtId="168" formatCode="_(* #,##0_);_(* \(#,##0\);_(* &quot;-&quot;??_);_(@_)"/>
      <alignment horizontal="center" vertical="center" textRotation="0" wrapText="0" indent="0" justifyLastLine="0" shrinkToFit="0" readingOrder="0"/>
    </dxf>
    <dxf>
      <border>
        <bottom style="thin">
          <color theme="0"/>
        </bottom>
      </border>
    </dxf>
    <dxf>
      <font>
        <b/>
        <strike val="0"/>
        <outline val="0"/>
        <shadow val="0"/>
        <u val="none"/>
        <vertAlign val="baseline"/>
        <sz val="14"/>
        <name val="Arial"/>
        <scheme val="none"/>
      </font>
      <numFmt numFmtId="168" formatCode="_(* #,##0_);_(* \(#,##0\);_(* &quot;-&quot;??_);_(@_)"/>
      <fill>
        <patternFill patternType="solid">
          <fgColor indexed="64"/>
          <bgColor rgb="FF00539B"/>
        </patternFill>
      </fill>
      <alignment horizontal="center" vertical="center" textRotation="0" wrapText="1" indent="0" justifyLastLine="0" shrinkToFit="0" readingOrder="0"/>
      <border diagonalUp="0" diagonalDown="0">
        <left style="thin">
          <color auto="1"/>
        </left>
        <right style="thin">
          <color auto="1"/>
        </right>
        <top/>
        <bottom/>
        <vertical style="thin">
          <color auto="1"/>
        </vertical>
        <horizontal/>
      </border>
    </dxf>
    <dxf>
      <fill>
        <patternFill>
          <bgColor rgb="FFFFFF00"/>
        </patternFill>
      </fill>
    </dxf>
    <dxf>
      <font>
        <b/>
        <i val="0"/>
        <strike val="0"/>
        <condense val="0"/>
        <extend val="0"/>
        <outline val="0"/>
        <shadow val="0"/>
        <u val="none"/>
        <vertAlign val="baseline"/>
        <sz val="14"/>
        <color auto="1"/>
        <name val="Calibri"/>
        <scheme val="minor"/>
      </font>
      <numFmt numFmtId="168" formatCode="_(* #,##0_);_(* \(#,##0\);_(* &quot;-&quot;??_);_(@_)"/>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bottom/>
        <vertical/>
        <horizontal/>
      </border>
    </dxf>
    <dxf>
      <font>
        <b/>
        <i val="0"/>
        <strike val="0"/>
        <condense val="0"/>
        <extend val="0"/>
        <outline val="0"/>
        <shadow val="0"/>
        <u val="none"/>
        <vertAlign val="baseline"/>
        <sz val="14"/>
        <color auto="1"/>
        <name val="Calibri"/>
        <scheme val="minor"/>
      </font>
      <numFmt numFmtId="168" formatCode="_(* #,##0_);_(* \(#,##0\);_(* &quot;-&quot;??_);_(@_)"/>
      <fill>
        <patternFill patternType="none">
          <fgColor indexed="64"/>
          <bgColor indexed="65"/>
        </patternFill>
      </fill>
      <alignment horizontal="center" vertical="center" textRotation="0" wrapText="1" indent="0" justifyLastLine="0" shrinkToFit="0" readingOrder="0"/>
    </dxf>
    <dxf>
      <font>
        <b/>
        <i val="0"/>
        <strike val="0"/>
        <condense val="0"/>
        <extend val="0"/>
        <outline val="0"/>
        <shadow val="0"/>
        <u val="none"/>
        <vertAlign val="baseline"/>
        <sz val="14"/>
        <color auto="1"/>
        <name val="Calibri"/>
        <scheme val="minor"/>
      </font>
      <numFmt numFmtId="168" formatCode="_(* #,##0_);_(* \(#,##0\);_(* &quot;-&quot;??_);_(@_)"/>
      <fill>
        <patternFill patternType="none">
          <fgColor indexed="64"/>
          <bgColor indexed="65"/>
        </patternFill>
      </fill>
      <alignment horizontal="center" vertical="center" textRotation="0" wrapText="1" indent="0" justifyLastLine="0" shrinkToFit="0" readingOrder="0"/>
      <border diagonalUp="0" diagonalDown="0">
        <left/>
        <right style="thin">
          <color indexed="64"/>
        </right>
        <top/>
        <bottom/>
        <vertical/>
        <horizontal/>
      </border>
    </dxf>
    <dxf>
      <border outline="0">
        <left style="thin">
          <color indexed="64"/>
        </left>
        <right style="thin">
          <color indexed="64"/>
        </right>
        <top style="thin">
          <color indexed="64"/>
        </top>
      </border>
    </dxf>
    <dxf>
      <border>
        <bottom style="thin">
          <color indexed="64"/>
        </bottom>
      </border>
    </dxf>
    <dxf>
      <font>
        <strike val="0"/>
        <outline val="0"/>
        <shadow val="0"/>
        <u val="none"/>
        <vertAlign val="baseline"/>
        <sz val="14"/>
        <color theme="0"/>
        <name val="Calibri"/>
        <scheme val="minor"/>
      </font>
      <fill>
        <patternFill patternType="solid">
          <fgColor indexed="64"/>
          <bgColor rgb="FF00539B"/>
        </patternFill>
      </fill>
      <border diagonalUp="0" diagonalDown="0" outline="0">
        <left style="thin">
          <color auto="1"/>
        </left>
        <right style="thin">
          <color auto="1"/>
        </right>
        <top/>
        <bottom/>
      </border>
    </dxf>
    <dxf>
      <fill>
        <patternFill>
          <bgColor rgb="FFFFFF00"/>
        </patternFill>
      </fill>
    </dxf>
    <dxf>
      <font>
        <b val="0"/>
        <i val="0"/>
        <strike val="0"/>
        <condense val="0"/>
        <extend val="0"/>
        <outline val="0"/>
        <shadow val="0"/>
        <u val="none"/>
        <vertAlign val="baseline"/>
        <sz val="14"/>
        <color auto="1"/>
        <name val="Calibri"/>
        <scheme val="minor"/>
      </font>
      <numFmt numFmtId="171" formatCode="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top/>
        <bottom style="thin">
          <color indexed="64"/>
        </bottom>
      </border>
    </dxf>
    <dxf>
      <font>
        <b val="0"/>
        <i val="0"/>
        <strike val="0"/>
        <condense val="0"/>
        <extend val="0"/>
        <outline val="0"/>
        <shadow val="0"/>
        <u val="none"/>
        <vertAlign val="baseline"/>
        <sz val="14"/>
        <color auto="1"/>
        <name val="Calibri"/>
        <scheme val="minor"/>
      </font>
      <numFmt numFmtId="3" formatCode="#,##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4"/>
        <color auto="1"/>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color auto="1"/>
        <name val="Calibri"/>
        <scheme val="minor"/>
      </font>
    </dxf>
    <dxf>
      <border outline="0">
        <bottom style="thin">
          <color indexed="64"/>
        </bottom>
      </border>
    </dxf>
    <dxf>
      <font>
        <b/>
        <i val="0"/>
        <strike val="0"/>
        <condense val="0"/>
        <extend val="0"/>
        <outline val="0"/>
        <shadow val="0"/>
        <u val="none"/>
        <vertAlign val="baseline"/>
        <sz val="14"/>
        <color theme="0"/>
        <name val="Calibri"/>
        <scheme val="minor"/>
      </font>
      <numFmt numFmtId="168" formatCode="_(* #,##0_);_(* \(#,##0\);_(* &quot;-&quot;??_);_(@_)"/>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FFFF00"/>
        </patternFill>
      </fill>
    </dxf>
    <dxf>
      <font>
        <strike val="0"/>
        <outline val="0"/>
        <shadow val="0"/>
        <u val="none"/>
        <vertAlign val="baseline"/>
        <sz val="14"/>
        <color auto="1"/>
        <name val="Arial"/>
        <scheme val="none"/>
      </font>
      <numFmt numFmtId="14" formatCode="0.00%"/>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4"/>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4"/>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dxf>
    <dxf>
      <font>
        <b/>
        <strike val="0"/>
        <outline val="0"/>
        <shadow val="0"/>
        <u val="none"/>
        <vertAlign val="baseline"/>
        <sz val="14"/>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bottom/>
        <horizontal/>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name val="Arial"/>
        <scheme val="none"/>
      </font>
      <numFmt numFmtId="168" formatCode="_(* #,##0_);_(* \(#,##0\);_(* &quot;-&quot;??_);_(@_)"/>
      <alignment horizontal="center" vertical="center" textRotation="0" wrapText="1" indent="0" justifyLastLine="0" shrinkToFit="0" readingOrder="0"/>
    </dxf>
    <dxf>
      <border>
        <bottom style="thin">
          <color indexed="64"/>
        </bottom>
      </border>
    </dxf>
    <dxf>
      <font>
        <b/>
        <strike val="0"/>
        <outline val="0"/>
        <shadow val="0"/>
        <u val="none"/>
        <vertAlign val="baseline"/>
        <sz val="16"/>
        <color theme="0"/>
        <name val="Arial"/>
        <scheme val="none"/>
      </font>
      <numFmt numFmtId="168" formatCode="_(* #,##0_);_(* \(#,##0\);_(* &quot;-&quot;??_);_(@_)"/>
      <fill>
        <patternFill patternType="solid">
          <fgColor indexed="64"/>
          <bgColor rgb="FF00539B"/>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4"/>
        <color auto="1"/>
        <name val="Calibri"/>
        <scheme val="minor"/>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auto="1"/>
        <name val="Calibri"/>
        <scheme val="minor"/>
      </font>
      <numFmt numFmtId="3" formatCode="#,##0"/>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4"/>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left/>
        <right style="thin">
          <color indexed="64"/>
        </right>
        <top/>
        <bottom/>
      </border>
    </dxf>
    <dxf>
      <font>
        <strike val="0"/>
        <outline val="0"/>
        <shadow val="0"/>
        <u val="none"/>
        <vertAlign val="baseline"/>
        <sz val="14"/>
        <color auto="1"/>
        <name val="Calibri"/>
        <scheme val="minor"/>
      </font>
      <fill>
        <patternFill patternType="solid">
          <fgColor indexed="64"/>
          <bgColor indexed="65"/>
        </patternFill>
      </fill>
      <alignment horizontal="left" vertical="bottom"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Calibri"/>
        <scheme val="minor"/>
      </font>
      <numFmt numFmtId="171" formatCode="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4"/>
        <color theme="0"/>
        <name val="Calibri"/>
        <scheme val="minor"/>
      </font>
      <fill>
        <patternFill patternType="solid">
          <fgColor indexed="64"/>
          <bgColor rgb="FF00539B"/>
        </patternFill>
      </fill>
      <border outline="0">
        <bottom style="thin">
          <color indexed="64"/>
        </bottom>
      </border>
    </dxf>
    <dxf>
      <font>
        <b/>
        <i val="0"/>
        <strike val="0"/>
        <condense val="0"/>
        <extend val="0"/>
        <outline val="0"/>
        <shadow val="0"/>
        <u val="none"/>
        <vertAlign val="baseline"/>
        <sz val="18"/>
        <color auto="1"/>
        <name val="Calibri"/>
        <scheme val="minor"/>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8"/>
        <color auto="1"/>
        <name val="Calibri"/>
        <scheme val="minor"/>
      </font>
      <numFmt numFmtId="3" formatCode="#,##0"/>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bottom/>
      </border>
    </dxf>
    <dxf>
      <font>
        <b val="0"/>
        <i val="0"/>
        <strike val="0"/>
        <condense val="0"/>
        <extend val="0"/>
        <outline val="0"/>
        <shadow val="0"/>
        <u val="none"/>
        <vertAlign val="baseline"/>
        <sz val="18"/>
        <color auto="1"/>
        <name val="Calibri"/>
        <scheme val="minor"/>
      </font>
      <numFmt numFmtId="3" formatCode="#,##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bottom/>
      </border>
    </dxf>
    <dxf>
      <font>
        <b/>
        <i val="0"/>
        <strike val="0"/>
        <condense val="0"/>
        <extend val="0"/>
        <outline val="0"/>
        <shadow val="0"/>
        <u val="none"/>
        <vertAlign val="baseline"/>
        <sz val="18"/>
        <color auto="1"/>
        <name val="Calibri"/>
        <scheme val="minor"/>
      </font>
      <numFmt numFmtId="3" formatCode="#,##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bottom/>
      </border>
    </dxf>
    <dxf>
      <font>
        <b val="0"/>
        <i val="0"/>
        <strike val="0"/>
        <condense val="0"/>
        <extend val="0"/>
        <outline val="0"/>
        <shadow val="0"/>
        <u val="none"/>
        <vertAlign val="baseline"/>
        <sz val="18"/>
        <color auto="1"/>
        <name val="Calibri"/>
        <scheme val="minor"/>
      </font>
      <numFmt numFmtId="3" formatCode="#,##0"/>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bottom/>
      </border>
    </dxf>
    <dxf>
      <font>
        <b val="0"/>
        <i val="0"/>
        <strike val="0"/>
        <condense val="0"/>
        <extend val="0"/>
        <outline val="0"/>
        <shadow val="0"/>
        <u val="none"/>
        <vertAlign val="baseline"/>
        <sz val="18"/>
        <color auto="1"/>
        <name val="Calibri"/>
        <scheme val="minor"/>
      </font>
      <numFmt numFmtId="3" formatCode="#,##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bottom/>
      </border>
    </dxf>
    <dxf>
      <font>
        <b/>
        <i val="0"/>
        <strike val="0"/>
        <condense val="0"/>
        <extend val="0"/>
        <outline val="0"/>
        <shadow val="0"/>
        <u val="none"/>
        <vertAlign val="baseline"/>
        <sz val="18"/>
        <color auto="1"/>
        <name val="Calibri"/>
        <scheme val="minor"/>
      </font>
      <numFmt numFmtId="22" formatCode="mmm\-yy"/>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bottom/>
      </border>
    </dxf>
    <dxf>
      <font>
        <strike val="0"/>
        <outline val="0"/>
        <shadow val="0"/>
        <u val="none"/>
        <vertAlign val="baseline"/>
        <sz val="18"/>
        <color auto="1"/>
        <name val="Calibri"/>
        <scheme val="minor"/>
      </font>
      <border diagonalUp="0" diagonalDown="0">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8"/>
        <color auto="1"/>
        <name val="Calibri"/>
        <scheme val="minor"/>
      </font>
    </dxf>
    <dxf>
      <font>
        <b/>
        <i val="0"/>
        <strike val="0"/>
        <condense val="0"/>
        <extend val="0"/>
        <outline val="0"/>
        <shadow val="0"/>
        <u val="none"/>
        <vertAlign val="baseline"/>
        <sz val="18"/>
        <color theme="0"/>
        <name val="Calibri"/>
        <scheme val="minor"/>
      </font>
      <numFmt numFmtId="174" formatCode="_([$€-2]* #,##0_);_([$€-2]* \(#,##0\);_([$€-2]* &quot;-&quot;??_)"/>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8"/>
        <color theme="0"/>
        <name val="Calibri"/>
        <scheme val="minor"/>
      </font>
      <numFmt numFmtId="35" formatCode="_(* #,##0.00_);_(* \(#,##0.00\);_(* &quot;-&quot;??_);_(@_)"/>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top/>
        <bottom/>
      </border>
    </dxf>
    <dxf>
      <fill>
        <patternFill>
          <bgColor rgb="FFFFFF00"/>
        </patternFill>
      </fill>
    </dxf>
    <dxf>
      <font>
        <b/>
        <i val="0"/>
        <strike val="0"/>
        <condense val="0"/>
        <extend val="0"/>
        <outline val="0"/>
        <shadow val="0"/>
        <u val="none"/>
        <vertAlign val="baseline"/>
        <sz val="14"/>
        <color auto="1"/>
        <name val="Calibri"/>
        <scheme val="minor"/>
      </font>
      <numFmt numFmtId="171" formatCode="0.0%"/>
      <fill>
        <patternFill patternType="none">
          <fgColor indexed="64"/>
          <bgColor auto="1"/>
        </patternFill>
      </fill>
      <alignment horizontal="right" vertical="center" textRotation="0" wrapText="0" indent="0" justifyLastLine="0" shrinkToFit="0" readingOrder="0"/>
      <border diagonalUp="0" diagonalDown="0">
        <left style="thin">
          <color theme="0"/>
        </left>
        <right style="thin">
          <color rgb="FF00539B"/>
        </right>
        <top style="thin">
          <color theme="0"/>
        </top>
        <bottom style="thin">
          <color theme="0"/>
        </bottom>
        <vertical style="thin">
          <color theme="0"/>
        </vertical>
        <horizontal style="thin">
          <color theme="0"/>
        </horizontal>
      </border>
    </dxf>
    <dxf>
      <font>
        <b/>
        <i val="0"/>
        <strike val="0"/>
        <condense val="0"/>
        <extend val="0"/>
        <outline val="0"/>
        <shadow val="0"/>
        <u val="none"/>
        <vertAlign val="baseline"/>
        <sz val="14"/>
        <color auto="1"/>
        <name val="Calibri"/>
        <scheme val="minor"/>
      </font>
      <numFmt numFmtId="171" formatCode="0.0%"/>
      <fill>
        <patternFill patternType="none">
          <fgColor indexed="64"/>
          <bgColor auto="1"/>
        </patternFill>
      </fill>
      <alignment horizontal="right" vertical="center" textRotation="0" wrapText="0"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i val="0"/>
        <strike val="0"/>
        <condense val="0"/>
        <extend val="0"/>
        <outline val="0"/>
        <shadow val="0"/>
        <u val="none"/>
        <vertAlign val="baseline"/>
        <sz val="14"/>
        <color auto="1"/>
        <name val="Calibri"/>
        <scheme val="minor"/>
      </font>
      <numFmt numFmtId="168" formatCode="_(* #,##0_);_(* \(#,##0\);_(* &quot;-&quot;??_);_(@_)"/>
      <fill>
        <patternFill patternType="none">
          <fgColor indexed="64"/>
          <bgColor auto="1"/>
        </patternFill>
      </fill>
      <alignment horizontal="right" vertical="center" textRotation="0" wrapText="0"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4"/>
        <color auto="1"/>
        <name val="Calibri"/>
        <scheme val="minor"/>
      </font>
      <numFmt numFmtId="168" formatCode="_(* #,##0_);_(* \(#,##0\);_(* &quot;-&quot;??_);_(@_)"/>
      <fill>
        <patternFill patternType="none">
          <fgColor indexed="64"/>
          <bgColor auto="1"/>
        </patternFill>
      </fill>
      <alignment horizontal="right" vertical="center" textRotation="0" wrapText="0"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4"/>
        <color auto="1"/>
        <name val="Calibri"/>
        <scheme val="minor"/>
      </font>
      <numFmt numFmtId="168" formatCode="_(* #,##0_);_(* \(#,##0\);_(* &quot;-&quot;??_);_(@_)"/>
      <fill>
        <patternFill patternType="none">
          <fgColor indexed="64"/>
          <bgColor auto="1"/>
        </patternFill>
      </fill>
      <alignment horizontal="right" vertical="center" textRotation="0" wrapText="0"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i val="0"/>
        <strike val="0"/>
        <condense val="0"/>
        <extend val="0"/>
        <outline val="0"/>
        <shadow val="0"/>
        <u val="none"/>
        <vertAlign val="baseline"/>
        <sz val="14"/>
        <color auto="1"/>
        <name val="Calibri"/>
        <scheme val="minor"/>
      </font>
      <numFmt numFmtId="30" formatCode="@"/>
      <fill>
        <patternFill patternType="none">
          <fgColor indexed="64"/>
          <bgColor auto="1"/>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strike val="0"/>
        <outline val="0"/>
        <shadow val="0"/>
        <u val="none"/>
        <vertAlign val="baseline"/>
        <color auto="1"/>
        <name val="Calibri"/>
        <scheme val="minor"/>
      </font>
      <border diagonalUp="0" diagonalDown="0">
        <left style="thin">
          <color rgb="FF00539B"/>
        </left>
        <right style="thin">
          <color theme="0"/>
        </right>
        <top style="thin">
          <color theme="0"/>
        </top>
        <bottom style="thin">
          <color theme="0"/>
        </bottom>
        <vertical style="thin">
          <color theme="0"/>
        </vertical>
        <horizontal style="thin">
          <color theme="0"/>
        </horizontal>
      </border>
    </dxf>
    <dxf>
      <border>
        <top style="thin">
          <color theme="0"/>
        </top>
      </border>
    </dxf>
    <dxf>
      <border diagonalUp="0" diagonalDown="0">
        <left style="thin">
          <color theme="0"/>
        </left>
        <right style="thin">
          <color theme="0"/>
        </right>
        <top style="thin">
          <color theme="0"/>
        </top>
        <bottom style="thin">
          <color theme="0"/>
        </bottom>
      </border>
    </dxf>
    <dxf>
      <font>
        <strike val="0"/>
        <outline val="0"/>
        <shadow val="0"/>
        <u val="none"/>
        <vertAlign val="baseline"/>
        <sz val="18"/>
        <color auto="1"/>
        <name val="Calibri"/>
        <scheme val="minor"/>
      </font>
      <numFmt numFmtId="3" formatCode="#,##0"/>
      <fill>
        <patternFill patternType="none">
          <fgColor indexed="64"/>
          <bgColor auto="1"/>
        </patternFill>
      </fill>
    </dxf>
    <dxf>
      <border>
        <bottom style="thin">
          <color theme="0"/>
        </bottom>
      </border>
    </dxf>
    <dxf>
      <font>
        <b/>
        <i val="0"/>
        <strike val="0"/>
        <condense val="0"/>
        <extend val="0"/>
        <outline val="0"/>
        <shadow val="0"/>
        <u val="none"/>
        <vertAlign val="baseline"/>
        <sz val="14"/>
        <color theme="0"/>
        <name val="Calibri"/>
        <scheme val="minor"/>
      </font>
      <numFmt numFmtId="3" formatCode="#,##0"/>
      <fill>
        <patternFill patternType="solid">
          <fgColor indexed="64"/>
          <bgColor rgb="FF00539B"/>
        </patternFill>
      </fill>
      <alignment horizontal="center" vertical="center" textRotation="0" wrapText="0" indent="0" justifyLastLine="0" shrinkToFit="0" readingOrder="0"/>
      <border diagonalUp="0" diagonalDown="0">
        <left style="thin">
          <color theme="0"/>
        </left>
        <right style="thin">
          <color theme="0"/>
        </right>
        <top/>
        <bottom/>
        <vertical style="thin">
          <color theme="0"/>
        </vertical>
        <horizontal style="thin">
          <color theme="0"/>
        </horizontal>
      </border>
    </dxf>
    <dxf>
      <fill>
        <patternFill>
          <bgColor rgb="FFFFFF00"/>
        </patternFill>
      </fill>
    </dxf>
    <dxf>
      <fill>
        <patternFill>
          <bgColor rgb="FFFFFF00"/>
        </patternFill>
      </fill>
    </dxf>
    <dxf>
      <font>
        <b/>
        <i val="0"/>
        <strike val="0"/>
        <condense val="0"/>
        <extend val="0"/>
        <outline val="0"/>
        <shadow val="0"/>
        <u val="none"/>
        <vertAlign val="baseline"/>
        <sz val="14"/>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dxf>
    <dxf>
      <font>
        <b/>
        <i val="0"/>
        <strike val="0"/>
        <condense val="0"/>
        <extend val="0"/>
        <outline val="0"/>
        <shadow val="0"/>
        <u val="none"/>
        <vertAlign val="baseline"/>
        <sz val="14"/>
        <color auto="1"/>
        <name val="Arial"/>
        <scheme val="none"/>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auto="1"/>
        <name val="Arial"/>
        <scheme val="none"/>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auto="1"/>
        <name val="Arial"/>
        <scheme val="none"/>
      </font>
      <numFmt numFmtId="3" formatCode="#,##0"/>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4"/>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dxf>
    <dxf>
      <font>
        <b/>
        <i val="0"/>
        <strike val="0"/>
        <condense val="0"/>
        <extend val="0"/>
        <outline val="0"/>
        <shadow val="0"/>
        <u val="none"/>
        <vertAlign val="baseline"/>
        <sz val="14"/>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4"/>
        <color auto="1"/>
        <name val="Arial"/>
        <scheme val="none"/>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auto="1"/>
        <name val="Arial"/>
        <scheme val="none"/>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auto="1"/>
        <name val="Arial"/>
        <scheme val="none"/>
      </font>
      <numFmt numFmtId="3" formatCode="#,##0"/>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4"/>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dxf>
    <dxf>
      <font>
        <b/>
        <i val="0"/>
        <strike val="0"/>
        <condense val="0"/>
        <extend val="0"/>
        <outline val="0"/>
        <shadow val="0"/>
        <u val="none"/>
        <vertAlign val="baseline"/>
        <sz val="14"/>
        <color auto="1"/>
        <name val="Arial"/>
        <scheme val="none"/>
      </font>
      <numFmt numFmtId="22" formatCode="mmm\-yy"/>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bottom/>
      </border>
    </dxf>
    <dxf>
      <font>
        <strike val="0"/>
        <outline val="0"/>
        <shadow val="0"/>
        <u val="none"/>
        <vertAlign val="baseline"/>
        <color auto="1"/>
        <name val="Arial"/>
        <scheme val="none"/>
      </font>
      <fill>
        <patternFill patternType="none">
          <fgColor indexed="64"/>
          <bgColor auto="1"/>
        </patternFill>
      </fill>
      <border diagonalUp="0" diagonalDown="0" outline="0">
        <left/>
        <right style="thin">
          <color indexed="64"/>
        </right>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name val="Arial"/>
        <scheme val="none"/>
      </font>
      <numFmt numFmtId="2" formatCode="0.00"/>
      <fill>
        <patternFill patternType="none">
          <fgColor indexed="64"/>
          <bgColor auto="1"/>
        </patternFill>
      </fill>
    </dxf>
    <dxf>
      <font>
        <b/>
        <i val="0"/>
        <strike val="0"/>
        <condense val="0"/>
        <extend val="0"/>
        <outline val="0"/>
        <shadow val="0"/>
        <u val="none"/>
        <vertAlign val="baseline"/>
        <sz val="14"/>
        <color theme="0"/>
        <name val="Calibri"/>
        <scheme val="minor"/>
      </font>
      <numFmt numFmtId="174" formatCode="_([$€-2]* #,##0_);_([$€-2]* \(#,##0\);_([$€-2]* &quot;-&quot;??_)"/>
      <fill>
        <patternFill patternType="solid">
          <fgColor indexed="64"/>
          <bgColor theme="8" tint="-0.249977111117893"/>
        </patternFill>
      </fill>
      <alignment horizontal="center" vertical="center" textRotation="0" wrapText="1" indent="0" justifyLastLine="0" shrinkToFit="0" readingOrder="0"/>
    </dxf>
    <dxf>
      <font>
        <b/>
        <i val="0"/>
        <strike val="0"/>
        <condense val="0"/>
        <extend val="0"/>
        <outline val="0"/>
        <shadow val="0"/>
        <u val="none"/>
        <vertAlign val="baseline"/>
        <sz val="14"/>
        <color theme="0"/>
        <name val="Arial"/>
        <scheme val="none"/>
      </font>
      <numFmt numFmtId="2" formatCode="0.00"/>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top/>
        <bottom/>
      </border>
    </dxf>
    <dxf>
      <fill>
        <patternFill>
          <bgColor rgb="FFFFFF00"/>
        </patternFill>
      </fill>
    </dxf>
    <dxf>
      <font>
        <b/>
        <i val="0"/>
        <strike val="0"/>
        <condense val="0"/>
        <extend val="0"/>
        <outline val="0"/>
        <shadow val="0"/>
        <u val="none"/>
        <vertAlign val="baseline"/>
        <sz val="18"/>
        <color auto="1"/>
        <name val="Arial"/>
        <scheme val="none"/>
      </font>
      <numFmt numFmtId="2" formatCode="0.00"/>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8"/>
        <color auto="1"/>
        <name val="Arial"/>
        <scheme val="none"/>
      </font>
      <numFmt numFmtId="171" formatCode="0.0%"/>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bottom/>
      </border>
    </dxf>
    <dxf>
      <font>
        <b/>
        <i val="0"/>
        <strike val="0"/>
        <condense val="0"/>
        <extend val="0"/>
        <outline val="0"/>
        <shadow val="0"/>
        <u val="none"/>
        <vertAlign val="baseline"/>
        <sz val="18"/>
        <color auto="1"/>
        <name val="Arial"/>
        <scheme val="none"/>
      </font>
      <numFmt numFmtId="171" formatCode="0.0%"/>
      <fill>
        <patternFill patternType="none">
          <fgColor indexed="64"/>
          <bgColor auto="1"/>
        </patternFill>
      </fill>
      <alignment horizontal="center" vertical="center" textRotation="0" wrapText="0" indent="0" justifyLastLine="0" shrinkToFit="0" readingOrder="0"/>
      <border diagonalUp="0" diagonalDown="0" outline="0">
        <left style="thin">
          <color auto="1"/>
        </left>
        <right/>
        <top/>
        <bottom/>
      </border>
    </dxf>
    <dxf>
      <font>
        <b/>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dxf>
    <dxf>
      <font>
        <b/>
        <i val="0"/>
        <strike val="0"/>
        <condense val="0"/>
        <extend val="0"/>
        <outline val="0"/>
        <shadow val="0"/>
        <u val="none"/>
        <vertAlign val="baseline"/>
        <sz val="18"/>
        <color auto="1"/>
        <name val="Arial"/>
        <scheme val="none"/>
      </font>
      <numFmt numFmtId="30" formatCode="@"/>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8"/>
        <color auto="1"/>
        <name val="Arial"/>
        <scheme val="none"/>
      </font>
      <fill>
        <patternFill patternType="none">
          <fgColor indexed="64"/>
          <bgColor auto="1"/>
        </patternFill>
      </fill>
      <border diagonalUp="0" diagonalDown="0" outline="0">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numFmt numFmtId="14" formatCode="0.00%"/>
      <fill>
        <patternFill patternType="none">
          <fgColor indexed="64"/>
          <bgColor auto="1"/>
        </patternFill>
      </fill>
    </dxf>
    <dxf>
      <font>
        <b/>
        <i val="0"/>
        <strike val="0"/>
        <condense val="0"/>
        <extend val="0"/>
        <outline val="0"/>
        <shadow val="0"/>
        <u val="none"/>
        <vertAlign val="baseline"/>
        <sz val="18"/>
        <color theme="0"/>
        <name val="Calibri"/>
        <scheme val="minor"/>
      </font>
      <numFmt numFmtId="174" formatCode="_([$€-2]* #,##0_);_([$€-2]* \(#,##0\);_([$€-2]* &quot;-&quot;??_)"/>
      <fill>
        <patternFill patternType="solid">
          <fgColor indexed="64"/>
          <bgColor theme="8"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8"/>
        <color theme="0"/>
        <name val="Arial"/>
        <scheme val="none"/>
      </font>
      <numFmt numFmtId="14" formatCode="0.00%"/>
      <fill>
        <patternFill patternType="solid">
          <fgColor indexed="64"/>
          <bgColor rgb="FF00539B"/>
        </patternFill>
      </fill>
      <alignment horizontal="right" vertical="center" textRotation="0" wrapText="0" indent="0" justifyLastLine="0" shrinkToFit="0" readingOrder="0"/>
    </dxf>
    <dxf>
      <font>
        <color rgb="FF9C0006"/>
      </font>
      <fill>
        <patternFill>
          <bgColor rgb="FFFFC7CE"/>
        </patternFill>
      </fill>
    </dxf>
    <dxf>
      <fill>
        <patternFill>
          <bgColor rgb="FFFFFF00"/>
        </patternFill>
      </fill>
    </dxf>
    <dxf>
      <font>
        <color rgb="FF9C6500"/>
      </font>
      <fill>
        <patternFill>
          <bgColor rgb="FFFFEB9C"/>
        </patternFill>
      </fill>
    </dxf>
    <dxf>
      <fill>
        <patternFill>
          <bgColor rgb="FFFFFF00"/>
        </patternFill>
      </fill>
    </dxf>
    <dxf>
      <font>
        <color rgb="FF9C0006"/>
      </font>
      <fill>
        <patternFill>
          <bgColor rgb="FFFFC7CE"/>
        </patternFill>
      </fill>
    </dxf>
    <dxf>
      <fill>
        <patternFill>
          <bgColor rgb="FFFFFF00"/>
        </patternFill>
      </fill>
    </dxf>
    <dxf>
      <font>
        <color rgb="FF9C6500"/>
      </font>
      <fill>
        <patternFill>
          <bgColor rgb="FFFFEB9C"/>
        </patternFill>
      </fill>
    </dxf>
    <dxf>
      <fill>
        <patternFill>
          <bgColor rgb="FFFFFF00"/>
        </patternFill>
      </fill>
    </dxf>
    <dxf>
      <font>
        <color rgb="FF9C6500"/>
      </font>
      <fill>
        <patternFill>
          <bgColor rgb="FFFFEB9C"/>
        </patternFill>
      </fill>
    </dxf>
    <dxf>
      <fill>
        <patternFill>
          <bgColor rgb="FFFFFF00"/>
        </patternFill>
      </fill>
    </dxf>
    <dxf>
      <font>
        <color rgb="FF9C0006"/>
      </font>
      <fill>
        <patternFill>
          <bgColor rgb="FFFFC7CE"/>
        </patternFill>
      </fill>
    </dxf>
    <dxf>
      <fill>
        <patternFill>
          <bgColor rgb="FFFFFF00"/>
        </patternFill>
      </fill>
    </dxf>
    <dxf>
      <font>
        <color rgb="FF9C6500"/>
      </font>
      <fill>
        <patternFill>
          <bgColor rgb="FFFFEB9C"/>
        </patternFill>
      </fill>
    </dxf>
    <dxf>
      <fill>
        <patternFill>
          <bgColor rgb="FFFFFF00"/>
        </patternFill>
      </fill>
    </dxf>
    <dxf>
      <font>
        <b val="0"/>
        <i val="0"/>
        <strike val="0"/>
        <condense val="0"/>
        <extend val="0"/>
        <outline val="0"/>
        <shadow val="0"/>
        <u val="none"/>
        <vertAlign val="baseline"/>
        <sz val="18"/>
        <color auto="1"/>
        <name val="Arial"/>
        <scheme val="none"/>
      </font>
      <numFmt numFmtId="203" formatCode="#,##0.000"/>
      <fill>
        <patternFill patternType="none">
          <fgColor indexed="64"/>
          <bgColor auto="1"/>
        </patternFill>
      </fill>
      <alignment horizontal="center" vertical="center" textRotation="0" wrapText="0" indent="0" justifyLastLine="0" shrinkToFit="0" readingOrder="0"/>
      <border diagonalUp="0" diagonalDown="0">
        <left style="thin">
          <color theme="0"/>
        </left>
        <right style="thin">
          <color theme="0"/>
        </right>
        <top/>
        <bottom/>
        <vertical/>
        <horizontal/>
      </border>
    </dxf>
    <dxf>
      <font>
        <b val="0"/>
        <i val="0"/>
        <strike val="0"/>
        <condense val="0"/>
        <extend val="0"/>
        <outline val="0"/>
        <shadow val="0"/>
        <u val="none"/>
        <vertAlign val="baseline"/>
        <sz val="18"/>
        <color auto="1"/>
        <name val="Arial"/>
        <scheme val="none"/>
      </font>
      <numFmt numFmtId="203" formatCode="#,##0.0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8"/>
        <color auto="1"/>
        <name val="Arial"/>
        <scheme val="none"/>
      </font>
      <numFmt numFmtId="203" formatCode="#,##0.000"/>
      <fill>
        <patternFill patternType="none">
          <fgColor indexed="64"/>
          <bgColor auto="1"/>
        </patternFill>
      </fill>
      <alignment horizontal="center" vertical="center" textRotation="0" wrapText="0" indent="0" justifyLastLine="0" shrinkToFit="0" readingOrder="0"/>
      <border diagonalUp="0" diagonalDown="0">
        <left style="thin">
          <color rgb="FF00539B"/>
        </left>
        <right style="thin">
          <color rgb="FF00539B"/>
        </right>
        <top style="thin">
          <color auto="1"/>
        </top>
        <bottom style="thin">
          <color auto="1"/>
        </bottom>
        <vertical/>
        <horizontal style="thin">
          <color auto="1"/>
        </horizontal>
      </border>
    </dxf>
    <dxf>
      <font>
        <b val="0"/>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n">
          <color theme="0"/>
        </left>
        <right style="thin">
          <color theme="0"/>
        </right>
        <top/>
        <bottom/>
        <vertical/>
        <horizontal/>
      </border>
    </dxf>
    <dxf>
      <font>
        <b val="0"/>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n">
          <color theme="0"/>
        </left>
        <right style="thin">
          <color theme="0"/>
        </right>
        <top/>
        <bottom/>
        <vertical/>
        <horizontal/>
      </border>
    </dxf>
    <dxf>
      <font>
        <b val="0"/>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8"/>
        <color auto="1"/>
        <name val="Arial"/>
        <scheme val="none"/>
      </font>
      <numFmt numFmtId="0" formatCode="General"/>
      <fill>
        <patternFill patternType="none">
          <fgColor indexed="64"/>
          <bgColor auto="1"/>
        </patternFill>
      </fill>
      <alignment horizontal="center" vertical="center"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174" formatCode="_([$€-2]* #,##0_);_([$€-2]* \(#,##0\);_([$€-2]* &quot;-&quot;??_)"/>
      <fill>
        <patternFill patternType="none">
          <fgColor indexed="64"/>
          <bgColor auto="1"/>
        </patternFill>
      </fill>
      <alignment horizontal="center" vertical="center" textRotation="0" wrapText="0" indent="0" justifyLastLine="0" shrinkToFit="0" readingOrder="0"/>
    </dxf>
    <dxf>
      <border>
        <bottom style="thin">
          <color indexed="64"/>
        </bottom>
      </border>
    </dxf>
    <dxf>
      <font>
        <b/>
        <i val="0"/>
        <strike val="0"/>
        <condense val="0"/>
        <extend val="0"/>
        <outline val="0"/>
        <shadow val="0"/>
        <u val="none"/>
        <vertAlign val="baseline"/>
        <sz val="18"/>
        <color theme="0"/>
        <name val="Arial"/>
        <scheme val="none"/>
      </font>
      <numFmt numFmtId="174" formatCode="_([$€-2]* #,##0_);_([$€-2]* \(#,##0\);_([$€-2]* &quot;-&quot;??_)"/>
      <fill>
        <patternFill patternType="solid">
          <fgColor indexed="64"/>
          <bgColor rgb="FF00539B"/>
        </patternFill>
      </fill>
      <alignment horizontal="center" vertical="center" textRotation="0" wrapText="1" indent="0" justifyLastLine="0" shrinkToFit="0" readingOrder="0"/>
      <border diagonalUp="0" diagonalDown="0" outline="0">
        <left/>
        <right/>
        <top/>
        <bottom/>
      </border>
    </dxf>
    <dxf>
      <font>
        <strike val="0"/>
        <outline val="0"/>
        <shadow val="0"/>
        <u val="none"/>
        <vertAlign val="baseline"/>
        <sz val="18"/>
        <color auto="1"/>
        <name val="Arial"/>
        <scheme val="none"/>
      </font>
      <numFmt numFmtId="14" formatCode="0.00%"/>
      <alignment horizontal="center" vertical="center" textRotation="0" wrapText="0" indent="0" justifyLastLine="0" shrinkToFit="0" readingOrder="0"/>
      <border diagonalUp="0" diagonalDown="0">
        <left style="thin">
          <color theme="0"/>
        </left>
        <right/>
        <top style="thin">
          <color theme="0"/>
        </top>
        <bottom style="thin">
          <color theme="0"/>
        </bottom>
        <vertical style="thin">
          <color theme="0"/>
        </vertical>
        <horizontal style="thin">
          <color theme="0"/>
        </horizontal>
      </border>
    </dxf>
    <dxf>
      <font>
        <strike val="0"/>
        <outline val="0"/>
        <shadow val="0"/>
        <u val="none"/>
        <vertAlign val="baseline"/>
        <sz val="18"/>
        <color auto="1"/>
        <name val="Arial"/>
        <scheme val="none"/>
      </font>
      <numFmt numFmtId="14" formatCode="0.00%"/>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strike val="0"/>
        <outline val="0"/>
        <shadow val="0"/>
        <u val="none"/>
        <vertAlign val="baseline"/>
        <sz val="18"/>
        <color auto="1"/>
        <name val="Arial"/>
        <scheme val="none"/>
      </font>
      <numFmt numFmtId="14" formatCode="0.00%"/>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strike val="0"/>
        <outline val="0"/>
        <shadow val="0"/>
        <u val="none"/>
        <vertAlign val="baseline"/>
        <sz val="18"/>
        <color auto="1"/>
        <name val="Arial"/>
        <scheme val="none"/>
      </font>
      <numFmt numFmtId="168" formatCode="_(* #,##0_);_(* \(#,##0\);_(* &quot;-&quot;??_);_(@_)"/>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strike val="0"/>
        <outline val="0"/>
        <shadow val="0"/>
        <u val="none"/>
        <vertAlign val="baseline"/>
        <sz val="18"/>
        <color auto="1"/>
        <name val="Arial"/>
        <scheme val="none"/>
      </font>
      <numFmt numFmtId="168" formatCode="_(* #,##0_);_(* \(#,##0\);_(* &quot;-&quot;??_);_(@_)"/>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strike val="0"/>
        <outline val="0"/>
        <shadow val="0"/>
        <u val="none"/>
        <vertAlign val="baseline"/>
        <sz val="18"/>
        <color auto="1"/>
        <name val="Arial"/>
        <scheme val="none"/>
      </font>
      <numFmt numFmtId="168" formatCode="_(* #,##0_);_(* \(#,##0\);_(* &quot;-&quot;??_);_(@_)"/>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strike val="0"/>
        <outline val="0"/>
        <shadow val="0"/>
        <u val="none"/>
        <vertAlign val="baseline"/>
        <sz val="18"/>
        <color auto="1"/>
        <name val="Arial"/>
        <scheme val="none"/>
      </font>
      <numFmt numFmtId="168" formatCode="_(* #,##0_);_(* \(#,##0\);_(* &quot;-&quot;??_);_(@_)"/>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strike val="0"/>
        <outline val="0"/>
        <shadow val="0"/>
        <u val="none"/>
        <vertAlign val="baseline"/>
        <sz val="18"/>
        <color auto="1"/>
        <name val="Arial"/>
        <scheme val="none"/>
      </font>
      <numFmt numFmtId="168" formatCode="_(* #,##0_);_(* \(#,##0\);_(* &quot;-&quot;??_);_(@_)"/>
      <alignment horizontal="center" vertical="center" textRotation="0" wrapText="0" indent="0" justifyLastLine="0" shrinkToFit="0" readingOrder="0"/>
      <border diagonalUp="0" diagonalDown="0">
        <left/>
        <right style="thin">
          <color theme="0"/>
        </right>
        <top style="thin">
          <color theme="0"/>
        </top>
        <bottom style="thin">
          <color theme="0"/>
        </bottom>
        <vertical style="thin">
          <color theme="0"/>
        </vertical>
        <horizontal style="thin">
          <color theme="0"/>
        </horizontal>
      </border>
    </dxf>
    <dxf>
      <border>
        <top style="thin">
          <color theme="0"/>
        </top>
      </border>
    </dxf>
    <dxf>
      <border diagonalUp="0" diagonalDown="0">
        <left style="thin">
          <color theme="0"/>
        </left>
        <right style="thin">
          <color theme="0"/>
        </right>
        <top style="thin">
          <color theme="0"/>
        </top>
        <bottom style="thin">
          <color theme="0"/>
        </bottom>
      </border>
    </dxf>
    <dxf>
      <font>
        <strike val="0"/>
        <outline val="0"/>
        <shadow val="0"/>
        <u val="none"/>
        <vertAlign val="baseline"/>
        <sz val="18"/>
        <color auto="1"/>
        <name val="Arial"/>
        <scheme val="none"/>
      </font>
      <numFmt numFmtId="168" formatCode="_(* #,##0_);_(* \(#,##0\);_(* &quot;-&quot;??_);_(@_)"/>
      <alignment horizontal="general" vertical="center" textRotation="0" wrapText="0" indent="0" justifyLastLine="0" shrinkToFit="0" readingOrder="0"/>
    </dxf>
    <dxf>
      <border>
        <bottom style="thin">
          <color theme="0"/>
        </bottom>
      </border>
    </dxf>
    <dxf>
      <font>
        <b/>
        <strike val="0"/>
        <outline val="0"/>
        <shadow val="0"/>
        <u val="none"/>
        <vertAlign val="baseline"/>
        <sz val="18"/>
        <color theme="0"/>
        <name val="Arial"/>
        <scheme val="none"/>
      </font>
      <numFmt numFmtId="168" formatCode="_(* #,##0_);_(* \(#,##0\);_(* &quot;-&quot;??_);_(@_)"/>
      <fill>
        <patternFill patternType="solid">
          <fgColor indexed="64"/>
          <bgColor rgb="FF00539B"/>
        </patternFill>
      </fill>
      <alignment horizontal="general" vertical="center" textRotation="0" wrapText="0" indent="0" justifyLastLine="0" shrinkToFit="0" readingOrder="0"/>
      <border diagonalUp="0" diagonalDown="0">
        <left style="thin">
          <color theme="0"/>
        </left>
        <right style="thin">
          <color theme="0"/>
        </right>
        <top/>
        <bottom/>
        <vertical style="thin">
          <color theme="0"/>
        </vertical>
        <horizontal style="thin">
          <color theme="0"/>
        </horizontal>
      </border>
    </dxf>
    <dxf>
      <fill>
        <patternFill>
          <bgColor rgb="FFFFFF00"/>
        </patternFill>
      </fill>
    </dxf>
    <dxf>
      <fill>
        <patternFill>
          <bgColor rgb="FFFFFF00"/>
        </patternFill>
      </fill>
    </dxf>
    <dxf>
      <font>
        <b/>
        <i val="0"/>
        <strike val="0"/>
        <condense val="0"/>
        <extend val="0"/>
        <outline val="0"/>
        <shadow val="0"/>
        <u val="none"/>
        <vertAlign val="baseline"/>
        <sz val="20"/>
        <color auto="1"/>
        <name val="Arial"/>
        <scheme val="none"/>
      </font>
      <numFmt numFmtId="171" formatCode="0.0%"/>
      <fill>
        <patternFill patternType="solid">
          <fgColor indexed="64"/>
          <bgColor theme="0"/>
        </patternFill>
      </fill>
      <alignment horizontal="center" vertical="center" textRotation="0" wrapText="0"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dxf>
    <dxf>
      <font>
        <b/>
        <i val="0"/>
        <strike val="0"/>
        <condense val="0"/>
        <extend val="0"/>
        <outline val="0"/>
        <shadow val="0"/>
        <u val="none"/>
        <vertAlign val="baseline"/>
        <sz val="20"/>
        <color auto="1"/>
        <name val="Arial"/>
        <scheme val="none"/>
      </font>
      <numFmt numFmtId="6" formatCode="#,##0_);[Red]\(#,##0\)"/>
      <fill>
        <patternFill patternType="solid">
          <fgColor indexed="64"/>
          <bgColor theme="0"/>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20"/>
        <color auto="1"/>
        <name val="Arial"/>
        <scheme val="none"/>
      </font>
      <numFmt numFmtId="6" formatCode="#,##0_);[Red]\(#,##0\)"/>
      <fill>
        <patternFill patternType="solid">
          <fgColor indexed="64"/>
          <bgColor theme="0"/>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i val="0"/>
        <strike val="0"/>
        <condense val="0"/>
        <extend val="0"/>
        <outline val="0"/>
        <shadow val="0"/>
        <u val="none"/>
        <vertAlign val="baseline"/>
        <sz val="20"/>
        <color auto="1"/>
        <name val="Arial"/>
        <scheme val="none"/>
      </font>
      <numFmt numFmtId="30" formatCode="@"/>
      <fill>
        <patternFill patternType="solid">
          <fgColor indexed="64"/>
          <bgColor theme="0"/>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20"/>
        <color auto="1"/>
        <name val="Arial"/>
        <scheme val="none"/>
      </font>
      <border diagonalUp="0" diagonalDown="0">
        <left/>
        <right style="thin">
          <color auto="1"/>
        </right>
        <top style="thin">
          <color auto="1"/>
        </top>
        <bottom style="thin">
          <color auto="1"/>
        </bottom>
        <vertical style="thin">
          <color auto="1"/>
        </vertical>
        <horizontal style="thin">
          <color auto="1"/>
        </horizontal>
      </border>
    </dxf>
    <dxf>
      <border diagonalUp="0" diagonalDown="0">
        <left style="thin">
          <color theme="0"/>
        </left>
        <right style="thin">
          <color theme="0"/>
        </right>
        <top style="thin">
          <color theme="0"/>
        </top>
        <bottom style="thin">
          <color theme="0"/>
        </bottom>
      </border>
    </dxf>
    <dxf>
      <font>
        <strike val="0"/>
        <outline val="0"/>
        <shadow val="0"/>
        <u val="none"/>
        <vertAlign val="baseline"/>
        <sz val="20"/>
        <color auto="1"/>
        <name val="Arial"/>
        <scheme val="none"/>
      </font>
      <numFmt numFmtId="171" formatCode="0.0%"/>
      <border outline="0">
        <bottom style="thin">
          <color indexed="64"/>
        </bottom>
      </border>
    </dxf>
    <dxf>
      <font>
        <b/>
        <i val="0"/>
        <strike val="0"/>
        <condense val="0"/>
        <extend val="0"/>
        <outline val="0"/>
        <shadow val="0"/>
        <u val="none"/>
        <vertAlign val="baseline"/>
        <sz val="20"/>
        <color theme="0"/>
        <name val="Arial"/>
        <scheme val="none"/>
      </font>
      <numFmt numFmtId="174" formatCode="_([$€-2]* #,##0_);_([$€-2]* \(#,##0\);_([$€-2]* &quot;-&quot;??_)"/>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20"/>
        <color theme="0"/>
        <name val="Arial"/>
        <scheme val="none"/>
      </font>
      <numFmt numFmtId="171" formatCode="0.0%"/>
      <fill>
        <patternFill patternType="solid">
          <fgColor indexed="64"/>
          <bgColor rgb="FF00539B"/>
        </patternFill>
      </fill>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style="thin">
          <color auto="1"/>
        </horizontal>
      </border>
      <protection locked="1" hidden="0"/>
    </dxf>
    <dxf>
      <font>
        <color rgb="FF9C0006"/>
      </font>
      <fill>
        <patternFill>
          <bgColor rgb="FFFFC7CE"/>
        </patternFill>
      </fill>
    </dxf>
    <dxf>
      <fill>
        <patternFill>
          <bgColor rgb="FFFFFF00"/>
        </patternFill>
      </fill>
    </dxf>
    <dxf>
      <fill>
        <patternFill>
          <bgColor rgb="FFFFFF00"/>
        </patternFill>
      </fill>
    </dxf>
    <dxf>
      <font>
        <b val="0"/>
        <i val="0"/>
        <strike val="0"/>
        <condense val="0"/>
        <extend val="0"/>
        <outline val="0"/>
        <shadow val="0"/>
        <u val="none"/>
        <vertAlign val="baseline"/>
        <sz val="14"/>
        <color auto="1"/>
        <name val="Arial"/>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top/>
        <bottom/>
      </border>
      <protection locked="1" hidden="0"/>
    </dxf>
    <dxf>
      <font>
        <b/>
        <i val="0"/>
        <strike val="0"/>
        <condense val="0"/>
        <extend val="0"/>
        <outline val="0"/>
        <shadow val="0"/>
        <u val="none"/>
        <vertAlign val="baseline"/>
        <sz val="14"/>
        <color auto="1"/>
        <name val="Arial"/>
        <scheme val="none"/>
      </font>
      <numFmt numFmtId="171" formatCode="0.0%"/>
      <fill>
        <patternFill patternType="solid">
          <fgColor indexed="64"/>
          <bgColor theme="0"/>
        </patternFill>
      </fill>
      <alignment horizontal="center" vertical="bottom" textRotation="0" wrapText="0" indent="0" justifyLastLine="0" shrinkToFit="0" readingOrder="0"/>
      <border diagonalUp="0" diagonalDown="0">
        <left/>
        <right style="thin">
          <color indexed="64"/>
        </right>
        <top/>
        <bottom/>
      </border>
      <protection locked="1" hidden="0"/>
    </dxf>
    <dxf>
      <font>
        <b val="0"/>
        <i val="0"/>
        <strike val="0"/>
        <condense val="0"/>
        <extend val="0"/>
        <outline val="0"/>
        <shadow val="0"/>
        <u val="none"/>
        <vertAlign val="baseline"/>
        <sz val="14"/>
        <color auto="1"/>
        <name val="Arial"/>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top/>
        <bottom/>
      </border>
      <protection locked="1" hidden="0"/>
    </dxf>
    <dxf>
      <font>
        <b/>
        <i val="0"/>
        <strike val="0"/>
        <condense val="0"/>
        <extend val="0"/>
        <outline val="0"/>
        <shadow val="0"/>
        <u val="none"/>
        <vertAlign val="baseline"/>
        <sz val="14"/>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4"/>
        <color auto="1"/>
        <name val="Arial"/>
        <scheme val="none"/>
      </font>
      <border diagonalUp="0" diagonalDown="0">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Arial"/>
        <scheme val="none"/>
      </font>
      <numFmt numFmtId="174" formatCode="_([$€-2]* #,##0_);_([$€-2]* \(#,##0\);_([$€-2]* &quot;-&quot;??_)"/>
      <fill>
        <patternFill patternType="none">
          <fgColor indexed="64"/>
          <bgColor indexed="65"/>
        </patternFill>
      </fill>
      <alignment horizontal="center" vertical="center" textRotation="0" wrapText="1" indent="0" justifyLastLine="0" shrinkToFit="0" readingOrder="0"/>
      <protection locked="1" hidden="0"/>
    </dxf>
    <dxf>
      <font>
        <b/>
        <i val="0"/>
        <strike val="0"/>
        <condense val="0"/>
        <extend val="0"/>
        <outline val="0"/>
        <shadow val="0"/>
        <u val="none"/>
        <vertAlign val="baseline"/>
        <sz val="14"/>
        <color theme="0"/>
        <name val="Arial"/>
        <scheme val="none"/>
      </font>
      <numFmt numFmtId="175" formatCode="#,##0.0"/>
      <fill>
        <patternFill patternType="solid">
          <fgColor indexed="64"/>
          <bgColor rgb="FF00539B"/>
        </patternFill>
      </fill>
      <alignment horizontal="center" vertical="bottom" textRotation="0" wrapText="0" indent="0" justifyLastLine="0" shrinkToFit="0" readingOrder="0"/>
      <border diagonalUp="0" diagonalDown="0" outline="0">
        <left style="thin">
          <color indexed="64"/>
        </left>
        <right/>
        <top/>
        <bottom/>
      </border>
      <protection locked="1" hidden="0"/>
    </dxf>
    <dxf>
      <fill>
        <patternFill patternType="none">
          <bgColor auto="1"/>
        </patternFill>
      </fill>
    </dxf>
    <dxf>
      <fill>
        <patternFill>
          <bgColor rgb="FFFFFF00"/>
        </patternFill>
      </fill>
    </dxf>
    <dxf>
      <fill>
        <patternFill patternType="solid">
          <fgColor indexed="64"/>
          <bgColor indexed="65"/>
        </patternFill>
      </fill>
      <alignment horizontal="left" vertical="bottom" textRotation="0" wrapText="0" indent="0" justifyLastLine="0" shrinkToFit="0" readingOrder="0"/>
    </dxf>
    <dxf>
      <numFmt numFmtId="4" formatCode="#,##0.00"/>
      <fill>
        <patternFill patternType="solid">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92" formatCode="[$-1C0A]d&quot; de &quot;mmmm&quot; de &quot;yyyy;@"/>
      <fill>
        <patternFill patternType="solid">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92" formatCode="[$-1C0A]d&quot; de &quot;mmmm&quot; de &quot;yyyy;@"/>
      <fill>
        <patternFill patternType="solid">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92" formatCode="[$-1C0A]d&quot; de &quot;mmmm&quot; de &quot;yyyy;@"/>
      <fill>
        <patternFill patternType="solid">
          <fgColor indexed="64"/>
          <bgColor indexed="65"/>
        </patternFill>
      </fill>
      <alignment horizontal="left" vertical="bottom" textRotation="0" wrapText="0" indent="0" justifyLastLine="0" shrinkToFit="0" readingOrder="0"/>
    </dxf>
    <dxf>
      <fill>
        <patternFill patternType="solid">
          <fgColor indexed="64"/>
          <bgColor indexed="65"/>
        </patternFill>
      </fill>
      <alignment horizontal="left" vertical="bottom" textRotation="0" wrapText="0" indent="0" justifyLastLine="0" shrinkToFit="0" readingOrder="0"/>
    </dxf>
    <dxf>
      <alignment horizontal="left" vertical="bottom" textRotation="0" wrapText="0" indent="0" justifyLastLine="0" shrinkToFit="0" readingOrder="0"/>
    </dxf>
    <dxf>
      <alignment horizontal="center" vertical="center" textRotation="0" wrapText="0" indent="0" justifyLastLine="0" shrinkToFit="0" readingOrder="0"/>
    </dxf>
    <dxf>
      <font>
        <b/>
        <i val="0"/>
        <strike val="0"/>
        <condense val="0"/>
        <extend val="0"/>
        <outline val="0"/>
        <shadow val="0"/>
        <u val="none"/>
        <vertAlign val="baseline"/>
        <sz val="18"/>
        <color auto="1"/>
        <name val="Calibri"/>
        <scheme val="minor"/>
      </font>
      <numFmt numFmtId="3" formatCode="#,##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bottom/>
        <vertical/>
        <horizontal/>
      </border>
    </dxf>
  </dxfs>
  <tableStyles count="2" defaultTableStyle="TableStyleMedium9" defaultPivotStyle="PivotStyleLight16">
    <tableStyle name="Estilo de tabla 1" pivot="0" count="0"/>
    <tableStyle name="Estilo de tabla 2" pivot="0" count="0"/>
  </tableStyles>
  <colors>
    <mruColors>
      <color rgb="FF00539B"/>
      <color rgb="FF00A94F"/>
      <color rgb="FF4BACC6"/>
      <color rgb="FF4BC0C6"/>
      <color rgb="FFCC66FF"/>
      <color rgb="FFFAD6E8"/>
      <color rgb="FFCC99FF"/>
      <color rgb="FFFF00FF"/>
      <color rgb="FFFF99FF"/>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sharedStrings" Target="sharedStrings.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6" Type="http://schemas.openxmlformats.org/officeDocument/2006/relationships/worksheet" Target="worksheets/sheet16.xml"/><Relationship Id="rId107" Type="http://schemas.openxmlformats.org/officeDocument/2006/relationships/externalLink" Target="externalLinks/externalLink2.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customXml" Target="../customXml/item4.xml"/><Relationship Id="rId128" Type="http://schemas.openxmlformats.org/officeDocument/2006/relationships/customXml" Target="../customXml/item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externalLink" Target="externalLinks/externalLink8.xml"/><Relationship Id="rId118" Type="http://schemas.openxmlformats.org/officeDocument/2006/relationships/powerPivotData" Target="model/item.data"/><Relationship Id="rId134" Type="http://schemas.openxmlformats.org/officeDocument/2006/relationships/customXml" Target="../customXml/item15.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externalLink" Target="externalLinks/externalLink3.xml"/><Relationship Id="rId124" Type="http://schemas.openxmlformats.org/officeDocument/2006/relationships/customXml" Target="../customXml/item5.xml"/><Relationship Id="rId129" Type="http://schemas.openxmlformats.org/officeDocument/2006/relationships/customXml" Target="../customXml/item10.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theme" Target="theme/theme1.xml"/><Relationship Id="rId119" Type="http://schemas.openxmlformats.org/officeDocument/2006/relationships/calcChain" Target="calcChain.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customXml" Target="../customXml/item11.xml"/><Relationship Id="rId135" Type="http://schemas.openxmlformats.org/officeDocument/2006/relationships/customXml" Target="../customXml/item16.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4.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customXml" Target="../customXml/item1.xml"/><Relationship Id="rId125" Type="http://schemas.openxmlformats.org/officeDocument/2006/relationships/customXml" Target="../customXml/item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externalLink" Target="externalLinks/externalLink5.xml"/><Relationship Id="rId115" Type="http://schemas.openxmlformats.org/officeDocument/2006/relationships/connections" Target="connections.xml"/><Relationship Id="rId131" Type="http://schemas.openxmlformats.org/officeDocument/2006/relationships/customXml" Target="../customXml/item12.xml"/><Relationship Id="rId136" Type="http://schemas.openxmlformats.org/officeDocument/2006/relationships/customXml" Target="../customXml/item1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customXml" Target="../customXml/item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customXml" Target="../customXml/item2.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styles" Target="styles.xml"/><Relationship Id="rId137" Type="http://schemas.openxmlformats.org/officeDocument/2006/relationships/customXml" Target="../customXml/item1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externalLink" Target="externalLinks/externalLink6.xml"/><Relationship Id="rId132" Type="http://schemas.openxmlformats.org/officeDocument/2006/relationships/customXml" Target="../customXml/item13.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externalLink" Target="externalLinks/externalLink1.xml"/><Relationship Id="rId127" Type="http://schemas.openxmlformats.org/officeDocument/2006/relationships/customXml" Target="../customXml/item8.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externalLink" Target="externalLinks/externalLink7.xml"/><Relationship Id="rId133" Type="http://schemas.openxmlformats.org/officeDocument/2006/relationships/customXml" Target="../customXml/item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33.xml"/><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37.xml"/><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45.xml"/><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47.xml"/><Relationship Id="rId2" Type="http://schemas.microsoft.com/office/2011/relationships/chartColorStyle" Target="colors12.xml"/><Relationship Id="rId1" Type="http://schemas.microsoft.com/office/2011/relationships/chartStyle" Target="style12.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49.xml"/><Relationship Id="rId2" Type="http://schemas.microsoft.com/office/2011/relationships/chartColorStyle" Target="colors13.xml"/><Relationship Id="rId1" Type="http://schemas.microsoft.com/office/2011/relationships/chartStyle" Target="style13.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51.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53.xml"/><Relationship Id="rId2" Type="http://schemas.microsoft.com/office/2011/relationships/chartColorStyle" Target="colors14.xml"/><Relationship Id="rId1" Type="http://schemas.microsoft.com/office/2011/relationships/chartStyle" Target="style14.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55.xml"/><Relationship Id="rId2" Type="http://schemas.microsoft.com/office/2011/relationships/chartColorStyle" Target="colors15.xml"/><Relationship Id="rId1" Type="http://schemas.microsoft.com/office/2011/relationships/chartStyle" Target="style15.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56.xml"/><Relationship Id="rId2" Type="http://schemas.microsoft.com/office/2011/relationships/chartColorStyle" Target="colors16.xml"/><Relationship Id="rId1" Type="http://schemas.microsoft.com/office/2011/relationships/chartStyle" Target="style16.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57.xml"/><Relationship Id="rId2" Type="http://schemas.microsoft.com/office/2011/relationships/chartColorStyle" Target="colors17.xml"/><Relationship Id="rId1" Type="http://schemas.microsoft.com/office/2011/relationships/chartStyle" Target="style17.xml"/></Relationships>
</file>

<file path=xl/charts/_rels/chart20.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1.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3.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4.xml.rels><?xml version="1.0" encoding="UTF-8" standalone="yes"?>
<Relationships xmlns="http://schemas.openxmlformats.org/package/2006/relationships"><Relationship Id="rId3" Type="http://schemas.openxmlformats.org/officeDocument/2006/relationships/chartUserShapes" Target="../drawings/drawing58.xml"/><Relationship Id="rId2" Type="http://schemas.microsoft.com/office/2011/relationships/chartColorStyle" Target="colors21.xml"/><Relationship Id="rId1" Type="http://schemas.microsoft.com/office/2011/relationships/chartStyle" Target="style21.xml"/></Relationships>
</file>

<file path=xl/charts/_rels/chart25.xml.rels><?xml version="1.0" encoding="UTF-8" standalone="yes"?>
<Relationships xmlns="http://schemas.openxmlformats.org/package/2006/relationships"><Relationship Id="rId3" Type="http://schemas.openxmlformats.org/officeDocument/2006/relationships/chartUserShapes" Target="../drawings/drawing59.xml"/><Relationship Id="rId2" Type="http://schemas.microsoft.com/office/2011/relationships/chartColorStyle" Target="colors22.xml"/><Relationship Id="rId1" Type="http://schemas.microsoft.com/office/2011/relationships/chartStyle" Target="style22.xml"/></Relationships>
</file>

<file path=xl/charts/_rels/chart26.xml.rels><?xml version="1.0" encoding="UTF-8" standalone="yes"?>
<Relationships xmlns="http://schemas.openxmlformats.org/package/2006/relationships"><Relationship Id="rId3" Type="http://schemas.openxmlformats.org/officeDocument/2006/relationships/chartUserShapes" Target="../drawings/drawing60.xml"/><Relationship Id="rId2" Type="http://schemas.microsoft.com/office/2011/relationships/chartColorStyle" Target="colors23.xml"/><Relationship Id="rId1" Type="http://schemas.microsoft.com/office/2011/relationships/chartStyle" Target="style23.xml"/></Relationships>
</file>

<file path=xl/charts/_rels/chart27.xml.rels><?xml version="1.0" encoding="UTF-8" standalone="yes"?>
<Relationships xmlns="http://schemas.openxmlformats.org/package/2006/relationships"><Relationship Id="rId3" Type="http://schemas.openxmlformats.org/officeDocument/2006/relationships/chartUserShapes" Target="../drawings/drawing61.xml"/><Relationship Id="rId2" Type="http://schemas.microsoft.com/office/2011/relationships/chartColorStyle" Target="colors24.xml"/><Relationship Id="rId1" Type="http://schemas.microsoft.com/office/2011/relationships/chartStyle" Target="style24.xml"/></Relationships>
</file>

<file path=xl/charts/_rels/chart28.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9.xml.rels><?xml version="1.0" encoding="UTF-8" standalone="yes"?>
<Relationships xmlns="http://schemas.openxmlformats.org/package/2006/relationships"><Relationship Id="rId3" Type="http://schemas.openxmlformats.org/officeDocument/2006/relationships/chartUserShapes" Target="../drawings/drawing62.xml"/><Relationship Id="rId2" Type="http://schemas.microsoft.com/office/2011/relationships/chartColorStyle" Target="colors26.xml"/><Relationship Id="rId1" Type="http://schemas.microsoft.com/office/2011/relationships/chartStyle" Target="style26.xml"/></Relationships>
</file>

<file path=xl/charts/_rels/chart30.xml.rels><?xml version="1.0" encoding="UTF-8" standalone="yes"?>
<Relationships xmlns="http://schemas.openxmlformats.org/package/2006/relationships"><Relationship Id="rId3" Type="http://schemas.openxmlformats.org/officeDocument/2006/relationships/chartUserShapes" Target="../drawings/drawing63.xml"/><Relationship Id="rId2" Type="http://schemas.microsoft.com/office/2011/relationships/chartColorStyle" Target="colors27.xml"/><Relationship Id="rId1" Type="http://schemas.microsoft.com/office/2011/relationships/chartStyle" Target="style27.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64.xml"/><Relationship Id="rId2" Type="http://schemas.microsoft.com/office/2011/relationships/chartColorStyle" Target="colors28.xml"/><Relationship Id="rId1" Type="http://schemas.microsoft.com/office/2011/relationships/chartStyle" Target="style28.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66.xml"/><Relationship Id="rId2" Type="http://schemas.microsoft.com/office/2011/relationships/chartColorStyle" Target="colors29.xml"/><Relationship Id="rId1" Type="http://schemas.microsoft.com/office/2011/relationships/chartStyle" Target="style29.xml"/></Relationships>
</file>

<file path=xl/charts/_rels/chart33.xml.rels><?xml version="1.0" encoding="UTF-8" standalone="yes"?>
<Relationships xmlns="http://schemas.openxmlformats.org/package/2006/relationships"><Relationship Id="rId3" Type="http://schemas.openxmlformats.org/officeDocument/2006/relationships/chartUserShapes" Target="../drawings/drawing68.xml"/><Relationship Id="rId2" Type="http://schemas.microsoft.com/office/2011/relationships/chartColorStyle" Target="colors30.xml"/><Relationship Id="rId1" Type="http://schemas.microsoft.com/office/2011/relationships/chartStyle" Target="style30.xml"/></Relationships>
</file>

<file path=xl/charts/_rels/chart34.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5.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6.xml.rels><?xml version="1.0" encoding="UTF-8" standalone="yes"?>
<Relationships xmlns="http://schemas.openxmlformats.org/package/2006/relationships"><Relationship Id="rId3" Type="http://schemas.openxmlformats.org/officeDocument/2006/relationships/chartUserShapes" Target="../drawings/drawing71.xml"/><Relationship Id="rId2" Type="http://schemas.microsoft.com/office/2011/relationships/chartColorStyle" Target="colors33.xml"/><Relationship Id="rId1" Type="http://schemas.microsoft.com/office/2011/relationships/chartStyle" Target="style33.xml"/></Relationships>
</file>

<file path=xl/charts/_rels/chart37.xml.rels><?xml version="1.0" encoding="UTF-8" standalone="yes"?>
<Relationships xmlns="http://schemas.openxmlformats.org/package/2006/relationships"><Relationship Id="rId3" Type="http://schemas.openxmlformats.org/officeDocument/2006/relationships/chartUserShapes" Target="../drawings/drawing72.xml"/><Relationship Id="rId2" Type="http://schemas.microsoft.com/office/2011/relationships/chartColorStyle" Target="colors34.xml"/><Relationship Id="rId1" Type="http://schemas.microsoft.com/office/2011/relationships/chartStyle" Target="style34.xml"/></Relationships>
</file>

<file path=xl/charts/_rels/chart38.xml.rels><?xml version="1.0" encoding="UTF-8" standalone="yes"?>
<Relationships xmlns="http://schemas.openxmlformats.org/package/2006/relationships"><Relationship Id="rId3" Type="http://schemas.openxmlformats.org/officeDocument/2006/relationships/chartUserShapes" Target="../drawings/drawing74.xml"/><Relationship Id="rId2" Type="http://schemas.microsoft.com/office/2011/relationships/chartColorStyle" Target="colors35.xml"/><Relationship Id="rId1" Type="http://schemas.microsoft.com/office/2011/relationships/chartStyle" Target="style35.xml"/></Relationships>
</file>

<file path=xl/charts/_rels/chart39.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40.xml.rels><?xml version="1.0" encoding="UTF-8" standalone="yes"?>
<Relationships xmlns="http://schemas.openxmlformats.org/package/2006/relationships"><Relationship Id="rId3" Type="http://schemas.openxmlformats.org/officeDocument/2006/relationships/chartUserShapes" Target="../drawings/drawing79.xml"/><Relationship Id="rId2" Type="http://schemas.microsoft.com/office/2011/relationships/chartColorStyle" Target="colors37.xml"/><Relationship Id="rId1" Type="http://schemas.microsoft.com/office/2011/relationships/chartStyle" Target="style37.xml"/></Relationships>
</file>

<file path=xl/charts/_rels/chart41.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42.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3.xml.rels><?xml version="1.0" encoding="UTF-8" standalone="yes"?>
<Relationships xmlns="http://schemas.openxmlformats.org/package/2006/relationships"><Relationship Id="rId3" Type="http://schemas.openxmlformats.org/officeDocument/2006/relationships/chartUserShapes" Target="../drawings/drawing87.xml"/><Relationship Id="rId2" Type="http://schemas.microsoft.com/office/2011/relationships/chartColorStyle" Target="colors40.xml"/><Relationship Id="rId1" Type="http://schemas.microsoft.com/office/2011/relationships/chartStyle" Target="style40.xml"/></Relationships>
</file>

<file path=xl/charts/_rels/chart44.xml.rels><?xml version="1.0" encoding="UTF-8" standalone="yes"?>
<Relationships xmlns="http://schemas.openxmlformats.org/package/2006/relationships"><Relationship Id="rId1" Type="http://schemas.openxmlformats.org/officeDocument/2006/relationships/chartUserShapes" Target="../drawings/drawing89.xml"/></Relationships>
</file>

<file path=xl/charts/_rels/chart47.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8.xml.rels><?xml version="1.0" encoding="UTF-8" standalone="yes"?>
<Relationships xmlns="http://schemas.openxmlformats.org/package/2006/relationships"><Relationship Id="rId3" Type="http://schemas.openxmlformats.org/officeDocument/2006/relationships/chartUserShapes" Target="../drawings/drawing95.xml"/><Relationship Id="rId2" Type="http://schemas.microsoft.com/office/2011/relationships/chartColorStyle" Target="colors42.xml"/><Relationship Id="rId1" Type="http://schemas.microsoft.com/office/2011/relationships/chartStyle" Target="style42.xml"/></Relationships>
</file>

<file path=xl/charts/_rels/chart49.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50.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51.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52.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53.xml.rels><?xml version="1.0" encoding="UTF-8" standalone="yes"?>
<Relationships xmlns="http://schemas.openxmlformats.org/package/2006/relationships"><Relationship Id="rId3" Type="http://schemas.openxmlformats.org/officeDocument/2006/relationships/chartUserShapes" Target="../drawings/drawing101.xml"/><Relationship Id="rId2" Type="http://schemas.microsoft.com/office/2011/relationships/chartColorStyle" Target="colors47.xml"/><Relationship Id="rId1" Type="http://schemas.microsoft.com/office/2011/relationships/chartStyle" Target="style47.xml"/></Relationships>
</file>

<file path=xl/charts/_rels/chart54.xml.rels><?xml version="1.0" encoding="UTF-8" standalone="yes"?>
<Relationships xmlns="http://schemas.openxmlformats.org/package/2006/relationships"><Relationship Id="rId3" Type="http://schemas.openxmlformats.org/officeDocument/2006/relationships/chartUserShapes" Target="../drawings/drawing104.xml"/><Relationship Id="rId2" Type="http://schemas.microsoft.com/office/2011/relationships/chartColorStyle" Target="colors48.xml"/><Relationship Id="rId1" Type="http://schemas.microsoft.com/office/2011/relationships/chartStyle" Target="style48.xml"/></Relationships>
</file>

<file path=xl/charts/_rels/chart55.xml.rels><?xml version="1.0" encoding="UTF-8" standalone="yes"?>
<Relationships xmlns="http://schemas.openxmlformats.org/package/2006/relationships"><Relationship Id="rId3" Type="http://schemas.openxmlformats.org/officeDocument/2006/relationships/chartUserShapes" Target="../drawings/drawing106.xml"/><Relationship Id="rId2" Type="http://schemas.microsoft.com/office/2011/relationships/chartColorStyle" Target="colors49.xml"/><Relationship Id="rId1" Type="http://schemas.microsoft.com/office/2011/relationships/chartStyle" Target="style49.xml"/></Relationships>
</file>

<file path=xl/charts/_rels/chart56.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7.xml.rels><?xml version="1.0" encoding="UTF-8" standalone="yes"?>
<Relationships xmlns="http://schemas.openxmlformats.org/package/2006/relationships"><Relationship Id="rId3" Type="http://schemas.openxmlformats.org/officeDocument/2006/relationships/chartUserShapes" Target="../drawings/drawing109.xml"/><Relationship Id="rId2" Type="http://schemas.microsoft.com/office/2011/relationships/chartColorStyle" Target="colors51.xml"/><Relationship Id="rId1" Type="http://schemas.microsoft.com/office/2011/relationships/chartStyle" Target="style51.xml"/></Relationships>
</file>

<file path=xl/charts/_rels/chart58.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59.xml.rels><?xml version="1.0" encoding="UTF-8" standalone="yes"?>
<Relationships xmlns="http://schemas.openxmlformats.org/package/2006/relationships"><Relationship Id="rId3" Type="http://schemas.openxmlformats.org/officeDocument/2006/relationships/chartUserShapes" Target="../drawings/drawing112.xml"/><Relationship Id="rId2" Type="http://schemas.microsoft.com/office/2011/relationships/chartColorStyle" Target="colors53.xml"/><Relationship Id="rId1" Type="http://schemas.microsoft.com/office/2011/relationships/chartStyle" Target="style53.xml"/></Relationships>
</file>

<file path=xl/charts/_rels/chart60.xml.rels><?xml version="1.0" encoding="UTF-8" standalone="yes"?>
<Relationships xmlns="http://schemas.openxmlformats.org/package/2006/relationships"><Relationship Id="rId3" Type="http://schemas.openxmlformats.org/officeDocument/2006/relationships/chartUserShapes" Target="../drawings/drawing114.xml"/><Relationship Id="rId2" Type="http://schemas.microsoft.com/office/2011/relationships/chartColorStyle" Target="colors54.xml"/><Relationship Id="rId1" Type="http://schemas.microsoft.com/office/2011/relationships/chartStyle" Target="style54.xml"/></Relationships>
</file>

<file path=xl/charts/_rels/chart61.xml.rels><?xml version="1.0" encoding="UTF-8" standalone="yes"?>
<Relationships xmlns="http://schemas.openxmlformats.org/package/2006/relationships"><Relationship Id="rId3" Type="http://schemas.openxmlformats.org/officeDocument/2006/relationships/chartUserShapes" Target="../drawings/drawing117.xml"/><Relationship Id="rId2" Type="http://schemas.microsoft.com/office/2011/relationships/chartColorStyle" Target="colors55.xml"/><Relationship Id="rId1" Type="http://schemas.microsoft.com/office/2011/relationships/chartStyle" Target="style55.xml"/></Relationships>
</file>

<file path=xl/charts/_rels/chart62.xml.rels><?xml version="1.0" encoding="UTF-8" standalone="yes"?>
<Relationships xmlns="http://schemas.openxmlformats.org/package/2006/relationships"><Relationship Id="rId3" Type="http://schemas.openxmlformats.org/officeDocument/2006/relationships/chartUserShapes" Target="../drawings/drawing119.xml"/><Relationship Id="rId2" Type="http://schemas.microsoft.com/office/2011/relationships/chartColorStyle" Target="colors56.xml"/><Relationship Id="rId1" Type="http://schemas.microsoft.com/office/2011/relationships/chartStyle" Target="style56.xml"/></Relationships>
</file>

<file path=xl/charts/_rels/chart63.xml.rels><?xml version="1.0" encoding="UTF-8" standalone="yes"?>
<Relationships xmlns="http://schemas.openxmlformats.org/package/2006/relationships"><Relationship Id="rId2" Type="http://schemas.microsoft.com/office/2011/relationships/chartColorStyle" Target="colors57.xml"/><Relationship Id="rId1" Type="http://schemas.microsoft.com/office/2011/relationships/chartStyle" Target="style57.xml"/></Relationships>
</file>

<file path=xl/charts/_rels/chart64.xml.rels><?xml version="1.0" encoding="UTF-8" standalone="yes"?>
<Relationships xmlns="http://schemas.openxmlformats.org/package/2006/relationships"><Relationship Id="rId3" Type="http://schemas.openxmlformats.org/officeDocument/2006/relationships/chartUserShapes" Target="../drawings/drawing127.xml"/><Relationship Id="rId2" Type="http://schemas.microsoft.com/office/2011/relationships/chartColorStyle" Target="colors58.xml"/><Relationship Id="rId1" Type="http://schemas.microsoft.com/office/2011/relationships/chartStyle" Target="style58.xml"/></Relationships>
</file>

<file path=xl/charts/_rels/chart65.xml.rels><?xml version="1.0" encoding="UTF-8" standalone="yes"?>
<Relationships xmlns="http://schemas.openxmlformats.org/package/2006/relationships"><Relationship Id="rId2" Type="http://schemas.microsoft.com/office/2011/relationships/chartColorStyle" Target="colors59.xml"/><Relationship Id="rId1" Type="http://schemas.microsoft.com/office/2011/relationships/chartStyle" Target="style59.xml"/></Relationships>
</file>

<file path=xl/charts/_rels/chart66.xml.rels><?xml version="1.0" encoding="UTF-8" standalone="yes"?>
<Relationships xmlns="http://schemas.openxmlformats.org/package/2006/relationships"><Relationship Id="rId2" Type="http://schemas.microsoft.com/office/2011/relationships/chartColorStyle" Target="colors60.xml"/><Relationship Id="rId1" Type="http://schemas.microsoft.com/office/2011/relationships/chartStyle" Target="style60.xml"/></Relationships>
</file>

<file path=xl/charts/_rels/chart67.xml.rels><?xml version="1.0" encoding="UTF-8" standalone="yes"?>
<Relationships xmlns="http://schemas.openxmlformats.org/package/2006/relationships"><Relationship Id="rId2" Type="http://schemas.microsoft.com/office/2011/relationships/chartColorStyle" Target="colors61.xml"/><Relationship Id="rId1" Type="http://schemas.microsoft.com/office/2011/relationships/chartStyle" Target="style61.xml"/></Relationships>
</file>

<file path=xl/charts/_rels/chart68.xml.rels><?xml version="1.0" encoding="UTF-8" standalone="yes"?>
<Relationships xmlns="http://schemas.openxmlformats.org/package/2006/relationships"><Relationship Id="rId1" Type="http://schemas.openxmlformats.org/officeDocument/2006/relationships/chartUserShapes" Target="../drawings/drawing136.xml"/></Relationships>
</file>

<file path=xl/charts/_rels/chart69.xml.rels><?xml version="1.0" encoding="UTF-8" standalone="yes"?>
<Relationships xmlns="http://schemas.openxmlformats.org/package/2006/relationships"><Relationship Id="rId3" Type="http://schemas.openxmlformats.org/officeDocument/2006/relationships/chartUserShapes" Target="../drawings/drawing138.xml"/><Relationship Id="rId2" Type="http://schemas.microsoft.com/office/2011/relationships/chartColorStyle" Target="colors62.xml"/><Relationship Id="rId1" Type="http://schemas.microsoft.com/office/2011/relationships/chartStyle" Target="style62.xml"/></Relationships>
</file>

<file path=xl/charts/_rels/chart70.xml.rels><?xml version="1.0" encoding="UTF-8" standalone="yes"?>
<Relationships xmlns="http://schemas.openxmlformats.org/package/2006/relationships"><Relationship Id="rId3" Type="http://schemas.openxmlformats.org/officeDocument/2006/relationships/chartUserShapes" Target="../drawings/drawing140.xml"/><Relationship Id="rId2" Type="http://schemas.microsoft.com/office/2011/relationships/chartColorStyle" Target="colors63.xml"/><Relationship Id="rId1" Type="http://schemas.microsoft.com/office/2011/relationships/chartStyle" Target="style63.xml"/></Relationships>
</file>

<file path=xl/charts/_rels/chart71.xml.rels><?xml version="1.0" encoding="UTF-8" standalone="yes"?>
<Relationships xmlns="http://schemas.openxmlformats.org/package/2006/relationships"><Relationship Id="rId1" Type="http://schemas.openxmlformats.org/officeDocument/2006/relationships/chartUserShapes" Target="../drawings/drawing142.xml"/></Relationships>
</file>

<file path=xl/charts/_rels/chart72.xml.rels><?xml version="1.0" encoding="UTF-8" standalone="yes"?>
<Relationships xmlns="http://schemas.openxmlformats.org/package/2006/relationships"><Relationship Id="rId1" Type="http://schemas.openxmlformats.org/officeDocument/2006/relationships/chartUserShapes" Target="../drawings/drawing144.xml"/></Relationships>
</file>

<file path=xl/charts/_rels/chart73.xml.rels><?xml version="1.0" encoding="UTF-8" standalone="yes"?>
<Relationships xmlns="http://schemas.openxmlformats.org/package/2006/relationships"><Relationship Id="rId2" Type="http://schemas.microsoft.com/office/2011/relationships/chartColorStyle" Target="colors64.xml"/><Relationship Id="rId1" Type="http://schemas.microsoft.com/office/2011/relationships/chartStyle" Target="style64.xml"/></Relationships>
</file>

<file path=xl/charts/_rels/chart74.xml.rels><?xml version="1.0" encoding="UTF-8" standalone="yes"?>
<Relationships xmlns="http://schemas.openxmlformats.org/package/2006/relationships"><Relationship Id="rId2" Type="http://schemas.microsoft.com/office/2011/relationships/chartColorStyle" Target="colors65.xml"/><Relationship Id="rId1" Type="http://schemas.microsoft.com/office/2011/relationships/chartStyle" Target="style65.xml"/></Relationships>
</file>

<file path=xl/charts/_rels/chart75.xml.rels><?xml version="1.0" encoding="UTF-8" standalone="yes"?>
<Relationships xmlns="http://schemas.openxmlformats.org/package/2006/relationships"><Relationship Id="rId2" Type="http://schemas.microsoft.com/office/2011/relationships/chartColorStyle" Target="colors66.xml"/><Relationship Id="rId1" Type="http://schemas.microsoft.com/office/2011/relationships/chartStyle" Target="style6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34912402654003E-2"/>
          <c:y val="0.11706397149463074"/>
          <c:w val="0.88828799517245738"/>
          <c:h val="0.66984912019262066"/>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Evolucion_Capita!$E$7:$E$18</c:f>
              <c:strCache>
                <c:ptCount val="12"/>
                <c:pt idx="0">
                  <c:v>Ene-Ago.2007</c:v>
                </c:pt>
                <c:pt idx="1">
                  <c:v>Ago-Dic.2007</c:v>
                </c:pt>
                <c:pt idx="2">
                  <c:v>Dic.07-Sep.09</c:v>
                </c:pt>
                <c:pt idx="3">
                  <c:v>Sep.-Dic.2009</c:v>
                </c:pt>
                <c:pt idx="4">
                  <c:v>Dic.09-Nov.2011</c:v>
                </c:pt>
                <c:pt idx="5">
                  <c:v>Nov.11-Jul.2013</c:v>
                </c:pt>
                <c:pt idx="6">
                  <c:v>Ago.13-Sep.2015</c:v>
                </c:pt>
                <c:pt idx="7">
                  <c:v>Oct.15-Oct.2017</c:v>
                </c:pt>
                <c:pt idx="8">
                  <c:v>Nov.17-Oct.2019</c:v>
                </c:pt>
                <c:pt idx="9">
                  <c:v>Nov.19-Oct.2021</c:v>
                </c:pt>
                <c:pt idx="10">
                  <c:v>Oct.21-Sept.2022</c:v>
                </c:pt>
                <c:pt idx="11">
                  <c:v>Sep.2022</c:v>
                </c:pt>
              </c:strCache>
            </c:strRef>
          </c:cat>
          <c:val>
            <c:numRef>
              <c:f>Evolucion_Capita!$F$7:$F$18</c:f>
              <c:numCache>
                <c:formatCode>#,##0.00</c:formatCode>
                <c:ptCount val="12"/>
                <c:pt idx="0">
                  <c:v>394.75</c:v>
                </c:pt>
                <c:pt idx="1">
                  <c:v>483.33</c:v>
                </c:pt>
                <c:pt idx="2">
                  <c:v>620</c:v>
                </c:pt>
                <c:pt idx="3">
                  <c:v>661.91</c:v>
                </c:pt>
                <c:pt idx="4">
                  <c:v>721.48</c:v>
                </c:pt>
                <c:pt idx="5">
                  <c:v>788.58</c:v>
                </c:pt>
                <c:pt idx="6">
                  <c:v>835.89</c:v>
                </c:pt>
                <c:pt idx="7">
                  <c:v>914.76</c:v>
                </c:pt>
                <c:pt idx="8">
                  <c:v>1013.62</c:v>
                </c:pt>
                <c:pt idx="9">
                  <c:v>1167.81</c:v>
                </c:pt>
                <c:pt idx="10">
                  <c:v>1327.81</c:v>
                </c:pt>
                <c:pt idx="11">
                  <c:v>1490.14</c:v>
                </c:pt>
              </c:numCache>
            </c:numRef>
          </c:val>
          <c:smooth val="0"/>
          <c:extLst>
            <c:ext xmlns:c16="http://schemas.microsoft.com/office/drawing/2014/chart" uri="{C3380CC4-5D6E-409C-BE32-E72D297353CC}">
              <c16:uniqueId val="{00000000-2EAA-4FCA-AC42-AB3DED2A8282}"/>
            </c:ext>
          </c:extLst>
        </c:ser>
        <c:dLbls>
          <c:showLegendKey val="0"/>
          <c:showVal val="0"/>
          <c:showCatName val="0"/>
          <c:showSerName val="0"/>
          <c:showPercent val="0"/>
          <c:showBubbleSize val="0"/>
        </c:dLbls>
        <c:marker val="1"/>
        <c:smooth val="0"/>
        <c:axId val="670618303"/>
        <c:axId val="670609567"/>
      </c:lineChart>
      <c:catAx>
        <c:axId val="6706183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70609567"/>
        <c:crosses val="autoZero"/>
        <c:auto val="1"/>
        <c:lblAlgn val="ctr"/>
        <c:lblOffset val="100"/>
        <c:noMultiLvlLbl val="0"/>
      </c:catAx>
      <c:valAx>
        <c:axId val="670609567"/>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061830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2.2220992924704225E-2"/>
          <c:y val="0.13832100316837451"/>
          <c:w val="0.96910387872355686"/>
          <c:h val="0.59227763645110343"/>
        </c:manualLayout>
      </c:layout>
      <c:barChart>
        <c:barDir val="col"/>
        <c:grouping val="clustered"/>
        <c:varyColors val="0"/>
        <c:ser>
          <c:idx val="3"/>
          <c:order val="2"/>
          <c:tx>
            <c:strRef>
              <c:f>' II.4.Empr x No. de empl'!$D$4</c:f>
              <c:strCache>
                <c:ptCount val="1"/>
                <c:pt idx="0">
                  <c:v>Empleados por rango</c:v>
                </c:pt>
              </c:strCache>
            </c:strRef>
          </c:tx>
          <c:spPr>
            <a:solidFill>
              <a:srgbClr val="00539B"/>
            </a:solidFill>
            <a:ln>
              <a:noFill/>
            </a:ln>
            <a:effectLst>
              <a:outerShdw blurRad="40000" dist="23000" dir="5400000" rotWithShape="0">
                <a:srgbClr val="000000">
                  <a:alpha val="35000"/>
                </a:srgbClr>
              </a:outerShdw>
            </a:effectLst>
          </c:spPr>
          <c:invertIfNegative val="0"/>
          <c:dLbls>
            <c:dLbl>
              <c:idx val="1"/>
              <c:layout>
                <c:manualLayout>
                  <c:x val="6.2709334332740839E-4"/>
                  <c:y val="6.089862703770938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0AB-4A88-ADE0-243D057A7517}"/>
                </c:ext>
              </c:extLst>
            </c:dLbl>
            <c:dLbl>
              <c:idx val="8"/>
              <c:layout>
                <c:manualLayout>
                  <c:x val="-3.7300781518924322E-3"/>
                  <c:y val="1.57367662779183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0AB-4A88-ADE0-243D057A7517}"/>
                </c:ext>
              </c:extLst>
            </c:dLbl>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empl'!$D$5:$D$13</c:f>
              <c:numCache>
                <c:formatCode>#,##0</c:formatCode>
                <c:ptCount val="9"/>
                <c:pt idx="0">
                  <c:v>150725</c:v>
                </c:pt>
                <c:pt idx="1">
                  <c:v>128918</c:v>
                </c:pt>
                <c:pt idx="2">
                  <c:v>148382</c:v>
                </c:pt>
                <c:pt idx="3">
                  <c:v>218834</c:v>
                </c:pt>
                <c:pt idx="4">
                  <c:v>141208</c:v>
                </c:pt>
                <c:pt idx="5">
                  <c:v>359381</c:v>
                </c:pt>
                <c:pt idx="6">
                  <c:v>582734</c:v>
                </c:pt>
                <c:pt idx="7">
                  <c:v>210449</c:v>
                </c:pt>
                <c:pt idx="8">
                  <c:v>449182</c:v>
                </c:pt>
              </c:numCache>
            </c:numRef>
          </c:val>
          <c:extLst>
            <c:ext xmlns:c16="http://schemas.microsoft.com/office/drawing/2014/chart" uri="{C3380CC4-5D6E-409C-BE32-E72D297353CC}">
              <c16:uniqueId val="{0000000C-90AB-4A88-ADE0-243D057A7517}"/>
            </c:ext>
          </c:extLst>
        </c:ser>
        <c:dLbls>
          <c:showLegendKey val="0"/>
          <c:showVal val="0"/>
          <c:showCatName val="0"/>
          <c:showSerName val="0"/>
          <c:showPercent val="0"/>
          <c:showBubbleSize val="0"/>
        </c:dLbls>
        <c:gapWidth val="72"/>
        <c:overlap val="56"/>
        <c:axId val="398354320"/>
        <c:axId val="398354712"/>
        <c:extLst>
          <c:ext xmlns:c15="http://schemas.microsoft.com/office/drawing/2012/chart" uri="{02D57815-91ED-43cb-92C2-25804820EDAC}">
            <c15:filteredBarSeries>
              <c15:ser>
                <c:idx val="1"/>
                <c:order val="0"/>
                <c:tx>
                  <c:strRef>
                    <c:extLst>
                      <c:ext uri="{02D57815-91ED-43cb-92C2-25804820EDAC}">
                        <c15:formulaRef>
                          <c15:sqref>' II.4.Empr x No. de empl'!#REF!</c15:sqref>
                        </c15:formulaRef>
                      </c:ext>
                    </c:extLst>
                    <c:strCache>
                      <c:ptCount val="1"/>
                      <c:pt idx="0">
                        <c:v>#REF!</c:v>
                      </c:pt>
                    </c:strCache>
                  </c:strRef>
                </c:tx>
                <c:spPr>
                  <a:gradFill rotWithShape="1">
                    <a:gsLst>
                      <a:gs pos="0">
                        <a:schemeClr val="accent1">
                          <a:shade val="76000"/>
                          <a:shade val="51000"/>
                          <a:satMod val="130000"/>
                        </a:schemeClr>
                      </a:gs>
                      <a:gs pos="80000">
                        <a:schemeClr val="accent1">
                          <a:shade val="76000"/>
                          <a:shade val="93000"/>
                          <a:satMod val="130000"/>
                        </a:schemeClr>
                      </a:gs>
                      <a:gs pos="100000">
                        <a:schemeClr val="accent1">
                          <a:shade val="76000"/>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dLbl>
                    <c:idx val="9"/>
                    <c:layout>
                      <c:manualLayout>
                        <c:x val="-3.393213608407475E-3"/>
                        <c:y val="1.6285863844535914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8-90AB-4A88-ADE0-243D057A7517}"/>
                      </c:ext>
                    </c:extLst>
                  </c:dLbl>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2"/>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c:ext uri="{02D57815-91ED-43cb-92C2-25804820EDAC}">
                        <c15:formulaRef>
                          <c15:sqref>' II.4.Empr x No. de empl'!#REF!</c15:sqref>
                        </c15:formulaRef>
                      </c:ext>
                    </c:extLst>
                    <c:numCache>
                      <c:formatCode>General</c:formatCode>
                      <c:ptCount val="1"/>
                      <c:pt idx="0">
                        <c:v>1</c:v>
                      </c:pt>
                    </c:numCache>
                  </c:numRef>
                </c:val>
                <c:extLst>
                  <c:ext xmlns:c16="http://schemas.microsoft.com/office/drawing/2014/chart" uri="{C3380CC4-5D6E-409C-BE32-E72D297353CC}">
                    <c16:uniqueId val="{00000009-90AB-4A88-ADE0-243D057A7517}"/>
                  </c:ext>
                </c:extLst>
              </c15:ser>
            </c15:filteredBarSeries>
            <c15:filteredBarSeries>
              <c15:ser>
                <c:idx val="4"/>
                <c:order val="3"/>
                <c:tx>
                  <c:strRef>
                    <c:extLst xmlns:c15="http://schemas.microsoft.com/office/drawing/2012/chart">
                      <c:ext xmlns:c15="http://schemas.microsoft.com/office/drawing/2012/chart" uri="{02D57815-91ED-43cb-92C2-25804820EDAC}">
                        <c15:formulaRef>
                          <c15:sqref>' II.4.Empr x No. de empl'!#REF!</c15:sqref>
                        </c15:formulaRef>
                      </c:ext>
                    </c:extLst>
                    <c:strCache>
                      <c:ptCount val="1"/>
                      <c:pt idx="0">
                        <c:v>#REF!</c:v>
                      </c:pt>
                    </c:strCache>
                  </c:strRef>
                </c:tx>
                <c:spPr>
                  <a:gradFill rotWithShape="1">
                    <a:gsLst>
                      <a:gs pos="0">
                        <a:schemeClr val="accent1">
                          <a:tint val="54000"/>
                          <a:shade val="51000"/>
                          <a:satMod val="130000"/>
                        </a:schemeClr>
                      </a:gs>
                      <a:gs pos="80000">
                        <a:schemeClr val="accent1">
                          <a:tint val="54000"/>
                          <a:shade val="93000"/>
                          <a:satMod val="130000"/>
                        </a:schemeClr>
                      </a:gs>
                      <a:gs pos="100000">
                        <a:schemeClr val="accent1">
                          <a:tint val="54000"/>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2"/>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xmlns:c15="http://schemas.microsoft.com/office/drawing/2012/chart">
                      <c:ext xmlns:c15="http://schemas.microsoft.com/office/drawing/2012/chart" uri="{02D57815-91ED-43cb-92C2-25804820EDAC}">
                        <c15:formulaRef>
                          <c15:sqref>' II.4.Empr x No. de empl'!#REF!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D-90AB-4A88-ADE0-243D057A7517}"/>
                  </c:ext>
                </c:extLst>
              </c15:ser>
            </c15:filteredBarSeries>
          </c:ext>
        </c:extLst>
      </c:barChart>
      <c:lineChart>
        <c:grouping val="standard"/>
        <c:varyColors val="0"/>
        <c:ser>
          <c:idx val="2"/>
          <c:order val="1"/>
          <c:tx>
            <c:strRef>
              <c:f>' II.4.Empr x No. de empl'!$C$4</c:f>
              <c:strCache>
                <c:ptCount val="1"/>
                <c:pt idx="0">
                  <c:v>% Empresas por rango</c:v>
                </c:pt>
              </c:strCache>
            </c:strRef>
          </c:tx>
          <c:spPr>
            <a:ln w="31750" cap="rnd">
              <a:solidFill>
                <a:schemeClr val="accent1"/>
              </a:solidFill>
              <a:round/>
            </a:ln>
            <a:effectLst>
              <a:outerShdw blurRad="40000" dist="23000" dir="5400000" rotWithShape="0">
                <a:srgbClr val="000000">
                  <a:alpha val="35000"/>
                </a:srgbClr>
              </a:outerShdw>
            </a:effectLst>
          </c:spPr>
          <c:marker>
            <c:symbol val="circle"/>
            <c:size val="17"/>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w="12700">
                <a:solidFill>
                  <a:schemeClr val="lt2"/>
                </a:solidFill>
                <a:round/>
              </a:ln>
              <a:effectLst>
                <a:outerShdw blurRad="40000" dist="23000" dir="5400000" rotWithShape="0">
                  <a:srgbClr val="000000">
                    <a:alpha val="35000"/>
                  </a:srgbClr>
                </a:outerShdw>
              </a:effectLst>
            </c:spPr>
          </c:marker>
          <c:dLbls>
            <c:dLbl>
              <c:idx val="1"/>
              <c:layout>
                <c:manualLayout>
                  <c:x val="-7.0037741581599035E-3"/>
                  <c:y val="-3.0391744031691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9D8-4726-B741-F692436A14A6}"/>
                </c:ext>
              </c:extLst>
            </c:dLbl>
            <c:dLbl>
              <c:idx val="2"/>
              <c:layout>
                <c:manualLayout>
                  <c:x val="-3.0366668243401819E-2"/>
                  <c:y val="2.5082381749520852E-2"/>
                </c:manualLayout>
              </c:layout>
              <c:spPr>
                <a:noFill/>
                <a:ln>
                  <a:noFill/>
                </a:ln>
                <a:effectLst/>
              </c:spPr>
              <c:txPr>
                <a:bodyPr rot="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0AB-4A88-ADE0-243D057A7517}"/>
                </c:ext>
              </c:extLst>
            </c:dLbl>
            <c:dLbl>
              <c:idx val="3"/>
              <c:layout>
                <c:manualLayout>
                  <c:x val="-2.3089599642687558E-2"/>
                  <c:y val="2.2562107166393452E-2"/>
                </c:manualLayout>
              </c:layout>
              <c:spPr>
                <a:noFill/>
                <a:ln>
                  <a:noFill/>
                </a:ln>
                <a:effectLst/>
              </c:spPr>
              <c:txPr>
                <a:bodyPr rot="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0AB-4A88-ADE0-243D057A7517}"/>
                </c:ext>
              </c:extLst>
            </c:dLbl>
            <c:dLbl>
              <c:idx val="4"/>
              <c:layout>
                <c:manualLayout>
                  <c:x val="-1.960596251494108E-2"/>
                  <c:y val="-3.1436952127659165E-2"/>
                </c:manualLayout>
              </c:layout>
              <c:spPr>
                <a:noFill/>
                <a:ln>
                  <a:noFill/>
                </a:ln>
                <a:effectLst/>
              </c:spPr>
              <c:txPr>
                <a:bodyPr rot="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0AB-4A88-ADE0-243D057A7517}"/>
                </c:ext>
              </c:extLst>
            </c:dLbl>
            <c:dLbl>
              <c:idx val="5"/>
              <c:layout>
                <c:manualLayout>
                  <c:x val="-2.1050039660953427E-2"/>
                  <c:y val="-2.6697033249317874E-2"/>
                </c:manualLayout>
              </c:layout>
              <c:spPr>
                <a:noFill/>
                <a:ln>
                  <a:noFill/>
                </a:ln>
                <a:effectLst/>
              </c:spPr>
              <c:txPr>
                <a:bodyPr rot="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0AB-4A88-ADE0-243D057A7517}"/>
                </c:ext>
              </c:extLst>
            </c:dLbl>
            <c:dLbl>
              <c:idx val="6"/>
              <c:layout>
                <c:manualLayout>
                  <c:x val="-2.0233112711699437E-2"/>
                  <c:y val="-2.9321996591923683E-2"/>
                </c:manualLayout>
              </c:layout>
              <c:spPr>
                <a:noFill/>
                <a:ln>
                  <a:noFill/>
                </a:ln>
                <a:effectLst/>
              </c:spPr>
              <c:txPr>
                <a:bodyPr rot="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90AB-4A88-ADE0-243D057A7517}"/>
                </c:ext>
              </c:extLst>
            </c:dLbl>
            <c:dLbl>
              <c:idx val="7"/>
              <c:layout>
                <c:manualLayout>
                  <c:x val="-2.3121267003724126E-2"/>
                  <c:y val="-3.0251972408073799E-2"/>
                </c:manualLayout>
              </c:layout>
              <c:spPr>
                <a:noFill/>
                <a:ln>
                  <a:noFill/>
                </a:ln>
                <a:effectLst/>
              </c:spPr>
              <c:txPr>
                <a:bodyPr rot="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90AB-4A88-ADE0-243D057A7517}"/>
                </c:ext>
              </c:extLst>
            </c:dLbl>
            <c:dLbl>
              <c:idx val="8"/>
              <c:layout>
                <c:manualLayout>
                  <c:x val="-2.3279944929492754E-2"/>
                  <c:y val="-2.8801818486672664E-2"/>
                </c:manualLayout>
              </c:layout>
              <c:numFmt formatCode="0.00%" sourceLinked="0"/>
              <c:spPr>
                <a:noFill/>
                <a:ln>
                  <a:noFill/>
                </a:ln>
                <a:effectLst/>
              </c:spPr>
              <c:txPr>
                <a:bodyPr rot="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90AB-4A88-ADE0-243D057A7517}"/>
                </c:ext>
              </c:extLst>
            </c:dLbl>
            <c:spPr>
              <a:noFill/>
              <a:ln>
                <a:noFill/>
              </a:ln>
              <a:effectLst/>
            </c:spPr>
            <c:txPr>
              <a:bodyPr rot="0" spcFirstLastPara="1" vertOverflow="ellipsis" vert="horz" wrap="square" anchor="ctr" anchorCtr="1"/>
              <a:lstStyle/>
              <a:p>
                <a:pPr>
                  <a:defRPr sz="1800" b="1" i="0" u="none" strike="noStrike" kern="1200" baseline="0">
                    <a:solidFill>
                      <a:schemeClr val="tx2"/>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empl'!$C$5:$C$13</c:f>
              <c:numCache>
                <c:formatCode>0.0%</c:formatCode>
                <c:ptCount val="9"/>
                <c:pt idx="0">
                  <c:v>0.61105162137589653</c:v>
                </c:pt>
                <c:pt idx="1">
                  <c:v>0.17174462066875443</c:v>
                </c:pt>
                <c:pt idx="2">
                  <c:v>0.10370744519648449</c:v>
                </c:pt>
                <c:pt idx="3">
                  <c:v>6.972421456712799E-2</c:v>
                </c:pt>
                <c:pt idx="4">
                  <c:v>2.0426305687443178E-2</c:v>
                </c:pt>
                <c:pt idx="5">
                  <c:v>1.7557329023133651E-2</c:v>
                </c:pt>
                <c:pt idx="6">
                  <c:v>3.0306091524396404E-3</c:v>
                </c:pt>
                <c:pt idx="7">
                  <c:v>2.6467319931306192E-3</c:v>
                </c:pt>
                <c:pt idx="8">
                  <c:v>1.1112233558945348E-4</c:v>
                </c:pt>
              </c:numCache>
            </c:numRef>
          </c:val>
          <c:smooth val="0"/>
          <c:extLst>
            <c:ext xmlns:c16="http://schemas.microsoft.com/office/drawing/2014/chart" uri="{C3380CC4-5D6E-409C-BE32-E72D297353CC}">
              <c16:uniqueId val="{00000015-90AB-4A88-ADE0-243D057A7517}"/>
            </c:ext>
          </c:extLst>
        </c:ser>
        <c:dLbls>
          <c:showLegendKey val="0"/>
          <c:showVal val="0"/>
          <c:showCatName val="0"/>
          <c:showSerName val="0"/>
          <c:showPercent val="0"/>
          <c:showBubbleSize val="0"/>
        </c:dLbls>
        <c:marker val="1"/>
        <c:smooth val="0"/>
        <c:axId val="401188768"/>
        <c:axId val="395772072"/>
      </c:lineChart>
      <c:catAx>
        <c:axId val="398354320"/>
        <c:scaling>
          <c:orientation val="minMax"/>
        </c:scaling>
        <c:delete val="0"/>
        <c:axPos val="b"/>
        <c:numFmt formatCode="General" sourceLinked="0"/>
        <c:majorTickMark val="none"/>
        <c:minorTickMark val="none"/>
        <c:tickLblPos val="nextTo"/>
        <c:spPr>
          <a:noFill/>
          <a:ln w="9525" cap="flat" cmpd="sng" algn="ctr">
            <a:solidFill>
              <a:schemeClr val="tx2">
                <a:lumMod val="15000"/>
                <a:lumOff val="85000"/>
              </a:schemeClr>
            </a:solidFill>
            <a:round/>
          </a:ln>
          <a:effectLst/>
        </c:spPr>
        <c:txPr>
          <a:bodyPr rot="-2700000" spcFirstLastPara="1" vertOverflow="ellipsis"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98354712"/>
        <c:crosses val="autoZero"/>
        <c:auto val="1"/>
        <c:lblAlgn val="ctr"/>
        <c:lblOffset val="100"/>
        <c:noMultiLvlLbl val="0"/>
      </c:catAx>
      <c:valAx>
        <c:axId val="39835471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398354320"/>
        <c:crosses val="autoZero"/>
        <c:crossBetween val="between"/>
      </c:valAx>
      <c:valAx>
        <c:axId val="395772072"/>
        <c:scaling>
          <c:orientation val="minMax"/>
        </c:scaling>
        <c:delete val="0"/>
        <c:axPos val="r"/>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01188768"/>
        <c:crosses val="max"/>
        <c:crossBetween val="between"/>
      </c:valAx>
      <c:catAx>
        <c:axId val="401188768"/>
        <c:scaling>
          <c:orientation val="minMax"/>
        </c:scaling>
        <c:delete val="1"/>
        <c:axPos val="b"/>
        <c:numFmt formatCode="General" sourceLinked="1"/>
        <c:majorTickMark val="none"/>
        <c:minorTickMark val="none"/>
        <c:tickLblPos val="nextTo"/>
        <c:crossAx val="395772072"/>
        <c:crosses val="autoZero"/>
        <c:auto val="1"/>
        <c:lblAlgn val="ctr"/>
        <c:lblOffset val="100"/>
        <c:noMultiLvlLbl val="0"/>
      </c:catAx>
      <c:spPr>
        <a:noFill/>
        <a:ln>
          <a:noFill/>
        </a:ln>
        <a:effectLst/>
      </c:spPr>
    </c:plotArea>
    <c:legend>
      <c:legendPos val="b"/>
      <c:layout>
        <c:manualLayout>
          <c:xMode val="edge"/>
          <c:yMode val="edge"/>
          <c:x val="0.24627849543088587"/>
          <c:y val="2.2489230008868794E-2"/>
          <c:w val="0.56316169286646822"/>
          <c:h val="0.10401393615993598"/>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Salario Promedio Mensual de los Empleados Afiliados Activos al SDSS, por Sector</a:t>
            </a:r>
          </a:p>
        </c:rich>
      </c:tx>
      <c:layout>
        <c:manualLayout>
          <c:xMode val="edge"/>
          <c:yMode val="edge"/>
          <c:x val="0.20596114767868565"/>
          <c:y val="7.1678827920376234E-2"/>
        </c:manualLayout>
      </c:layout>
      <c:overlay val="0"/>
    </c:title>
    <c:autoTitleDeleted val="0"/>
    <c:plotArea>
      <c:layout>
        <c:manualLayout>
          <c:layoutTarget val="inner"/>
          <c:xMode val="edge"/>
          <c:yMode val="edge"/>
          <c:x val="6.3721388997930048E-2"/>
          <c:y val="0.13791445432722663"/>
          <c:w val="0.86486501060329501"/>
          <c:h val="0.68038222944012472"/>
        </c:manualLayout>
      </c:layout>
      <c:lineChart>
        <c:grouping val="standard"/>
        <c:varyColors val="0"/>
        <c:ser>
          <c:idx val="0"/>
          <c:order val="0"/>
          <c:tx>
            <c:strRef>
              <c:f>'II.5 Salario prom.'!$B$3</c:f>
              <c:strCache>
                <c:ptCount val="1"/>
                <c:pt idx="0">
                  <c:v>Privado</c:v>
                </c:pt>
              </c:strCache>
            </c:strRef>
          </c:tx>
          <c:spPr>
            <a:ln w="34925">
              <a:gradFill>
                <a:gsLst>
                  <a:gs pos="0">
                    <a:srgbClr val="DDEBCF"/>
                  </a:gs>
                  <a:gs pos="8000">
                    <a:srgbClr val="9CB86E"/>
                  </a:gs>
                  <a:gs pos="100000">
                    <a:srgbClr val="156B13"/>
                  </a:gs>
                </a:gsLst>
                <a:lin ang="5400000" scaled="0"/>
              </a:gradFill>
            </a:ln>
          </c:spPr>
          <c:marker>
            <c:symbol val="diamond"/>
            <c:size val="11"/>
            <c:spPr>
              <a:gradFill>
                <a:gsLst>
                  <a:gs pos="0">
                    <a:srgbClr val="DDEBCF"/>
                  </a:gs>
                  <a:gs pos="15000">
                    <a:srgbClr val="9CB86E"/>
                  </a:gs>
                  <a:gs pos="100000">
                    <a:srgbClr val="156B13"/>
                  </a:gs>
                </a:gsLst>
                <a:lin ang="5400000" scaled="0"/>
              </a:gradFill>
            </c:spPr>
          </c:marker>
          <c:dLbls>
            <c:dLbl>
              <c:idx val="7"/>
              <c:layout>
                <c:manualLayout>
                  <c:x val="0.34439636647375205"/>
                  <c:y val="-0.16800093325622037"/>
                </c:manualLayout>
              </c:layout>
              <c:tx>
                <c:rich>
                  <a:bodyPr/>
                  <a:lstStyle/>
                  <a:p>
                    <a:pPr>
                      <a:defRPr sz="2000" b="1">
                        <a:solidFill>
                          <a:schemeClr val="accent3">
                            <a:lumMod val="50000"/>
                          </a:schemeClr>
                        </a:solidFill>
                      </a:defRPr>
                    </a:pPr>
                    <a:r>
                      <a:rPr lang="en-US" sz="2000" b="1">
                        <a:solidFill>
                          <a:schemeClr val="accent3">
                            <a:lumMod val="50000"/>
                          </a:schemeClr>
                        </a:solidFill>
                      </a:rPr>
                      <a:t>Privado</a:t>
                    </a:r>
                  </a:p>
                  <a:p>
                    <a:pPr>
                      <a:defRPr sz="2000" b="1">
                        <a:solidFill>
                          <a:schemeClr val="accent3">
                            <a:lumMod val="50000"/>
                          </a:schemeClr>
                        </a:solidFill>
                      </a:defRPr>
                    </a:pPr>
                    <a:r>
                      <a:rPr lang="en-US" sz="2000" b="1">
                        <a:solidFill>
                          <a:schemeClr val="accent3">
                            <a:lumMod val="50000"/>
                          </a:schemeClr>
                        </a:solidFill>
                      </a:rPr>
                      <a:t>RD$ 22,909.6.0</a:t>
                    </a:r>
                    <a:endParaRPr lang="en-US" b="1">
                      <a:solidFill>
                        <a:schemeClr val="accent3">
                          <a:lumMod val="50000"/>
                        </a:schemeClr>
                      </a:solidFill>
                    </a:endParaRPr>
                  </a:p>
                </c:rich>
              </c:tx>
              <c:spPr/>
              <c:dLblPos val="r"/>
              <c:showLegendKey val="0"/>
              <c:showVal val="1"/>
              <c:showCatName val="0"/>
              <c:showSerName val="1"/>
              <c:showPercent val="0"/>
              <c:showBubbleSize val="0"/>
              <c:extLst>
                <c:ext xmlns:c15="http://schemas.microsoft.com/office/drawing/2012/chart" uri="{CE6537A1-D6FC-4f65-9D91-7224C49458BB}">
                  <c15:layout>
                    <c:manualLayout>
                      <c:w val="0.10806360757248902"/>
                      <c:h val="6.6802334481034009E-2"/>
                    </c:manualLayout>
                  </c15:layout>
                </c:ext>
                <c:ext xmlns:c16="http://schemas.microsoft.com/office/drawing/2014/chart" uri="{C3380CC4-5D6E-409C-BE32-E72D297353CC}">
                  <c16:uniqueId val="{00000000-8557-4FCE-9BBA-B16E09F028BF}"/>
                </c:ext>
              </c:extLst>
            </c:dLbl>
            <c:spPr>
              <a:noFill/>
              <a:ln>
                <a:noFill/>
              </a:ln>
              <a:effectLst/>
            </c:spPr>
            <c:txPr>
              <a:bodyPr/>
              <a:lstStyle/>
              <a:p>
                <a:pPr>
                  <a:defRPr sz="20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prom.'!$A$4:$A$17</c:f>
              <c:strCache>
                <c:ptCount val="14"/>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Dic.20</c:v>
                </c:pt>
                <c:pt idx="13">
                  <c:v>Nov.2022</c:v>
                </c:pt>
              </c:strCache>
            </c:strRef>
          </c:cat>
          <c:val>
            <c:numRef>
              <c:f>'II.5 Salario prom.'!$B$4:$B$17</c:f>
              <c:numCache>
                <c:formatCode>_(* #,##0.0_);_(* \(#,##0.0\);_(* "-"??_);_(@_)</c:formatCode>
                <c:ptCount val="14"/>
                <c:pt idx="0">
                  <c:v>12759.99</c:v>
                </c:pt>
                <c:pt idx="1">
                  <c:v>13453</c:v>
                </c:pt>
                <c:pt idx="2">
                  <c:v>13943.45</c:v>
                </c:pt>
                <c:pt idx="3">
                  <c:v>15132</c:v>
                </c:pt>
                <c:pt idx="4">
                  <c:v>15533</c:v>
                </c:pt>
                <c:pt idx="5">
                  <c:v>16191</c:v>
                </c:pt>
                <c:pt idx="6">
                  <c:v>16415</c:v>
                </c:pt>
                <c:pt idx="7">
                  <c:v>17417</c:v>
                </c:pt>
                <c:pt idx="8">
                  <c:v>17754</c:v>
                </c:pt>
                <c:pt idx="9">
                  <c:v>19005</c:v>
                </c:pt>
                <c:pt idx="10">
                  <c:v>19533</c:v>
                </c:pt>
                <c:pt idx="11">
                  <c:v>20993</c:v>
                </c:pt>
                <c:pt idx="12">
                  <c:v>20866</c:v>
                </c:pt>
                <c:pt idx="13">
                  <c:v>0</c:v>
                </c:pt>
              </c:numCache>
            </c:numRef>
          </c:val>
          <c:smooth val="0"/>
          <c:extLst>
            <c:ext xmlns:c16="http://schemas.microsoft.com/office/drawing/2014/chart" uri="{C3380CC4-5D6E-409C-BE32-E72D297353CC}">
              <c16:uniqueId val="{00000001-8557-4FCE-9BBA-B16E09F028BF}"/>
            </c:ext>
          </c:extLst>
        </c:ser>
        <c:ser>
          <c:idx val="1"/>
          <c:order val="1"/>
          <c:tx>
            <c:strRef>
              <c:f>'II.5 Salario prom.'!$C$3</c:f>
              <c:strCache>
                <c:ptCount val="1"/>
                <c:pt idx="0">
                  <c:v>Público</c:v>
                </c:pt>
              </c:strCache>
            </c:strRef>
          </c:tx>
          <c:spPr>
            <a:ln w="34925">
              <a:gradFill>
                <a:gsLst>
                  <a:gs pos="0">
                    <a:srgbClr val="FFF200"/>
                  </a:gs>
                  <a:gs pos="45000">
                    <a:srgbClr val="FF7A00"/>
                  </a:gs>
                  <a:gs pos="70000">
                    <a:srgbClr val="FF0300"/>
                  </a:gs>
                  <a:gs pos="100000">
                    <a:srgbClr val="4D0808"/>
                  </a:gs>
                </a:gsLst>
                <a:lin ang="5400000" scaled="0"/>
              </a:gradFill>
            </a:ln>
          </c:spPr>
          <c:marker>
            <c:symbol val="circle"/>
            <c:size val="11"/>
            <c:spPr>
              <a:gradFill>
                <a:gsLst>
                  <a:gs pos="0">
                    <a:srgbClr val="FFF200"/>
                  </a:gs>
                  <a:gs pos="45000">
                    <a:srgbClr val="FF7A00"/>
                  </a:gs>
                  <a:gs pos="70000">
                    <a:srgbClr val="FF0300"/>
                  </a:gs>
                  <a:gs pos="100000">
                    <a:srgbClr val="4D0808"/>
                  </a:gs>
                </a:gsLst>
                <a:lin ang="5400000" scaled="0"/>
              </a:gradFill>
            </c:spPr>
          </c:marker>
          <c:dLbls>
            <c:dLbl>
              <c:idx val="7"/>
              <c:layout>
                <c:manualLayout>
                  <c:x val="0.3640911161175539"/>
                  <c:y val="-0.20838860140039581"/>
                </c:manualLayout>
              </c:layout>
              <c:tx>
                <c:rich>
                  <a:bodyPr/>
                  <a:lstStyle/>
                  <a:p>
                    <a:pPr>
                      <a:defRPr sz="2000" b="1">
                        <a:solidFill>
                          <a:schemeClr val="accent6">
                            <a:lumMod val="50000"/>
                          </a:schemeClr>
                        </a:solidFill>
                      </a:defRPr>
                    </a:pPr>
                    <a:r>
                      <a:rPr lang="en-US" sz="2000" b="1">
                        <a:solidFill>
                          <a:schemeClr val="accent6">
                            <a:lumMod val="50000"/>
                          </a:schemeClr>
                        </a:solidFill>
                      </a:rPr>
                      <a:t>Público</a:t>
                    </a:r>
                  </a:p>
                  <a:p>
                    <a:pPr>
                      <a:defRPr sz="2000" b="1">
                        <a:solidFill>
                          <a:schemeClr val="accent6">
                            <a:lumMod val="50000"/>
                          </a:schemeClr>
                        </a:solidFill>
                      </a:defRPr>
                    </a:pPr>
                    <a:r>
                      <a:rPr lang="en-US" sz="2000" b="1">
                        <a:solidFill>
                          <a:schemeClr val="accent6">
                            <a:lumMod val="50000"/>
                          </a:schemeClr>
                        </a:solidFill>
                      </a:rPr>
                      <a:t> RD$31,588.4</a:t>
                    </a:r>
                  </a:p>
                </c:rich>
              </c:tx>
              <c:spPr/>
              <c:dLblPos val="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8557-4FCE-9BBA-B16E09F028BF}"/>
                </c:ext>
              </c:extLst>
            </c:dLbl>
            <c:spPr>
              <a:noFill/>
              <a:ln>
                <a:noFill/>
              </a:ln>
              <a:effectLst/>
            </c:spPr>
            <c:txPr>
              <a:bodyPr/>
              <a:lstStyle/>
              <a:p>
                <a:pPr>
                  <a:defRPr sz="20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prom.'!$A$4:$A$17</c:f>
              <c:strCache>
                <c:ptCount val="14"/>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Dic.20</c:v>
                </c:pt>
                <c:pt idx="13">
                  <c:v>Nov.2022</c:v>
                </c:pt>
              </c:strCache>
            </c:strRef>
          </c:cat>
          <c:val>
            <c:numRef>
              <c:f>'II.5 Salario prom.'!$C$4:$C$17</c:f>
              <c:numCache>
                <c:formatCode>_(* #,##0.0_);_(* \(#,##0.0\);_(* "-"??_);_(@_)</c:formatCode>
                <c:ptCount val="14"/>
                <c:pt idx="0">
                  <c:v>15836.19</c:v>
                </c:pt>
                <c:pt idx="1">
                  <c:v>14653.84</c:v>
                </c:pt>
                <c:pt idx="2">
                  <c:v>16719.03</c:v>
                </c:pt>
                <c:pt idx="3">
                  <c:v>17464</c:v>
                </c:pt>
                <c:pt idx="4">
                  <c:v>18675</c:v>
                </c:pt>
                <c:pt idx="5">
                  <c:v>19327</c:v>
                </c:pt>
                <c:pt idx="6">
                  <c:v>20545</c:v>
                </c:pt>
                <c:pt idx="7">
                  <c:v>21911</c:v>
                </c:pt>
                <c:pt idx="8">
                  <c:v>22502</c:v>
                </c:pt>
                <c:pt idx="9">
                  <c:v>23706</c:v>
                </c:pt>
                <c:pt idx="10">
                  <c:v>24529</c:v>
                </c:pt>
                <c:pt idx="11">
                  <c:v>25536</c:v>
                </c:pt>
                <c:pt idx="12">
                  <c:v>26049</c:v>
                </c:pt>
                <c:pt idx="13">
                  <c:v>0</c:v>
                </c:pt>
              </c:numCache>
            </c:numRef>
          </c:val>
          <c:smooth val="0"/>
          <c:extLst>
            <c:ext xmlns:c16="http://schemas.microsoft.com/office/drawing/2014/chart" uri="{C3380CC4-5D6E-409C-BE32-E72D297353CC}">
              <c16:uniqueId val="{00000003-8557-4FCE-9BBA-B16E09F028BF}"/>
            </c:ext>
          </c:extLst>
        </c:ser>
        <c:ser>
          <c:idx val="2"/>
          <c:order val="2"/>
          <c:tx>
            <c:strRef>
              <c:f>'II.5 Salario prom.'!$D$3</c:f>
              <c:strCache>
                <c:ptCount val="1"/>
                <c:pt idx="0">
                  <c:v>Público Centralizado</c:v>
                </c:pt>
              </c:strCache>
            </c:strRef>
          </c:tx>
          <c:spPr>
            <a:ln w="34925">
              <a:gradFill>
                <a:gsLst>
                  <a:gs pos="0">
                    <a:srgbClr val="000082"/>
                  </a:gs>
                  <a:gs pos="26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a:ln>
          </c:spPr>
          <c:marker>
            <c:symbol val="triangle"/>
            <c:size val="10"/>
            <c:spPr>
              <a:gradFill>
                <a:gsLst>
                  <a:gs pos="0">
                    <a:srgbClr val="000082"/>
                  </a:gs>
                  <a:gs pos="13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c:spPr>
          </c:marker>
          <c:dLbls>
            <c:dLbl>
              <c:idx val="7"/>
              <c:layout>
                <c:manualLayout>
                  <c:x val="0.30989224664352033"/>
                  <c:y val="-0.23896050211724132"/>
                </c:manualLayout>
              </c:layout>
              <c:tx>
                <c:rich>
                  <a:bodyPr/>
                  <a:lstStyle/>
                  <a:p>
                    <a:r>
                      <a:rPr lang="en-US" sz="2000" b="1">
                        <a:solidFill>
                          <a:schemeClr val="accent1">
                            <a:lumMod val="50000"/>
                          </a:schemeClr>
                        </a:solidFill>
                      </a:rPr>
                      <a:t>Público Centralizado </a:t>
                    </a:r>
                    <a:r>
                      <a:rPr lang="en-US" sz="1800" b="1">
                        <a:solidFill>
                          <a:srgbClr val="4F81BD">
                            <a:lumMod val="50000"/>
                          </a:srgbClr>
                        </a:solidFill>
                      </a:rPr>
                      <a:t>RD$33,059.0</a:t>
                    </a:r>
                    <a:endParaRPr lang="en-US" sz="2000" b="1">
                      <a:solidFill>
                        <a:schemeClr val="accent1">
                          <a:lumMod val="50000"/>
                        </a:schemeClr>
                      </a:solidFill>
                    </a:endParaRPr>
                  </a:p>
                </c:rich>
              </c:tx>
              <c:dLblPos val="r"/>
              <c:showLegendKey val="0"/>
              <c:showVal val="1"/>
              <c:showCatName val="0"/>
              <c:showSerName val="1"/>
              <c:showPercent val="0"/>
              <c:showBubbleSize val="0"/>
              <c:extLst>
                <c:ext xmlns:c15="http://schemas.microsoft.com/office/drawing/2012/chart" uri="{CE6537A1-D6FC-4f65-9D91-7224C49458BB}">
                  <c15:layout>
                    <c:manualLayout>
                      <c:w val="0.14268411168397399"/>
                      <c:h val="6.7626951811830011E-2"/>
                    </c:manualLayout>
                  </c15:layout>
                </c:ext>
                <c:ext xmlns:c16="http://schemas.microsoft.com/office/drawing/2014/chart" uri="{C3380CC4-5D6E-409C-BE32-E72D297353CC}">
                  <c16:uniqueId val="{00000004-8557-4FCE-9BBA-B16E09F028BF}"/>
                </c:ext>
              </c:extLst>
            </c:dLbl>
            <c:spPr>
              <a:noFill/>
              <a:ln>
                <a:noFill/>
              </a:ln>
              <a:effectLst/>
            </c:spPr>
            <c:txPr>
              <a:bodyPr/>
              <a:lstStyle/>
              <a:p>
                <a:pPr>
                  <a:defRPr sz="2000" b="1">
                    <a:solidFill>
                      <a:schemeClr val="accent1">
                        <a:lumMod val="50000"/>
                      </a:schemeClr>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prom.'!$A$4:$A$17</c:f>
              <c:strCache>
                <c:ptCount val="14"/>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Dic.20</c:v>
                </c:pt>
                <c:pt idx="13">
                  <c:v>Nov.2022</c:v>
                </c:pt>
              </c:strCache>
            </c:strRef>
          </c:cat>
          <c:val>
            <c:numRef>
              <c:f>'II.5 Salario prom.'!$D$4:$D$17</c:f>
              <c:numCache>
                <c:formatCode>_(* #,##0.0_);_(* \(#,##0.0\);_(* "-"??_);_(@_)</c:formatCode>
                <c:ptCount val="14"/>
                <c:pt idx="0">
                  <c:v>14748.51</c:v>
                </c:pt>
                <c:pt idx="1">
                  <c:v>15155.74</c:v>
                </c:pt>
                <c:pt idx="2">
                  <c:v>15971.57</c:v>
                </c:pt>
                <c:pt idx="3">
                  <c:v>17399</c:v>
                </c:pt>
                <c:pt idx="4">
                  <c:v>17851</c:v>
                </c:pt>
                <c:pt idx="5">
                  <c:v>20747</c:v>
                </c:pt>
                <c:pt idx="6">
                  <c:v>22507</c:v>
                </c:pt>
                <c:pt idx="7">
                  <c:v>24421</c:v>
                </c:pt>
                <c:pt idx="8">
                  <c:v>25520</c:v>
                </c:pt>
                <c:pt idx="9">
                  <c:v>26416</c:v>
                </c:pt>
                <c:pt idx="10">
                  <c:v>28669</c:v>
                </c:pt>
                <c:pt idx="11">
                  <c:v>29927</c:v>
                </c:pt>
                <c:pt idx="12">
                  <c:v>31041</c:v>
                </c:pt>
                <c:pt idx="13">
                  <c:v>0</c:v>
                </c:pt>
              </c:numCache>
            </c:numRef>
          </c:val>
          <c:smooth val="0"/>
          <c:extLst>
            <c:ext xmlns:c16="http://schemas.microsoft.com/office/drawing/2014/chart" uri="{C3380CC4-5D6E-409C-BE32-E72D297353CC}">
              <c16:uniqueId val="{00000005-8557-4FCE-9BBA-B16E09F028BF}"/>
            </c:ext>
          </c:extLst>
        </c:ser>
        <c:dLbls>
          <c:showLegendKey val="0"/>
          <c:showVal val="0"/>
          <c:showCatName val="0"/>
          <c:showSerName val="0"/>
          <c:showPercent val="0"/>
          <c:showBubbleSize val="0"/>
        </c:dLbls>
        <c:marker val="1"/>
        <c:smooth val="0"/>
        <c:axId val="401189552"/>
        <c:axId val="401189944"/>
      </c:lineChart>
      <c:catAx>
        <c:axId val="401189552"/>
        <c:scaling>
          <c:orientation val="minMax"/>
        </c:scaling>
        <c:delete val="0"/>
        <c:axPos val="b"/>
        <c:numFmt formatCode="General" sourceLinked="0"/>
        <c:majorTickMark val="none"/>
        <c:minorTickMark val="none"/>
        <c:tickLblPos val="nextTo"/>
        <c:txPr>
          <a:bodyPr/>
          <a:lstStyle/>
          <a:p>
            <a:pPr>
              <a:defRPr sz="1800" b="1"/>
            </a:pPr>
            <a:endParaRPr lang="en-US"/>
          </a:p>
        </c:txPr>
        <c:crossAx val="401189944"/>
        <c:crosses val="autoZero"/>
        <c:auto val="1"/>
        <c:lblAlgn val="ctr"/>
        <c:lblOffset val="100"/>
        <c:noMultiLvlLbl val="0"/>
      </c:catAx>
      <c:valAx>
        <c:axId val="401189944"/>
        <c:scaling>
          <c:orientation val="minMax"/>
          <c:max val="40000"/>
          <c:min val="10000"/>
        </c:scaling>
        <c:delete val="0"/>
        <c:axPos val="l"/>
        <c:numFmt formatCode="_(* #,##0.0_);_(* \(#,##0.0\);_(* &quot;-&quot;??_);_(@_)" sourceLinked="1"/>
        <c:majorTickMark val="none"/>
        <c:minorTickMark val="none"/>
        <c:tickLblPos val="nextTo"/>
        <c:txPr>
          <a:bodyPr/>
          <a:lstStyle/>
          <a:p>
            <a:pPr>
              <a:defRPr sz="1050"/>
            </a:pPr>
            <a:endParaRPr lang="en-US"/>
          </a:p>
        </c:txPr>
        <c:crossAx val="401189552"/>
        <c:crosses val="autoZero"/>
        <c:crossBetween val="between"/>
        <c:majorUnit val="2000"/>
      </c:valAx>
    </c:plotArea>
    <c:plotVisOnly val="1"/>
    <c:dispBlanksAs val="gap"/>
    <c:showDLblsOverMax val="0"/>
  </c:chart>
  <c:spPr>
    <a:ln>
      <a:noFill/>
    </a:ln>
  </c:sp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7.5144557312015392E-3"/>
          <c:y val="0.21686860677969336"/>
          <c:w val="0.98739354320506745"/>
          <c:h val="0.55839906126770011"/>
        </c:manualLayout>
      </c:layout>
      <c:barChart>
        <c:barDir val="col"/>
        <c:grouping val="clustered"/>
        <c:varyColors val="0"/>
        <c:ser>
          <c:idx val="0"/>
          <c:order val="0"/>
          <c:tx>
            <c:strRef>
              <c:f>III.1.3.Afil.SFSPob.Nac.!$C$4</c:f>
              <c:strCache>
                <c:ptCount val="1"/>
                <c:pt idx="0">
                  <c:v>Población Nacional Total</c:v>
                </c:pt>
              </c:strCache>
            </c:strRef>
          </c:tx>
          <c:spPr>
            <a:solidFill>
              <a:schemeClr val="bg1">
                <a:lumMod val="5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1"/>
            <c:invertIfNegative val="0"/>
            <c:bubble3D val="0"/>
            <c:extLst>
              <c:ext xmlns:c16="http://schemas.microsoft.com/office/drawing/2014/chart" uri="{C3380CC4-5D6E-409C-BE32-E72D297353CC}">
                <c16:uniqueId val="{0000000B-DCCF-4DF9-8FF7-EB0BF5DD2B86}"/>
              </c:ext>
            </c:extLst>
          </c:dPt>
          <c:dPt>
            <c:idx val="2"/>
            <c:invertIfNegative val="0"/>
            <c:bubble3D val="0"/>
            <c:extLst>
              <c:ext xmlns:c16="http://schemas.microsoft.com/office/drawing/2014/chart" uri="{C3380CC4-5D6E-409C-BE32-E72D297353CC}">
                <c16:uniqueId val="{0000000C-DCCF-4DF9-8FF7-EB0BF5DD2B86}"/>
              </c:ext>
            </c:extLst>
          </c:dPt>
          <c:dPt>
            <c:idx val="3"/>
            <c:invertIfNegative val="0"/>
            <c:bubble3D val="0"/>
            <c:extLst>
              <c:ext xmlns:c16="http://schemas.microsoft.com/office/drawing/2014/chart" uri="{C3380CC4-5D6E-409C-BE32-E72D297353CC}">
                <c16:uniqueId val="{0000000D-DCCF-4DF9-8FF7-EB0BF5DD2B86}"/>
              </c:ext>
            </c:extLst>
          </c:dPt>
          <c:dPt>
            <c:idx val="11"/>
            <c:invertIfNegative val="0"/>
            <c:bubble3D val="0"/>
            <c:extLst>
              <c:ext xmlns:c16="http://schemas.microsoft.com/office/drawing/2014/chart" uri="{C3380CC4-5D6E-409C-BE32-E72D297353CC}">
                <c16:uniqueId val="{00000005-DCCF-4DF9-8FF7-EB0BF5DD2B86}"/>
              </c:ext>
            </c:extLst>
          </c:dPt>
          <c:dPt>
            <c:idx val="12"/>
            <c:invertIfNegative val="0"/>
            <c:bubble3D val="0"/>
            <c:extLst>
              <c:ext xmlns:c16="http://schemas.microsoft.com/office/drawing/2014/chart" uri="{C3380CC4-5D6E-409C-BE32-E72D297353CC}">
                <c16:uniqueId val="{00000006-DCCF-4DF9-8FF7-EB0BF5DD2B86}"/>
              </c:ext>
            </c:extLst>
          </c:dPt>
          <c:dPt>
            <c:idx val="13"/>
            <c:invertIfNegative val="0"/>
            <c:bubble3D val="0"/>
            <c:extLst>
              <c:ext xmlns:c16="http://schemas.microsoft.com/office/drawing/2014/chart" uri="{C3380CC4-5D6E-409C-BE32-E72D297353CC}">
                <c16:uniqueId val="{00000007-DCCF-4DF9-8FF7-EB0BF5DD2B86}"/>
              </c:ext>
            </c:extLst>
          </c:dPt>
          <c:dLbls>
            <c:spPr>
              <a:noFill/>
              <a:ln>
                <a:noFill/>
              </a:ln>
              <a:effectLst/>
            </c:spPr>
            <c:txPr>
              <a:bodyPr rot="-5400000" spcFirstLastPara="1" vertOverflow="ellipsis" wrap="square" anchor="ctr" anchorCtr="1"/>
              <a:lstStyle/>
              <a:p>
                <a:pPr>
                  <a:defRPr sz="2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III.1.3.Afil.SFSPob.Nac.!$A$5:$A$19</c15:sqref>
                  </c15:fullRef>
                </c:ext>
              </c:extLst>
              <c:f>III.1.3.Afil.SFSPob.Nac.!$A$9:$A$19</c:f>
              <c:strCache>
                <c:ptCount val="11"/>
                <c:pt idx="0">
                  <c:v>2012</c:v>
                </c:pt>
                <c:pt idx="1">
                  <c:v>2013</c:v>
                </c:pt>
                <c:pt idx="2">
                  <c:v>2014</c:v>
                </c:pt>
                <c:pt idx="3">
                  <c:v>2015</c:v>
                </c:pt>
                <c:pt idx="4">
                  <c:v>2016</c:v>
                </c:pt>
                <c:pt idx="5">
                  <c:v>2017</c:v>
                </c:pt>
                <c:pt idx="6">
                  <c:v>2018</c:v>
                </c:pt>
                <c:pt idx="7">
                  <c:v>2019</c:v>
                </c:pt>
                <c:pt idx="8">
                  <c:v>2020</c:v>
                </c:pt>
                <c:pt idx="9">
                  <c:v>2021</c:v>
                </c:pt>
                <c:pt idx="10">
                  <c:v>Nov.2022</c:v>
                </c:pt>
              </c:strCache>
            </c:strRef>
          </c:cat>
          <c:val>
            <c:numRef>
              <c:extLst>
                <c:ext xmlns:c15="http://schemas.microsoft.com/office/drawing/2012/chart" uri="{02D57815-91ED-43cb-92C2-25804820EDAC}">
                  <c15:fullRef>
                    <c15:sqref>III.1.3.Afil.SFSPob.Nac.!$C$5:$C$19</c15:sqref>
                  </c15:fullRef>
                </c:ext>
              </c:extLst>
              <c:f>III.1.3.Afil.SFSPob.Nac.!$C$9:$C$19</c:f>
              <c:numCache>
                <c:formatCode>#,##0_);[Red]\(#,##0\)</c:formatCode>
                <c:ptCount val="11"/>
                <c:pt idx="0">
                  <c:v>9730638.5</c:v>
                </c:pt>
                <c:pt idx="1">
                  <c:v>9830624</c:v>
                </c:pt>
                <c:pt idx="2">
                  <c:v>9930374</c:v>
                </c:pt>
                <c:pt idx="3">
                  <c:v>10028012</c:v>
                </c:pt>
                <c:pt idx="4">
                  <c:v>10123139</c:v>
                </c:pt>
                <c:pt idx="5">
                  <c:v>10217441</c:v>
                </c:pt>
                <c:pt idx="6">
                  <c:v>10310703</c:v>
                </c:pt>
                <c:pt idx="7">
                  <c:v>10402759</c:v>
                </c:pt>
                <c:pt idx="8">
                  <c:v>10492017</c:v>
                </c:pt>
                <c:pt idx="9">
                  <c:v>10578737</c:v>
                </c:pt>
                <c:pt idx="10">
                  <c:v>10659112</c:v>
                </c:pt>
              </c:numCache>
            </c:numRef>
          </c:val>
          <c:extLst>
            <c:ext xmlns:c16="http://schemas.microsoft.com/office/drawing/2014/chart" uri="{C3380CC4-5D6E-409C-BE32-E72D297353CC}">
              <c16:uniqueId val="{00000000-6CE1-4D84-A290-9A7664D1250A}"/>
            </c:ext>
          </c:extLst>
        </c:ser>
        <c:dLbls>
          <c:showLegendKey val="0"/>
          <c:showVal val="0"/>
          <c:showCatName val="0"/>
          <c:showSerName val="0"/>
          <c:showPercent val="0"/>
          <c:showBubbleSize val="0"/>
        </c:dLbls>
        <c:gapWidth val="39"/>
        <c:axId val="401191904"/>
        <c:axId val="401191512"/>
      </c:barChart>
      <c:lineChart>
        <c:grouping val="standard"/>
        <c:varyColors val="0"/>
        <c:ser>
          <c:idx val="1"/>
          <c:order val="1"/>
          <c:tx>
            <c:strRef>
              <c:f>III.1.3.Afil.SFSPob.Nac.!$D$4</c:f>
              <c:strCache>
                <c:ptCount val="1"/>
                <c:pt idx="0">
                  <c:v>% Población Total Afiliada al  SFS</c:v>
                </c:pt>
              </c:strCache>
            </c:strRef>
          </c:tx>
          <c:spPr>
            <a:ln w="66675" cap="rnd" cmpd="sng" algn="ctr">
              <a:noFill/>
              <a:prstDash val="solid"/>
              <a:round/>
            </a:ln>
            <a:effectLst>
              <a:glow rad="101600">
                <a:schemeClr val="accent1">
                  <a:satMod val="175000"/>
                  <a:alpha val="40000"/>
                </a:schemeClr>
              </a:glow>
            </a:effectLst>
          </c:spPr>
          <c:marker>
            <c:symbol val="circle"/>
            <c:size val="25"/>
            <c:spPr>
              <a:solidFill>
                <a:srgbClr val="00539B"/>
              </a:solidFill>
              <a:ln w="9525" cap="flat" cmpd="sng" algn="ctr">
                <a:solidFill>
                  <a:srgbClr val="00539B"/>
                </a:solidFill>
                <a:prstDash val="solid"/>
                <a:round/>
              </a:ln>
              <a:effectLst>
                <a:glow rad="101600">
                  <a:schemeClr val="accent1">
                    <a:satMod val="175000"/>
                    <a:alpha val="40000"/>
                  </a:schemeClr>
                </a:glow>
              </a:effectLst>
              <a:scene3d>
                <a:camera prst="orthographicFront">
                  <a:rot lat="0" lon="0" rev="0"/>
                </a:camera>
                <a:lightRig rig="threePt" dir="t">
                  <a:rot lat="0" lon="0" rev="1200000"/>
                </a:lightRig>
              </a:scene3d>
              <a:sp3d>
                <a:bevelT w="63500" h="25400"/>
              </a:sp3d>
            </c:spPr>
          </c:marker>
          <c:dLbls>
            <c:dLbl>
              <c:idx val="0"/>
              <c:layout>
                <c:manualLayout>
                  <c:x val="-2.511178684873603E-2"/>
                  <c:y val="3.92639241948302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A8E-41C8-B2ED-D63900295447}"/>
                </c:ext>
              </c:extLst>
            </c:dLbl>
            <c:dLbl>
              <c:idx val="1"/>
              <c:layout>
                <c:manualLayout>
                  <c:x val="-2.2020614739501027E-2"/>
                  <c:y val="3.2418209314549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291-40DF-9806-3941186177DD}"/>
                </c:ext>
              </c:extLst>
            </c:dLbl>
            <c:dLbl>
              <c:idx val="2"/>
              <c:layout>
                <c:manualLayout>
                  <c:x val="-2.1925070141578702E-2"/>
                  <c:y val="2.66601665862378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291-40DF-9806-3941186177DD}"/>
                </c:ext>
              </c:extLst>
            </c:dLbl>
            <c:dLbl>
              <c:idx val="3"/>
              <c:layout>
                <c:manualLayout>
                  <c:x val="-2.2536317368452987E-2"/>
                  <c:y val="2.88138040898481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291-40DF-9806-3941186177DD}"/>
                </c:ext>
              </c:extLst>
            </c:dLbl>
            <c:dLbl>
              <c:idx val="4"/>
              <c:layout>
                <c:manualLayout>
                  <c:x val="-2.244077277053072E-2"/>
                  <c:y val="3.44473466576012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291-40DF-9806-3941186177DD}"/>
                </c:ext>
              </c:extLst>
            </c:dLbl>
            <c:dLbl>
              <c:idx val="5"/>
              <c:layout>
                <c:manualLayout>
                  <c:x val="-2.3854389503433479E-2"/>
                  <c:y val="3.53995755513257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291-40DF-9806-3941186177DD}"/>
                </c:ext>
              </c:extLst>
            </c:dLbl>
            <c:dLbl>
              <c:idx val="6"/>
              <c:layout>
                <c:manualLayout>
                  <c:x val="-2.1791578987625584E-2"/>
                  <c:y val="3.3370438208274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291-40DF-9806-3941186177DD}"/>
                </c:ext>
              </c:extLst>
            </c:dLbl>
            <c:dLbl>
              <c:idx val="7"/>
              <c:layout>
                <c:manualLayout>
                  <c:x val="-2.2822984245529501E-2"/>
                  <c:y val="4.05169985773973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291-40DF-9806-3941186177DD}"/>
                </c:ext>
              </c:extLst>
            </c:dLbl>
            <c:dLbl>
              <c:idx val="8"/>
              <c:layout>
                <c:manualLayout>
                  <c:x val="-2.1504922247233715E-2"/>
                  <c:y val="2.94545094414142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291-40DF-9806-3941186177DD}"/>
                </c:ext>
              </c:extLst>
            </c:dLbl>
            <c:dLbl>
              <c:idx val="9"/>
              <c:layout>
                <c:manualLayout>
                  <c:x val="-2.1084754079519562E-2"/>
                  <c:y val="3.4198077243918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291-40DF-9806-3941186177DD}"/>
                </c:ext>
              </c:extLst>
            </c:dLbl>
            <c:dLbl>
              <c:idx val="10"/>
              <c:layout>
                <c:manualLayout>
                  <c:x val="-2.1504912110549071E-2"/>
                  <c:y val="4.83217593630757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291-40DF-9806-3941186177DD}"/>
                </c:ext>
              </c:extLst>
            </c:dLbl>
            <c:dLbl>
              <c:idx val="11"/>
              <c:layout>
                <c:manualLayout>
                  <c:x val="-2.090709670734392E-2"/>
                  <c:y val="4.63472478109319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291-40DF-9806-3941186177DD}"/>
                </c:ext>
              </c:extLst>
            </c:dLbl>
            <c:dLbl>
              <c:idx val="12"/>
              <c:layout>
                <c:manualLayout>
                  <c:x val="-2.3045998835070629E-2"/>
                  <c:y val="4.04589642806527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CE8-468C-A554-F836075C98F1}"/>
                </c:ext>
              </c:extLst>
            </c:dLbl>
            <c:spPr>
              <a:noFill/>
              <a:ln>
                <a:noFill/>
              </a:ln>
              <a:effectLst/>
            </c:spPr>
            <c:txPr>
              <a:bodyPr rot="0" spcFirstLastPara="1" vertOverflow="ellipsis" vert="horz" wrap="square" anchor="ctr" anchorCtr="1"/>
              <a:lstStyle/>
              <a:p>
                <a:pPr>
                  <a:defRPr sz="28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III.1.3.Afil.SFSPob.Nac.!$A$5:$A$19</c15:sqref>
                  </c15:fullRef>
                </c:ext>
              </c:extLst>
              <c:f>III.1.3.Afil.SFSPob.Nac.!$A$9:$A$19</c:f>
              <c:strCache>
                <c:ptCount val="11"/>
                <c:pt idx="0">
                  <c:v>2012</c:v>
                </c:pt>
                <c:pt idx="1">
                  <c:v>2013</c:v>
                </c:pt>
                <c:pt idx="2">
                  <c:v>2014</c:v>
                </c:pt>
                <c:pt idx="3">
                  <c:v>2015</c:v>
                </c:pt>
                <c:pt idx="4">
                  <c:v>2016</c:v>
                </c:pt>
                <c:pt idx="5">
                  <c:v>2017</c:v>
                </c:pt>
                <c:pt idx="6">
                  <c:v>2018</c:v>
                </c:pt>
                <c:pt idx="7">
                  <c:v>2019</c:v>
                </c:pt>
                <c:pt idx="8">
                  <c:v>2020</c:v>
                </c:pt>
                <c:pt idx="9">
                  <c:v>2021</c:v>
                </c:pt>
                <c:pt idx="10">
                  <c:v>Nov.2022</c:v>
                </c:pt>
              </c:strCache>
            </c:strRef>
          </c:cat>
          <c:val>
            <c:numRef>
              <c:extLst>
                <c:ext xmlns:c15="http://schemas.microsoft.com/office/drawing/2012/chart" uri="{02D57815-91ED-43cb-92C2-25804820EDAC}">
                  <c15:fullRef>
                    <c15:sqref>III.1.3.Afil.SFSPob.Nac.!$D$5:$D$19</c15:sqref>
                  </c15:fullRef>
                </c:ext>
              </c:extLst>
              <c:f>III.1.3.Afil.SFSPob.Nac.!$D$9:$D$19</c:f>
              <c:numCache>
                <c:formatCode>0.0%</c:formatCode>
                <c:ptCount val="11"/>
                <c:pt idx="0">
                  <c:v>0.51614958257877941</c:v>
                </c:pt>
                <c:pt idx="1">
                  <c:v>0.57354772189435788</c:v>
                </c:pt>
                <c:pt idx="2">
                  <c:v>0.62309989533123322</c:v>
                </c:pt>
                <c:pt idx="3">
                  <c:v>0.66690905435693537</c:v>
                </c:pt>
                <c:pt idx="4">
                  <c:v>0.68963431204491021</c:v>
                </c:pt>
                <c:pt idx="5">
                  <c:v>0.73638751620880416</c:v>
                </c:pt>
                <c:pt idx="6">
                  <c:v>0.76309365132522966</c:v>
                </c:pt>
                <c:pt idx="7">
                  <c:v>0.78092590629082148</c:v>
                </c:pt>
                <c:pt idx="8">
                  <c:v>0.9586018589180707</c:v>
                </c:pt>
                <c:pt idx="9">
                  <c:v>0.9576496702772741</c:v>
                </c:pt>
                <c:pt idx="10">
                  <c:v>0.98077494635575646</c:v>
                </c:pt>
              </c:numCache>
            </c:numRef>
          </c:val>
          <c:smooth val="0"/>
          <c:extLst>
            <c:ext xmlns:c15="http://schemas.microsoft.com/office/drawing/2012/chart" uri="{02D57815-91ED-43cb-92C2-25804820EDAC}">
              <c15:categoryFilterExceptions>
                <c15:categoryFilterException>
                  <c15:sqref>III.1.3.Afil.SFSPob.Nac.!$D$5</c15:sqref>
                  <c15:dLbl>
                    <c:idx val="-1"/>
                    <c:layout>
                      <c:manualLayout>
                        <c:x val="-1.853747157895588E-2"/>
                        <c:y val="-3.7105263629986958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6-28B3-4A94-89FD-DFAA83ABC5CD}"/>
                      </c:ext>
                    </c:extLst>
                  </c15:dLbl>
                </c15:categoryFilterException>
                <c15:categoryFilterException>
                  <c15:sqref>III.1.3.Afil.SFSPob.Nac.!$D$6</c15:sqref>
                  <c15:dLbl>
                    <c:idx val="-1"/>
                    <c:layout>
                      <c:manualLayout>
                        <c:x val="-1.9373751477252493E-2"/>
                        <c:y val="-3.5041951531047173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7-28B3-4A94-89FD-DFAA83ABC5CD}"/>
                      </c:ext>
                    </c:extLst>
                  </c15:dLbl>
                </c15:categoryFilterException>
                <c15:categoryFilterException>
                  <c15:sqref>III.1.3.Afil.SFSPob.Nac.!$D$7</c15:sqref>
                  <c15:dLbl>
                    <c:idx val="-1"/>
                    <c:layout>
                      <c:manualLayout>
                        <c:x val="-1.8113280198506269E-2"/>
                        <c:y val="2.9170083296029319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8-28B3-4A94-89FD-DFAA83ABC5CD}"/>
                      </c:ext>
                    </c:extLst>
                  </c15:dLbl>
                </c15:categoryFilterException>
                <c15:categoryFilterException>
                  <c15:sqref>III.1.3.Afil.SFSPob.Nac.!$D$8</c15:sqref>
                  <c15:dLbl>
                    <c:idx val="-1"/>
                    <c:layout>
                      <c:manualLayout>
                        <c:x val="-2.259083866255825E-2"/>
                        <c:y val="3.4707290076404267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9-28B3-4A94-89FD-DFAA83ABC5CD}"/>
                      </c:ext>
                    </c:extLst>
                  </c15:dLbl>
                </c15:categoryFilterException>
              </c15:categoryFilterExceptions>
            </c:ext>
            <c:ext xmlns:c16="http://schemas.microsoft.com/office/drawing/2014/chart" uri="{C3380CC4-5D6E-409C-BE32-E72D297353CC}">
              <c16:uniqueId val="{00000001-6CE1-4D84-A290-9A7664D1250A}"/>
            </c:ext>
          </c:extLst>
        </c:ser>
        <c:dLbls>
          <c:showLegendKey val="0"/>
          <c:showVal val="0"/>
          <c:showCatName val="0"/>
          <c:showSerName val="0"/>
          <c:showPercent val="0"/>
          <c:showBubbleSize val="0"/>
        </c:dLbls>
        <c:marker val="1"/>
        <c:smooth val="0"/>
        <c:axId val="401190728"/>
        <c:axId val="401191120"/>
      </c:lineChart>
      <c:catAx>
        <c:axId val="401191904"/>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2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01191512"/>
        <c:crosses val="autoZero"/>
        <c:auto val="1"/>
        <c:lblAlgn val="ctr"/>
        <c:lblOffset val="100"/>
        <c:noMultiLvlLbl val="0"/>
      </c:catAx>
      <c:valAx>
        <c:axId val="401191512"/>
        <c:scaling>
          <c:orientation val="minMax"/>
        </c:scaling>
        <c:delete val="0"/>
        <c:axPos val="l"/>
        <c:numFmt formatCode="#,##0_);[Red]\(#,##0\)"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01191904"/>
        <c:crosses val="autoZero"/>
        <c:crossBetween val="between"/>
      </c:valAx>
      <c:valAx>
        <c:axId val="401191120"/>
        <c:scaling>
          <c:orientation val="minMax"/>
          <c:max val="1.4"/>
        </c:scaling>
        <c:delete val="0"/>
        <c:axPos val="r"/>
        <c:numFmt formatCode="0.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01190728"/>
        <c:crosses val="max"/>
        <c:crossBetween val="between"/>
      </c:valAx>
      <c:catAx>
        <c:axId val="401190728"/>
        <c:scaling>
          <c:orientation val="minMax"/>
        </c:scaling>
        <c:delete val="1"/>
        <c:axPos val="b"/>
        <c:numFmt formatCode="General" sourceLinked="1"/>
        <c:majorTickMark val="out"/>
        <c:minorTickMark val="none"/>
        <c:tickLblPos val="nextTo"/>
        <c:crossAx val="401191120"/>
        <c:crosses val="autoZero"/>
        <c:auto val="1"/>
        <c:lblAlgn val="ctr"/>
        <c:lblOffset val="100"/>
        <c:noMultiLvlLbl val="0"/>
      </c:catAx>
      <c:spPr>
        <a:solidFill>
          <a:schemeClr val="bg1"/>
        </a:solidFill>
        <a:ln>
          <a:noFill/>
        </a:ln>
        <a:effectLst/>
      </c:spPr>
    </c:plotArea>
    <c:legend>
      <c:legendPos val="t"/>
      <c:layout>
        <c:manualLayout>
          <c:xMode val="edge"/>
          <c:yMode val="edge"/>
          <c:x val="0.26981505680270024"/>
          <c:y val="3.370995115150751E-2"/>
          <c:w val="0.50825966976033499"/>
          <c:h val="4.960764577857274E-2"/>
        </c:manualLayout>
      </c:layout>
      <c:overlay val="0"/>
      <c:spPr>
        <a:noFill/>
        <a:ln>
          <a:noFill/>
        </a:ln>
        <a:effectLst/>
      </c:spPr>
      <c:txPr>
        <a:bodyPr rot="0" spcFirstLastPara="1" vertOverflow="ellipsis" vert="horz" wrap="square" anchor="ctr" anchorCtr="1"/>
        <a:lstStyle/>
        <a:p>
          <a:pPr>
            <a:defRPr sz="2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3.1660121922655E-2"/>
          <c:y val="7.6241089155355019E-2"/>
          <c:w val="0.95405561618797619"/>
          <c:h val="0.72632164333381433"/>
        </c:manualLayout>
      </c:layout>
      <c:barChart>
        <c:barDir val="col"/>
        <c:grouping val="stacked"/>
        <c:varyColors val="0"/>
        <c:ser>
          <c:idx val="0"/>
          <c:order val="0"/>
          <c:tx>
            <c:strRef>
              <c:f>'III.1.4.Afil. SFS'!$B$4</c:f>
              <c:strCache>
                <c:ptCount val="1"/>
                <c:pt idx="0">
                  <c:v>Afiliación  RC</c:v>
                </c:pt>
              </c:strCache>
            </c:strRef>
          </c:tx>
          <c:spPr>
            <a:gradFill rotWithShape="1">
              <a:gsLst>
                <a:gs pos="0">
                  <a:schemeClr val="accent1">
                    <a:shade val="65000"/>
                    <a:shade val="51000"/>
                    <a:satMod val="130000"/>
                  </a:schemeClr>
                </a:gs>
                <a:gs pos="80000">
                  <a:schemeClr val="accent1">
                    <a:shade val="65000"/>
                    <a:shade val="93000"/>
                    <a:satMod val="130000"/>
                  </a:schemeClr>
                </a:gs>
                <a:gs pos="100000">
                  <a:schemeClr val="accent1">
                    <a:shade val="65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806-4E31-A39D-DFACA314FF6F}"/>
                </c:ext>
              </c:extLst>
            </c:dLbl>
            <c:spPr>
              <a:noFill/>
              <a:ln>
                <a:noFill/>
              </a:ln>
              <a:effectLst/>
            </c:spPr>
            <c:txPr>
              <a:bodyPr rot="-5400000" spcFirstLastPara="1" vertOverflow="ellipsis" wrap="square" anchor="ctr" anchorCtr="1"/>
              <a:lstStyle/>
              <a:p>
                <a:pPr>
                  <a:defRPr sz="2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'III.1.4.Afil. SFS'!$A$9:$A$19</c:f>
              <c:strCache>
                <c:ptCount val="11"/>
                <c:pt idx="0">
                  <c:v>Dic. 2012</c:v>
                </c:pt>
                <c:pt idx="1">
                  <c:v>Dic. 2013</c:v>
                </c:pt>
                <c:pt idx="2">
                  <c:v>Dic. 2014</c:v>
                </c:pt>
                <c:pt idx="3">
                  <c:v>Dic. 2015</c:v>
                </c:pt>
                <c:pt idx="4">
                  <c:v>Dic. 2016</c:v>
                </c:pt>
                <c:pt idx="5">
                  <c:v>Dic. 2017</c:v>
                </c:pt>
                <c:pt idx="6">
                  <c:v>Dic.2018</c:v>
                </c:pt>
                <c:pt idx="7">
                  <c:v>Dic.2019</c:v>
                </c:pt>
                <c:pt idx="8">
                  <c:v>Dic.2020</c:v>
                </c:pt>
                <c:pt idx="9">
                  <c:v>Dic.2021</c:v>
                </c:pt>
                <c:pt idx="10">
                  <c:v> Nov.2022 </c:v>
                </c:pt>
              </c:strCache>
              <c:extLst/>
            </c:strRef>
          </c:cat>
          <c:val>
            <c:numRef>
              <c:f>'III.1.4.Afil. SFS'!$B$9:$B$19</c:f>
              <c:numCache>
                <c:formatCode>_(* #,##0_);_(* \(#,##0\);_(* "-"??_);_(@_)</c:formatCode>
                <c:ptCount val="11"/>
                <c:pt idx="0">
                  <c:v>2688411</c:v>
                </c:pt>
                <c:pt idx="1">
                  <c:v>2859306</c:v>
                </c:pt>
                <c:pt idx="2">
                  <c:v>3141599</c:v>
                </c:pt>
                <c:pt idx="3">
                  <c:v>3339838</c:v>
                </c:pt>
                <c:pt idx="4">
                  <c:v>3591288</c:v>
                </c:pt>
                <c:pt idx="5">
                  <c:v>3902592</c:v>
                </c:pt>
                <c:pt idx="6">
                  <c:v>4153987</c:v>
                </c:pt>
                <c:pt idx="7">
                  <c:v>4228661</c:v>
                </c:pt>
                <c:pt idx="8">
                  <c:v>4214903</c:v>
                </c:pt>
                <c:pt idx="9">
                  <c:v>4285359</c:v>
                </c:pt>
                <c:pt idx="10">
                  <c:v>4558438</c:v>
                </c:pt>
              </c:numCache>
              <c:extLst/>
            </c:numRef>
          </c:val>
          <c:extLst>
            <c:ext xmlns:c16="http://schemas.microsoft.com/office/drawing/2014/chart" uri="{C3380CC4-5D6E-409C-BE32-E72D297353CC}">
              <c16:uniqueId val="{00000001-E806-4E31-A39D-DFACA314FF6F}"/>
            </c:ext>
          </c:extLst>
        </c:ser>
        <c:ser>
          <c:idx val="1"/>
          <c:order val="1"/>
          <c:tx>
            <c:strRef>
              <c:f>'III.1.4.Afil. SFS'!$C$4</c:f>
              <c:strCache>
                <c:ptCount val="1"/>
                <c:pt idx="0">
                  <c:v>Afiliación RS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806-4E31-A39D-DFACA314FF6F}"/>
                </c:ext>
              </c:extLst>
            </c:dLbl>
            <c:spPr>
              <a:noFill/>
              <a:ln>
                <a:noFill/>
              </a:ln>
              <a:effectLst/>
            </c:spPr>
            <c:txPr>
              <a:bodyPr rot="-5400000" spcFirstLastPara="1" vertOverflow="ellipsis" wrap="square" anchor="ctr" anchorCtr="1"/>
              <a:lstStyle/>
              <a:p>
                <a:pPr>
                  <a:defRPr sz="2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'III.1.4.Afil. SFS'!$A$9:$A$19</c:f>
              <c:strCache>
                <c:ptCount val="11"/>
                <c:pt idx="0">
                  <c:v>Dic. 2012</c:v>
                </c:pt>
                <c:pt idx="1">
                  <c:v>Dic. 2013</c:v>
                </c:pt>
                <c:pt idx="2">
                  <c:v>Dic. 2014</c:v>
                </c:pt>
                <c:pt idx="3">
                  <c:v>Dic. 2015</c:v>
                </c:pt>
                <c:pt idx="4">
                  <c:v>Dic. 2016</c:v>
                </c:pt>
                <c:pt idx="5">
                  <c:v>Dic. 2017</c:v>
                </c:pt>
                <c:pt idx="6">
                  <c:v>Dic.2018</c:v>
                </c:pt>
                <c:pt idx="7">
                  <c:v>Dic.2019</c:v>
                </c:pt>
                <c:pt idx="8">
                  <c:v>Dic.2020</c:v>
                </c:pt>
                <c:pt idx="9">
                  <c:v>Dic.2021</c:v>
                </c:pt>
                <c:pt idx="10">
                  <c:v> Nov.2022 </c:v>
                </c:pt>
              </c:strCache>
              <c:extLst/>
            </c:strRef>
          </c:cat>
          <c:val>
            <c:numRef>
              <c:f>'III.1.4.Afil. SFS'!$C$9:$C$19</c:f>
              <c:numCache>
                <c:formatCode>_(* #,##0_);_(* \(#,##0\);_(* "-"??_);_(@_)</c:formatCode>
                <c:ptCount val="11"/>
                <c:pt idx="0">
                  <c:v>2303351</c:v>
                </c:pt>
                <c:pt idx="1">
                  <c:v>2751753</c:v>
                </c:pt>
                <c:pt idx="2">
                  <c:v>3015646</c:v>
                </c:pt>
                <c:pt idx="3">
                  <c:v>3317405</c:v>
                </c:pt>
                <c:pt idx="4">
                  <c:v>3347068</c:v>
                </c:pt>
                <c:pt idx="5">
                  <c:v>3546688</c:v>
                </c:pt>
                <c:pt idx="6">
                  <c:v>3620150</c:v>
                </c:pt>
                <c:pt idx="7">
                  <c:v>3726262</c:v>
                </c:pt>
                <c:pt idx="8">
                  <c:v>5746839</c:v>
                </c:pt>
                <c:pt idx="9">
                  <c:v>5747449</c:v>
                </c:pt>
                <c:pt idx="10">
                  <c:v>5792287</c:v>
                </c:pt>
              </c:numCache>
              <c:extLst/>
            </c:numRef>
          </c:val>
          <c:extLst>
            <c:ext xmlns:c16="http://schemas.microsoft.com/office/drawing/2014/chart" uri="{C3380CC4-5D6E-409C-BE32-E72D297353CC}">
              <c16:uniqueId val="{00000007-E806-4E31-A39D-DFACA314FF6F}"/>
            </c:ext>
          </c:extLst>
        </c:ser>
        <c:ser>
          <c:idx val="2"/>
          <c:order val="2"/>
          <c:tx>
            <c:strRef>
              <c:f>'III.1.4.Afil. SFS'!#REF!</c:f>
              <c:strCache>
                <c:ptCount val="1"/>
                <c:pt idx="0">
                  <c:v>#REF!</c:v>
                </c:pt>
              </c:strCache>
              <c:extLst xmlns:c15="http://schemas.microsoft.com/office/drawing/2012/chart"/>
            </c:strRef>
          </c:tx>
          <c:spPr>
            <a:gradFill rotWithShape="1">
              <a:gsLst>
                <a:gs pos="0">
                  <a:schemeClr val="accent1">
                    <a:tint val="65000"/>
                    <a:shade val="51000"/>
                    <a:satMod val="130000"/>
                  </a:schemeClr>
                </a:gs>
                <a:gs pos="80000">
                  <a:schemeClr val="accent1">
                    <a:tint val="65000"/>
                    <a:shade val="93000"/>
                    <a:satMod val="130000"/>
                  </a:schemeClr>
                </a:gs>
                <a:gs pos="100000">
                  <a:schemeClr val="accent1">
                    <a:tint val="65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2000" b="1" i="0" u="none" strike="noStrike" kern="1200" baseline="0">
                    <a:solidFill>
                      <a:schemeClr val="accent6">
                        <a:lumMod val="50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f>'III.1.4.Afil. SFS'!$A$9:$A$19</c:f>
              <c:strCache>
                <c:ptCount val="11"/>
                <c:pt idx="0">
                  <c:v>Dic. 2012</c:v>
                </c:pt>
                <c:pt idx="1">
                  <c:v>Dic. 2013</c:v>
                </c:pt>
                <c:pt idx="2">
                  <c:v>Dic. 2014</c:v>
                </c:pt>
                <c:pt idx="3">
                  <c:v>Dic. 2015</c:v>
                </c:pt>
                <c:pt idx="4">
                  <c:v>Dic. 2016</c:v>
                </c:pt>
                <c:pt idx="5">
                  <c:v>Dic. 2017</c:v>
                </c:pt>
                <c:pt idx="6">
                  <c:v>Dic.2018</c:v>
                </c:pt>
                <c:pt idx="7">
                  <c:v>Dic.2019</c:v>
                </c:pt>
                <c:pt idx="8">
                  <c:v>Dic.2020</c:v>
                </c:pt>
                <c:pt idx="9">
                  <c:v>Dic.2021</c:v>
                </c:pt>
                <c:pt idx="10">
                  <c:v> Nov.2022 </c:v>
                </c:pt>
              </c:strCache>
              <c:extLst xmlns:c15="http://schemas.microsoft.com/office/drawing/2012/chart"/>
            </c:strRef>
          </c:cat>
          <c:val>
            <c:numRef>
              <c:f>'III.1.4.Afil. SFS'!#REF!</c:f>
              <c:extLst xmlns:c15="http://schemas.microsoft.com/office/drawing/2012/chart"/>
            </c:numRef>
          </c:val>
          <c:extLst xmlns:c15="http://schemas.microsoft.com/office/drawing/2012/chart">
            <c:ext xmlns:c16="http://schemas.microsoft.com/office/drawing/2014/chart" uri="{C3380CC4-5D6E-409C-BE32-E72D297353CC}">
              <c16:uniqueId val="{00000008-E806-4E31-A39D-DFACA314FF6F}"/>
            </c:ext>
          </c:extLst>
        </c:ser>
        <c:dLbls>
          <c:showLegendKey val="0"/>
          <c:showVal val="0"/>
          <c:showCatName val="0"/>
          <c:showSerName val="0"/>
          <c:showPercent val="0"/>
          <c:showBubbleSize val="0"/>
        </c:dLbls>
        <c:gapWidth val="57"/>
        <c:overlap val="100"/>
        <c:axId val="400233936"/>
        <c:axId val="400234328"/>
        <c:extLst/>
      </c:barChart>
      <c:catAx>
        <c:axId val="400233936"/>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00234328"/>
        <c:crosses val="autoZero"/>
        <c:auto val="1"/>
        <c:lblAlgn val="ctr"/>
        <c:lblOffset val="100"/>
        <c:noMultiLvlLbl val="0"/>
      </c:catAx>
      <c:valAx>
        <c:axId val="400234328"/>
        <c:scaling>
          <c:orientation val="minMax"/>
        </c:scaling>
        <c:delete val="0"/>
        <c:axPos val="l"/>
        <c:numFmt formatCode="_(* #,##0_);_(* \(#,##0\);_(* &quot;-&quot;??_);_(@_)"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00233936"/>
        <c:crosses val="autoZero"/>
        <c:crossBetween val="between"/>
        <c:dispUnits>
          <c:builtInUnit val="thousands"/>
          <c:dispUnitsLbl>
            <c:layout>
              <c:manualLayout>
                <c:xMode val="edge"/>
                <c:yMode val="edge"/>
                <c:x val="3.0577276191941965E-3"/>
                <c:y val="0.40697063903775027"/>
              </c:manualLayout>
            </c:layout>
            <c:spPr>
              <a:noFill/>
              <a:ln>
                <a:noFill/>
              </a:ln>
              <a:effectLst/>
            </c:spPr>
            <c:txPr>
              <a:bodyPr rot="-5400000" spcFirstLastPara="1" vertOverflow="ellipsis" vert="horz" wrap="square" anchor="ctr" anchorCtr="1"/>
              <a:lstStyle/>
              <a:p>
                <a:pPr>
                  <a:defRPr sz="20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ispUnitsLbl>
        </c:dispUnits>
      </c:valAx>
      <c:spPr>
        <a:solidFill>
          <a:schemeClr val="bg1"/>
        </a:solidFill>
        <a:ln>
          <a:noFill/>
        </a:ln>
        <a:effectLst/>
      </c:spPr>
    </c:plotArea>
    <c:legend>
      <c:legendPos val="t"/>
      <c:layout>
        <c:manualLayout>
          <c:xMode val="edge"/>
          <c:yMode val="edge"/>
          <c:x val="0.30475260193595605"/>
          <c:y val="9.3318908349203672E-2"/>
          <c:w val="0.34697381184951603"/>
          <c:h val="4.2520486191970873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20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9026141540897286E-2"/>
          <c:y val="0.12633236571204276"/>
          <c:w val="0.9451986973624853"/>
          <c:h val="0.71956989319856968"/>
        </c:manualLayout>
      </c:layout>
      <c:lineChart>
        <c:grouping val="standard"/>
        <c:varyColors val="0"/>
        <c:ser>
          <c:idx val="0"/>
          <c:order val="0"/>
          <c:tx>
            <c:strRef>
              <c:f>'III.1.5.Afil. SFS x sexo'!$J$4</c:f>
              <c:strCache>
                <c:ptCount val="1"/>
                <c:pt idx="0">
                  <c:v>SFS-Hombres </c:v>
                </c:pt>
              </c:strCache>
            </c:strRef>
          </c:tx>
          <c:spPr>
            <a:ln w="28575" cap="rnd" cmpd="sng" algn="ctr">
              <a:solidFill>
                <a:schemeClr val="accent5">
                  <a:lumMod val="50000"/>
                </a:schemeClr>
              </a:solidFill>
              <a:prstDash val="solid"/>
              <a:round/>
            </a:ln>
            <a:effectLst/>
          </c:spPr>
          <c:marker>
            <c:symbol val="circle"/>
            <c:size val="18"/>
            <c:spPr>
              <a:solidFill>
                <a:schemeClr val="accent5">
                  <a:lumMod val="50000"/>
                </a:schemeClr>
              </a:solidFill>
              <a:ln w="9525" cap="flat" cmpd="sng" algn="ctr">
                <a:solidFill>
                  <a:schemeClr val="accent6">
                    <a:shade val="95000"/>
                    <a:satMod val="105000"/>
                  </a:schemeClr>
                </a:solidFill>
                <a:prstDash val="solid"/>
                <a:round/>
              </a:ln>
              <a:effectLst/>
            </c:spPr>
          </c:marker>
          <c:dLbls>
            <c:dLbl>
              <c:idx val="0"/>
              <c:layout>
                <c:manualLayout>
                  <c:x val="-1.628393473604111E-2"/>
                  <c:y val="-9.85784741558927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E63-4370-A017-7F02129E4DD1}"/>
                </c:ext>
              </c:extLst>
            </c:dLbl>
            <c:dLbl>
              <c:idx val="1"/>
              <c:layout>
                <c:manualLayout>
                  <c:x val="-1.9823920548223972E-2"/>
                  <c:y val="-9.16449336951832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E63-4370-A017-7F02129E4DD1}"/>
                </c:ext>
              </c:extLst>
            </c:dLbl>
            <c:dLbl>
              <c:idx val="2"/>
              <c:layout>
                <c:manualLayout>
                  <c:x val="-1.5575937573604554E-2"/>
                  <c:y val="-0.1064911275998441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E63-4370-A017-7F02129E4DD1}"/>
                </c:ext>
              </c:extLst>
            </c:dLbl>
            <c:dLbl>
              <c:idx val="3"/>
              <c:layout>
                <c:manualLayout>
                  <c:x val="-1.7699929060914235E-2"/>
                  <c:y val="-0.10747024058308571"/>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E63-4370-A017-7F02129E4DD1}"/>
                </c:ext>
              </c:extLst>
            </c:dLbl>
            <c:dLbl>
              <c:idx val="4"/>
              <c:layout>
                <c:manualLayout>
                  <c:x val="-1.6991931898477718E-2"/>
                  <c:y val="-0.10219513828711826"/>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E63-4370-A017-7F02129E4DD1}"/>
                </c:ext>
              </c:extLst>
            </c:dLbl>
            <c:dLbl>
              <c:idx val="5"/>
              <c:layout>
                <c:manualLayout>
                  <c:x val="-1.6991931898477718E-2"/>
                  <c:y val="-9.29637092691750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E63-4370-A017-7F02129E4DD1}"/>
                </c:ext>
              </c:extLst>
            </c:dLbl>
            <c:dLbl>
              <c:idx val="6"/>
              <c:layout>
                <c:manualLayout>
                  <c:x val="-1.9823920548223944E-2"/>
                  <c:y val="-9.428248484316695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E63-4370-A017-7F02129E4DD1}"/>
                </c:ext>
              </c:extLst>
            </c:dLbl>
            <c:dLbl>
              <c:idx val="7"/>
              <c:layout>
                <c:manualLayout>
                  <c:x val="-1.8407926223350805E-2"/>
                  <c:y val="-9.428248484316695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E63-4370-A017-7F02129E4DD1}"/>
                </c:ext>
              </c:extLst>
            </c:dLbl>
            <c:dLbl>
              <c:idx val="8"/>
              <c:layout>
                <c:manualLayout>
                  <c:x val="-1.8407926223350805E-2"/>
                  <c:y val="-9.560126041715885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E63-4370-A017-7F02129E4DD1}"/>
                </c:ext>
              </c:extLst>
            </c:dLbl>
            <c:dLbl>
              <c:idx val="9"/>
              <c:layout>
                <c:manualLayout>
                  <c:x val="-1.9823920548223944E-2"/>
                  <c:y val="-0.1048326894351020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E63-4370-A017-7F02129E4DD1}"/>
                </c:ext>
              </c:extLst>
            </c:dLbl>
            <c:spPr>
              <a:noFill/>
              <a:ln>
                <a:noFill/>
              </a:ln>
              <a:effectLst/>
            </c:spPr>
            <c:txPr>
              <a:bodyPr rot="-5400000" spcFirstLastPara="1" vertOverflow="ellipsis" wrap="square" anchor="ctr" anchorCtr="1"/>
              <a:lstStyle/>
              <a:p>
                <a:pPr>
                  <a:defRPr sz="2000" b="0" i="0" u="none" strike="noStrike" kern="1200" baseline="0">
                    <a:ln>
                      <a:noFill/>
                    </a:ln>
                    <a:solidFill>
                      <a:schemeClr val="tx1"/>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'III.1.5.Afil. SFS x sexo'!$A$8:$A$20</c:f>
              <c:strCach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Nov.2022</c:v>
                </c:pt>
              </c:strCache>
            </c:strRef>
          </c:cat>
          <c:val>
            <c:numRef>
              <c:f>'III.1.5.Afil. SFS x sexo'!$J$8:$J$20</c:f>
              <c:numCache>
                <c:formatCode>#,##0</c:formatCode>
                <c:ptCount val="13"/>
                <c:pt idx="0">
                  <c:v>2114818</c:v>
                </c:pt>
                <c:pt idx="1">
                  <c:v>2178632</c:v>
                </c:pt>
                <c:pt idx="2">
                  <c:v>2392114</c:v>
                </c:pt>
                <c:pt idx="3">
                  <c:v>2705829</c:v>
                </c:pt>
                <c:pt idx="4">
                  <c:v>2978843</c:v>
                </c:pt>
                <c:pt idx="5">
                  <c:v>3247604</c:v>
                </c:pt>
                <c:pt idx="6">
                  <c:v>3384848</c:v>
                </c:pt>
                <c:pt idx="7">
                  <c:v>3655041</c:v>
                </c:pt>
                <c:pt idx="8">
                  <c:v>3808361</c:v>
                </c:pt>
                <c:pt idx="9">
                  <c:v>3884741</c:v>
                </c:pt>
                <c:pt idx="10">
                  <c:v>4961110</c:v>
                </c:pt>
                <c:pt idx="11">
                  <c:v>4997908</c:v>
                </c:pt>
                <c:pt idx="12">
                  <c:v>5158291</c:v>
                </c:pt>
              </c:numCache>
            </c:numRef>
          </c:val>
          <c:smooth val="0"/>
          <c:extLst>
            <c:ext xmlns:c16="http://schemas.microsoft.com/office/drawing/2014/chart" uri="{C3380CC4-5D6E-409C-BE32-E72D297353CC}">
              <c16:uniqueId val="{0000000B-016C-48E1-A8E8-9D680922F7AA}"/>
            </c:ext>
          </c:extLst>
        </c:ser>
        <c:ser>
          <c:idx val="1"/>
          <c:order val="1"/>
          <c:tx>
            <c:strRef>
              <c:f>'III.1.5.Afil. SFS x sexo'!$L$4</c:f>
              <c:strCache>
                <c:ptCount val="1"/>
                <c:pt idx="0">
                  <c:v>SFS-Mujeres  </c:v>
                </c:pt>
              </c:strCache>
            </c:strRef>
          </c:tx>
          <c:spPr>
            <a:ln w="28575" cap="rnd" cmpd="sng" algn="ctr">
              <a:solidFill>
                <a:srgbClr val="00A94F"/>
              </a:solidFill>
              <a:prstDash val="solid"/>
              <a:round/>
            </a:ln>
            <a:effectLst/>
          </c:spPr>
          <c:marker>
            <c:symbol val="circle"/>
            <c:size val="18"/>
            <c:spPr>
              <a:solidFill>
                <a:srgbClr val="00A94F"/>
              </a:solidFill>
              <a:ln w="9525" cap="flat" cmpd="sng" algn="ctr">
                <a:solidFill>
                  <a:srgbClr val="00A94F"/>
                </a:solidFill>
                <a:prstDash val="solid"/>
                <a:round/>
              </a:ln>
              <a:effectLst/>
            </c:spPr>
          </c:marker>
          <c:dPt>
            <c:idx val="10"/>
            <c:bubble3D val="0"/>
            <c:extLst>
              <c:ext xmlns:c16="http://schemas.microsoft.com/office/drawing/2014/chart" uri="{C3380CC4-5D6E-409C-BE32-E72D297353CC}">
                <c16:uniqueId val="{00000016-016C-48E1-A8E8-9D680922F7AA}"/>
              </c:ext>
            </c:extLst>
          </c:dPt>
          <c:dLbls>
            <c:dLbl>
              <c:idx val="0"/>
              <c:layout>
                <c:manualLayout>
                  <c:x val="-1.6971157118036925E-2"/>
                  <c:y val="0.1071784284768677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E63-4370-A017-7F02129E4DD1}"/>
                </c:ext>
              </c:extLst>
            </c:dLbl>
            <c:dLbl>
              <c:idx val="1"/>
              <c:layout>
                <c:manualLayout>
                  <c:x val="-1.9136700109335849E-2"/>
                  <c:y val="0.1140654956790824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E63-4370-A017-7F02129E4DD1}"/>
                </c:ext>
              </c:extLst>
            </c:dLbl>
            <c:dLbl>
              <c:idx val="2"/>
              <c:layout>
                <c:manualLayout>
                  <c:x val="-1.7741454399766616E-2"/>
                  <c:y val="0.1134790922424029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E63-4370-A017-7F02129E4DD1}"/>
                </c:ext>
              </c:extLst>
            </c:dLbl>
            <c:dLbl>
              <c:idx val="3"/>
              <c:layout>
                <c:manualLayout>
                  <c:x val="-1.4035431609204042E-2"/>
                  <c:y val="0.1161166384359528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E63-4370-A017-7F02129E4DD1}"/>
                </c:ext>
              </c:extLst>
            </c:dLbl>
            <c:dLbl>
              <c:idx val="4"/>
              <c:layout>
                <c:manualLayout>
                  <c:x val="-1.6929669861281072E-2"/>
                  <c:y val="0.1145046636208381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E63-4370-A017-7F02129E4DD1}"/>
                </c:ext>
              </c:extLst>
            </c:dLbl>
            <c:dLbl>
              <c:idx val="5"/>
              <c:layout>
                <c:manualLayout>
                  <c:x val="-1.8428662403788872E-2"/>
                  <c:y val="0.1108415460488528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E63-4370-A017-7F02129E4DD1}"/>
                </c:ext>
              </c:extLst>
            </c:dLbl>
            <c:dLbl>
              <c:idx val="6"/>
              <c:layout>
                <c:manualLayout>
                  <c:x val="-1.9844680432784964E-2"/>
                  <c:y val="0.1058596553800928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E63-4370-A017-7F02129E4DD1}"/>
                </c:ext>
              </c:extLst>
            </c:dLbl>
            <c:dLbl>
              <c:idx val="7"/>
              <c:layout>
                <c:manualLayout>
                  <c:x val="-1.7720682080339757E-2"/>
                  <c:y val="0.1123075546405518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E63-4370-A017-7F02129E4DD1}"/>
                </c:ext>
              </c:extLst>
            </c:dLbl>
            <c:dLbl>
              <c:idx val="8"/>
              <c:layout>
                <c:manualLayout>
                  <c:x val="-1.6263176794587813E-2"/>
                  <c:y val="0.1218321680363164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E63-4370-A017-7F02129E4DD1}"/>
                </c:ext>
              </c:extLst>
            </c:dLbl>
            <c:dLbl>
              <c:idx val="9"/>
              <c:layout>
                <c:manualLayout>
                  <c:x val="-1.6991929437463891E-2"/>
                  <c:y val="0.1153842687758574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E63-4370-A017-7F02129E4DD1}"/>
                </c:ext>
              </c:extLst>
            </c:dLbl>
            <c:spPr>
              <a:noFill/>
              <a:ln>
                <a:noFill/>
              </a:ln>
              <a:effectLst/>
            </c:spPr>
            <c:txPr>
              <a:bodyPr rot="-5400000" spcFirstLastPara="1" vertOverflow="ellipsis" wrap="square" anchor="ctr" anchorCtr="1"/>
              <a:lstStyle/>
              <a:p>
                <a:pPr>
                  <a:defRPr sz="2000" b="0" i="0" u="none" strike="noStrike" kern="1200" baseline="0">
                    <a:ln>
                      <a:noFill/>
                    </a:ln>
                    <a:solidFill>
                      <a:schemeClr val="tx1"/>
                    </a:solidFill>
                    <a:latin typeface="Arial" panose="020B0604020202020204" pitchFamily="34" charset="0"/>
                    <a:ea typeface="+mn-ea"/>
                    <a:cs typeface="Arial" panose="020B0604020202020204" pitchFamily="34" charset="0"/>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'III.1.5.Afil. SFS x sexo'!$A$8:$A$20</c:f>
              <c:strCach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Nov.2022</c:v>
                </c:pt>
              </c:strCache>
            </c:strRef>
          </c:cat>
          <c:val>
            <c:numRef>
              <c:f>'III.1.5.Afil. SFS x sexo'!$L$8:$L$20</c:f>
              <c:numCache>
                <c:formatCode>#,##0</c:formatCode>
                <c:ptCount val="13"/>
                <c:pt idx="0">
                  <c:v>2263051</c:v>
                </c:pt>
                <c:pt idx="1">
                  <c:v>2342218</c:v>
                </c:pt>
                <c:pt idx="2">
                  <c:v>2599648</c:v>
                </c:pt>
                <c:pt idx="3">
                  <c:v>2946900</c:v>
                </c:pt>
                <c:pt idx="4">
                  <c:v>3178402</c:v>
                </c:pt>
                <c:pt idx="5">
                  <c:v>3409639</c:v>
                </c:pt>
                <c:pt idx="6">
                  <c:v>3553508</c:v>
                </c:pt>
                <c:pt idx="7">
                  <c:v>3794239</c:v>
                </c:pt>
                <c:pt idx="8">
                  <c:v>3965776</c:v>
                </c:pt>
                <c:pt idx="9">
                  <c:v>4070182</c:v>
                </c:pt>
                <c:pt idx="10">
                  <c:v>5000632</c:v>
                </c:pt>
                <c:pt idx="11">
                  <c:v>5034900</c:v>
                </c:pt>
                <c:pt idx="12">
                  <c:v>5192434</c:v>
                </c:pt>
              </c:numCache>
            </c:numRef>
          </c:val>
          <c:smooth val="0"/>
          <c:extLst>
            <c:ext xmlns:c16="http://schemas.microsoft.com/office/drawing/2014/chart" uri="{C3380CC4-5D6E-409C-BE32-E72D297353CC}">
              <c16:uniqueId val="{00000017-016C-48E1-A8E8-9D680922F7AA}"/>
            </c:ext>
          </c:extLst>
        </c:ser>
        <c:dLbls>
          <c:showLegendKey val="0"/>
          <c:showVal val="0"/>
          <c:showCatName val="0"/>
          <c:showSerName val="0"/>
          <c:showPercent val="0"/>
          <c:showBubbleSize val="0"/>
        </c:dLbls>
        <c:marker val="1"/>
        <c:smooth val="0"/>
        <c:axId val="402319280"/>
        <c:axId val="402319672"/>
      </c:lineChart>
      <c:catAx>
        <c:axId val="402319280"/>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800" b="0" i="0" u="none" strike="noStrike" kern="1200" baseline="0">
                <a:ln>
                  <a:noFill/>
                </a:ln>
                <a:solidFill>
                  <a:schemeClr val="tx1"/>
                </a:solidFill>
                <a:latin typeface="Arial" panose="020B0604020202020204" pitchFamily="34" charset="0"/>
                <a:ea typeface="+mn-ea"/>
                <a:cs typeface="Arial" panose="020B0604020202020204" pitchFamily="34" charset="0"/>
              </a:defRPr>
            </a:pPr>
            <a:endParaRPr lang="en-US"/>
          </a:p>
        </c:txPr>
        <c:crossAx val="402319672"/>
        <c:crosses val="autoZero"/>
        <c:auto val="1"/>
        <c:lblAlgn val="ctr"/>
        <c:lblOffset val="100"/>
        <c:noMultiLvlLbl val="0"/>
      </c:catAx>
      <c:valAx>
        <c:axId val="402319672"/>
        <c:scaling>
          <c:orientation val="minMax"/>
        </c:scaling>
        <c:delete val="1"/>
        <c:axPos val="l"/>
        <c:numFmt formatCode="#,##0" sourceLinked="1"/>
        <c:majorTickMark val="none"/>
        <c:minorTickMark val="none"/>
        <c:tickLblPos val="nextTo"/>
        <c:crossAx val="402319280"/>
        <c:crosses val="autoZero"/>
        <c:crossBetween val="between"/>
      </c:valAx>
      <c:spPr>
        <a:solidFill>
          <a:schemeClr val="bg1"/>
        </a:solidFill>
        <a:ln>
          <a:noFill/>
        </a:ln>
        <a:effectLst/>
      </c:spPr>
    </c:plotArea>
    <c:legend>
      <c:legendPos val="t"/>
      <c:layout>
        <c:manualLayout>
          <c:xMode val="edge"/>
          <c:yMode val="edge"/>
          <c:x val="0.3468138476905433"/>
          <c:y val="4.1502571013620482E-2"/>
          <c:w val="0.28266424143813329"/>
          <c:h val="5.8435693808269872E-2"/>
        </c:manualLayout>
      </c:layout>
      <c:overlay val="0"/>
      <c:spPr>
        <a:noFill/>
        <a:ln>
          <a:noFill/>
        </a:ln>
        <a:effectLst/>
      </c:spPr>
      <c:txPr>
        <a:bodyPr rot="0" spcFirstLastPara="1" vertOverflow="ellipsis" vert="horz" wrap="square" anchor="ctr" anchorCtr="1"/>
        <a:lstStyle/>
        <a:p>
          <a:pPr>
            <a:defRPr sz="2000" b="0" i="0" u="none" strike="noStrike" kern="1200" baseline="0">
              <a:ln>
                <a:noFill/>
              </a:ln>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2000">
          <a:ln>
            <a:noFill/>
          </a:ln>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0000901521212217E-2"/>
          <c:y val="0.25744919775532565"/>
          <c:w val="0.97413302399741142"/>
          <c:h val="0.59744635113786193"/>
        </c:manualLayout>
      </c:layout>
      <c:barChart>
        <c:barDir val="col"/>
        <c:grouping val="clustered"/>
        <c:varyColors val="0"/>
        <c:ser>
          <c:idx val="1"/>
          <c:order val="0"/>
          <c:tx>
            <c:strRef>
              <c:f>'III.2.2. Afil. SFS RC Anual '!$C$4</c:f>
              <c:strCache>
                <c:ptCount val="1"/>
                <c:pt idx="0">
                  <c:v>Dependientes  Totales RC</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1.00133865853179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6DF-4FE9-B148-CBD52F78CE64}"/>
                </c:ext>
              </c:extLst>
            </c:dLbl>
            <c:dLbl>
              <c:idx val="8"/>
              <c:layout>
                <c:manualLayout>
                  <c:x val="2.8107833334447318E-3"/>
                  <c:y val="-6.752608766715232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F38-45E0-B881-C5FD7FEA3187}"/>
                </c:ext>
              </c:extLst>
            </c:dLbl>
            <c:spPr>
              <a:noFill/>
              <a:ln>
                <a:noFill/>
              </a:ln>
              <a:effectLst/>
            </c:spPr>
            <c:txPr>
              <a:bodyPr rot="-5400000" spcFirstLastPara="1" vertOverflow="ellipsis" wrap="square" anchor="ctr" anchorCtr="1"/>
              <a:lstStyle/>
              <a:p>
                <a:pPr>
                  <a:defRPr sz="2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'III.2.2. Afil. SFS RC Anual '!$A$5:$A$19</c15:sqref>
                  </c15:fullRef>
                </c:ext>
              </c:extLst>
              <c:f>'III.2.2. Afil. SFS RC Anual '!$A$9:$A$19</c:f>
              <c:strCache>
                <c:ptCount val="11"/>
                <c:pt idx="0">
                  <c:v>Dic.2012</c:v>
                </c:pt>
                <c:pt idx="1">
                  <c:v>Dic.2013</c:v>
                </c:pt>
                <c:pt idx="2">
                  <c:v>Dic.2014</c:v>
                </c:pt>
                <c:pt idx="3">
                  <c:v>Dic.2015</c:v>
                </c:pt>
                <c:pt idx="4">
                  <c:v>Dic.2016</c:v>
                </c:pt>
                <c:pt idx="5">
                  <c:v>Dic.2017</c:v>
                </c:pt>
                <c:pt idx="6">
                  <c:v>Dic.2018</c:v>
                </c:pt>
                <c:pt idx="7">
                  <c:v>Dic.2019</c:v>
                </c:pt>
                <c:pt idx="8">
                  <c:v>Dic. 2020</c:v>
                </c:pt>
                <c:pt idx="9">
                  <c:v>Dic.2021</c:v>
                </c:pt>
                <c:pt idx="10">
                  <c:v>Nov.2022</c:v>
                </c:pt>
              </c:strCache>
            </c:strRef>
          </c:cat>
          <c:val>
            <c:numRef>
              <c:extLst>
                <c:ext xmlns:c15="http://schemas.microsoft.com/office/drawing/2012/chart" uri="{02D57815-91ED-43cb-92C2-25804820EDAC}">
                  <c15:fullRef>
                    <c15:sqref>'III.2.2. Afil. SFS RC Anual '!$C$5:$C$19</c15:sqref>
                  </c15:fullRef>
                </c:ext>
              </c:extLst>
              <c:f>'III.2.2. Afil. SFS RC Anual '!$C$9:$C$19</c:f>
              <c:numCache>
                <c:formatCode>#,##0</c:formatCode>
                <c:ptCount val="11"/>
                <c:pt idx="0">
                  <c:v>1445581</c:v>
                </c:pt>
                <c:pt idx="1">
                  <c:v>1561485</c:v>
                </c:pt>
                <c:pt idx="2">
                  <c:v>1718613</c:v>
                </c:pt>
                <c:pt idx="3">
                  <c:v>1826204</c:v>
                </c:pt>
                <c:pt idx="4">
                  <c:v>1971618</c:v>
                </c:pt>
                <c:pt idx="5">
                  <c:v>2136515</c:v>
                </c:pt>
                <c:pt idx="6">
                  <c:v>2294628</c:v>
                </c:pt>
                <c:pt idx="7">
                  <c:v>2337255</c:v>
                </c:pt>
                <c:pt idx="8">
                  <c:v>2366912</c:v>
                </c:pt>
                <c:pt idx="9">
                  <c:v>2366912</c:v>
                </c:pt>
                <c:pt idx="10">
                  <c:v>2486044</c:v>
                </c:pt>
              </c:numCache>
            </c:numRef>
          </c:val>
          <c:extLst>
            <c:ext xmlns:c15="http://schemas.microsoft.com/office/drawing/2012/chart" uri="{02D57815-91ED-43cb-92C2-25804820EDAC}">
              <c15:categoryFilterExceptions>
                <c15:categoryFilterException>
                  <c15:sqref>'III.2.2. Afil. SFS RC Anual '!$C$5</c15:sqref>
                  <c15:dLbl>
                    <c:idx val="-1"/>
                    <c:layout>
                      <c:manualLayout>
                        <c:x val="-9.8317558427565756E-3"/>
                        <c:y val="1.2600228867779152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0-E634-479A-B6A7-B382ADE4AB47}"/>
                      </c:ext>
                    </c:extLst>
                  </c15:dLbl>
                </c15:categoryFilterException>
                <c15:categoryFilterException>
                  <c15:sqref>'III.2.2. Afil. SFS RC Anual '!$C$6</c15:sqref>
                  <c15:dLbl>
                    <c:idx val="-1"/>
                    <c:layout>
                      <c:manualLayout>
                        <c:x val="-1.0988433000727932E-2"/>
                        <c:y val="0"/>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1-E634-479A-B6A7-B382ADE4AB47}"/>
                      </c:ext>
                    </c:extLst>
                  </c15:dLbl>
                </c15:categoryFilterException>
                <c15:categoryFilterException>
                  <c15:sqref>'III.2.2. Afil. SFS RC Anual '!$C$7</c15:sqref>
                  <c15:dLbl>
                    <c:idx val="-1"/>
                    <c:layout>
                      <c:manualLayout>
                        <c:x val="-9.290804348286422E-3"/>
                        <c:y val="2.5417737272727093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2-E634-479A-B6A7-B382ADE4AB47}"/>
                      </c:ext>
                    </c:extLst>
                  </c15:dLbl>
                </c15:categoryFilterException>
                <c15:categoryFilterException>
                  <c15:sqref>'III.2.2. Afil. SFS RC Anual '!$C$8</c15:sqref>
                  <c15:dLbl>
                    <c:idx val="-1"/>
                    <c:layout>
                      <c:manualLayout>
                        <c:x val="-1.3547523027194716E-2"/>
                        <c:y val="-4.6279823232329442E-17"/>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3-E634-479A-B6A7-B382ADE4AB47}"/>
                      </c:ext>
                    </c:extLst>
                  </c15:dLbl>
                </c15:categoryFilterException>
              </c15:categoryFilterExceptions>
            </c:ext>
            <c:ext xmlns:c16="http://schemas.microsoft.com/office/drawing/2014/chart" uri="{C3380CC4-5D6E-409C-BE32-E72D297353CC}">
              <c16:uniqueId val="{00000005-36DF-4FE9-B148-CBD52F78CE64}"/>
            </c:ext>
          </c:extLst>
        </c:ser>
        <c:ser>
          <c:idx val="0"/>
          <c:order val="1"/>
          <c:tx>
            <c:strRef>
              <c:f>'III.2.2. Afil. SFS RC Anual '!$B$4</c:f>
              <c:strCache>
                <c:ptCount val="1"/>
                <c:pt idx="0">
                  <c:v>Afiliados Titulares RC</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6.3220603607876428E-3"/>
                  <c:y val="3.788700313180176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6DF-4FE9-B148-CBD52F78CE64}"/>
                </c:ext>
              </c:extLst>
            </c:dLbl>
            <c:dLbl>
              <c:idx val="1"/>
              <c:layout>
                <c:manualLayout>
                  <c:x val="9.3017335812750433E-3"/>
                  <c:y val="-1.7164091292329081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6DF-4FE9-B148-CBD52F78CE64}"/>
                </c:ext>
              </c:extLst>
            </c:dLbl>
            <c:dLbl>
              <c:idx val="2"/>
              <c:layout>
                <c:manualLayout>
                  <c:x val="9.8103982999577233E-3"/>
                  <c:y val="-5.03145989426522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6DF-4FE9-B148-CBD52F78CE64}"/>
                </c:ext>
              </c:extLst>
            </c:dLbl>
            <c:dLbl>
              <c:idx val="3"/>
              <c:layout>
                <c:manualLayout>
                  <c:x val="1.0977731460093157E-2"/>
                  <c:y val="3.797431180427095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6DF-4FE9-B148-CBD52F78CE64}"/>
                </c:ext>
              </c:extLst>
            </c:dLbl>
            <c:dLbl>
              <c:idx val="4"/>
              <c:layout>
                <c:manualLayout>
                  <c:x val="9.2534172637708904E-3"/>
                  <c:y val="-2.520045773555853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6DF-4FE9-B148-CBD52F78CE64}"/>
                </c:ext>
              </c:extLst>
            </c:dLbl>
            <c:dLbl>
              <c:idx val="5"/>
              <c:layout>
                <c:manualLayout>
                  <c:x val="8.5043119849345563E-3"/>
                  <c:y val="-2.49858003925724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6DF-4FE9-B148-CBD52F78CE64}"/>
                </c:ext>
              </c:extLst>
            </c:dLbl>
            <c:dLbl>
              <c:idx val="6"/>
              <c:layout>
                <c:manualLayout>
                  <c:x val="8.8158683037926934E-3"/>
                  <c:y val="-1.31983512661167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6DF-4FE9-B148-CBD52F78CE64}"/>
                </c:ext>
              </c:extLst>
            </c:dLbl>
            <c:dLbl>
              <c:idx val="7"/>
              <c:layout>
                <c:manualLayout>
                  <c:x val="9.0709964842298034E-3"/>
                  <c:y val="-1.30981591517098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285-4C47-A755-29266A36C15D}"/>
                </c:ext>
              </c:extLst>
            </c:dLbl>
            <c:dLbl>
              <c:idx val="8"/>
              <c:layout>
                <c:manualLayout>
                  <c:x val="7.2829134865309555E-3"/>
                  <c:y val="1.291079716751342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21E-4222-809D-563E2ED1E34B}"/>
                </c:ext>
              </c:extLst>
            </c:dLbl>
            <c:dLbl>
              <c:idx val="9"/>
              <c:layout>
                <c:manualLayout>
                  <c:x val="8.3022895013034857E-3"/>
                  <c:y val="-1.286549399546168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E52-4E43-8E01-D86642600AF6}"/>
                </c:ext>
              </c:extLst>
            </c:dLbl>
            <c:dLbl>
              <c:idx val="10"/>
              <c:layout>
                <c:manualLayout>
                  <c:x val="6.4801177952751353E-3"/>
                  <c:y val="2.57309879909224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10A-498E-9CE6-00AB94D8D355}"/>
                </c:ext>
              </c:extLst>
            </c:dLbl>
            <c:spPr>
              <a:noFill/>
              <a:ln>
                <a:noFill/>
              </a:ln>
              <a:effectLst/>
            </c:spPr>
            <c:txPr>
              <a:bodyPr rot="-5400000" spcFirstLastPara="1" vertOverflow="ellipsis" wrap="square" anchor="ctr" anchorCtr="1"/>
              <a:lstStyle/>
              <a:p>
                <a:pPr>
                  <a:defRPr sz="2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'III.2.2. Afil. SFS RC Anual '!$A$5:$A$19</c15:sqref>
                  </c15:fullRef>
                </c:ext>
              </c:extLst>
              <c:f>'III.2.2. Afil. SFS RC Anual '!$A$9:$A$19</c:f>
              <c:strCache>
                <c:ptCount val="11"/>
                <c:pt idx="0">
                  <c:v>Dic.2012</c:v>
                </c:pt>
                <c:pt idx="1">
                  <c:v>Dic.2013</c:v>
                </c:pt>
                <c:pt idx="2">
                  <c:v>Dic.2014</c:v>
                </c:pt>
                <c:pt idx="3">
                  <c:v>Dic.2015</c:v>
                </c:pt>
                <c:pt idx="4">
                  <c:v>Dic.2016</c:v>
                </c:pt>
                <c:pt idx="5">
                  <c:v>Dic.2017</c:v>
                </c:pt>
                <c:pt idx="6">
                  <c:v>Dic.2018</c:v>
                </c:pt>
                <c:pt idx="7">
                  <c:v>Dic.2019</c:v>
                </c:pt>
                <c:pt idx="8">
                  <c:v>Dic. 2020</c:v>
                </c:pt>
                <c:pt idx="9">
                  <c:v>Dic.2021</c:v>
                </c:pt>
                <c:pt idx="10">
                  <c:v>Nov.2022</c:v>
                </c:pt>
              </c:strCache>
            </c:strRef>
          </c:cat>
          <c:val>
            <c:numRef>
              <c:extLst>
                <c:ext xmlns:c15="http://schemas.microsoft.com/office/drawing/2012/chart" uri="{02D57815-91ED-43cb-92C2-25804820EDAC}">
                  <c15:fullRef>
                    <c15:sqref>'III.2.2. Afil. SFS RC Anual '!$B$5:$B$19</c15:sqref>
                  </c15:fullRef>
                </c:ext>
              </c:extLst>
              <c:f>'III.2.2. Afil. SFS RC Anual '!$B$9:$B$19</c:f>
              <c:numCache>
                <c:formatCode>#,##0</c:formatCode>
                <c:ptCount val="11"/>
                <c:pt idx="0">
                  <c:v>1242830</c:v>
                </c:pt>
                <c:pt idx="1">
                  <c:v>1297821</c:v>
                </c:pt>
                <c:pt idx="2">
                  <c:v>1422986</c:v>
                </c:pt>
                <c:pt idx="3">
                  <c:v>1513634</c:v>
                </c:pt>
                <c:pt idx="4">
                  <c:v>1619670</c:v>
                </c:pt>
                <c:pt idx="5">
                  <c:v>1766077</c:v>
                </c:pt>
                <c:pt idx="6">
                  <c:v>1859359</c:v>
                </c:pt>
                <c:pt idx="7">
                  <c:v>1891406</c:v>
                </c:pt>
                <c:pt idx="8">
                  <c:v>1847991</c:v>
                </c:pt>
                <c:pt idx="9">
                  <c:v>1928263</c:v>
                </c:pt>
                <c:pt idx="10">
                  <c:v>2072394</c:v>
                </c:pt>
              </c:numCache>
            </c:numRef>
          </c:val>
          <c:extLst>
            <c:ext xmlns:c15="http://schemas.microsoft.com/office/drawing/2012/chart" uri="{02D57815-91ED-43cb-92C2-25804820EDAC}">
              <c15:categoryFilterExceptions>
                <c15:categoryFilterException>
                  <c15:sqref>'III.2.2. Afil. SFS RC Anual '!$B$5</c15:sqref>
                  <c15:dLbl>
                    <c:idx val="-1"/>
                    <c:layout>
                      <c:manualLayout>
                        <c:x val="0"/>
                        <c:y val="5.0487663120869055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4-E634-479A-B6A7-B382ADE4AB47}"/>
                      </c:ext>
                    </c:extLst>
                  </c15:dLbl>
                </c15:categoryFilterException>
                <c15:categoryFilterException>
                  <c15:sqref>'III.2.2. Afil. SFS RC Anual '!$B$6</c15:sqref>
                  <c15:dLbl>
                    <c:idx val="-1"/>
                    <c:layout>
                      <c:manualLayout>
                        <c:x val="0"/>
                        <c:y val="7.5731494681303586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5-E634-479A-B6A7-B382ADE4AB47}"/>
                      </c:ext>
                    </c:extLst>
                  </c15:dLbl>
                </c15:categoryFilterException>
                <c15:categoryFilterException>
                  <c15:sqref>'III.2.2. Afil. SFS RC Anual '!$B$7</c15:sqref>
                  <c15:dLbl>
                    <c:idx val="-1"/>
                    <c:layout>
                      <c:manualLayout>
                        <c:x val="0"/>
                        <c:y val="-3.7865747340651793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6-E634-479A-B6A7-B382ADE4AB47}"/>
                      </c:ext>
                    </c:extLst>
                  </c15:dLbl>
                </c15:categoryFilterException>
                <c15:categoryFilterException>
                  <c15:sqref>'III.2.2. Afil. SFS RC Anual '!$B$8</c15:sqref>
                  <c15:dLbl>
                    <c:idx val="-1"/>
                    <c:layout>
                      <c:manualLayout>
                        <c:x val="1.7839195007344218E-2"/>
                        <c:y val="3.8399720583654124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7-E634-479A-B6A7-B382ADE4AB47}"/>
                      </c:ext>
                    </c:extLst>
                  </c15:dLbl>
                </c15:categoryFilterException>
              </c15:categoryFilterExceptions>
            </c:ext>
            <c:ext xmlns:c16="http://schemas.microsoft.com/office/drawing/2014/chart" uri="{C3380CC4-5D6E-409C-BE32-E72D297353CC}">
              <c16:uniqueId val="{00000011-36DF-4FE9-B148-CBD52F78CE64}"/>
            </c:ext>
          </c:extLst>
        </c:ser>
        <c:dLbls>
          <c:showLegendKey val="0"/>
          <c:showVal val="1"/>
          <c:showCatName val="0"/>
          <c:showSerName val="0"/>
          <c:showPercent val="0"/>
          <c:showBubbleSize val="0"/>
        </c:dLbls>
        <c:gapWidth val="58"/>
        <c:overlap val="51"/>
        <c:axId val="402266624"/>
        <c:axId val="402267016"/>
      </c:barChart>
      <c:catAx>
        <c:axId val="402266624"/>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02267016"/>
        <c:crosses val="autoZero"/>
        <c:auto val="1"/>
        <c:lblAlgn val="ctr"/>
        <c:lblOffset val="100"/>
        <c:noMultiLvlLbl val="0"/>
      </c:catAx>
      <c:valAx>
        <c:axId val="402267016"/>
        <c:scaling>
          <c:orientation val="minMax"/>
        </c:scaling>
        <c:delete val="1"/>
        <c:axPos val="l"/>
        <c:numFmt formatCode="#,##0" sourceLinked="1"/>
        <c:majorTickMark val="out"/>
        <c:minorTickMark val="none"/>
        <c:tickLblPos val="nextTo"/>
        <c:crossAx val="402266624"/>
        <c:crosses val="autoZero"/>
        <c:crossBetween val="between"/>
      </c:valAx>
      <c:spPr>
        <a:solidFill>
          <a:schemeClr val="bg1"/>
        </a:solidFill>
        <a:ln>
          <a:noFill/>
        </a:ln>
        <a:effectLst/>
      </c:spPr>
    </c:plotArea>
    <c:legend>
      <c:legendPos val="t"/>
      <c:layout>
        <c:manualLayout>
          <c:xMode val="edge"/>
          <c:yMode val="edge"/>
          <c:x val="0.22840879922611096"/>
          <c:y val="7.5469377756487876E-2"/>
          <c:w val="0.56096540073593038"/>
          <c:h val="4.908130579773657E-2"/>
        </c:manualLayout>
      </c:layout>
      <c:overlay val="0"/>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ysClr val="window" lastClr="FFFFFF"/>
    </a:solidFill>
    <a:ln w="9525" cap="flat" cmpd="sng" algn="ctr">
      <a:noFill/>
      <a:prstDash val="solid"/>
      <a:round/>
    </a:ln>
    <a:effectLst/>
  </c:spPr>
  <c:txPr>
    <a:bodyPr/>
    <a:lstStyle/>
    <a:p>
      <a:pPr>
        <a:defRPr sz="20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'III.2.2. Afil. SFS RC Anual '!$O$11</c:f>
              <c:strCache>
                <c:ptCount val="1"/>
                <c:pt idx="0">
                  <c:v>Regimen Cotributivo</c:v>
                </c:pt>
              </c:strCache>
            </c:strRef>
          </c:tx>
          <c:spPr>
            <a:solidFill>
              <a:schemeClr val="accent1"/>
            </a:solidFill>
            <a:ln>
              <a:noFill/>
            </a:ln>
            <a:effectLst/>
          </c:spPr>
          <c:invertIfNegative val="0"/>
          <c:cat>
            <c:strRef>
              <c:f>'III.2.2. Afil. SFS RC Anual '!$N$12:$N$14</c:f>
              <c:strCache>
                <c:ptCount val="3"/>
                <c:pt idx="0">
                  <c:v>Titulares</c:v>
                </c:pt>
                <c:pt idx="1">
                  <c:v>Dependientes Directos </c:v>
                </c:pt>
                <c:pt idx="2">
                  <c:v>Dependientes Adicionales</c:v>
                </c:pt>
              </c:strCache>
            </c:strRef>
          </c:cat>
          <c:val>
            <c:numRef>
              <c:f>'III.2.2. Afil. SFS RC Anual '!$O$12:$O$14</c:f>
              <c:numCache>
                <c:formatCode>_(* #,##0_);_(* \(#,##0\);_(* "-"_);_(@_)</c:formatCode>
                <c:ptCount val="3"/>
                <c:pt idx="0">
                  <c:v>2072394</c:v>
                </c:pt>
                <c:pt idx="1">
                  <c:v>2239967</c:v>
                </c:pt>
                <c:pt idx="2">
                  <c:v>246077</c:v>
                </c:pt>
              </c:numCache>
            </c:numRef>
          </c:val>
          <c:extLst>
            <c:ext xmlns:c16="http://schemas.microsoft.com/office/drawing/2014/chart" uri="{C3380CC4-5D6E-409C-BE32-E72D297353CC}">
              <c16:uniqueId val="{00000000-12F7-43C1-8447-D9ECCAE169F8}"/>
            </c:ext>
          </c:extLst>
        </c:ser>
        <c:ser>
          <c:idx val="1"/>
          <c:order val="1"/>
          <c:tx>
            <c:strRef>
              <c:f>'III.2.2. Afil. SFS RC Anual '!$P$11</c:f>
              <c:strCache>
                <c:ptCount val="1"/>
                <c:pt idx="0">
                  <c:v>Regimen Subsidiado</c:v>
                </c:pt>
              </c:strCache>
            </c:strRef>
          </c:tx>
          <c:spPr>
            <a:solidFill>
              <a:schemeClr val="accent2"/>
            </a:solidFill>
            <a:ln>
              <a:noFill/>
            </a:ln>
            <a:effectLst/>
          </c:spPr>
          <c:invertIfNegative val="0"/>
          <c:cat>
            <c:strRef>
              <c:f>'III.2.2. Afil. SFS RC Anual '!$N$12:$N$14</c:f>
              <c:strCache>
                <c:ptCount val="3"/>
                <c:pt idx="0">
                  <c:v>Titulares</c:v>
                </c:pt>
                <c:pt idx="1">
                  <c:v>Dependientes Directos </c:v>
                </c:pt>
                <c:pt idx="2">
                  <c:v>Dependientes Adicionales</c:v>
                </c:pt>
              </c:strCache>
            </c:strRef>
          </c:cat>
          <c:val>
            <c:numRef>
              <c:f>'III.2.2. Afil. SFS RC Anual '!$P$12:$P$14</c:f>
              <c:numCache>
                <c:formatCode>_(* #,##0_);_(* \(#,##0\);_(* "-"_);_(@_)</c:formatCode>
                <c:ptCount val="3"/>
                <c:pt idx="0">
                  <c:v>2885100</c:v>
                </c:pt>
                <c:pt idx="1">
                  <c:v>2907187</c:v>
                </c:pt>
              </c:numCache>
            </c:numRef>
          </c:val>
          <c:extLst>
            <c:ext xmlns:c16="http://schemas.microsoft.com/office/drawing/2014/chart" uri="{C3380CC4-5D6E-409C-BE32-E72D297353CC}">
              <c16:uniqueId val="{00000001-12F7-43C1-8447-D9ECCAE169F8}"/>
            </c:ext>
          </c:extLst>
        </c:ser>
        <c:dLbls>
          <c:showLegendKey val="0"/>
          <c:showVal val="0"/>
          <c:showCatName val="0"/>
          <c:showSerName val="0"/>
          <c:showPercent val="0"/>
          <c:showBubbleSize val="0"/>
        </c:dLbls>
        <c:gapWidth val="219"/>
        <c:overlap val="-27"/>
        <c:axId val="832307791"/>
        <c:axId val="832327759"/>
      </c:barChart>
      <c:catAx>
        <c:axId val="8323077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2327759"/>
        <c:crosses val="autoZero"/>
        <c:auto val="1"/>
        <c:lblAlgn val="ctr"/>
        <c:lblOffset val="100"/>
        <c:noMultiLvlLbl val="0"/>
      </c:catAx>
      <c:valAx>
        <c:axId val="832327759"/>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23077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64779810762645E-3"/>
          <c:y val="0.12051849254854814"/>
          <c:w val="0.95678774946648848"/>
          <c:h val="0.73272334136215034"/>
        </c:manualLayout>
      </c:layout>
      <c:lineChart>
        <c:grouping val="standard"/>
        <c:varyColors val="0"/>
        <c:ser>
          <c:idx val="0"/>
          <c:order val="0"/>
          <c:tx>
            <c:strRef>
              <c:f>'III.2.3.Afil. SFS RC X sex.tipo'!$B$4</c:f>
              <c:strCache>
                <c:ptCount val="1"/>
                <c:pt idx="0">
                  <c:v>Titulares-Masc</c:v>
                </c:pt>
              </c:strCache>
            </c:strRef>
          </c:tx>
          <c:spPr>
            <a:ln w="28575" cap="rnd">
              <a:solidFill>
                <a:schemeClr val="accent1"/>
              </a:solidFill>
              <a:round/>
            </a:ln>
            <a:effectLst/>
          </c:spPr>
          <c:marker>
            <c:symbol val="circle"/>
            <c:size val="1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'III.2.3.Afil. SFS RC X sex.tipo'!$A$5:$A$19</c15:sqref>
                  </c15:fullRef>
                </c:ext>
              </c:extLst>
              <c:f>'III.2.3.Afil. SFS RC X sex.tipo'!$A$9:$A$19</c:f>
              <c:strCache>
                <c:ptCount val="11"/>
                <c:pt idx="0">
                  <c:v>Dic.2012</c:v>
                </c:pt>
                <c:pt idx="1">
                  <c:v>Dic.2013</c:v>
                </c:pt>
                <c:pt idx="2">
                  <c:v>Dic.2014</c:v>
                </c:pt>
                <c:pt idx="3">
                  <c:v>Dic.2015</c:v>
                </c:pt>
                <c:pt idx="4">
                  <c:v>Dic.2016</c:v>
                </c:pt>
                <c:pt idx="5">
                  <c:v>Dic.2017</c:v>
                </c:pt>
                <c:pt idx="6">
                  <c:v>Dic.2018</c:v>
                </c:pt>
                <c:pt idx="7">
                  <c:v>Dic.2019</c:v>
                </c:pt>
                <c:pt idx="8">
                  <c:v>Dic.2020</c:v>
                </c:pt>
                <c:pt idx="9">
                  <c:v>Dic.2021</c:v>
                </c:pt>
                <c:pt idx="10">
                  <c:v>Nov.2022</c:v>
                </c:pt>
              </c:strCache>
            </c:strRef>
          </c:cat>
          <c:val>
            <c:numRef>
              <c:extLst>
                <c:ext xmlns:c15="http://schemas.microsoft.com/office/drawing/2012/chart" uri="{02D57815-91ED-43cb-92C2-25804820EDAC}">
                  <c15:fullRef>
                    <c15:sqref>'III.2.3.Afil. SFS RC X sex.tipo'!$B$5:$B$19</c15:sqref>
                  </c15:fullRef>
                </c:ext>
              </c:extLst>
              <c:f>'III.2.3.Afil. SFS RC X sex.tipo'!$B$9:$B$19</c:f>
              <c:numCache>
                <c:formatCode>#,##0</c:formatCode>
                <c:ptCount val="11"/>
                <c:pt idx="0">
                  <c:v>719477</c:v>
                </c:pt>
                <c:pt idx="1">
                  <c:v>761550</c:v>
                </c:pt>
                <c:pt idx="2">
                  <c:v>816912</c:v>
                </c:pt>
                <c:pt idx="3">
                  <c:v>866421</c:v>
                </c:pt>
                <c:pt idx="4">
                  <c:v>934645</c:v>
                </c:pt>
                <c:pt idx="5">
                  <c:v>1031680</c:v>
                </c:pt>
                <c:pt idx="6">
                  <c:v>1080694</c:v>
                </c:pt>
                <c:pt idx="7">
                  <c:v>1092969</c:v>
                </c:pt>
                <c:pt idx="8">
                  <c:v>1057677</c:v>
                </c:pt>
                <c:pt idx="9">
                  <c:v>1101179</c:v>
                </c:pt>
                <c:pt idx="10">
                  <c:v>1173220</c:v>
                </c:pt>
              </c:numCache>
            </c:numRef>
          </c:val>
          <c:smooth val="0"/>
          <c:extLst>
            <c:ext xmlns:c16="http://schemas.microsoft.com/office/drawing/2014/chart" uri="{C3380CC4-5D6E-409C-BE32-E72D297353CC}">
              <c16:uniqueId val="{00000000-2AB2-4F05-9D2F-9E797FA9DC9F}"/>
            </c:ext>
          </c:extLst>
        </c:ser>
        <c:ser>
          <c:idx val="1"/>
          <c:order val="1"/>
          <c:tx>
            <c:strRef>
              <c:f>'III.2.3.Afil. SFS RC X sex.tipo'!$E$4</c:f>
              <c:strCache>
                <c:ptCount val="1"/>
                <c:pt idx="0">
                  <c:v>Total de Dep-Masc</c:v>
                </c:pt>
              </c:strCache>
            </c:strRef>
          </c:tx>
          <c:spPr>
            <a:ln w="28575" cap="rnd">
              <a:solidFill>
                <a:schemeClr val="accent3"/>
              </a:solidFill>
              <a:round/>
            </a:ln>
            <a:effectLst/>
          </c:spPr>
          <c:marker>
            <c:symbol val="circle"/>
            <c:size val="15"/>
            <c:spPr>
              <a:solidFill>
                <a:schemeClr val="accent3"/>
              </a:solidFill>
              <a:ln w="9525">
                <a:solidFill>
                  <a:schemeClr val="accent3"/>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'III.2.3.Afil. SFS RC X sex.tipo'!$A$5:$A$19</c15:sqref>
                  </c15:fullRef>
                </c:ext>
              </c:extLst>
              <c:f>'III.2.3.Afil. SFS RC X sex.tipo'!$A$9:$A$19</c:f>
              <c:strCache>
                <c:ptCount val="11"/>
                <c:pt idx="0">
                  <c:v>Dic.2012</c:v>
                </c:pt>
                <c:pt idx="1">
                  <c:v>Dic.2013</c:v>
                </c:pt>
                <c:pt idx="2">
                  <c:v>Dic.2014</c:v>
                </c:pt>
                <c:pt idx="3">
                  <c:v>Dic.2015</c:v>
                </c:pt>
                <c:pt idx="4">
                  <c:v>Dic.2016</c:v>
                </c:pt>
                <c:pt idx="5">
                  <c:v>Dic.2017</c:v>
                </c:pt>
                <c:pt idx="6">
                  <c:v>Dic.2018</c:v>
                </c:pt>
                <c:pt idx="7">
                  <c:v>Dic.2019</c:v>
                </c:pt>
                <c:pt idx="8">
                  <c:v>Dic.2020</c:v>
                </c:pt>
                <c:pt idx="9">
                  <c:v>Dic.2021</c:v>
                </c:pt>
                <c:pt idx="10">
                  <c:v>Nov.2022</c:v>
                </c:pt>
              </c:strCache>
            </c:strRef>
          </c:cat>
          <c:val>
            <c:numRef>
              <c:extLst>
                <c:ext xmlns:c15="http://schemas.microsoft.com/office/drawing/2012/chart" uri="{02D57815-91ED-43cb-92C2-25804820EDAC}">
                  <c15:fullRef>
                    <c15:sqref>'III.2.3.Afil. SFS RC X sex.tipo'!$E$5:$E$19</c15:sqref>
                  </c15:fullRef>
                </c:ext>
              </c:extLst>
              <c:f>'III.2.3.Afil. SFS RC X sex.tipo'!$E$9:$E$19</c:f>
              <c:numCache>
                <c:formatCode>#,##0</c:formatCode>
                <c:ptCount val="11"/>
                <c:pt idx="0">
                  <c:v>641311</c:v>
                </c:pt>
                <c:pt idx="1">
                  <c:v>700848</c:v>
                </c:pt>
                <c:pt idx="2">
                  <c:v>761413</c:v>
                </c:pt>
                <c:pt idx="3">
                  <c:v>808390</c:v>
                </c:pt>
                <c:pt idx="4">
                  <c:v>874605</c:v>
                </c:pt>
                <c:pt idx="5">
                  <c:v>945486</c:v>
                </c:pt>
                <c:pt idx="6">
                  <c:v>1015486</c:v>
                </c:pt>
                <c:pt idx="7">
                  <c:v>1033421</c:v>
                </c:pt>
                <c:pt idx="8">
                  <c:v>1050009</c:v>
                </c:pt>
                <c:pt idx="9">
                  <c:v>1039742</c:v>
                </c:pt>
                <c:pt idx="10">
                  <c:v>1099971</c:v>
                </c:pt>
              </c:numCache>
            </c:numRef>
          </c:val>
          <c:smooth val="0"/>
          <c:extLst>
            <c:ext xmlns:c16="http://schemas.microsoft.com/office/drawing/2014/chart" uri="{C3380CC4-5D6E-409C-BE32-E72D297353CC}">
              <c16:uniqueId val="{00000001-2AB2-4F05-9D2F-9E797FA9DC9F}"/>
            </c:ext>
          </c:extLst>
        </c:ser>
        <c:ser>
          <c:idx val="2"/>
          <c:order val="2"/>
          <c:tx>
            <c:strRef>
              <c:f>'III.2.3.Afil. SFS RC X sex.tipo'!$G$4</c:f>
              <c:strCache>
                <c:ptCount val="1"/>
                <c:pt idx="0">
                  <c:v>Titulares-Fem</c:v>
                </c:pt>
              </c:strCache>
            </c:strRef>
          </c:tx>
          <c:spPr>
            <a:ln w="28575" cap="rnd">
              <a:solidFill>
                <a:schemeClr val="accent5"/>
              </a:solidFill>
              <a:round/>
            </a:ln>
            <a:effectLst/>
          </c:spPr>
          <c:marker>
            <c:symbol val="circle"/>
            <c:size val="15"/>
            <c:spPr>
              <a:solidFill>
                <a:schemeClr val="accent5"/>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'III.2.3.Afil. SFS RC X sex.tipo'!$A$5:$A$19</c15:sqref>
                  </c15:fullRef>
                </c:ext>
              </c:extLst>
              <c:f>'III.2.3.Afil. SFS RC X sex.tipo'!$A$9:$A$19</c:f>
              <c:strCache>
                <c:ptCount val="11"/>
                <c:pt idx="0">
                  <c:v>Dic.2012</c:v>
                </c:pt>
                <c:pt idx="1">
                  <c:v>Dic.2013</c:v>
                </c:pt>
                <c:pt idx="2">
                  <c:v>Dic.2014</c:v>
                </c:pt>
                <c:pt idx="3">
                  <c:v>Dic.2015</c:v>
                </c:pt>
                <c:pt idx="4">
                  <c:v>Dic.2016</c:v>
                </c:pt>
                <c:pt idx="5">
                  <c:v>Dic.2017</c:v>
                </c:pt>
                <c:pt idx="6">
                  <c:v>Dic.2018</c:v>
                </c:pt>
                <c:pt idx="7">
                  <c:v>Dic.2019</c:v>
                </c:pt>
                <c:pt idx="8">
                  <c:v>Dic.2020</c:v>
                </c:pt>
                <c:pt idx="9">
                  <c:v>Dic.2021</c:v>
                </c:pt>
                <c:pt idx="10">
                  <c:v>Nov.2022</c:v>
                </c:pt>
              </c:strCache>
            </c:strRef>
          </c:cat>
          <c:val>
            <c:numRef>
              <c:extLst>
                <c:ext xmlns:c15="http://schemas.microsoft.com/office/drawing/2012/chart" uri="{02D57815-91ED-43cb-92C2-25804820EDAC}">
                  <c15:fullRef>
                    <c15:sqref>'III.2.3.Afil. SFS RC X sex.tipo'!$G$5:$G$19</c15:sqref>
                  </c15:fullRef>
                </c:ext>
              </c:extLst>
              <c:f>'III.2.3.Afil. SFS RC X sex.tipo'!$G$9:$G$19</c:f>
              <c:numCache>
                <c:formatCode>#,##0</c:formatCode>
                <c:ptCount val="11"/>
                <c:pt idx="0">
                  <c:v>523353</c:v>
                </c:pt>
                <c:pt idx="1">
                  <c:v>557229</c:v>
                </c:pt>
                <c:pt idx="2">
                  <c:v>606074</c:v>
                </c:pt>
                <c:pt idx="3">
                  <c:v>647213</c:v>
                </c:pt>
                <c:pt idx="4">
                  <c:v>685025</c:v>
                </c:pt>
                <c:pt idx="5">
                  <c:v>734397</c:v>
                </c:pt>
                <c:pt idx="6">
                  <c:v>778665</c:v>
                </c:pt>
                <c:pt idx="7">
                  <c:v>798437</c:v>
                </c:pt>
                <c:pt idx="8">
                  <c:v>790314</c:v>
                </c:pt>
                <c:pt idx="9">
                  <c:v>827084</c:v>
                </c:pt>
                <c:pt idx="10">
                  <c:v>899174</c:v>
                </c:pt>
              </c:numCache>
            </c:numRef>
          </c:val>
          <c:smooth val="0"/>
          <c:extLst>
            <c:ext xmlns:c16="http://schemas.microsoft.com/office/drawing/2014/chart" uri="{C3380CC4-5D6E-409C-BE32-E72D297353CC}">
              <c16:uniqueId val="{00000002-2AB2-4F05-9D2F-9E797FA9DC9F}"/>
            </c:ext>
          </c:extLst>
        </c:ser>
        <c:ser>
          <c:idx val="3"/>
          <c:order val="3"/>
          <c:tx>
            <c:strRef>
              <c:f>'III.2.3.Afil. SFS RC X sex.tipo'!$J$4</c:f>
              <c:strCache>
                <c:ptCount val="1"/>
                <c:pt idx="0">
                  <c:v>Total Dep-Fem</c:v>
                </c:pt>
              </c:strCache>
            </c:strRef>
          </c:tx>
          <c:spPr>
            <a:ln w="28575" cap="rnd">
              <a:solidFill>
                <a:srgbClr val="00539B"/>
              </a:solidFill>
              <a:round/>
            </a:ln>
            <a:effectLst/>
          </c:spPr>
          <c:marker>
            <c:symbol val="circle"/>
            <c:size val="15"/>
            <c:spPr>
              <a:solidFill>
                <a:srgbClr val="00539B"/>
              </a:solidFill>
              <a:ln w="9525">
                <a:solidFill>
                  <a:srgbClr val="00539B"/>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'III.2.3.Afil. SFS RC X sex.tipo'!$A$5:$A$19</c15:sqref>
                  </c15:fullRef>
                </c:ext>
              </c:extLst>
              <c:f>'III.2.3.Afil. SFS RC X sex.tipo'!$A$9:$A$19</c:f>
              <c:strCache>
                <c:ptCount val="11"/>
                <c:pt idx="0">
                  <c:v>Dic.2012</c:v>
                </c:pt>
                <c:pt idx="1">
                  <c:v>Dic.2013</c:v>
                </c:pt>
                <c:pt idx="2">
                  <c:v>Dic.2014</c:v>
                </c:pt>
                <c:pt idx="3">
                  <c:v>Dic.2015</c:v>
                </c:pt>
                <c:pt idx="4">
                  <c:v>Dic.2016</c:v>
                </c:pt>
                <c:pt idx="5">
                  <c:v>Dic.2017</c:v>
                </c:pt>
                <c:pt idx="6">
                  <c:v>Dic.2018</c:v>
                </c:pt>
                <c:pt idx="7">
                  <c:v>Dic.2019</c:v>
                </c:pt>
                <c:pt idx="8">
                  <c:v>Dic.2020</c:v>
                </c:pt>
                <c:pt idx="9">
                  <c:v>Dic.2021</c:v>
                </c:pt>
                <c:pt idx="10">
                  <c:v>Nov.2022</c:v>
                </c:pt>
              </c:strCache>
            </c:strRef>
          </c:cat>
          <c:val>
            <c:numRef>
              <c:extLst>
                <c:ext xmlns:c15="http://schemas.microsoft.com/office/drawing/2012/chart" uri="{02D57815-91ED-43cb-92C2-25804820EDAC}">
                  <c15:fullRef>
                    <c15:sqref>'III.2.3.Afil. SFS RC X sex.tipo'!$J$5:$J$19</c15:sqref>
                  </c15:fullRef>
                </c:ext>
              </c:extLst>
              <c:f>'III.2.3.Afil. SFS RC X sex.tipo'!$J$9:$J$19</c:f>
              <c:numCache>
                <c:formatCode>#,##0</c:formatCode>
                <c:ptCount val="11"/>
                <c:pt idx="0">
                  <c:v>804270</c:v>
                </c:pt>
                <c:pt idx="1">
                  <c:v>881349</c:v>
                </c:pt>
                <c:pt idx="2">
                  <c:v>957200</c:v>
                </c:pt>
                <c:pt idx="3">
                  <c:v>1017814</c:v>
                </c:pt>
                <c:pt idx="4">
                  <c:v>1097013</c:v>
                </c:pt>
                <c:pt idx="5">
                  <c:v>1191029</c:v>
                </c:pt>
                <c:pt idx="6">
                  <c:v>1279142</c:v>
                </c:pt>
                <c:pt idx="7">
                  <c:v>1303834</c:v>
                </c:pt>
                <c:pt idx="8">
                  <c:v>1316903</c:v>
                </c:pt>
                <c:pt idx="9">
                  <c:v>1317354</c:v>
                </c:pt>
                <c:pt idx="10">
                  <c:v>1386073</c:v>
                </c:pt>
              </c:numCache>
            </c:numRef>
          </c:val>
          <c:smooth val="0"/>
          <c:extLst>
            <c:ext xmlns:c16="http://schemas.microsoft.com/office/drawing/2014/chart" uri="{C3380CC4-5D6E-409C-BE32-E72D297353CC}">
              <c16:uniqueId val="{00000003-2AB2-4F05-9D2F-9E797FA9DC9F}"/>
            </c:ext>
          </c:extLst>
        </c:ser>
        <c:dLbls>
          <c:showLegendKey val="0"/>
          <c:showVal val="0"/>
          <c:showCatName val="0"/>
          <c:showSerName val="0"/>
          <c:showPercent val="0"/>
          <c:showBubbleSize val="0"/>
        </c:dLbls>
        <c:marker val="1"/>
        <c:smooth val="0"/>
        <c:axId val="619247520"/>
        <c:axId val="619248176"/>
      </c:lineChart>
      <c:catAx>
        <c:axId val="619247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19248176"/>
        <c:crosses val="autoZero"/>
        <c:auto val="1"/>
        <c:lblAlgn val="ctr"/>
        <c:lblOffset val="100"/>
        <c:noMultiLvlLbl val="0"/>
      </c:catAx>
      <c:valAx>
        <c:axId val="61924817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619247520"/>
        <c:crosses val="autoZero"/>
        <c:crossBetween val="between"/>
      </c:valAx>
      <c:spPr>
        <a:noFill/>
        <a:ln>
          <a:noFill/>
        </a:ln>
        <a:effectLst/>
      </c:spPr>
    </c:plotArea>
    <c:legend>
      <c:legendPos val="b"/>
      <c:layout>
        <c:manualLayout>
          <c:xMode val="edge"/>
          <c:yMode val="edge"/>
          <c:x val="0.15536743536036493"/>
          <c:y val="7.7365323076834816E-2"/>
          <c:w val="0.70889195009561667"/>
          <c:h val="3.3048762014360369E-2"/>
        </c:manualLayout>
      </c:layout>
      <c:overlay val="0"/>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24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5.387961031117184E-2"/>
          <c:y val="6.9921052265303818E-2"/>
          <c:w val="0.93873464452377009"/>
          <c:h val="0.79848258744833711"/>
        </c:manualLayout>
      </c:layout>
      <c:barChart>
        <c:barDir val="col"/>
        <c:grouping val="stacked"/>
        <c:varyColors val="0"/>
        <c:ser>
          <c:idx val="0"/>
          <c:order val="0"/>
          <c:tx>
            <c:strRef>
              <c:f>'III.3.2. Afil anual SFS RS '!$C$4</c:f>
              <c:strCache>
                <c:ptCount val="1"/>
                <c:pt idx="0">
                  <c:v>Afiliados Titulares </c:v>
                </c:pt>
              </c:strCache>
            </c:strRef>
          </c:tx>
          <c:spPr>
            <a:solidFill>
              <a:schemeClr val="accent1">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2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'III.3.2. Afil anual SFS RS '!$B$5:$B$19</c15:sqref>
                  </c15:fullRef>
                </c:ext>
              </c:extLst>
              <c:f>'III.3.2. Afil anual SFS RS '!$B$9:$B$19</c:f>
              <c:strCache>
                <c:ptCount val="11"/>
                <c:pt idx="0">
                  <c:v>Dic. 2012</c:v>
                </c:pt>
                <c:pt idx="1">
                  <c:v>Dic. 2013</c:v>
                </c:pt>
                <c:pt idx="2">
                  <c:v>Dic. 2014</c:v>
                </c:pt>
                <c:pt idx="3">
                  <c:v>Dic. 2015</c:v>
                </c:pt>
                <c:pt idx="4">
                  <c:v>Dic. 2016</c:v>
                </c:pt>
                <c:pt idx="5">
                  <c:v>Dic. 2017</c:v>
                </c:pt>
                <c:pt idx="6">
                  <c:v>Dic.2018</c:v>
                </c:pt>
                <c:pt idx="7">
                  <c:v>Dic.2019</c:v>
                </c:pt>
                <c:pt idx="8">
                  <c:v>Dic. 2020</c:v>
                </c:pt>
                <c:pt idx="9">
                  <c:v>Dic.2021</c:v>
                </c:pt>
                <c:pt idx="10">
                  <c:v>Nov.2022</c:v>
                </c:pt>
              </c:strCache>
            </c:strRef>
          </c:cat>
          <c:val>
            <c:numRef>
              <c:extLst>
                <c:ext xmlns:c15="http://schemas.microsoft.com/office/drawing/2012/chart" uri="{02D57815-91ED-43cb-92C2-25804820EDAC}">
                  <c15:fullRef>
                    <c15:sqref>'III.3.2. Afil anual SFS RS '!$C$5:$C$19</c15:sqref>
                  </c15:fullRef>
                </c:ext>
              </c:extLst>
              <c:f>'III.3.2. Afil anual SFS RS '!$C$9:$C$19</c:f>
              <c:numCache>
                <c:formatCode>_(* #,##0_);_(* \(#,##0\);_(* "-"??_);_(@_)</c:formatCode>
                <c:ptCount val="11"/>
                <c:pt idx="0">
                  <c:v>1178040</c:v>
                </c:pt>
                <c:pt idx="1">
                  <c:v>1568225</c:v>
                </c:pt>
                <c:pt idx="2">
                  <c:v>1795214</c:v>
                </c:pt>
                <c:pt idx="3">
                  <c:v>2164705</c:v>
                </c:pt>
                <c:pt idx="4">
                  <c:v>2168957</c:v>
                </c:pt>
                <c:pt idx="5">
                  <c:v>2428212</c:v>
                </c:pt>
                <c:pt idx="6">
                  <c:v>2550398</c:v>
                </c:pt>
                <c:pt idx="7">
                  <c:v>2667056</c:v>
                </c:pt>
                <c:pt idx="8">
                  <c:v>4656130</c:v>
                </c:pt>
                <c:pt idx="9">
                  <c:v>2856987</c:v>
                </c:pt>
                <c:pt idx="10">
                  <c:v>2885100</c:v>
                </c:pt>
              </c:numCache>
            </c:numRef>
          </c:val>
          <c:extLst>
            <c:ext xmlns:c16="http://schemas.microsoft.com/office/drawing/2014/chart" uri="{C3380CC4-5D6E-409C-BE32-E72D297353CC}">
              <c16:uniqueId val="{00000017-B864-4DFD-8645-6954BC6BDE8D}"/>
            </c:ext>
          </c:extLst>
        </c:ser>
        <c:ser>
          <c:idx val="1"/>
          <c:order val="1"/>
          <c:tx>
            <c:strRef>
              <c:f>'III.3.2. Afil anual SFS RS '!$D$4</c:f>
              <c:strCache>
                <c:ptCount val="1"/>
                <c:pt idx="0">
                  <c:v>Afiliados Dependientes </c:v>
                </c:pt>
              </c:strCache>
            </c:strRef>
          </c:tx>
          <c:spPr>
            <a:solidFill>
              <a:schemeClr val="tx2">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2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'III.3.2. Afil anual SFS RS '!$B$5:$B$19</c15:sqref>
                  </c15:fullRef>
                </c:ext>
              </c:extLst>
              <c:f>'III.3.2. Afil anual SFS RS '!$B$9:$B$19</c:f>
              <c:strCache>
                <c:ptCount val="11"/>
                <c:pt idx="0">
                  <c:v>Dic. 2012</c:v>
                </c:pt>
                <c:pt idx="1">
                  <c:v>Dic. 2013</c:v>
                </c:pt>
                <c:pt idx="2">
                  <c:v>Dic. 2014</c:v>
                </c:pt>
                <c:pt idx="3">
                  <c:v>Dic. 2015</c:v>
                </c:pt>
                <c:pt idx="4">
                  <c:v>Dic. 2016</c:v>
                </c:pt>
                <c:pt idx="5">
                  <c:v>Dic. 2017</c:v>
                </c:pt>
                <c:pt idx="6">
                  <c:v>Dic.2018</c:v>
                </c:pt>
                <c:pt idx="7">
                  <c:v>Dic.2019</c:v>
                </c:pt>
                <c:pt idx="8">
                  <c:v>Dic. 2020</c:v>
                </c:pt>
                <c:pt idx="9">
                  <c:v>Dic.2021</c:v>
                </c:pt>
                <c:pt idx="10">
                  <c:v>Nov.2022</c:v>
                </c:pt>
              </c:strCache>
            </c:strRef>
          </c:cat>
          <c:val>
            <c:numRef>
              <c:extLst>
                <c:ext xmlns:c15="http://schemas.microsoft.com/office/drawing/2012/chart" uri="{02D57815-91ED-43cb-92C2-25804820EDAC}">
                  <c15:fullRef>
                    <c15:sqref>'III.3.2. Afil anual SFS RS '!$D$5:$D$19</c15:sqref>
                  </c15:fullRef>
                </c:ext>
              </c:extLst>
              <c:f>'III.3.2. Afil anual SFS RS '!$D$9:$D$19</c:f>
              <c:numCache>
                <c:formatCode>_(* #,##0_);_(* \(#,##0\);_(* "-"??_);_(@_)</c:formatCode>
                <c:ptCount val="11"/>
                <c:pt idx="0">
                  <c:v>1125311</c:v>
                </c:pt>
                <c:pt idx="1">
                  <c:v>1183528</c:v>
                </c:pt>
                <c:pt idx="2">
                  <c:v>1220432</c:v>
                </c:pt>
                <c:pt idx="3">
                  <c:v>1152700</c:v>
                </c:pt>
                <c:pt idx="4">
                  <c:v>1178111</c:v>
                </c:pt>
                <c:pt idx="5">
                  <c:v>1118476</c:v>
                </c:pt>
                <c:pt idx="6">
                  <c:v>1069752</c:v>
                </c:pt>
                <c:pt idx="7">
                  <c:v>1044102</c:v>
                </c:pt>
                <c:pt idx="8">
                  <c:v>1090709</c:v>
                </c:pt>
                <c:pt idx="9">
                  <c:v>2890462</c:v>
                </c:pt>
                <c:pt idx="10">
                  <c:v>2907187</c:v>
                </c:pt>
              </c:numCache>
            </c:numRef>
          </c:val>
          <c:extLst>
            <c:ext xmlns:c16="http://schemas.microsoft.com/office/drawing/2014/chart" uri="{C3380CC4-5D6E-409C-BE32-E72D297353CC}">
              <c16:uniqueId val="{0000000B-B864-4DFD-8645-6954BC6BDE8D}"/>
            </c:ext>
          </c:extLst>
        </c:ser>
        <c:dLbls>
          <c:showLegendKey val="0"/>
          <c:showVal val="0"/>
          <c:showCatName val="0"/>
          <c:showSerName val="0"/>
          <c:showPercent val="0"/>
          <c:showBubbleSize val="0"/>
        </c:dLbls>
        <c:gapWidth val="42"/>
        <c:overlap val="100"/>
        <c:axId val="403924992"/>
        <c:axId val="403925384"/>
        <c:extLst>
          <c:ext xmlns:c15="http://schemas.microsoft.com/office/drawing/2012/chart" uri="{02D57815-91ED-43cb-92C2-25804820EDAC}">
            <c15:filteredBarSeries>
              <c15:ser>
                <c:idx val="2"/>
                <c:order val="2"/>
                <c:tx>
                  <c:strRef>
                    <c:extLst>
                      <c:ext uri="{02D57815-91ED-43cb-92C2-25804820EDAC}">
                        <c15:formulaRef>
                          <c15:sqref>'III.3.2. Afil anual SFS RS '!$H$4</c15:sqref>
                        </c15:formulaRef>
                      </c:ext>
                    </c:extLst>
                    <c:strCache>
                      <c:ptCount val="1"/>
                      <c:pt idx="0">
                        <c:v>Índice de dependencia RS</c:v>
                      </c:pt>
                    </c:strCache>
                  </c:strRef>
                </c:tx>
                <c:spPr>
                  <a:gradFill rotWithShape="1">
                    <a:gsLst>
                      <a:gs pos="0">
                        <a:schemeClr val="accent5">
                          <a:tint val="65000"/>
                          <a:shade val="51000"/>
                          <a:satMod val="130000"/>
                        </a:schemeClr>
                      </a:gs>
                      <a:gs pos="80000">
                        <a:schemeClr val="accent5">
                          <a:tint val="65000"/>
                          <a:shade val="93000"/>
                          <a:satMod val="130000"/>
                        </a:schemeClr>
                      </a:gs>
                      <a:gs pos="100000">
                        <a:schemeClr val="accent5">
                          <a:tint val="65000"/>
                          <a:shade val="94000"/>
                          <a:satMod val="135000"/>
                        </a:schemeClr>
                      </a:gs>
                    </a:gsLst>
                    <a:lin ang="16200000" scaled="0"/>
                  </a:gradFill>
                  <a:ln>
                    <a:noFill/>
                  </a:ln>
                  <a:effectLst>
                    <a:glow rad="228600">
                      <a:schemeClr val="accent2">
                        <a:satMod val="175000"/>
                        <a:alpha val="40000"/>
                      </a:schemeClr>
                    </a:glow>
                  </a:effectLst>
                  <a:scene3d>
                    <a:camera prst="orthographicFront">
                      <a:rot lat="0" lon="0" rev="0"/>
                    </a:camera>
                    <a:lightRig rig="threePt" dir="t">
                      <a:rot lat="0" lon="0" rev="1200000"/>
                    </a:lightRig>
                  </a:scene3d>
                  <a:sp3d>
                    <a:bevelT w="63500" h="25400"/>
                  </a:sp3d>
                </c:spPr>
                <c:invertIfNegative val="0"/>
                <c:cat>
                  <c:strRef>
                    <c:extLst>
                      <c:ext uri="{02D57815-91ED-43cb-92C2-25804820EDAC}">
                        <c15:fullRef>
                          <c15:sqref>'III.3.2. Afil anual SFS RS '!$B$5:$B$19</c15:sqref>
                        </c15:fullRef>
                        <c15:formulaRef>
                          <c15:sqref>'III.3.2. Afil anual SFS RS '!$B$9:$B$19</c15:sqref>
                        </c15:formulaRef>
                      </c:ext>
                    </c:extLst>
                    <c:strCache>
                      <c:ptCount val="11"/>
                      <c:pt idx="0">
                        <c:v>Dic. 2012</c:v>
                      </c:pt>
                      <c:pt idx="1">
                        <c:v>Dic. 2013</c:v>
                      </c:pt>
                      <c:pt idx="2">
                        <c:v>Dic. 2014</c:v>
                      </c:pt>
                      <c:pt idx="3">
                        <c:v>Dic. 2015</c:v>
                      </c:pt>
                      <c:pt idx="4">
                        <c:v>Dic. 2016</c:v>
                      </c:pt>
                      <c:pt idx="5">
                        <c:v>Dic. 2017</c:v>
                      </c:pt>
                      <c:pt idx="6">
                        <c:v>Dic.2018</c:v>
                      </c:pt>
                      <c:pt idx="7">
                        <c:v>Dic.2019</c:v>
                      </c:pt>
                      <c:pt idx="8">
                        <c:v>Dic. 2020</c:v>
                      </c:pt>
                      <c:pt idx="9">
                        <c:v>Dic.2021</c:v>
                      </c:pt>
                      <c:pt idx="10">
                        <c:v>Nov.2022</c:v>
                      </c:pt>
                    </c:strCache>
                  </c:strRef>
                </c:cat>
                <c:val>
                  <c:numRef>
                    <c:extLst>
                      <c:ext uri="{02D57815-91ED-43cb-92C2-25804820EDAC}">
                        <c15:fullRef>
                          <c15:sqref>'III.3.2. Afil anual SFS RS '!$H$5:$H$19</c15:sqref>
                        </c15:fullRef>
                        <c15:formulaRef>
                          <c15:sqref>'III.3.2. Afil anual SFS RS '!$H$9:$H$19</c15:sqref>
                        </c15:formulaRef>
                      </c:ext>
                    </c:extLst>
                    <c:numCache>
                      <c:formatCode>_(* #,##0.00_);_(* \(#,##0.00\);_(* "-"??_);_(@_)</c:formatCode>
                      <c:ptCount val="11"/>
                      <c:pt idx="0">
                        <c:v>0.95524005976027981</c:v>
                      </c:pt>
                      <c:pt idx="1">
                        <c:v>0.75469272585247649</c:v>
                      </c:pt>
                      <c:pt idx="2">
                        <c:v>0.67982535786819842</c:v>
                      </c:pt>
                      <c:pt idx="3">
                        <c:v>0.53249749965930693</c:v>
                      </c:pt>
                      <c:pt idx="4">
                        <c:v>0.54316936665872118</c:v>
                      </c:pt>
                      <c:pt idx="5">
                        <c:v>0.46061711250912196</c:v>
                      </c:pt>
                      <c:pt idx="6">
                        <c:v>0.41944512189862132</c:v>
                      </c:pt>
                      <c:pt idx="7">
                        <c:v>0.39148109376031098</c:v>
                      </c:pt>
                      <c:pt idx="8">
                        <c:v>0.23425226529328005</c:v>
                      </c:pt>
                      <c:pt idx="9">
                        <c:v>1.0117168891563035</c:v>
                      </c:pt>
                      <c:pt idx="10">
                        <c:v>1.0076555405358567</c:v>
                      </c:pt>
                    </c:numCache>
                  </c:numRef>
                </c:val>
                <c:extLst>
                  <c:ext xmlns:c16="http://schemas.microsoft.com/office/drawing/2014/chart" uri="{C3380CC4-5D6E-409C-BE32-E72D297353CC}">
                    <c16:uniqueId val="{00000023-B864-4DFD-8645-6954BC6BDE8D}"/>
                  </c:ext>
                </c:extLst>
              </c15:ser>
            </c15:filteredBarSeries>
          </c:ext>
        </c:extLst>
      </c:barChart>
      <c:catAx>
        <c:axId val="403924992"/>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03925384"/>
        <c:crosses val="autoZero"/>
        <c:auto val="1"/>
        <c:lblAlgn val="ctr"/>
        <c:lblOffset val="100"/>
        <c:noMultiLvlLbl val="0"/>
      </c:catAx>
      <c:valAx>
        <c:axId val="403925384"/>
        <c:scaling>
          <c:orientation val="minMax"/>
        </c:scaling>
        <c:delete val="0"/>
        <c:axPos val="l"/>
        <c:numFmt formatCode="_(* #,##0_);_(* \(#,##0\);_(* &quot;-&quot;??_);_(@_)"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03924992"/>
        <c:crosses val="autoZero"/>
        <c:crossBetween val="between"/>
        <c:dispUnits>
          <c:builtInUnit val="thousands"/>
          <c:dispUnitsLbl>
            <c:layout>
              <c:manualLayout>
                <c:xMode val="edge"/>
                <c:yMode val="edge"/>
                <c:x val="9.6001424705163003E-3"/>
                <c:y val="0.46081408289197023"/>
              </c:manualLayout>
            </c:layout>
            <c:spPr>
              <a:noFill/>
              <a:ln>
                <a:noFill/>
              </a:ln>
              <a:effectLst/>
            </c:spPr>
            <c:txPr>
              <a:bodyPr rot="-5400000" spcFirstLastPara="1" vertOverflow="ellipsis" vert="horz" wrap="square" anchor="ctr" anchorCtr="1"/>
              <a:lstStyle/>
              <a:p>
                <a:pPr>
                  <a:defRPr sz="20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ispUnitsLbl>
        </c:dispUnits>
      </c:valAx>
      <c:spPr>
        <a:solidFill>
          <a:schemeClr val="bg1"/>
        </a:solidFill>
        <a:ln>
          <a:noFill/>
        </a:ln>
        <a:effectLst/>
      </c:spPr>
    </c:plotArea>
    <c:legend>
      <c:legendPos val="t"/>
      <c:layout>
        <c:manualLayout>
          <c:xMode val="edge"/>
          <c:yMode val="edge"/>
          <c:x val="0.32202927770166417"/>
          <c:y val="0.10400734894432277"/>
          <c:w val="0.39940903904662978"/>
          <c:h val="3.8866533676454602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20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222125596729736"/>
          <c:y val="0.24245765839305969"/>
          <c:w val="0.37515186438570947"/>
          <c:h val="0.65972981998361391"/>
        </c:manualLayout>
      </c:layout>
      <c:doughnutChart>
        <c:varyColors val="1"/>
        <c:ser>
          <c:idx val="0"/>
          <c:order val="0"/>
          <c:explosion val="8"/>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0-FF5A-443A-A5B8-A28427A8AFAE}"/>
              </c:ext>
            </c:extLst>
          </c:dPt>
          <c:dPt>
            <c:idx val="1"/>
            <c:bubble3D val="0"/>
            <c:explosion val="9"/>
            <c:spPr>
              <a:solidFill>
                <a:schemeClr val="bg1">
                  <a:lumMod val="5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FF5A-443A-A5B8-A28427A8AFAE}"/>
              </c:ext>
            </c:extLst>
          </c:dPt>
          <c:dPt>
            <c:idx val="2"/>
            <c:bubble3D val="0"/>
            <c:spPr>
              <a:solidFill>
                <a:schemeClr val="bg1">
                  <a:lumMod val="85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2-FF5A-443A-A5B8-A28427A8AFAE}"/>
              </c:ext>
            </c:extLst>
          </c:dPt>
          <c:dPt>
            <c:idx val="3"/>
            <c:bubble3D val="0"/>
            <c:spPr>
              <a:solidFill>
                <a:srgbClr val="00539B"/>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FF5A-443A-A5B8-A28427A8AFAE}"/>
              </c:ext>
            </c:extLst>
          </c:dPt>
          <c:dPt>
            <c:idx val="4"/>
            <c:bubble3D val="0"/>
            <c:spPr>
              <a:solidFill>
                <a:srgbClr val="00A94F"/>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4-FF5A-443A-A5B8-A28427A8AFAE}"/>
              </c:ext>
            </c:extLst>
          </c:dPt>
          <c:dLbls>
            <c:dLbl>
              <c:idx val="0"/>
              <c:layout>
                <c:manualLayout>
                  <c:x val="0.11061928735436195"/>
                  <c:y val="-9.2334737616916421E-2"/>
                </c:manualLayout>
              </c:layout>
              <c:tx>
                <c:rich>
                  <a:bodyPr/>
                  <a:lstStyle/>
                  <a:p>
                    <a:fld id="{8BF170E5-A4B0-417B-97C9-91CAB59D81A3}" type="VALUE">
                      <a:rPr lang="en-US"/>
                      <a:pPr/>
                      <a:t>[VALOR]</a:t>
                    </a:fld>
                    <a:endParaRPr lang="en-US"/>
                  </a:p>
                  <a:p>
                    <a:r>
                      <a:rPr lang="en-US" baseline="0"/>
                      <a:t> </a:t>
                    </a:r>
                    <a:fld id="{06BD712D-4E34-4C0D-B423-BFF1A4A51C27}"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0-FF5A-443A-A5B8-A28427A8AFAE}"/>
                </c:ext>
              </c:extLst>
            </c:dLbl>
            <c:dLbl>
              <c:idx val="1"/>
              <c:layout>
                <c:manualLayout>
                  <c:x val="0.15467312203043243"/>
                  <c:y val="-2.0695717052067523E-2"/>
                </c:manualLayout>
              </c:layout>
              <c:tx>
                <c:rich>
                  <a:bodyPr/>
                  <a:lstStyle/>
                  <a:p>
                    <a:fld id="{4107A7B6-D93B-4CC2-B38C-2D029312F37A}" type="VALUE">
                      <a:rPr lang="en-US"/>
                      <a:pPr/>
                      <a:t>[VALOR]</a:t>
                    </a:fld>
                    <a:r>
                      <a:rPr lang="en-US" baseline="0"/>
                      <a:t> </a:t>
                    </a:r>
                  </a:p>
                  <a:p>
                    <a:fld id="{CE5B3900-1DB4-4F16-A00B-608CB6DCD748}" type="PERCENTAGE">
                      <a:rPr lang="en-US" baseline="0"/>
                      <a:pPr/>
                      <a:t>[PORCENTAJE]</a:t>
                    </a:fld>
                    <a:endParaRPr lang="en-US"/>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FF5A-443A-A5B8-A28427A8AFAE}"/>
                </c:ext>
              </c:extLst>
            </c:dLbl>
            <c:dLbl>
              <c:idx val="2"/>
              <c:layout>
                <c:manualLayout>
                  <c:x val="0.11361791062729296"/>
                  <c:y val="0.13054221525150247"/>
                </c:manualLayout>
              </c:layout>
              <c:tx>
                <c:rich>
                  <a:bodyPr/>
                  <a:lstStyle/>
                  <a:p>
                    <a:fld id="{4742DB3F-700F-4D95-A876-924913EF7CDA}" type="VALUE">
                      <a:rPr lang="en-US"/>
                      <a:pPr/>
                      <a:t>[VALOR]</a:t>
                    </a:fld>
                    <a:r>
                      <a:rPr lang="en-US" baseline="0"/>
                      <a:t> </a:t>
                    </a:r>
                  </a:p>
                  <a:p>
                    <a:fld id="{CBDDED11-DC90-4C05-BCFB-6E87A9DCEEC5}" type="PERCENTAGE">
                      <a:rPr lang="en-US" baseline="0"/>
                      <a:pPr/>
                      <a:t>[PORCENTAJE]</a:t>
                    </a:fld>
                    <a:endParaRPr lang="en-US"/>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2-FF5A-443A-A5B8-A28427A8AFAE}"/>
                </c:ext>
              </c:extLst>
            </c:dLbl>
            <c:dLbl>
              <c:idx val="3"/>
              <c:layout>
                <c:manualLayout>
                  <c:x val="-0.12030131713478077"/>
                  <c:y val="0.10029462879078849"/>
                </c:manualLayout>
              </c:layout>
              <c:tx>
                <c:rich>
                  <a:bodyPr/>
                  <a:lstStyle/>
                  <a:p>
                    <a:fld id="{40CE3149-EF4C-494E-A37C-A1B65012DA68}" type="VALUE">
                      <a:rPr lang="en-US"/>
                      <a:pPr/>
                      <a:t>[VALOR]</a:t>
                    </a:fld>
                    <a:r>
                      <a:rPr lang="en-US" baseline="0"/>
                      <a:t> </a:t>
                    </a:r>
                  </a:p>
                  <a:p>
                    <a:fld id="{493998E2-3382-43AA-A174-D2291DA250B8}" type="PERCENTAGE">
                      <a:rPr lang="en-US" baseline="0"/>
                      <a:pPr/>
                      <a:t>[PORCENTAJE]</a:t>
                    </a:fld>
                    <a:endParaRPr lang="en-US"/>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FF5A-443A-A5B8-A28427A8AFAE}"/>
                </c:ext>
              </c:extLst>
            </c:dLbl>
            <c:dLbl>
              <c:idx val="4"/>
              <c:layout>
                <c:manualLayout>
                  <c:x val="-0.1222108618512059"/>
                  <c:y val="-9.0742759382141991E-2"/>
                </c:manualLayout>
              </c:layout>
              <c:tx>
                <c:rich>
                  <a:bodyPr/>
                  <a:lstStyle/>
                  <a:p>
                    <a:fld id="{09E12811-8378-4294-A584-0DC57BE252FB}" type="VALUE">
                      <a:rPr lang="en-US"/>
                      <a:pPr/>
                      <a:t>[VALOR]</a:t>
                    </a:fld>
                    <a:r>
                      <a:rPr lang="en-US" baseline="0"/>
                      <a:t> </a:t>
                    </a:r>
                  </a:p>
                  <a:p>
                    <a:fld id="{D869FEC8-F5B2-4860-941F-B292C67F9B4A}" type="PERCENTAGE">
                      <a:rPr lang="en-US" baseline="0"/>
                      <a:pPr/>
                      <a:t>[PORCENTAJE]</a:t>
                    </a:fld>
                    <a:endParaRPr lang="en-US"/>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FF5A-443A-A5B8-A28427A8AFAE}"/>
                </c:ext>
              </c:extLst>
            </c:dLbl>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 III.4.2.Afil. SFSP Anual.'!$D$5:$H$5</c:f>
              <c:strCache>
                <c:ptCount val="5"/>
                <c:pt idx="0">
                  <c:v>Decreto No. 342-09</c:v>
                </c:pt>
                <c:pt idx="1">
                  <c:v>Decreto No.18-19</c:v>
                </c:pt>
                <c:pt idx="2">
                  <c:v>Decreto No. 371-16</c:v>
                </c:pt>
                <c:pt idx="3">
                  <c:v>Decreto No. 159-17</c:v>
                </c:pt>
                <c:pt idx="4">
                  <c:v>Res. SISALRIL No. 207-2016</c:v>
                </c:pt>
              </c:strCache>
            </c:strRef>
          </c:cat>
          <c:val>
            <c:numRef>
              <c:f>' III.4.2.Afil. SFSP Anual.'!$D$19:$H$19</c:f>
              <c:numCache>
                <c:formatCode>_(* #,##0_);_(* \(#,##0\);_(* "-"_);_(@_)</c:formatCode>
                <c:ptCount val="5"/>
                <c:pt idx="0">
                  <c:v>18884</c:v>
                </c:pt>
                <c:pt idx="1">
                  <c:v>21047</c:v>
                </c:pt>
                <c:pt idx="2">
                  <c:v>5771</c:v>
                </c:pt>
                <c:pt idx="3">
                  <c:v>27411</c:v>
                </c:pt>
                <c:pt idx="4">
                  <c:v>30352</c:v>
                </c:pt>
              </c:numCache>
            </c:numRef>
          </c:val>
          <c:extLst>
            <c:ext xmlns:c16="http://schemas.microsoft.com/office/drawing/2014/chart" uri="{C3380CC4-5D6E-409C-BE32-E72D297353CC}">
              <c16:uniqueId val="{00000000-18AC-49CF-AA9E-ECAA2E8F19CD}"/>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t"/>
      <c:layout>
        <c:manualLayout>
          <c:xMode val="edge"/>
          <c:yMode val="edge"/>
          <c:x val="7.7379127924200236E-2"/>
          <c:y val="2.3879673521616306E-2"/>
          <c:w val="0.76633812732002149"/>
          <c:h val="0.10308886397435987"/>
        </c:manualLayout>
      </c:layout>
      <c:overlay val="0"/>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8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104404045176822E-2"/>
          <c:y val="0.23026985141450912"/>
          <c:w val="0.98189555943484585"/>
          <c:h val="0.59329212973186951"/>
        </c:manualLayout>
      </c:layout>
      <c:barChart>
        <c:barDir val="col"/>
        <c:grouping val="clustered"/>
        <c:varyColors val="0"/>
        <c:ser>
          <c:idx val="0"/>
          <c:order val="0"/>
          <c:tx>
            <c:strRef>
              <c:f>'III.5.3.Afil. SVDS'!$B$4</c:f>
              <c:strCache>
                <c:ptCount val="1"/>
                <c:pt idx="0">
                  <c:v>Cotizantes</c:v>
                </c:pt>
              </c:strCache>
            </c:strRef>
          </c:tx>
          <c:spPr>
            <a:solidFill>
              <a:srgbClr val="00A94F"/>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16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'III.5.3.Afil. SVDS'!$A$5:$A$19</c15:sqref>
                  </c15:fullRef>
                </c:ext>
              </c:extLst>
              <c:f>'III.5.3.Afil. SVDS'!$A$7:$A$19</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Nov.2022</c:v>
                </c:pt>
              </c:strCache>
            </c:strRef>
          </c:cat>
          <c:val>
            <c:numRef>
              <c:extLst>
                <c:ext xmlns:c15="http://schemas.microsoft.com/office/drawing/2012/chart" uri="{02D57815-91ED-43cb-92C2-25804820EDAC}">
                  <c15:fullRef>
                    <c15:sqref>'III.5.3.Afil. SVDS'!$B$5:$B$19</c15:sqref>
                  </c15:fullRef>
                </c:ext>
              </c:extLst>
              <c:f>'III.5.3.Afil. SVDS'!$B$7:$B$19</c:f>
              <c:numCache>
                <c:formatCode>#,##0</c:formatCode>
                <c:ptCount val="13"/>
                <c:pt idx="0">
                  <c:v>1189601</c:v>
                </c:pt>
                <c:pt idx="1">
                  <c:v>1242780</c:v>
                </c:pt>
                <c:pt idx="2">
                  <c:v>1291137</c:v>
                </c:pt>
                <c:pt idx="3">
                  <c:v>1376966</c:v>
                </c:pt>
                <c:pt idx="4">
                  <c:v>1508392</c:v>
                </c:pt>
                <c:pt idx="5">
                  <c:v>1617107</c:v>
                </c:pt>
                <c:pt idx="6">
                  <c:v>1725802</c:v>
                </c:pt>
                <c:pt idx="7">
                  <c:v>1837104</c:v>
                </c:pt>
                <c:pt idx="8">
                  <c:v>1935968</c:v>
                </c:pt>
                <c:pt idx="9">
                  <c:v>1924919</c:v>
                </c:pt>
                <c:pt idx="10">
                  <c:v>1747440</c:v>
                </c:pt>
                <c:pt idx="11">
                  <c:v>1972032</c:v>
                </c:pt>
                <c:pt idx="12">
                  <c:v>1996282</c:v>
                </c:pt>
              </c:numCache>
            </c:numRef>
          </c:val>
          <c:extLst>
            <c:ext xmlns:c15="http://schemas.microsoft.com/office/drawing/2012/chart" uri="{02D57815-91ED-43cb-92C2-25804820EDAC}">
              <c15:categoryFilterExceptions>
                <c15:categoryFilterException>
                  <c15:sqref>'III.5.3.Afil. SVDS'!$B$5</c15:sqref>
                  <c15:dLbl>
                    <c:idx val="-1"/>
                    <c:layout>
                      <c:manualLayout>
                        <c:x val="-4.4699872735590677E-3"/>
                        <c:y val="9.3135671279148569E-2"/>
                      </c:manualLayout>
                    </c:layout>
                    <c:dLblPos val="outEnd"/>
                    <c:showLegendKey val="0"/>
                    <c:showVal val="1"/>
                    <c:showCatName val="0"/>
                    <c:showSerName val="0"/>
                    <c:showPercent val="0"/>
                    <c:showBubbleSize val="0"/>
                    <c:extLst>
                      <c:ext uri="{CE6537A1-D6FC-4f65-9D91-7224C49458BB}"/>
                      <c:ext xmlns:c16="http://schemas.microsoft.com/office/drawing/2014/chart" uri="{C3380CC4-5D6E-409C-BE32-E72D297353CC}">
                        <c16:uniqueId val="{00000000-DC3D-42FC-9E56-150B1894856F}"/>
                      </c:ext>
                    </c:extLst>
                  </c15:dLbl>
                </c15:categoryFilterException>
                <c15:categoryFilterException>
                  <c15:sqref>'III.5.3.Afil. SVDS'!$B$6</c15:sqref>
                  <c15:dLbl>
                    <c:idx val="-1"/>
                    <c:layout>
                      <c:manualLayout>
                        <c:x val="-8.9399745471182993E-4"/>
                        <c:y val="9.3853777598497834E-2"/>
                      </c:manualLayout>
                    </c:layout>
                    <c:dLblPos val="outEnd"/>
                    <c:showLegendKey val="0"/>
                    <c:showVal val="1"/>
                    <c:showCatName val="0"/>
                    <c:showSerName val="0"/>
                    <c:showPercent val="0"/>
                    <c:showBubbleSize val="0"/>
                    <c:extLst>
                      <c:ext uri="{CE6537A1-D6FC-4f65-9D91-7224C49458BB}"/>
                      <c:ext xmlns:c16="http://schemas.microsoft.com/office/drawing/2014/chart" uri="{C3380CC4-5D6E-409C-BE32-E72D297353CC}">
                        <c16:uniqueId val="{00000001-DC3D-42FC-9E56-150B1894856F}"/>
                      </c:ext>
                    </c:extLst>
                  </c15:dLbl>
                </c15:categoryFilterException>
              </c15:categoryFilterExceptions>
            </c:ext>
            <c:ext xmlns:c16="http://schemas.microsoft.com/office/drawing/2014/chart" uri="{C3380CC4-5D6E-409C-BE32-E72D297353CC}">
              <c16:uniqueId val="{00000004-B894-4EB5-BD2C-05F77005A17F}"/>
            </c:ext>
          </c:extLst>
        </c:ser>
        <c:ser>
          <c:idx val="1"/>
          <c:order val="1"/>
          <c:tx>
            <c:strRef>
              <c:f>'III.5.3.Afil. SVDS'!$C$4</c:f>
              <c:strCache>
                <c:ptCount val="1"/>
                <c:pt idx="0">
                  <c:v>Afiliados </c:v>
                </c:pt>
              </c:strCache>
            </c:strRef>
          </c:tx>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16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'III.5.3.Afil. SVDS'!$A$5:$A$19</c15:sqref>
                  </c15:fullRef>
                </c:ext>
              </c:extLst>
              <c:f>'III.5.3.Afil. SVDS'!$A$7:$A$19</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Nov.2022</c:v>
                </c:pt>
              </c:strCache>
            </c:strRef>
          </c:cat>
          <c:val>
            <c:numRef>
              <c:extLst>
                <c:ext xmlns:c15="http://schemas.microsoft.com/office/drawing/2012/chart" uri="{02D57815-91ED-43cb-92C2-25804820EDAC}">
                  <c15:fullRef>
                    <c15:sqref>'III.5.3.Afil. SVDS'!$C$5:$C$19</c15:sqref>
                  </c15:fullRef>
                </c:ext>
              </c:extLst>
              <c:f>'III.5.3.Afil. SVDS'!$C$7:$C$19</c:f>
              <c:numCache>
                <c:formatCode>#,##0</c:formatCode>
                <c:ptCount val="13"/>
                <c:pt idx="0">
                  <c:v>2374783</c:v>
                </c:pt>
                <c:pt idx="1">
                  <c:v>2552974</c:v>
                </c:pt>
                <c:pt idx="2">
                  <c:v>2714449</c:v>
                </c:pt>
                <c:pt idx="3">
                  <c:v>2881130</c:v>
                </c:pt>
                <c:pt idx="4">
                  <c:v>3069900</c:v>
                </c:pt>
                <c:pt idx="5">
                  <c:v>3269757</c:v>
                </c:pt>
                <c:pt idx="6">
                  <c:v>3473894</c:v>
                </c:pt>
                <c:pt idx="7">
                  <c:v>3703355</c:v>
                </c:pt>
                <c:pt idx="8">
                  <c:v>3919943</c:v>
                </c:pt>
                <c:pt idx="9">
                  <c:v>4133143</c:v>
                </c:pt>
                <c:pt idx="10">
                  <c:v>4295419</c:v>
                </c:pt>
                <c:pt idx="11">
                  <c:v>4511974</c:v>
                </c:pt>
                <c:pt idx="12">
                  <c:v>4762672</c:v>
                </c:pt>
              </c:numCache>
            </c:numRef>
          </c:val>
          <c:extLst>
            <c:ext xmlns:c16="http://schemas.microsoft.com/office/drawing/2014/chart" uri="{C3380CC4-5D6E-409C-BE32-E72D297353CC}">
              <c16:uniqueId val="{00000007-B894-4EB5-BD2C-05F77005A17F}"/>
            </c:ext>
          </c:extLst>
        </c:ser>
        <c:dLbls>
          <c:showLegendKey val="0"/>
          <c:showVal val="0"/>
          <c:showCatName val="0"/>
          <c:showSerName val="0"/>
          <c:showPercent val="0"/>
          <c:showBubbleSize val="0"/>
        </c:dLbls>
        <c:gapWidth val="40"/>
        <c:overlap val="-10"/>
        <c:axId val="405496328"/>
        <c:axId val="405496720"/>
      </c:barChart>
      <c:lineChart>
        <c:grouping val="standard"/>
        <c:varyColors val="0"/>
        <c:ser>
          <c:idx val="2"/>
          <c:order val="2"/>
          <c:tx>
            <c:strRef>
              <c:f>'III.5.3.Afil. SVDS'!$D$4</c:f>
              <c:strCache>
                <c:ptCount val="1"/>
                <c:pt idx="0">
                  <c:v>Densidad de Cotizantes</c:v>
                </c:pt>
              </c:strCache>
            </c:strRef>
          </c:tx>
          <c:spPr>
            <a:ln w="22225" cap="rnd">
              <a:solidFill>
                <a:srgbClr val="00539B"/>
              </a:solidFill>
              <a:round/>
            </a:ln>
            <a:effectLst>
              <a:outerShdw blurRad="40000" dist="23000" dir="5400000" rotWithShape="0">
                <a:srgbClr val="000000">
                  <a:alpha val="35000"/>
                </a:srgbClr>
              </a:outerShdw>
            </a:effectLst>
          </c:spPr>
          <c:marker>
            <c:symbol val="circle"/>
            <c:size val="15"/>
            <c:spPr>
              <a:solidFill>
                <a:srgbClr val="00539B"/>
              </a:solidFill>
              <a:ln w="9525">
                <a:solidFill>
                  <a:srgbClr val="00539B"/>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spPr>
              <a:noFill/>
              <a:ln>
                <a:noFill/>
              </a:ln>
              <a:effectLst/>
            </c:spPr>
            <c:txPr>
              <a:bodyPr rot="-5400000" spcFirstLastPara="1" vertOverflow="ellipsis"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'III.5.3.Afil. SVDS'!$A$5:$A$19</c15:sqref>
                  </c15:fullRef>
                </c:ext>
              </c:extLst>
              <c:f>'III.5.3.Afil. SVDS'!$A$7:$A$19</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Nov.2022</c:v>
                </c:pt>
              </c:strCache>
            </c:strRef>
          </c:cat>
          <c:val>
            <c:numRef>
              <c:extLst>
                <c:ext xmlns:c15="http://schemas.microsoft.com/office/drawing/2012/chart" uri="{02D57815-91ED-43cb-92C2-25804820EDAC}">
                  <c15:fullRef>
                    <c15:sqref>'III.5.3.Afil. SVDS'!$D$5:$D$19</c15:sqref>
                  </c15:fullRef>
                </c:ext>
              </c:extLst>
              <c:f>'III.5.3.Afil. SVDS'!$D$7:$D$19</c:f>
              <c:numCache>
                <c:formatCode>0.0%</c:formatCode>
                <c:ptCount val="13"/>
                <c:pt idx="0">
                  <c:v>0.50093040079872564</c:v>
                </c:pt>
                <c:pt idx="1">
                  <c:v>0.4867969669883046</c:v>
                </c:pt>
                <c:pt idx="2">
                  <c:v>0.47565343832210516</c:v>
                </c:pt>
                <c:pt idx="3">
                  <c:v>0.47792567499557465</c:v>
                </c:pt>
                <c:pt idx="4">
                  <c:v>0.49134890387309033</c:v>
                </c:pt>
                <c:pt idx="5">
                  <c:v>0.49456488662613152</c:v>
                </c:pt>
                <c:pt idx="6">
                  <c:v>0.49679178466585339</c:v>
                </c:pt>
                <c:pt idx="7">
                  <c:v>0.49606478449946062</c:v>
                </c:pt>
                <c:pt idx="8">
                  <c:v>0.49387656912358163</c:v>
                </c:pt>
                <c:pt idx="9">
                  <c:v>0.46572765568479002</c:v>
                </c:pt>
                <c:pt idx="10">
                  <c:v>0.40681479501766882</c:v>
                </c:pt>
                <c:pt idx="11">
                  <c:v>0.43706634834331937</c:v>
                </c:pt>
                <c:pt idx="12">
                  <c:v>0.41915168628030652</c:v>
                </c:pt>
              </c:numCache>
            </c:numRef>
          </c:val>
          <c:smooth val="0"/>
          <c:extLst>
            <c:ext xmlns:c16="http://schemas.microsoft.com/office/drawing/2014/chart" uri="{C3380CC4-5D6E-409C-BE32-E72D297353CC}">
              <c16:uniqueId val="{00000010-B894-4EB5-BD2C-05F77005A17F}"/>
            </c:ext>
          </c:extLst>
        </c:ser>
        <c:dLbls>
          <c:showLegendKey val="0"/>
          <c:showVal val="0"/>
          <c:showCatName val="0"/>
          <c:showSerName val="0"/>
          <c:showPercent val="0"/>
          <c:showBubbleSize val="0"/>
        </c:dLbls>
        <c:marker val="1"/>
        <c:smooth val="0"/>
        <c:axId val="405710864"/>
        <c:axId val="405497112"/>
      </c:lineChart>
      <c:catAx>
        <c:axId val="40549632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05496720"/>
        <c:crosses val="autoZero"/>
        <c:auto val="1"/>
        <c:lblAlgn val="ctr"/>
        <c:lblOffset val="100"/>
        <c:noMultiLvlLbl val="0"/>
      </c:catAx>
      <c:valAx>
        <c:axId val="40549672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05496328"/>
        <c:crosses val="autoZero"/>
        <c:crossBetween val="between"/>
      </c:valAx>
      <c:valAx>
        <c:axId val="405497112"/>
        <c:scaling>
          <c:orientation val="minMax"/>
          <c:max val="0.55000000000000004"/>
        </c:scaling>
        <c:delete val="0"/>
        <c:axPos val="r"/>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05710864"/>
        <c:crosses val="max"/>
        <c:crossBetween val="between"/>
      </c:valAx>
      <c:catAx>
        <c:axId val="405710864"/>
        <c:scaling>
          <c:orientation val="minMax"/>
        </c:scaling>
        <c:delete val="1"/>
        <c:axPos val="b"/>
        <c:numFmt formatCode="General" sourceLinked="1"/>
        <c:majorTickMark val="none"/>
        <c:minorTickMark val="none"/>
        <c:tickLblPos val="nextTo"/>
        <c:crossAx val="405497112"/>
        <c:crosses val="autoZero"/>
        <c:auto val="1"/>
        <c:lblAlgn val="ctr"/>
        <c:lblOffset val="100"/>
        <c:noMultiLvlLbl val="0"/>
      </c:catAx>
      <c:spPr>
        <a:noFill/>
        <a:ln>
          <a:noFill/>
        </a:ln>
        <a:effectLst/>
      </c:spPr>
    </c:plotArea>
    <c:legend>
      <c:legendPos val="b"/>
      <c:layout>
        <c:manualLayout>
          <c:xMode val="edge"/>
          <c:yMode val="edge"/>
          <c:x val="0.28557385540626734"/>
          <c:y val="4.8387662904619905E-2"/>
          <c:w val="0.44766619632972299"/>
          <c:h val="3.6556145816921903E-2"/>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6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3454186835798363E-2"/>
          <c:y val="0.24272109667875533"/>
          <c:w val="0.96715974368145752"/>
          <c:h val="0.5817541294126527"/>
        </c:manualLayout>
      </c:layout>
      <c:lineChart>
        <c:grouping val="standard"/>
        <c:varyColors val="0"/>
        <c:ser>
          <c:idx val="1"/>
          <c:order val="1"/>
          <c:tx>
            <c:strRef>
              <c:f>'III.5.4.Afil. cotiz.'!$C$4</c:f>
              <c:strCache>
                <c:ptCount val="1"/>
                <c:pt idx="0">
                  <c:v>Población Ocupada Formal</c:v>
                </c:pt>
              </c:strCache>
            </c:strRef>
          </c:tx>
          <c:spPr>
            <a:ln w="28575" cap="rnd" cmpd="sng" algn="ctr">
              <a:solidFill>
                <a:srgbClr val="00A94F"/>
              </a:solidFill>
              <a:prstDash val="solid"/>
              <a:round/>
            </a:ln>
            <a:effectLst/>
          </c:spPr>
          <c:marker>
            <c:symbol val="circle"/>
            <c:size val="19"/>
            <c:spPr>
              <a:solidFill>
                <a:srgbClr val="00A94F"/>
              </a:solidFill>
              <a:ln w="9525" cap="flat" cmpd="sng" algn="ctr">
                <a:solidFill>
                  <a:srgbClr val="00A94F"/>
                </a:solidFill>
                <a:prstDash val="solid"/>
                <a:round/>
              </a:ln>
              <a:effectLst/>
            </c:spPr>
          </c:marker>
          <c:dLbls>
            <c:spPr>
              <a:noFill/>
              <a:ln>
                <a:noFill/>
              </a:ln>
              <a:effectLst/>
            </c:spPr>
            <c:txPr>
              <a:bodyPr rot="-5400000" spcFirstLastPara="1" vertOverflow="ellipsis" wrap="square" anchor="ctr" anchorCtr="1"/>
              <a:lstStyle/>
              <a:p>
                <a:pPr>
                  <a:defRPr sz="2000" b="0" i="0" u="none" strike="noStrike" kern="1200" baseline="0">
                    <a:solidFill>
                      <a:schemeClr val="accent3">
                        <a:lumMod val="50000"/>
                      </a:schemeClr>
                    </a:solidFill>
                    <a:latin typeface="Arial" panose="020B0604020202020204" pitchFamily="34" charset="0"/>
                    <a:ea typeface="+mn-ea"/>
                    <a:cs typeface="Arial" panose="020B0604020202020204" pitchFamily="34" charset="0"/>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'III.5.4.Afil. cotiz.'!$A$5:$A$19</c15:sqref>
                  </c15:fullRef>
                </c:ext>
              </c:extLst>
              <c:f>'III.5.4.Afil. cotiz.'!$A$7:$A$19</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Nov.2022</c:v>
                </c:pt>
              </c:strCache>
            </c:strRef>
          </c:cat>
          <c:val>
            <c:numRef>
              <c:extLst>
                <c:ext xmlns:c15="http://schemas.microsoft.com/office/drawing/2012/chart" uri="{02D57815-91ED-43cb-92C2-25804820EDAC}">
                  <c15:fullRef>
                    <c15:sqref>'III.5.4.Afil. cotiz.'!$C$5:$C$19</c15:sqref>
                  </c15:fullRef>
                </c:ext>
              </c:extLst>
              <c:f>'III.5.4.Afil. cotiz.'!$C$7:$C$19</c:f>
              <c:numCache>
                <c:formatCode>#,##0</c:formatCode>
                <c:ptCount val="13"/>
                <c:pt idx="0">
                  <c:v>1631129</c:v>
                </c:pt>
                <c:pt idx="1">
                  <c:v>1686216</c:v>
                </c:pt>
                <c:pt idx="2">
                  <c:v>1716228</c:v>
                </c:pt>
                <c:pt idx="3">
                  <c:v>1769801</c:v>
                </c:pt>
                <c:pt idx="4">
                  <c:v>1865496</c:v>
                </c:pt>
                <c:pt idx="5">
                  <c:v>1965498</c:v>
                </c:pt>
                <c:pt idx="6">
                  <c:v>2012995</c:v>
                </c:pt>
                <c:pt idx="7">
                  <c:v>2050907</c:v>
                </c:pt>
                <c:pt idx="8">
                  <c:v>2202518.1965998798</c:v>
                </c:pt>
                <c:pt idx="9">
                  <c:v>2240987</c:v>
                </c:pt>
                <c:pt idx="10">
                  <c:v>2123180</c:v>
                </c:pt>
                <c:pt idx="11">
                  <c:v>2123180</c:v>
                </c:pt>
                <c:pt idx="12">
                  <c:v>2105192.2314231098</c:v>
                </c:pt>
              </c:numCache>
            </c:numRef>
          </c:val>
          <c:smooth val="0"/>
          <c:extLst>
            <c:ext xmlns:c15="http://schemas.microsoft.com/office/drawing/2012/chart" uri="{02D57815-91ED-43cb-92C2-25804820EDAC}">
              <c15:categoryFilterExceptions>
                <c15:categoryFilterException>
                  <c15:sqref>'III.5.4.Afil. cotiz.'!$C$5</c15:sqref>
                  <c15:dLbl>
                    <c:idx val="-1"/>
                    <c:layout>
                      <c:manualLayout>
                        <c:x val="-1.3875736366988483E-2"/>
                        <c:y val="-8.683542886894477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0-48E7-479F-B9C6-11E979A639DE}"/>
                      </c:ext>
                    </c:extLst>
                  </c15:dLbl>
                </c15:categoryFilterException>
              </c15:categoryFilterExceptions>
            </c:ext>
            <c:ext xmlns:c16="http://schemas.microsoft.com/office/drawing/2014/chart" uri="{C3380CC4-5D6E-409C-BE32-E72D297353CC}">
              <c16:uniqueId val="{0000000E-5B02-46A5-85BE-B0DD71912A1B}"/>
            </c:ext>
          </c:extLst>
        </c:ser>
        <c:dLbls>
          <c:showLegendKey val="0"/>
          <c:showVal val="0"/>
          <c:showCatName val="0"/>
          <c:showSerName val="0"/>
          <c:showPercent val="0"/>
          <c:showBubbleSize val="0"/>
        </c:dLbls>
        <c:hiLowLines>
          <c:spPr>
            <a:ln w="12700" cap="flat" cmpd="sng" algn="ctr">
              <a:solidFill>
                <a:srgbClr val="FFC000"/>
              </a:solidFill>
              <a:prstDash val="dash"/>
              <a:round/>
            </a:ln>
            <a:effectLst/>
          </c:spPr>
        </c:hiLowLines>
        <c:marker val="1"/>
        <c:smooth val="0"/>
        <c:axId val="405714392"/>
        <c:axId val="405714784"/>
        <c:extLst>
          <c:ext xmlns:c15="http://schemas.microsoft.com/office/drawing/2012/chart" uri="{02D57815-91ED-43cb-92C2-25804820EDAC}">
            <c15:filteredLineSeries>
              <c15:ser>
                <c:idx val="0"/>
                <c:order val="0"/>
                <c:tx>
                  <c:strRef>
                    <c:extLst>
                      <c:ext uri="{02D57815-91ED-43cb-92C2-25804820EDAC}">
                        <c15:formulaRef>
                          <c15:sqref>'III.5.4.Afil. cotiz.'!$B$4</c15:sqref>
                        </c15:formulaRef>
                      </c:ext>
                    </c:extLst>
                    <c:strCache>
                      <c:ptCount val="1"/>
                      <c:pt idx="0">
                        <c:v>Trabajadores Cotizantes </c:v>
                      </c:pt>
                    </c:strCache>
                  </c:strRef>
                </c:tx>
                <c:spPr>
                  <a:ln w="28575" cap="rnd" cmpd="sng" algn="ctr">
                    <a:solidFill>
                      <a:schemeClr val="accent1">
                        <a:shade val="95000"/>
                        <a:satMod val="105000"/>
                      </a:schemeClr>
                    </a:solidFill>
                    <a:prstDash val="solid"/>
                    <a:round/>
                  </a:ln>
                  <a:effectLst/>
                </c:spPr>
                <c:marker>
                  <c:spPr>
                    <a:solidFill>
                      <a:schemeClr val="accent1"/>
                    </a:solidFill>
                    <a:ln w="9525" cap="flat" cmpd="sng" algn="ctr">
                      <a:solidFill>
                        <a:schemeClr val="accent1">
                          <a:shade val="95000"/>
                          <a:satMod val="105000"/>
                        </a:schemeClr>
                      </a:solidFill>
                      <a:prstDash val="solid"/>
                      <a:round/>
                    </a:ln>
                    <a:effectLst/>
                  </c:spPr>
                </c:marker>
                <c:cat>
                  <c:strRef>
                    <c:extLst>
                      <c:ext uri="{02D57815-91ED-43cb-92C2-25804820EDAC}">
                        <c15:fullRef>
                          <c15:sqref>'III.5.4.Afil. cotiz.'!$A$5:$A$19</c15:sqref>
                        </c15:fullRef>
                        <c15:formulaRef>
                          <c15:sqref>'III.5.4.Afil. cotiz.'!$A$7:$A$19</c15:sqref>
                        </c15:formulaRef>
                      </c:ext>
                    </c:extLst>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Nov.2022</c:v>
                      </c:pt>
                    </c:strCache>
                  </c:strRef>
                </c:cat>
                <c:val>
                  <c:numRef>
                    <c:extLst>
                      <c:ext uri="{02D57815-91ED-43cb-92C2-25804820EDAC}">
                        <c15:fullRef>
                          <c15:sqref>'III.5.4.Afil. cotiz.'!$B$5:$B$19</c15:sqref>
                        </c15:fullRef>
                        <c15:formulaRef>
                          <c15:sqref>'III.5.4.Afil. cotiz.'!$B$7:$B$19</c15:sqref>
                        </c15:formulaRef>
                      </c:ext>
                    </c:extLst>
                    <c:numCache>
                      <c:formatCode>#,##0</c:formatCode>
                      <c:ptCount val="13"/>
                      <c:pt idx="0">
                        <c:v>1189601</c:v>
                      </c:pt>
                      <c:pt idx="1">
                        <c:v>1242780</c:v>
                      </c:pt>
                      <c:pt idx="2">
                        <c:v>1291137</c:v>
                      </c:pt>
                      <c:pt idx="3">
                        <c:v>1376966</c:v>
                      </c:pt>
                      <c:pt idx="4">
                        <c:v>1508392</c:v>
                      </c:pt>
                      <c:pt idx="5">
                        <c:v>1617107</c:v>
                      </c:pt>
                      <c:pt idx="6">
                        <c:v>1725802</c:v>
                      </c:pt>
                      <c:pt idx="7">
                        <c:v>1837104</c:v>
                      </c:pt>
                      <c:pt idx="8">
                        <c:v>1935968</c:v>
                      </c:pt>
                      <c:pt idx="9">
                        <c:v>1924919</c:v>
                      </c:pt>
                      <c:pt idx="10">
                        <c:v>1747440</c:v>
                      </c:pt>
                      <c:pt idx="11">
                        <c:v>1972032</c:v>
                      </c:pt>
                      <c:pt idx="12">
                        <c:v>1996282</c:v>
                      </c:pt>
                    </c:numCache>
                  </c:numRef>
                </c:val>
                <c:smooth val="0"/>
                <c:extLst>
                  <c:ext xmlns:c16="http://schemas.microsoft.com/office/drawing/2014/chart" uri="{C3380CC4-5D6E-409C-BE32-E72D297353CC}">
                    <c16:uniqueId val="{00000000-5B02-46A5-85BE-B0DD71912A1B}"/>
                  </c:ext>
                </c:extLst>
              </c15:ser>
            </c15:filteredLineSeries>
          </c:ext>
        </c:extLst>
      </c:lineChart>
      <c:lineChart>
        <c:grouping val="standard"/>
        <c:varyColors val="0"/>
        <c:ser>
          <c:idx val="2"/>
          <c:order val="2"/>
          <c:tx>
            <c:strRef>
              <c:f>'III.5.4.Afil. cotiz.'!$D$4</c:f>
              <c:strCache>
                <c:ptCount val="1"/>
                <c:pt idx="0">
                  <c:v>% Cotizantes/ Pobl. Asalariada</c:v>
                </c:pt>
              </c:strCache>
            </c:strRef>
          </c:tx>
          <c:spPr>
            <a:ln w="31750" cap="rnd" cmpd="sng" algn="ctr">
              <a:solidFill>
                <a:schemeClr val="accent5">
                  <a:shade val="95000"/>
                  <a:satMod val="105000"/>
                </a:schemeClr>
              </a:solidFill>
              <a:prstDash val="sysDash"/>
              <a:round/>
            </a:ln>
            <a:effectLst/>
          </c:spPr>
          <c:marker>
            <c:symbol val="circle"/>
            <c:size val="19"/>
            <c:spPr>
              <a:solidFill>
                <a:srgbClr val="00539B"/>
              </a:solidFill>
              <a:ln w="9525" cap="flat" cmpd="sng" algn="ctr">
                <a:solidFill>
                  <a:schemeClr val="accent5">
                    <a:shade val="95000"/>
                    <a:satMod val="105000"/>
                  </a:schemeClr>
                </a:solidFill>
                <a:prstDash val="solid"/>
                <a:round/>
              </a:ln>
              <a:effectLst/>
            </c:spPr>
          </c:marker>
          <c:dLbls>
            <c:spPr>
              <a:noFill/>
              <a:ln>
                <a:noFill/>
              </a:ln>
              <a:effectLst/>
            </c:spPr>
            <c:txPr>
              <a:bodyPr rot="-5400000" spcFirstLastPara="1" vertOverflow="ellipsis" wrap="square" anchor="ctr" anchorCtr="1"/>
              <a:lstStyle/>
              <a:p>
                <a:pPr>
                  <a:defRPr sz="2000" b="0" i="0" u="none" strike="noStrike" kern="1200" baseline="0">
                    <a:solidFill>
                      <a:schemeClr val="accent5">
                        <a:lumMod val="50000"/>
                      </a:schemeClr>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'III.5.4.Afil. cotiz.'!$A$5:$A$19</c15:sqref>
                  </c15:fullRef>
                </c:ext>
              </c:extLst>
              <c:f>'III.5.4.Afil. cotiz.'!$A$7:$A$19</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Nov.2022</c:v>
                </c:pt>
              </c:strCache>
            </c:strRef>
          </c:cat>
          <c:val>
            <c:numRef>
              <c:extLst>
                <c:ext xmlns:c15="http://schemas.microsoft.com/office/drawing/2012/chart" uri="{02D57815-91ED-43cb-92C2-25804820EDAC}">
                  <c15:fullRef>
                    <c15:sqref>'III.5.4.Afil. cotiz.'!$D$5:$D$19</c15:sqref>
                  </c15:fullRef>
                </c:ext>
              </c:extLst>
              <c:f>'III.5.4.Afil. cotiz.'!$D$7:$D$19</c:f>
              <c:numCache>
                <c:formatCode>0.00%</c:formatCode>
                <c:ptCount val="13"/>
                <c:pt idx="0">
                  <c:v>0.72931141559006063</c:v>
                </c:pt>
                <c:pt idx="1">
                  <c:v>0.73702301484507327</c:v>
                </c:pt>
                <c:pt idx="2">
                  <c:v>0.75231088177095351</c:v>
                </c:pt>
                <c:pt idx="3">
                  <c:v>0.77803436657567715</c:v>
                </c:pt>
                <c:pt idx="4">
                  <c:v>0.80857423441272458</c:v>
                </c:pt>
                <c:pt idx="5">
                  <c:v>0.82274670338000855</c:v>
                </c:pt>
                <c:pt idx="6">
                  <c:v>0.8573304951080355</c:v>
                </c:pt>
                <c:pt idx="7">
                  <c:v>0.8957519770521043</c:v>
                </c:pt>
                <c:pt idx="8">
                  <c:v>0.87897934418368728</c:v>
                </c:pt>
                <c:pt idx="9">
                  <c:v>0.85896035987714336</c:v>
                </c:pt>
                <c:pt idx="10">
                  <c:v>0.8230296065335958</c:v>
                </c:pt>
                <c:pt idx="11">
                  <c:v>0.92881055774828325</c:v>
                </c:pt>
                <c:pt idx="12">
                  <c:v>0.94826589714826826</c:v>
                </c:pt>
              </c:numCache>
            </c:numRef>
          </c:val>
          <c:smooth val="0"/>
          <c:extLst>
            <c:ext xmlns:c15="http://schemas.microsoft.com/office/drawing/2012/chart" uri="{02D57815-91ED-43cb-92C2-25804820EDAC}">
              <c15:categoryFilterExceptions>
                <c15:categoryFilterException>
                  <c15:sqref>'III.5.4.Afil. cotiz.'!$D$5</c15:sqref>
                  <c15:dLbl>
                    <c:idx val="-1"/>
                    <c:layout>
                      <c:manualLayout>
                        <c:x val="-1.9820663238836446E-2"/>
                        <c:y val="6.9325250712047273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1-48E7-479F-B9C6-11E979A639DE}"/>
                      </c:ext>
                    </c:extLst>
                  </c15:dLbl>
                </c15:categoryFilterException>
              </c15:categoryFilterExceptions>
            </c:ext>
            <c:ext xmlns:c16="http://schemas.microsoft.com/office/drawing/2014/chart" uri="{C3380CC4-5D6E-409C-BE32-E72D297353CC}">
              <c16:uniqueId val="{0000000F-5B02-46A5-85BE-B0DD71912A1B}"/>
            </c:ext>
          </c:extLst>
        </c:ser>
        <c:dLbls>
          <c:showLegendKey val="0"/>
          <c:showVal val="0"/>
          <c:showCatName val="0"/>
          <c:showSerName val="0"/>
          <c:showPercent val="0"/>
          <c:showBubbleSize val="0"/>
        </c:dLbls>
        <c:marker val="1"/>
        <c:smooth val="0"/>
        <c:axId val="694092808"/>
        <c:axId val="694093464"/>
      </c:lineChart>
      <c:catAx>
        <c:axId val="405714392"/>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05714784"/>
        <c:crosses val="autoZero"/>
        <c:auto val="1"/>
        <c:lblAlgn val="ctr"/>
        <c:lblOffset val="100"/>
        <c:noMultiLvlLbl val="0"/>
      </c:catAx>
      <c:valAx>
        <c:axId val="405714784"/>
        <c:scaling>
          <c:orientation val="minMax"/>
        </c:scaling>
        <c:delete val="0"/>
        <c:axPos val="l"/>
        <c:numFmt formatCode="#,##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05714392"/>
        <c:crosses val="autoZero"/>
        <c:crossBetween val="between"/>
        <c:majorUnit val="1000000"/>
      </c:valAx>
      <c:valAx>
        <c:axId val="694093464"/>
        <c:scaling>
          <c:orientation val="minMax"/>
          <c:min val="0.30000000000000004"/>
        </c:scaling>
        <c:delete val="0"/>
        <c:axPos val="r"/>
        <c:numFmt formatCode="0.0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694092808"/>
        <c:crosses val="max"/>
        <c:crossBetween val="between"/>
      </c:valAx>
      <c:catAx>
        <c:axId val="694092808"/>
        <c:scaling>
          <c:orientation val="minMax"/>
        </c:scaling>
        <c:delete val="1"/>
        <c:axPos val="b"/>
        <c:numFmt formatCode="General" sourceLinked="1"/>
        <c:majorTickMark val="out"/>
        <c:minorTickMark val="none"/>
        <c:tickLblPos val="nextTo"/>
        <c:crossAx val="694093464"/>
        <c:crosses val="autoZero"/>
        <c:auto val="1"/>
        <c:lblAlgn val="ctr"/>
        <c:lblOffset val="100"/>
        <c:noMultiLvlLbl val="0"/>
      </c:catAx>
      <c:spPr>
        <a:solidFill>
          <a:schemeClr val="bg1"/>
        </a:solidFill>
        <a:ln>
          <a:noFill/>
        </a:ln>
        <a:effectLst/>
      </c:spPr>
    </c:plotArea>
    <c:legend>
      <c:legendPos val="r"/>
      <c:layout>
        <c:manualLayout>
          <c:xMode val="edge"/>
          <c:yMode val="edge"/>
          <c:x val="0.15945152199456397"/>
          <c:y val="8.7347353319781287E-2"/>
          <c:w val="0.66627227228226638"/>
          <c:h val="5.5327952483221317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1800">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0.29594371578222933"/>
          <c:y val="0.34460157313971096"/>
          <c:w val="0.3374826078858858"/>
          <c:h val="0.53709482712708623"/>
        </c:manualLayout>
      </c:layout>
      <c:doughnutChart>
        <c:varyColors val="1"/>
        <c:ser>
          <c:idx val="0"/>
          <c:order val="0"/>
          <c:tx>
            <c:strRef>
              <c:f>'III.5.5.Cotiz. x rango de edad'!$B$4</c:f>
              <c:strCache>
                <c:ptCount val="1"/>
                <c:pt idx="0">
                  <c:v>Cotizantes</c:v>
                </c:pt>
              </c:strCache>
            </c:strRef>
          </c:tx>
          <c:explosion val="4"/>
          <c:dPt>
            <c:idx val="0"/>
            <c:bubble3D val="0"/>
            <c:spPr>
              <a:solidFill>
                <a:schemeClr val="accent5">
                  <a:shade val="42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0-08FC-4B40-8539-39F7B9C9B12F}"/>
              </c:ext>
            </c:extLst>
          </c:dPt>
          <c:dPt>
            <c:idx val="1"/>
            <c:bubble3D val="0"/>
            <c:spPr>
              <a:solidFill>
                <a:schemeClr val="accent5">
                  <a:shade val="55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08FC-4B40-8539-39F7B9C9B12F}"/>
              </c:ext>
            </c:extLst>
          </c:dPt>
          <c:dPt>
            <c:idx val="2"/>
            <c:bubble3D val="0"/>
            <c:spPr>
              <a:solidFill>
                <a:schemeClr val="accent5">
                  <a:shade val="68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2-08FC-4B40-8539-39F7B9C9B12F}"/>
              </c:ext>
            </c:extLst>
          </c:dPt>
          <c:dPt>
            <c:idx val="3"/>
            <c:bubble3D val="0"/>
            <c:spPr>
              <a:solidFill>
                <a:schemeClr val="accent5">
                  <a:shade val="8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08FC-4B40-8539-39F7B9C9B12F}"/>
              </c:ext>
            </c:extLst>
          </c:dPt>
          <c:dPt>
            <c:idx val="4"/>
            <c:bubble3D val="0"/>
            <c:spPr>
              <a:solidFill>
                <a:schemeClr val="accent5">
                  <a:shade val="93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4-08FC-4B40-8539-39F7B9C9B12F}"/>
              </c:ext>
            </c:extLst>
          </c:dPt>
          <c:dPt>
            <c:idx val="5"/>
            <c:bubble3D val="0"/>
            <c:spPr>
              <a:solidFill>
                <a:schemeClr val="accent5">
                  <a:tint val="94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08FC-4B40-8539-39F7B9C9B12F}"/>
              </c:ext>
            </c:extLst>
          </c:dPt>
          <c:dPt>
            <c:idx val="6"/>
            <c:bubble3D val="0"/>
            <c:spPr>
              <a:solidFill>
                <a:schemeClr val="accent5">
                  <a:tint val="81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6-08FC-4B40-8539-39F7B9C9B12F}"/>
              </c:ext>
            </c:extLst>
          </c:dPt>
          <c:dPt>
            <c:idx val="7"/>
            <c:bubble3D val="0"/>
            <c:spPr>
              <a:solidFill>
                <a:schemeClr val="accent5">
                  <a:tint val="69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7-08FC-4B40-8539-39F7B9C9B12F}"/>
              </c:ext>
            </c:extLst>
          </c:dPt>
          <c:dPt>
            <c:idx val="8"/>
            <c:bubble3D val="0"/>
            <c:spPr>
              <a:solidFill>
                <a:schemeClr val="accent5">
                  <a:tint val="56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8-08FC-4B40-8539-39F7B9C9B12F}"/>
              </c:ext>
            </c:extLst>
          </c:dPt>
          <c:dPt>
            <c:idx val="9"/>
            <c:bubble3D val="0"/>
            <c:spPr>
              <a:solidFill>
                <a:schemeClr val="accent5">
                  <a:tint val="43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9-08FC-4B40-8539-39F7B9C9B12F}"/>
              </c:ext>
            </c:extLst>
          </c:dPt>
          <c:dLbls>
            <c:dLbl>
              <c:idx val="0"/>
              <c:layout>
                <c:manualLayout>
                  <c:x val="6.9942184094376096E-3"/>
                  <c:y val="-0.15186407297031859"/>
                </c:manualLayout>
              </c:layout>
              <c:tx>
                <c:rich>
                  <a:bodyPr/>
                  <a:lstStyle/>
                  <a:p>
                    <a:fld id="{5C024A99-A543-4E77-AF72-CC911465E0DD}" type="CATEGORYNAME">
                      <a:rPr lang="en-US"/>
                      <a:pPr/>
                      <a:t>[NOMBRE DE CATEGORÍA]</a:t>
                    </a:fld>
                    <a:endParaRPr lang="en-US"/>
                  </a:p>
                  <a:p>
                    <a:r>
                      <a:rPr lang="en-US" baseline="0"/>
                      <a:t> </a:t>
                    </a:r>
                    <a:fld id="{7579B752-8A5C-407A-ABF8-4FF1EA3270BD}" type="VALUE">
                      <a:rPr lang="en-US" baseline="0"/>
                      <a:pPr/>
                      <a:t>[VALOR]</a:t>
                    </a:fld>
                    <a:endParaRPr lang="en-US" baseline="0"/>
                  </a:p>
                  <a:p>
                    <a:r>
                      <a:rPr lang="en-US" baseline="0"/>
                      <a:t> </a:t>
                    </a:r>
                    <a:fld id="{1F13F754-9DBD-4EA3-BC41-8BA2D6147FD7}"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0-08FC-4B40-8539-39F7B9C9B12F}"/>
                </c:ext>
              </c:extLst>
            </c:dLbl>
            <c:dLbl>
              <c:idx val="1"/>
              <c:layout>
                <c:manualLayout>
                  <c:x val="8.8490519134551429E-2"/>
                  <c:y val="-0.11677042303893882"/>
                </c:manualLayout>
              </c:layout>
              <c:tx>
                <c:rich>
                  <a:bodyPr/>
                  <a:lstStyle/>
                  <a:p>
                    <a:fld id="{66C82EE8-469F-4979-8FB7-970681FD78A1}" type="CATEGORYNAME">
                      <a:rPr lang="en-US"/>
                      <a:pPr/>
                      <a:t>[NOMBRE DE CATEGORÍA]</a:t>
                    </a:fld>
                    <a:r>
                      <a:rPr lang="en-US" baseline="0"/>
                      <a:t> </a:t>
                    </a:r>
                  </a:p>
                  <a:p>
                    <a:fld id="{8E496077-329D-4D25-A9B2-44DF38C71F8D}" type="VALUE">
                      <a:rPr lang="en-US" baseline="0"/>
                      <a:pPr/>
                      <a:t>[VALOR]</a:t>
                    </a:fld>
                    <a:endParaRPr lang="en-US" baseline="0"/>
                  </a:p>
                  <a:p>
                    <a:r>
                      <a:rPr lang="en-US" baseline="0"/>
                      <a:t> </a:t>
                    </a:r>
                    <a:fld id="{F03D3B44-48A3-4A89-B018-B6AA83D32C38}"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08FC-4B40-8539-39F7B9C9B12F}"/>
                </c:ext>
              </c:extLst>
            </c:dLbl>
            <c:dLbl>
              <c:idx val="2"/>
              <c:layout>
                <c:manualLayout>
                  <c:x val="0.11204941339448349"/>
                  <c:y val="-2.6617935100361347E-2"/>
                </c:manualLayout>
              </c:layout>
              <c:tx>
                <c:rich>
                  <a:bodyPr/>
                  <a:lstStyle/>
                  <a:p>
                    <a:fld id="{BD07D06C-B922-466F-A3C0-F2881F5D1286}" type="CATEGORYNAME">
                      <a:rPr lang="en-US"/>
                      <a:pPr/>
                      <a:t>[NOMBRE DE CATEGORÍA]</a:t>
                    </a:fld>
                    <a:r>
                      <a:rPr lang="en-US" baseline="0"/>
                      <a:t> </a:t>
                    </a:r>
                  </a:p>
                  <a:p>
                    <a:fld id="{D9756619-C7E3-4268-92EF-E28FD06EF5A3}" type="VALUE">
                      <a:rPr lang="en-US" baseline="0"/>
                      <a:pPr/>
                      <a:t>[VALOR]</a:t>
                    </a:fld>
                    <a:r>
                      <a:rPr lang="en-US" baseline="0"/>
                      <a:t> </a:t>
                    </a:r>
                  </a:p>
                  <a:p>
                    <a:fld id="{5F60D36B-6560-4E00-9D6A-EC6A865DE437}" type="PERCENTAGE">
                      <a:rPr lang="en-US" baseline="0"/>
                      <a:pPr/>
                      <a:t>[PORCENTAJE]</a:t>
                    </a:fld>
                    <a:endParaRPr lang="en-US"/>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2-08FC-4B40-8539-39F7B9C9B12F}"/>
                </c:ext>
              </c:extLst>
            </c:dLbl>
            <c:dLbl>
              <c:idx val="3"/>
              <c:layout>
                <c:manualLayout>
                  <c:x val="0.11009688478982506"/>
                  <c:y val="7.0218313265387522E-2"/>
                </c:manualLayout>
              </c:layout>
              <c:tx>
                <c:rich>
                  <a:bodyPr/>
                  <a:lstStyle/>
                  <a:p>
                    <a:fld id="{D1483840-8336-40F2-85B0-CECF9D70A0FF}" type="CATEGORYNAME">
                      <a:rPr lang="en-US"/>
                      <a:pPr/>
                      <a:t>[NOMBRE DE CATEGORÍA]</a:t>
                    </a:fld>
                    <a:r>
                      <a:rPr lang="en-US" baseline="0"/>
                      <a:t> </a:t>
                    </a:r>
                  </a:p>
                  <a:p>
                    <a:fld id="{BC1B7889-2153-4FB4-AD1B-8EAC2E4BD881}" type="VALUE">
                      <a:rPr lang="en-US" baseline="0"/>
                      <a:pPr/>
                      <a:t>[VALOR]</a:t>
                    </a:fld>
                    <a:endParaRPr lang="en-US" baseline="0"/>
                  </a:p>
                  <a:p>
                    <a:r>
                      <a:rPr lang="en-US" baseline="0"/>
                      <a:t> </a:t>
                    </a:r>
                    <a:fld id="{D8BB008D-B0B5-4A97-8ACE-0FCDF999C4F9}"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08FC-4B40-8539-39F7B9C9B12F}"/>
                </c:ext>
              </c:extLst>
            </c:dLbl>
            <c:dLbl>
              <c:idx val="4"/>
              <c:layout>
                <c:manualLayout>
                  <c:x val="6.7068098612537298E-4"/>
                  <c:y val="0.14377863079797112"/>
                </c:manualLayout>
              </c:layout>
              <c:tx>
                <c:rich>
                  <a:bodyPr/>
                  <a:lstStyle/>
                  <a:p>
                    <a:fld id="{89BB02E3-DABB-4708-BFF4-36CF14C0F881}" type="CATEGORYNAME">
                      <a:rPr lang="en-US"/>
                      <a:pPr/>
                      <a:t>[NOMBRE DE CATEGORÍA]</a:t>
                    </a:fld>
                    <a:r>
                      <a:rPr lang="en-US" baseline="0"/>
                      <a:t> </a:t>
                    </a:r>
                  </a:p>
                  <a:p>
                    <a:fld id="{5FCE9233-985D-4108-A53C-4E9D52DAC470}" type="VALUE">
                      <a:rPr lang="en-US" baseline="0"/>
                      <a:pPr/>
                      <a:t>[VALOR]</a:t>
                    </a:fld>
                    <a:endParaRPr lang="en-US" baseline="0"/>
                  </a:p>
                  <a:p>
                    <a:r>
                      <a:rPr lang="en-US" baseline="0"/>
                      <a:t> </a:t>
                    </a:r>
                    <a:fld id="{E43BA3A7-D63C-4187-B96F-5E896B246A4E}"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08FC-4B40-8539-39F7B9C9B12F}"/>
                </c:ext>
              </c:extLst>
            </c:dLbl>
            <c:dLbl>
              <c:idx val="5"/>
              <c:layout>
                <c:manualLayout>
                  <c:x val="-0.10958213141043982"/>
                  <c:y val="9.3935502791144099E-2"/>
                </c:manualLayout>
              </c:layout>
              <c:tx>
                <c:rich>
                  <a:bodyPr/>
                  <a:lstStyle/>
                  <a:p>
                    <a:fld id="{1C91A009-BFE6-421B-8630-764C2C72A190}" type="CATEGORYNAME">
                      <a:rPr lang="en-US"/>
                      <a:pPr/>
                      <a:t>[NOMBRE DE CATEGORÍA]</a:t>
                    </a:fld>
                    <a:r>
                      <a:rPr lang="en-US" baseline="0"/>
                      <a:t> </a:t>
                    </a:r>
                  </a:p>
                  <a:p>
                    <a:fld id="{F801EF60-C1F9-4B21-92E7-6C0CFC13042B}" type="VALUE">
                      <a:rPr lang="en-US" baseline="0"/>
                      <a:pPr/>
                      <a:t>[VALOR]</a:t>
                    </a:fld>
                    <a:r>
                      <a:rPr lang="en-US" baseline="0"/>
                      <a:t> </a:t>
                    </a:r>
                  </a:p>
                  <a:p>
                    <a:fld id="{8CD2C1F8-B43B-4D98-BDF9-2233AAD7BE2A}" type="PERCENTAGE">
                      <a:rPr lang="en-US" baseline="0"/>
                      <a:pPr/>
                      <a:t>[PORCENTAJE]</a:t>
                    </a:fld>
                    <a:endParaRPr lang="en-US"/>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08FC-4B40-8539-39F7B9C9B12F}"/>
                </c:ext>
              </c:extLst>
            </c:dLbl>
            <c:dLbl>
              <c:idx val="6"/>
              <c:layout>
                <c:manualLayout>
                  <c:x val="-0.12555880544620429"/>
                  <c:y val="1.3070164349944815E-2"/>
                </c:manualLayout>
              </c:layout>
              <c:tx>
                <c:rich>
                  <a:bodyPr/>
                  <a:lstStyle/>
                  <a:p>
                    <a:fld id="{76CAD99F-5987-44A2-9E54-AE4068BBAEE7}" type="CATEGORYNAME">
                      <a:rPr lang="en-US"/>
                      <a:pPr/>
                      <a:t>[NOMBRE DE CATEGORÍA]</a:t>
                    </a:fld>
                    <a:r>
                      <a:rPr lang="en-US" baseline="0"/>
                      <a:t> </a:t>
                    </a:r>
                  </a:p>
                  <a:p>
                    <a:fld id="{C19DE414-349E-4073-B756-18909793D31C}" type="VALUE">
                      <a:rPr lang="en-US" baseline="0"/>
                      <a:pPr/>
                      <a:t>[VALOR]</a:t>
                    </a:fld>
                    <a:r>
                      <a:rPr lang="en-US" baseline="0"/>
                      <a:t> </a:t>
                    </a:r>
                  </a:p>
                  <a:p>
                    <a:fld id="{8656E139-4F7F-473C-98DA-02398340AC73}" type="PERCENTAGE">
                      <a:rPr lang="en-US" baseline="0"/>
                      <a:pPr/>
                      <a:t>[PORCENTAJE]</a:t>
                    </a:fld>
                    <a:endParaRPr lang="en-US"/>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6-08FC-4B40-8539-39F7B9C9B12F}"/>
                </c:ext>
              </c:extLst>
            </c:dLbl>
            <c:dLbl>
              <c:idx val="7"/>
              <c:layout>
                <c:manualLayout>
                  <c:x val="-0.12990014864854349"/>
                  <c:y val="-4.8720442831692433E-2"/>
                </c:manualLayout>
              </c:layout>
              <c:tx>
                <c:rich>
                  <a:bodyPr/>
                  <a:lstStyle/>
                  <a:p>
                    <a:fld id="{0A79CF7F-D32A-4B74-82C0-B26967CEC6DF}" type="CATEGORYNAME">
                      <a:rPr lang="en-US"/>
                      <a:pPr/>
                      <a:t>[NOMBRE DE CATEGORÍA]</a:t>
                    </a:fld>
                    <a:r>
                      <a:rPr lang="en-US" baseline="0"/>
                      <a:t> </a:t>
                    </a:r>
                  </a:p>
                  <a:p>
                    <a:fld id="{C253DB77-B0BE-4F95-B3C7-844DAF24A443}" type="VALUE">
                      <a:rPr lang="en-US" baseline="0"/>
                      <a:pPr/>
                      <a:t>[VALOR]</a:t>
                    </a:fld>
                    <a:endParaRPr lang="en-US" baseline="0"/>
                  </a:p>
                  <a:p>
                    <a:r>
                      <a:rPr lang="en-US" baseline="0"/>
                      <a:t> </a:t>
                    </a:r>
                    <a:fld id="{523C7F9B-E70A-49AD-89D2-7094ED48E8CA}"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08FC-4B40-8539-39F7B9C9B12F}"/>
                </c:ext>
              </c:extLst>
            </c:dLbl>
            <c:dLbl>
              <c:idx val="8"/>
              <c:layout>
                <c:manualLayout>
                  <c:x val="-9.6378643136827619E-2"/>
                  <c:y val="-0.10649493842661069"/>
                </c:manualLayout>
              </c:layout>
              <c:tx>
                <c:rich>
                  <a:bodyPr/>
                  <a:lstStyle/>
                  <a:p>
                    <a:fld id="{9DD4553E-FA1D-4744-A30B-932EC94CD596}" type="CATEGORYNAME">
                      <a:rPr lang="en-US"/>
                      <a:pPr/>
                      <a:t>[NOMBRE DE CATEGORÍA]</a:t>
                    </a:fld>
                    <a:r>
                      <a:rPr lang="en-US" baseline="0"/>
                      <a:t> </a:t>
                    </a:r>
                  </a:p>
                  <a:p>
                    <a:fld id="{411EF334-9D41-4B2F-B41B-8BAD05008EF5}" type="VALUE">
                      <a:rPr lang="en-US" baseline="0"/>
                      <a:pPr/>
                      <a:t>[VALOR]</a:t>
                    </a:fld>
                    <a:endParaRPr lang="en-US" baseline="0"/>
                  </a:p>
                  <a:p>
                    <a:r>
                      <a:rPr lang="en-US" baseline="0"/>
                      <a:t> </a:t>
                    </a:r>
                    <a:fld id="{760F1231-2E71-44F4-A6E0-61A02E054342}"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8-08FC-4B40-8539-39F7B9C9B12F}"/>
                </c:ext>
              </c:extLst>
            </c:dLbl>
            <c:dLbl>
              <c:idx val="9"/>
              <c:layout>
                <c:manualLayout>
                  <c:x val="-5.2944426869906656E-2"/>
                  <c:y val="-0.14399386381220966"/>
                </c:manualLayout>
              </c:layout>
              <c:tx>
                <c:rich>
                  <a:bodyPr/>
                  <a:lstStyle/>
                  <a:p>
                    <a:fld id="{FE95C790-CA0D-44C7-9942-8A2DAECE1F09}" type="CATEGORYNAME">
                      <a:rPr lang="en-US"/>
                      <a:pPr/>
                      <a:t>[NOMBRE DE CATEGORÍA]</a:t>
                    </a:fld>
                    <a:r>
                      <a:rPr lang="en-US" baseline="0"/>
                      <a:t> </a:t>
                    </a:r>
                  </a:p>
                  <a:p>
                    <a:fld id="{0ABD5799-3B26-4EC3-8695-D985B5FE7A44}" type="VALUE">
                      <a:rPr lang="en-US" baseline="0"/>
                      <a:pPr/>
                      <a:t>[VALOR]</a:t>
                    </a:fld>
                    <a:r>
                      <a:rPr lang="en-US" baseline="0"/>
                      <a:t> </a:t>
                    </a:r>
                  </a:p>
                  <a:p>
                    <a:fld id="{F9B344A7-41B8-4687-B3F5-C0AADE9C3150}" type="PERCENTAGE">
                      <a:rPr lang="en-US" baseline="0"/>
                      <a:pPr/>
                      <a:t>[PORCENTAJE]</a:t>
                    </a:fld>
                    <a:endParaRPr lang="en-US"/>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08FC-4B40-8539-39F7B9C9B12F}"/>
                </c:ext>
              </c:extLst>
            </c:dLbl>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1"/>
            <c:showVal val="1"/>
            <c:showCatName val="1"/>
            <c:showSerName val="0"/>
            <c:showPercent val="1"/>
            <c:showBubbleSize val="0"/>
            <c:separator> </c:separator>
            <c:showLeaderLines val="0"/>
            <c:extLst>
              <c:ext xmlns:c15="http://schemas.microsoft.com/office/drawing/2012/chart" uri="{CE6537A1-D6FC-4f65-9D91-7224C49458BB}"/>
            </c:extLst>
          </c:dLbls>
          <c:cat>
            <c:strRef>
              <c:f>'III.5.5.Cotiz. x rango de edad'!$A$5:$A$14</c:f>
              <c:strCache>
                <c:ptCount val="10"/>
                <c:pt idx="0">
                  <c:v>Menor de 19 </c:v>
                </c:pt>
                <c:pt idx="1">
                  <c:v>20-24 años</c:v>
                </c:pt>
                <c:pt idx="2">
                  <c:v>25-29 años</c:v>
                </c:pt>
                <c:pt idx="3">
                  <c:v>30-34 años</c:v>
                </c:pt>
                <c:pt idx="4">
                  <c:v>35-39 años</c:v>
                </c:pt>
                <c:pt idx="5">
                  <c:v>40-44 años</c:v>
                </c:pt>
                <c:pt idx="6">
                  <c:v>45-49 años</c:v>
                </c:pt>
                <c:pt idx="7">
                  <c:v>50-54 años</c:v>
                </c:pt>
                <c:pt idx="8">
                  <c:v>55-59 años</c:v>
                </c:pt>
                <c:pt idx="9">
                  <c:v>60 ó más </c:v>
                </c:pt>
              </c:strCache>
            </c:strRef>
          </c:cat>
          <c:val>
            <c:numRef>
              <c:f>'III.5.5.Cotiz. x rango de edad'!$B$5:$B$14</c:f>
              <c:numCache>
                <c:formatCode>#,##0</c:formatCode>
                <c:ptCount val="10"/>
                <c:pt idx="0">
                  <c:v>31926</c:v>
                </c:pt>
                <c:pt idx="1">
                  <c:v>243704</c:v>
                </c:pt>
                <c:pt idx="2">
                  <c:v>309300</c:v>
                </c:pt>
                <c:pt idx="3">
                  <c:v>304580</c:v>
                </c:pt>
                <c:pt idx="4">
                  <c:v>252665</c:v>
                </c:pt>
                <c:pt idx="5">
                  <c:v>229304</c:v>
                </c:pt>
                <c:pt idx="6">
                  <c:v>183452</c:v>
                </c:pt>
                <c:pt idx="7">
                  <c:v>151691</c:v>
                </c:pt>
                <c:pt idx="8">
                  <c:v>121361</c:v>
                </c:pt>
                <c:pt idx="9">
                  <c:v>168299</c:v>
                </c:pt>
              </c:numCache>
            </c:numRef>
          </c:val>
          <c:extLst>
            <c:ext xmlns:c16="http://schemas.microsoft.com/office/drawing/2014/chart" uri="{C3380CC4-5D6E-409C-BE32-E72D297353CC}">
              <c16:uniqueId val="{0000000A-08FC-4B40-8539-39F7B9C9B12F}"/>
            </c:ext>
          </c:extLst>
        </c:ser>
        <c:dLbls>
          <c:showLegendKey val="0"/>
          <c:showVal val="0"/>
          <c:showCatName val="0"/>
          <c:showSerName val="0"/>
          <c:showPercent val="1"/>
          <c:showBubbleSize val="0"/>
          <c:showLeaderLines val="0"/>
        </c:dLbls>
        <c:firstSliceAng val="0"/>
        <c:holeSize val="49"/>
      </c:doughnutChart>
      <c:spPr>
        <a:noFill/>
        <a:ln w="25400">
          <a:noFill/>
        </a:ln>
        <a:effectLst/>
      </c:spPr>
    </c:plotArea>
    <c:legend>
      <c:legendPos val="t"/>
      <c:layout>
        <c:manualLayout>
          <c:xMode val="edge"/>
          <c:yMode val="edge"/>
          <c:x val="4.4366349384042783E-2"/>
          <c:y val="7.584096909261058E-2"/>
          <c:w val="0.8182125289765908"/>
          <c:h val="5.1976960874171182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8"/>
      <c:rotY val="0"/>
      <c:depthPercent val="100"/>
      <c:rAngAx val="1"/>
    </c:view3D>
    <c:floor>
      <c:thickness val="0"/>
    </c:floor>
    <c:sideWall>
      <c:thickness val="0"/>
    </c:sideWall>
    <c:backWall>
      <c:thickness val="0"/>
    </c:backWall>
    <c:plotArea>
      <c:layout>
        <c:manualLayout>
          <c:layoutTarget val="inner"/>
          <c:xMode val="edge"/>
          <c:yMode val="edge"/>
          <c:x val="3.1115639761836591E-2"/>
          <c:y val="8.6361174980521843E-2"/>
          <c:w val="0.95358547774855684"/>
          <c:h val="0.67232272519750835"/>
        </c:manualLayout>
      </c:layout>
      <c:bar3DChart>
        <c:barDir val="col"/>
        <c:grouping val="stacked"/>
        <c:varyColors val="0"/>
        <c:ser>
          <c:idx val="0"/>
          <c:order val="0"/>
          <c:tx>
            <c:strRef>
              <c:f>'III.5.6.Cotiz x sal. min. cot.'!$B$4</c:f>
              <c:strCache>
                <c:ptCount val="1"/>
                <c:pt idx="0">
                  <c:v>Cotizantes</c:v>
                </c:pt>
              </c:strCache>
            </c:strRef>
          </c:tx>
          <c:spPr>
            <a:solidFill>
              <a:srgbClr val="00539B"/>
            </a:solidFill>
          </c:spPr>
          <c:invertIfNegative val="0"/>
          <c:dLbls>
            <c:dLbl>
              <c:idx val="0"/>
              <c:layout>
                <c:manualLayout>
                  <c:x val="3.3710427916605775E-4"/>
                  <c:y val="-0.3163855048778176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4DD-4B01-9F49-F72C51A13DF6}"/>
                </c:ext>
              </c:extLst>
            </c:dLbl>
            <c:dLbl>
              <c:idx val="1"/>
              <c:layout>
                <c:manualLayout>
                  <c:x val="-4.04466045730367E-4"/>
                  <c:y val="-0.2771929089781964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4DD-4B01-9F49-F72C51A13DF6}"/>
                </c:ext>
              </c:extLst>
            </c:dLbl>
            <c:dLbl>
              <c:idx val="2"/>
              <c:layout>
                <c:manualLayout>
                  <c:x val="3.924709241404041E-3"/>
                  <c:y val="-0.1067599426953332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4DD-4B01-9F49-F72C51A13DF6}"/>
                </c:ext>
              </c:extLst>
            </c:dLbl>
            <c:dLbl>
              <c:idx val="3"/>
              <c:layout>
                <c:manualLayout>
                  <c:x val="-2.2512026635866712E-3"/>
                  <c:y val="-7.17260342657668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4DD-4B01-9F49-F72C51A13DF6}"/>
                </c:ext>
              </c:extLst>
            </c:dLbl>
            <c:dLbl>
              <c:idx val="4"/>
              <c:layout>
                <c:manualLayout>
                  <c:x val="3.1868812368723342E-3"/>
                  <c:y val="-6.85649505861609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4DD-4B01-9F49-F72C51A13DF6}"/>
                </c:ext>
              </c:extLst>
            </c:dLbl>
            <c:dLbl>
              <c:idx val="5"/>
              <c:layout>
                <c:manualLayout>
                  <c:x val="1.4941706466572019E-3"/>
                  <c:y val="-4.26272520344909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4DD-4B01-9F49-F72C51A13DF6}"/>
                </c:ext>
              </c:extLst>
            </c:dLbl>
            <c:dLbl>
              <c:idx val="6"/>
              <c:layout>
                <c:manualLayout>
                  <c:x val="7.8441004486048125E-4"/>
                  <c:y val="-4.17732663570931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4DD-4B01-9F49-F72C51A13DF6}"/>
                </c:ext>
              </c:extLst>
            </c:dLbl>
            <c:dLbl>
              <c:idx val="7"/>
              <c:layout>
                <c:manualLayout>
                  <c:x val="-1.7314140613550538E-3"/>
                  <c:y val="-3.70753054966676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4DD-4B01-9F49-F72C51A13DF6}"/>
                </c:ext>
              </c:extLst>
            </c:dLbl>
            <c:dLbl>
              <c:idx val="8"/>
              <c:layout>
                <c:manualLayout>
                  <c:x val="-2.148879746248878E-4"/>
                  <c:y val="-3.70392153193447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4DD-4B01-9F49-F72C51A13DF6}"/>
                </c:ext>
              </c:extLst>
            </c:dLbl>
            <c:spPr>
              <a:noFill/>
              <a:ln>
                <a:noFill/>
              </a:ln>
              <a:effectLst/>
            </c:spPr>
            <c:txPr>
              <a:bodyPr/>
              <a:lstStyle/>
              <a:p>
                <a:pPr>
                  <a:defRPr sz="1600" b="1">
                    <a:solidFill>
                      <a:schemeClr val="tx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'III.5.6.Cotiz x sal. min. cot.'!$A$5:$A$13</c:f>
              <c:strCache>
                <c:ptCount val="9"/>
                <c:pt idx="0">
                  <c:v>0-1   salario</c:v>
                </c:pt>
                <c:pt idx="1">
                  <c:v>1-2 salarios </c:v>
                </c:pt>
                <c:pt idx="2">
                  <c:v>2-3 salarios  </c:v>
                </c:pt>
                <c:pt idx="3">
                  <c:v>3-4 salarios </c:v>
                </c:pt>
                <c:pt idx="4">
                  <c:v>4-6 salarios  </c:v>
                </c:pt>
                <c:pt idx="5">
                  <c:v>6-8 salarios </c:v>
                </c:pt>
                <c:pt idx="6">
                  <c:v>8-10 salarios </c:v>
                </c:pt>
                <c:pt idx="7">
                  <c:v>10-15 salarios </c:v>
                </c:pt>
                <c:pt idx="8">
                  <c:v>15 ó más salarios </c:v>
                </c:pt>
              </c:strCache>
            </c:strRef>
          </c:cat>
          <c:val>
            <c:numRef>
              <c:f>'III.5.6.Cotiz x sal. min. cot.'!$B$5:$B$13</c:f>
              <c:numCache>
                <c:formatCode>_(* #,##0_);_(* \(#,##0\);_(* "-"??_);_(@_)</c:formatCode>
                <c:ptCount val="9"/>
                <c:pt idx="0">
                  <c:v>805247</c:v>
                </c:pt>
                <c:pt idx="1">
                  <c:v>692458</c:v>
                </c:pt>
                <c:pt idx="2">
                  <c:v>212344</c:v>
                </c:pt>
                <c:pt idx="3">
                  <c:v>122358</c:v>
                </c:pt>
                <c:pt idx="4">
                  <c:v>104173</c:v>
                </c:pt>
                <c:pt idx="5">
                  <c:v>25332</c:v>
                </c:pt>
                <c:pt idx="6">
                  <c:v>12200</c:v>
                </c:pt>
                <c:pt idx="7">
                  <c:v>12463</c:v>
                </c:pt>
                <c:pt idx="8">
                  <c:v>9707</c:v>
                </c:pt>
              </c:numCache>
            </c:numRef>
          </c:val>
          <c:extLst>
            <c:ext xmlns:c16="http://schemas.microsoft.com/office/drawing/2014/chart" uri="{C3380CC4-5D6E-409C-BE32-E72D297353CC}">
              <c16:uniqueId val="{00000009-74DD-4B01-9F49-F72C51A13DF6}"/>
            </c:ext>
          </c:extLst>
        </c:ser>
        <c:dLbls>
          <c:showLegendKey val="0"/>
          <c:showVal val="0"/>
          <c:showCatName val="0"/>
          <c:showSerName val="0"/>
          <c:showPercent val="0"/>
          <c:showBubbleSize val="0"/>
        </c:dLbls>
        <c:gapWidth val="61"/>
        <c:shape val="cylinder"/>
        <c:axId val="405717528"/>
        <c:axId val="405717920"/>
        <c:axId val="0"/>
      </c:bar3DChart>
      <c:catAx>
        <c:axId val="405717528"/>
        <c:scaling>
          <c:orientation val="minMax"/>
        </c:scaling>
        <c:delete val="0"/>
        <c:axPos val="b"/>
        <c:numFmt formatCode="General" sourceLinked="1"/>
        <c:majorTickMark val="none"/>
        <c:minorTickMark val="none"/>
        <c:tickLblPos val="nextTo"/>
        <c:txPr>
          <a:bodyPr rot="-2700000" vert="horz"/>
          <a:lstStyle/>
          <a:p>
            <a:pPr>
              <a:defRPr lang="en-US" sz="1400" b="0">
                <a:solidFill>
                  <a:schemeClr val="tx1"/>
                </a:solidFill>
              </a:defRPr>
            </a:pPr>
            <a:endParaRPr lang="en-US"/>
          </a:p>
        </c:txPr>
        <c:crossAx val="405717920"/>
        <c:crosses val="autoZero"/>
        <c:auto val="1"/>
        <c:lblAlgn val="ctr"/>
        <c:lblOffset val="100"/>
        <c:noMultiLvlLbl val="0"/>
      </c:catAx>
      <c:valAx>
        <c:axId val="405717920"/>
        <c:scaling>
          <c:orientation val="minMax"/>
        </c:scaling>
        <c:delete val="1"/>
        <c:axPos val="l"/>
        <c:numFmt formatCode="_(* #,##0_);_(* \(#,##0\);_(* &quot;-&quot;??_);_(@_)" sourceLinked="1"/>
        <c:majorTickMark val="none"/>
        <c:minorTickMark val="none"/>
        <c:tickLblPos val="nextTo"/>
        <c:crossAx val="405717528"/>
        <c:crosses val="autoZero"/>
        <c:crossBetween val="between"/>
      </c:valAx>
      <c:spPr>
        <a:noFill/>
        <a:ln w="25400">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2.0054216127179076E-2"/>
          <c:y val="0.36236144003027332"/>
          <c:w val="0.95883158150471393"/>
          <c:h val="0.47858832121253625"/>
        </c:manualLayout>
      </c:layout>
      <c:barChart>
        <c:barDir val="col"/>
        <c:grouping val="clustered"/>
        <c:varyColors val="0"/>
        <c:ser>
          <c:idx val="1"/>
          <c:order val="0"/>
          <c:tx>
            <c:strRef>
              <c:f>'II.3. Empl x sector '!$I$4</c:f>
              <c:strCache>
                <c:ptCount val="1"/>
                <c:pt idx="0">
                  <c:v>Total  Empleados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1"/>
              <c:layout>
                <c:manualLayout>
                  <c:x val="-4.1806642795732766E-3"/>
                  <c:y val="6.378131813384903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F9A-4C59-AB48-BCFC739A413A}"/>
                </c:ext>
              </c:extLst>
            </c:dLbl>
            <c:dLbl>
              <c:idx val="2"/>
              <c:layout>
                <c:manualLayout>
                  <c:x val="-3.1354982096799002E-3"/>
                  <c:y val="8.504175751179831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F9A-4C59-AB48-BCFC739A413A}"/>
                </c:ext>
              </c:extLst>
            </c:dLbl>
            <c:dLbl>
              <c:idx val="3"/>
              <c:layout>
                <c:manualLayout>
                  <c:x val="1.045166069893300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F9A-4C59-AB48-BCFC739A413A}"/>
                </c:ext>
              </c:extLst>
            </c:dLbl>
            <c:dLbl>
              <c:idx val="5"/>
              <c:layout>
                <c:manualLayout>
                  <c:x val="-8.0738183490045934E-4"/>
                  <c:y val="-1.490947716807277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F9A-4C59-AB48-BCFC739A413A}"/>
                </c:ext>
              </c:extLst>
            </c:dLbl>
            <c:dLbl>
              <c:idx val="9"/>
              <c:layout>
                <c:manualLayout>
                  <c:x val="-5.394990366088744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FE1-4599-ADDD-22B566BF3BB7}"/>
                </c:ext>
              </c:extLst>
            </c:dLbl>
            <c:spPr>
              <a:noFill/>
              <a:ln>
                <a:noFill/>
              </a:ln>
              <a:effectLst/>
            </c:spPr>
            <c:txPr>
              <a:bodyPr rot="-5400000" spcFirstLastPara="1" vertOverflow="ellipsis" wrap="square" anchor="ctr" anchorCtr="1"/>
              <a:lstStyle/>
              <a:p>
                <a:pPr>
                  <a:defRPr sz="1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'II.3. Empl x sector '!$A$5:$A$20</c15:sqref>
                  </c15:fullRef>
                </c:ext>
              </c:extLst>
              <c:f>'II.3. Empl x sector '!$A$9:$A$19</c:f>
              <c:strCache>
                <c:ptCount val="11"/>
                <c:pt idx="0">
                  <c:v>Dic.12</c:v>
                </c:pt>
                <c:pt idx="1">
                  <c:v>Dic.13</c:v>
                </c:pt>
                <c:pt idx="2">
                  <c:v>Dic.14</c:v>
                </c:pt>
                <c:pt idx="3">
                  <c:v>Dic.15</c:v>
                </c:pt>
                <c:pt idx="4">
                  <c:v>Dic.16</c:v>
                </c:pt>
                <c:pt idx="5">
                  <c:v>Dic.17</c:v>
                </c:pt>
                <c:pt idx="6">
                  <c:v>Dic.18</c:v>
                </c:pt>
                <c:pt idx="7">
                  <c:v>Dic.19</c:v>
                </c:pt>
                <c:pt idx="8">
                  <c:v>Dic.20</c:v>
                </c:pt>
                <c:pt idx="9">
                  <c:v>Dic.21</c:v>
                </c:pt>
                <c:pt idx="10">
                  <c:v> Nov.2022 </c:v>
                </c:pt>
              </c:strCache>
            </c:strRef>
          </c:cat>
          <c:val>
            <c:numRef>
              <c:extLst>
                <c:ext xmlns:c15="http://schemas.microsoft.com/office/drawing/2012/chart" uri="{02D57815-91ED-43cb-92C2-25804820EDAC}">
                  <c15:fullRef>
                    <c15:sqref>'II.3. Empl x sector '!$I$5:$I$20</c15:sqref>
                  </c15:fullRef>
                </c:ext>
              </c:extLst>
              <c:f>'II.3. Empl x sector '!$I$9:$I$19</c:f>
              <c:numCache>
                <c:formatCode>_(* #,##0_);_(* \(#,##0\);_(* "-"??_);_(@_)</c:formatCode>
                <c:ptCount val="11"/>
                <c:pt idx="0">
                  <c:v>1427902</c:v>
                </c:pt>
                <c:pt idx="1">
                  <c:v>1526658</c:v>
                </c:pt>
                <c:pt idx="2">
                  <c:v>1651202</c:v>
                </c:pt>
                <c:pt idx="3">
                  <c:v>1759458</c:v>
                </c:pt>
                <c:pt idx="4">
                  <c:v>1888238</c:v>
                </c:pt>
                <c:pt idx="5">
                  <c:v>2050322</c:v>
                </c:pt>
                <c:pt idx="6">
                  <c:v>2173990</c:v>
                </c:pt>
                <c:pt idx="7">
                  <c:v>2255713</c:v>
                </c:pt>
                <c:pt idx="8">
                  <c:v>2117050</c:v>
                </c:pt>
                <c:pt idx="9">
                  <c:v>2351951</c:v>
                </c:pt>
                <c:pt idx="10">
                  <c:v>2389278</c:v>
                </c:pt>
              </c:numCache>
            </c:numRef>
          </c:val>
          <c:extLst>
            <c:ext xmlns:c15="http://schemas.microsoft.com/office/drawing/2012/chart" uri="{02D57815-91ED-43cb-92C2-25804820EDAC}">
              <c15:categoryFilterExceptions>
                <c15:categoryFilterException>
                  <c15:sqref>'II.3. Empl x sector '!$I$8</c15:sqref>
                  <c15:dLbl>
                    <c:idx val="-1"/>
                    <c:layout>
                      <c:manualLayout>
                        <c:x val="-1.0451660698933001E-3"/>
                        <c:y val="6.3781318133848642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0-1C6E-4309-936F-20D810262226}"/>
                      </c:ext>
                    </c:extLst>
                  </c15:dLbl>
                </c15:categoryFilterException>
              </c15:categoryFilterExceptions>
            </c:ext>
            <c:ext xmlns:c16="http://schemas.microsoft.com/office/drawing/2014/chart" uri="{C3380CC4-5D6E-409C-BE32-E72D297353CC}">
              <c16:uniqueId val="{00000006-5F9A-4C59-AB48-BCFC739A413A}"/>
            </c:ext>
          </c:extLst>
        </c:ser>
        <c:ser>
          <c:idx val="0"/>
          <c:order val="1"/>
          <c:tx>
            <c:strRef>
              <c:f>'II.3. Empl x sector '!$E$4</c:f>
              <c:strCache>
                <c:ptCount val="1"/>
                <c:pt idx="0">
                  <c:v>Total Empresas</c:v>
                </c:pt>
              </c:strCache>
            </c:strRef>
          </c:tx>
          <c:spPr>
            <a:gradFill rotWithShape="1">
              <a:gsLst>
                <a:gs pos="0">
                  <a:schemeClr val="accent1">
                    <a:tint val="65000"/>
                    <a:shade val="51000"/>
                    <a:satMod val="130000"/>
                  </a:schemeClr>
                </a:gs>
                <a:gs pos="80000">
                  <a:schemeClr val="accent1">
                    <a:tint val="65000"/>
                    <a:shade val="93000"/>
                    <a:satMod val="130000"/>
                  </a:schemeClr>
                </a:gs>
                <a:gs pos="100000">
                  <a:schemeClr val="accent1">
                    <a:tint val="65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1.1739619504083122E-3"/>
                  <c:y val="1.29456894811214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F9A-4C59-AB48-BCFC739A413A}"/>
                </c:ext>
              </c:extLst>
            </c:dLbl>
            <c:dLbl>
              <c:idx val="1"/>
              <c:layout>
                <c:manualLayout>
                  <c:x val="-4.8235274938458777E-4"/>
                  <c:y val="2.930402930402930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F9A-4C59-AB48-BCFC739A413A}"/>
                </c:ext>
              </c:extLst>
            </c:dLbl>
            <c:dLbl>
              <c:idx val="2"/>
              <c:layout>
                <c:manualLayout>
                  <c:x val="-2.6949674768915969E-3"/>
                  <c:y val="5.0428311845634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F9A-4C59-AB48-BCFC739A413A}"/>
                </c:ext>
              </c:extLst>
            </c:dLbl>
            <c:dLbl>
              <c:idx val="3"/>
              <c:layout>
                <c:manualLayout>
                  <c:x val="-5.3290295234834778E-3"/>
                  <c:y val="-1.506157884110747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F9A-4C59-AB48-BCFC739A413A}"/>
                </c:ext>
              </c:extLst>
            </c:dLbl>
            <c:dLbl>
              <c:idx val="4"/>
              <c:layout>
                <c:manualLayout>
                  <c:x val="-2.1796188519914487E-3"/>
                  <c:y val="-3.6514666435926281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F9A-4C59-AB48-BCFC739A413A}"/>
                </c:ext>
              </c:extLst>
            </c:dLbl>
            <c:spPr>
              <a:noFill/>
              <a:ln>
                <a:noFill/>
              </a:ln>
              <a:effectLst/>
            </c:spPr>
            <c:txPr>
              <a:bodyPr rot="-5400000" spcFirstLastPara="1" vertOverflow="ellipsis"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'II.3. Empl x sector '!$A$5:$A$20</c15:sqref>
                  </c15:fullRef>
                </c:ext>
              </c:extLst>
              <c:f>'II.3. Empl x sector '!$A$9:$A$19</c:f>
              <c:strCache>
                <c:ptCount val="11"/>
                <c:pt idx="0">
                  <c:v>Dic.12</c:v>
                </c:pt>
                <c:pt idx="1">
                  <c:v>Dic.13</c:v>
                </c:pt>
                <c:pt idx="2">
                  <c:v>Dic.14</c:v>
                </c:pt>
                <c:pt idx="3">
                  <c:v>Dic.15</c:v>
                </c:pt>
                <c:pt idx="4">
                  <c:v>Dic.16</c:v>
                </c:pt>
                <c:pt idx="5">
                  <c:v>Dic.17</c:v>
                </c:pt>
                <c:pt idx="6">
                  <c:v>Dic.18</c:v>
                </c:pt>
                <c:pt idx="7">
                  <c:v>Dic.19</c:v>
                </c:pt>
                <c:pt idx="8">
                  <c:v>Dic.20</c:v>
                </c:pt>
                <c:pt idx="9">
                  <c:v>Dic.21</c:v>
                </c:pt>
                <c:pt idx="10">
                  <c:v> Nov.2022 </c:v>
                </c:pt>
              </c:strCache>
            </c:strRef>
          </c:cat>
          <c:val>
            <c:numRef>
              <c:extLst>
                <c:ext xmlns:c15="http://schemas.microsoft.com/office/drawing/2012/chart" uri="{02D57815-91ED-43cb-92C2-25804820EDAC}">
                  <c15:fullRef>
                    <c15:sqref>'II.3. Empl x sector '!$E$5:$E$20</c15:sqref>
                  </c15:fullRef>
                </c:ext>
              </c:extLst>
              <c:f>'II.3. Empl x sector '!$E$9:$E$19</c:f>
              <c:numCache>
                <c:formatCode>_(* #,##0_);_(* \(#,##0\);_(* "-"??_);_(@_)</c:formatCode>
                <c:ptCount val="11"/>
                <c:pt idx="0">
                  <c:v>51351</c:v>
                </c:pt>
                <c:pt idx="1">
                  <c:v>59335</c:v>
                </c:pt>
                <c:pt idx="2">
                  <c:v>65666</c:v>
                </c:pt>
                <c:pt idx="3">
                  <c:v>70019</c:v>
                </c:pt>
                <c:pt idx="4">
                  <c:v>74822</c:v>
                </c:pt>
                <c:pt idx="5">
                  <c:v>79602</c:v>
                </c:pt>
                <c:pt idx="6">
                  <c:v>85513</c:v>
                </c:pt>
                <c:pt idx="7">
                  <c:v>91463</c:v>
                </c:pt>
                <c:pt idx="8">
                  <c:v>92323</c:v>
                </c:pt>
                <c:pt idx="9">
                  <c:v>104053</c:v>
                </c:pt>
                <c:pt idx="10">
                  <c:v>98455</c:v>
                </c:pt>
              </c:numCache>
            </c:numRef>
          </c:val>
          <c:extLst>
            <c:ext xmlns:c15="http://schemas.microsoft.com/office/drawing/2012/chart" uri="{02D57815-91ED-43cb-92C2-25804820EDAC}">
              <c15:categoryFilterExceptions>
                <c15:categoryFilterException>
                  <c15:sqref>'II.3. Empl x sector '!$E$5</c15:sqref>
                  <c15:dLbl>
                    <c:idx val="-1"/>
                    <c:layout>
                      <c:manualLayout>
                        <c:x val="-8.0859457785168159E-4"/>
                        <c:y val="3.2376337573187968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1-1C6E-4309-936F-20D810262226}"/>
                      </c:ext>
                    </c:extLst>
                  </c15:dLbl>
                </c15:categoryFilterException>
                <c15:categoryFilterException>
                  <c15:sqref>'II.3. Empl x sector '!$E$6</c15:sqref>
                  <c15:dLbl>
                    <c:idx val="-1"/>
                    <c:layout>
                      <c:manualLayout>
                        <c:x val="-8.5319769811385306E-4"/>
                        <c:y val="2.112543624354648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2-1C6E-4309-936F-20D810262226}"/>
                      </c:ext>
                    </c:extLst>
                  </c15:dLbl>
                </c15:categoryFilterException>
                <c15:categoryFilterException>
                  <c15:sqref>'II.3. Empl x sector '!$E$7</c15:sqref>
                  <c15:dLbl>
                    <c:idx val="-1"/>
                    <c:layout>
                      <c:manualLayout>
                        <c:x val="-4.1658923069398937E-3"/>
                        <c:y val="-1.4652014652014652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3-1C6E-4309-936F-20D810262226}"/>
                      </c:ext>
                    </c:extLst>
                  </c15:dLbl>
                </c15:categoryFilterException>
                <c15:categoryFilterException>
                  <c15:sqref>'II.3. Empl x sector '!$E$8</c15:sqref>
                  <c15:dLbl>
                    <c:idx val="-1"/>
                    <c:layout>
                      <c:manualLayout>
                        <c:x val="5.3119447025637455E-4"/>
                        <c:y val="4.3956043956043956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4-1C6E-4309-936F-20D810262226}"/>
                      </c:ext>
                    </c:extLst>
                  </c15:dLbl>
                </c15:categoryFilterException>
              </c15:categoryFilterExceptions>
            </c:ext>
            <c:ext xmlns:c16="http://schemas.microsoft.com/office/drawing/2014/chart" uri="{C3380CC4-5D6E-409C-BE32-E72D297353CC}">
              <c16:uniqueId val="{00000010-5F9A-4C59-AB48-BCFC739A413A}"/>
            </c:ext>
          </c:extLst>
        </c:ser>
        <c:dLbls>
          <c:showLegendKey val="0"/>
          <c:showVal val="0"/>
          <c:showCatName val="0"/>
          <c:showSerName val="0"/>
          <c:showPercent val="0"/>
          <c:showBubbleSize val="0"/>
        </c:dLbls>
        <c:gapWidth val="32"/>
        <c:overlap val="84"/>
        <c:axId val="398352360"/>
        <c:axId val="398352752"/>
      </c:barChart>
      <c:lineChart>
        <c:grouping val="standard"/>
        <c:varyColors val="0"/>
        <c:ser>
          <c:idx val="2"/>
          <c:order val="2"/>
          <c:tx>
            <c:strRef>
              <c:f>'II.3. Empl x sector '!$J$4</c:f>
              <c:strCache>
                <c:ptCount val="1"/>
                <c:pt idx="0">
                  <c:v>Relación Promedio Empleados / Empresas</c:v>
                </c:pt>
              </c:strCache>
            </c:strRef>
          </c:tx>
          <c:spPr>
            <a:ln w="66675" cap="rnd" cmpd="sng" algn="ctr">
              <a:noFill/>
              <a:prstDash val="solid"/>
              <a:round/>
            </a:ln>
            <a:effectLst/>
          </c:spPr>
          <c:marker>
            <c:symbol val="circle"/>
            <c:size val="17"/>
            <c:spPr>
              <a:gradFill rotWithShape="1">
                <a:gsLst>
                  <a:gs pos="0">
                    <a:schemeClr val="accent1">
                      <a:shade val="65000"/>
                      <a:shade val="51000"/>
                      <a:satMod val="130000"/>
                    </a:schemeClr>
                  </a:gs>
                  <a:gs pos="80000">
                    <a:schemeClr val="accent1">
                      <a:shade val="65000"/>
                      <a:shade val="93000"/>
                      <a:satMod val="130000"/>
                    </a:schemeClr>
                  </a:gs>
                  <a:gs pos="100000">
                    <a:schemeClr val="accent1">
                      <a:shade val="65000"/>
                      <a:shade val="94000"/>
                      <a:satMod val="135000"/>
                    </a:schemeClr>
                  </a:gs>
                </a:gsLst>
                <a:lin ang="16200000" scaled="0"/>
              </a:gradFill>
              <a:ln w="9525" cap="flat" cmpd="sng" algn="ctr">
                <a:solidFill>
                  <a:schemeClr val="accent1">
                    <a:shade val="65000"/>
                    <a:shade val="95000"/>
                    <a:satMod val="105000"/>
                  </a:schemeClr>
                </a:solidFill>
                <a:prstDash val="solid"/>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spPr>
              <a:noFill/>
              <a:ln>
                <a:noFill/>
              </a:ln>
              <a:effectLst/>
            </c:spPr>
            <c:txPr>
              <a:bodyPr rot="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'II.3. Empl x sector '!$A$5:$A$20</c15:sqref>
                  </c15:fullRef>
                </c:ext>
              </c:extLst>
              <c:f>'II.3. Empl x sector '!$A$9:$A$19</c:f>
              <c:strCache>
                <c:ptCount val="11"/>
                <c:pt idx="0">
                  <c:v>Dic.12</c:v>
                </c:pt>
                <c:pt idx="1">
                  <c:v>Dic.13</c:v>
                </c:pt>
                <c:pt idx="2">
                  <c:v>Dic.14</c:v>
                </c:pt>
                <c:pt idx="3">
                  <c:v>Dic.15</c:v>
                </c:pt>
                <c:pt idx="4">
                  <c:v>Dic.16</c:v>
                </c:pt>
                <c:pt idx="5">
                  <c:v>Dic.17</c:v>
                </c:pt>
                <c:pt idx="6">
                  <c:v>Dic.18</c:v>
                </c:pt>
                <c:pt idx="7">
                  <c:v>Dic.19</c:v>
                </c:pt>
                <c:pt idx="8">
                  <c:v>Dic.20</c:v>
                </c:pt>
                <c:pt idx="9">
                  <c:v>Dic.21</c:v>
                </c:pt>
                <c:pt idx="10">
                  <c:v> Nov.2022 </c:v>
                </c:pt>
              </c:strCache>
            </c:strRef>
          </c:cat>
          <c:val>
            <c:numRef>
              <c:extLst>
                <c:ext xmlns:c15="http://schemas.microsoft.com/office/drawing/2012/chart" uri="{02D57815-91ED-43cb-92C2-25804820EDAC}">
                  <c15:fullRef>
                    <c15:sqref>'II.3. Empl x sector '!$J$5:$J$20</c15:sqref>
                  </c15:fullRef>
                </c:ext>
              </c:extLst>
              <c:f>'II.3. Empl x sector '!$J$9:$J$19</c:f>
              <c:numCache>
                <c:formatCode>_(* #,##0_);_(* \(#,##0\);_(* "-"??_);_(@_)</c:formatCode>
                <c:ptCount val="11"/>
                <c:pt idx="0">
                  <c:v>27.806702887967127</c:v>
                </c:pt>
                <c:pt idx="1">
                  <c:v>25.729468273363107</c:v>
                </c:pt>
                <c:pt idx="2">
                  <c:v>25.145463405719855</c:v>
                </c:pt>
                <c:pt idx="3">
                  <c:v>25.128293748839599</c:v>
                </c:pt>
                <c:pt idx="4">
                  <c:v>25.236401058512204</c:v>
                </c:pt>
                <c:pt idx="5">
                  <c:v>25.757166905354136</c:v>
                </c:pt>
                <c:pt idx="6">
                  <c:v>25.422918152795482</c:v>
                </c:pt>
                <c:pt idx="7">
                  <c:v>24.662573937001849</c:v>
                </c:pt>
                <c:pt idx="8">
                  <c:v>22.930905624817218</c:v>
                </c:pt>
                <c:pt idx="9">
                  <c:v>22.603394423995464</c:v>
                </c:pt>
                <c:pt idx="10">
                  <c:v>24.267716215529937</c:v>
                </c:pt>
              </c:numCache>
            </c:numRef>
          </c:val>
          <c:smooth val="0"/>
          <c:extLst>
            <c:ext xmlns:c16="http://schemas.microsoft.com/office/drawing/2014/chart" uri="{C3380CC4-5D6E-409C-BE32-E72D297353CC}">
              <c16:uniqueId val="{00000011-5F9A-4C59-AB48-BCFC739A413A}"/>
            </c:ext>
          </c:extLst>
        </c:ser>
        <c:dLbls>
          <c:showLegendKey val="0"/>
          <c:showVal val="0"/>
          <c:showCatName val="0"/>
          <c:showSerName val="0"/>
          <c:showPercent val="0"/>
          <c:showBubbleSize val="0"/>
        </c:dLbls>
        <c:marker val="1"/>
        <c:smooth val="0"/>
        <c:axId val="398353536"/>
        <c:axId val="398353144"/>
      </c:lineChart>
      <c:catAx>
        <c:axId val="398352360"/>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98352752"/>
        <c:crosses val="autoZero"/>
        <c:auto val="1"/>
        <c:lblAlgn val="ctr"/>
        <c:lblOffset val="100"/>
        <c:noMultiLvlLbl val="0"/>
      </c:catAx>
      <c:valAx>
        <c:axId val="398352752"/>
        <c:scaling>
          <c:orientation val="minMax"/>
          <c:max val="2400000"/>
          <c:min val="0"/>
        </c:scaling>
        <c:delete val="0"/>
        <c:axPos val="l"/>
        <c:numFmt formatCode="_(* #,##0_);_(* \(#,##0\);_(* &quot;-&quot;??_);_(@_)"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398352360"/>
        <c:crosses val="autoZero"/>
        <c:crossBetween val="between"/>
      </c:valAx>
      <c:valAx>
        <c:axId val="398353144"/>
        <c:scaling>
          <c:orientation val="minMax"/>
          <c:max val="100"/>
        </c:scaling>
        <c:delete val="0"/>
        <c:axPos val="r"/>
        <c:numFmt formatCode="_(* #,##0_);_(* \(#,##0\);_(* &quot;-&quot;??_);_(@_)"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398353536"/>
        <c:crosses val="max"/>
        <c:crossBetween val="between"/>
        <c:majorUnit val="9"/>
      </c:valAx>
      <c:catAx>
        <c:axId val="398353536"/>
        <c:scaling>
          <c:orientation val="minMax"/>
        </c:scaling>
        <c:delete val="1"/>
        <c:axPos val="b"/>
        <c:numFmt formatCode="General" sourceLinked="1"/>
        <c:majorTickMark val="out"/>
        <c:minorTickMark val="none"/>
        <c:tickLblPos val="nextTo"/>
        <c:crossAx val="398353144"/>
        <c:crosses val="autoZero"/>
        <c:auto val="1"/>
        <c:lblAlgn val="ctr"/>
        <c:lblOffset val="100"/>
        <c:noMultiLvlLbl val="0"/>
      </c:catAx>
      <c:spPr>
        <a:solidFill>
          <a:schemeClr val="bg1"/>
        </a:solidFill>
        <a:ln>
          <a:noFill/>
        </a:ln>
        <a:effectLst/>
      </c:spPr>
    </c:plotArea>
    <c:legend>
      <c:legendPos val="t"/>
      <c:layout>
        <c:manualLayout>
          <c:xMode val="edge"/>
          <c:yMode val="edge"/>
          <c:x val="6.7910237000056148E-2"/>
          <c:y val="7.0975973987641577E-2"/>
          <c:w val="0.8918486351305247"/>
          <c:h val="5.4847776605577651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14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5.2149568384586252E-2"/>
          <c:y val="8.9962806254726094E-2"/>
          <c:w val="0.94773605558447771"/>
          <c:h val="0.67532784970054893"/>
        </c:manualLayout>
      </c:layout>
      <c:lineChart>
        <c:grouping val="standard"/>
        <c:varyColors val="0"/>
        <c:ser>
          <c:idx val="0"/>
          <c:order val="0"/>
          <c:tx>
            <c:strRef>
              <c:f>III.1.3.Afil.SFSPob.Nac.!$D$4</c:f>
              <c:strCache>
                <c:ptCount val="1"/>
                <c:pt idx="0">
                  <c:v>% Población Total Afiliada al  SFS</c:v>
                </c:pt>
              </c:strCache>
            </c:strRef>
          </c:tx>
          <c:spPr>
            <a:ln w="19050" cap="rnd">
              <a:solidFill>
                <a:schemeClr val="accent5"/>
              </a:solidFill>
              <a:prstDash val="solid"/>
              <a:round/>
            </a:ln>
            <a:effectLst/>
          </c:spPr>
          <c:marker>
            <c:symbol val="circle"/>
            <c:size val="37"/>
            <c:spPr>
              <a:solidFill>
                <a:schemeClr val="bg1"/>
              </a:solidFill>
              <a:ln w="34925">
                <a:solidFill>
                  <a:schemeClr val="accent5">
                    <a:lumMod val="50000"/>
                  </a:schemeClr>
                </a:solidFill>
              </a:ln>
              <a:effectLst/>
            </c:spPr>
          </c:marker>
          <c:dLbls>
            <c:dLbl>
              <c:idx val="7"/>
              <c:spPr>
                <a:noFill/>
                <a:ln>
                  <a:noFill/>
                </a:ln>
                <a:effectLst/>
              </c:spPr>
              <c:txPr>
                <a:bodyPr rot="-5400000" spcFirstLastPara="1" vertOverflow="ellipsis" wrap="square" anchor="ctr" anchorCtr="1"/>
                <a:lstStyle/>
                <a:p>
                  <a:pPr>
                    <a:defRPr sz="3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extLst>
                <c:ext xmlns:c16="http://schemas.microsoft.com/office/drawing/2014/chart" uri="{C3380CC4-5D6E-409C-BE32-E72D297353CC}">
                  <c16:uniqueId val="{00000000-7884-4325-BC44-640DEFE09B6A}"/>
                </c:ext>
              </c:extLst>
            </c:dLbl>
            <c:spPr>
              <a:noFill/>
              <a:ln>
                <a:noFill/>
              </a:ln>
              <a:effectLst/>
            </c:spPr>
            <c:txPr>
              <a:bodyPr rot="-5400000" spcFirstLastPara="1" vertOverflow="ellipsis" wrap="square" anchor="ctr" anchorCtr="1"/>
              <a:lstStyle/>
              <a:p>
                <a:pPr>
                  <a:defRPr sz="3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III.1.3.Afil.SFSPob.Nac.!$A$5:$A$19</c15:sqref>
                  </c15:fullRef>
                </c:ext>
              </c:extLst>
              <c:f>III.1.3.Afil.SFSPob.Nac.!$A$12:$A$19</c:f>
              <c:strCache>
                <c:ptCount val="8"/>
                <c:pt idx="0">
                  <c:v>2015</c:v>
                </c:pt>
                <c:pt idx="1">
                  <c:v>2016</c:v>
                </c:pt>
                <c:pt idx="2">
                  <c:v>2017</c:v>
                </c:pt>
                <c:pt idx="3">
                  <c:v>2018</c:v>
                </c:pt>
                <c:pt idx="4">
                  <c:v>2019</c:v>
                </c:pt>
                <c:pt idx="5">
                  <c:v>2020</c:v>
                </c:pt>
                <c:pt idx="6">
                  <c:v>2021</c:v>
                </c:pt>
                <c:pt idx="7">
                  <c:v>Nov.2022</c:v>
                </c:pt>
              </c:strCache>
            </c:strRef>
          </c:cat>
          <c:val>
            <c:numRef>
              <c:extLst>
                <c:ext xmlns:c15="http://schemas.microsoft.com/office/drawing/2012/chart" uri="{02D57815-91ED-43cb-92C2-25804820EDAC}">
                  <c15:fullRef>
                    <c15:sqref>III.1.3.Afil.SFSPob.Nac.!$D$5:$D$19</c15:sqref>
                  </c15:fullRef>
                </c:ext>
              </c:extLst>
              <c:f>III.1.3.Afil.SFSPob.Nac.!$D$12:$D$19</c:f>
              <c:numCache>
                <c:formatCode>0.0%</c:formatCode>
                <c:ptCount val="8"/>
                <c:pt idx="0">
                  <c:v>0.66690905435693537</c:v>
                </c:pt>
                <c:pt idx="1">
                  <c:v>0.68963431204491021</c:v>
                </c:pt>
                <c:pt idx="2">
                  <c:v>0.73638751620880416</c:v>
                </c:pt>
                <c:pt idx="3">
                  <c:v>0.76309365132522966</c:v>
                </c:pt>
                <c:pt idx="4">
                  <c:v>0.78092590629082148</c:v>
                </c:pt>
                <c:pt idx="5">
                  <c:v>0.9586018589180707</c:v>
                </c:pt>
                <c:pt idx="6">
                  <c:v>0.9576496702772741</c:v>
                </c:pt>
                <c:pt idx="7">
                  <c:v>0.98077494635575646</c:v>
                </c:pt>
              </c:numCache>
            </c:numRef>
          </c:val>
          <c:smooth val="0"/>
          <c:extLst>
            <c:ext xmlns:c16="http://schemas.microsoft.com/office/drawing/2014/chart" uri="{C3380CC4-5D6E-409C-BE32-E72D297353CC}">
              <c16:uniqueId val="{00000001-3B7D-4370-ADBB-026184DA1991}"/>
            </c:ext>
          </c:extLst>
        </c:ser>
        <c:dLbls>
          <c:showLegendKey val="0"/>
          <c:showVal val="0"/>
          <c:showCatName val="0"/>
          <c:showSerName val="0"/>
          <c:showPercent val="0"/>
          <c:showBubbleSize val="0"/>
        </c:dLbls>
        <c:marker val="1"/>
        <c:smooth val="0"/>
        <c:axId val="2033882144"/>
        <c:axId val="2061538096"/>
      </c:lineChart>
      <c:catAx>
        <c:axId val="2033882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3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061538096"/>
        <c:crosses val="autoZero"/>
        <c:auto val="1"/>
        <c:lblAlgn val="ctr"/>
        <c:lblOffset val="100"/>
        <c:noMultiLvlLbl val="0"/>
      </c:catAx>
      <c:valAx>
        <c:axId val="2061538096"/>
        <c:scaling>
          <c:orientation val="minMax"/>
        </c:scaling>
        <c:delete val="1"/>
        <c:axPos val="l"/>
        <c:numFmt formatCode="0.0%" sourceLinked="1"/>
        <c:majorTickMark val="none"/>
        <c:minorTickMark val="none"/>
        <c:tickLblPos val="nextTo"/>
        <c:crossAx val="203388214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32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0.32354876985305842"/>
          <c:y val="0.26079181277090202"/>
          <c:w val="0.4484900045506548"/>
          <c:h val="0.64143620162661741"/>
        </c:manualLayout>
      </c:layout>
      <c:doughnutChart>
        <c:varyColors val="1"/>
        <c:ser>
          <c:idx val="0"/>
          <c:order val="0"/>
          <c:tx>
            <c:strRef>
              <c:f>'III.1.4.Afil. SFS'!$A$19</c:f>
              <c:strCache>
                <c:ptCount val="1"/>
                <c:pt idx="0">
                  <c:v> Nov.2022 </c:v>
                </c:pt>
              </c:strCache>
            </c:strRef>
          </c:tx>
          <c:explosion val="3"/>
          <c:dPt>
            <c:idx val="0"/>
            <c:bubble3D val="0"/>
            <c:spPr>
              <a:solidFill>
                <a:schemeClr val="accent5">
                  <a:shade val="65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40EE-451A-B484-BFBFFA4C2298}"/>
              </c:ext>
            </c:extLst>
          </c:dPt>
          <c:dPt>
            <c:idx val="1"/>
            <c:bubble3D val="0"/>
            <c:spPr>
              <a:solidFill>
                <a:schemeClr val="accent5"/>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40EE-451A-B484-BFBFFA4C2298}"/>
              </c:ext>
            </c:extLst>
          </c:dPt>
          <c:dPt>
            <c:idx val="2"/>
            <c:bubble3D val="0"/>
            <c:spPr>
              <a:solidFill>
                <a:schemeClr val="accent5">
                  <a:tint val="65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4-40EE-451A-B484-BFBFFA4C2298}"/>
              </c:ext>
            </c:extLst>
          </c:dPt>
          <c:dLbls>
            <c:dLbl>
              <c:idx val="0"/>
              <c:layout>
                <c:manualLayout>
                  <c:x val="0.17254436104959525"/>
                  <c:y val="-8.3542653854570673E-2"/>
                </c:manualLayout>
              </c:layout>
              <c:tx>
                <c:rich>
                  <a:bodyPr/>
                  <a:lstStyle/>
                  <a:p>
                    <a:fld id="{DD81DC41-427C-47BD-B615-54CE752F645F}" type="CATEGORYNAME">
                      <a:rPr lang="en-US"/>
                      <a:pPr/>
                      <a:t>[NOMBRE DE CATEGORÍA]</a:t>
                    </a:fld>
                    <a:r>
                      <a:rPr lang="en-US" baseline="0"/>
                      <a:t> </a:t>
                    </a:r>
                    <a:fld id="{E91549D3-03CB-47FC-BAE6-7092A5B1F61E}" type="VALUE">
                      <a:rPr lang="en-US" baseline="0"/>
                      <a:pPr/>
                      <a:t>[VALOR]</a:t>
                    </a:fld>
                    <a:r>
                      <a:rPr lang="en-US" baseline="0"/>
                      <a:t> </a:t>
                    </a:r>
                  </a:p>
                  <a:p>
                    <a:fld id="{3B372941-8452-4CF6-9ACE-4BB359BD23A3}" type="PERCENTAGE">
                      <a:rPr lang="en-US" baseline="0"/>
                      <a:pPr/>
                      <a:t>[PORCENTAJE]</a:t>
                    </a:fld>
                    <a:endParaRPr lang="en-US"/>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40EE-451A-B484-BFBFFA4C2298}"/>
                </c:ext>
              </c:extLst>
            </c:dLbl>
            <c:dLbl>
              <c:idx val="1"/>
              <c:layout>
                <c:manualLayout>
                  <c:x val="-0.21647035073841969"/>
                  <c:y val="8.9024756710751052E-3"/>
                </c:manualLayout>
              </c:layout>
              <c:tx>
                <c:rich>
                  <a:bodyPr/>
                  <a:lstStyle/>
                  <a:p>
                    <a:fld id="{271C1A4F-2C6C-41F8-A610-F5E97C7E8CE4}" type="CATEGORYNAME">
                      <a:rPr lang="en-US"/>
                      <a:pPr/>
                      <a:t>[NOMBRE DE CATEGORÍA]</a:t>
                    </a:fld>
                    <a:r>
                      <a:rPr lang="en-US" baseline="0"/>
                      <a:t> </a:t>
                    </a:r>
                    <a:fld id="{A9ED0944-096E-46A7-8F40-D1A10E4F8FD8}" type="VALUE">
                      <a:rPr lang="en-US" baseline="0"/>
                      <a:pPr/>
                      <a:t>[VALOR]</a:t>
                    </a:fld>
                    <a:r>
                      <a:rPr lang="en-US" baseline="0"/>
                      <a:t> </a:t>
                    </a:r>
                  </a:p>
                  <a:p>
                    <a:fld id="{F6F54D52-9C83-4A5D-87AC-7D194A426DCA}" type="PERCENTAGE">
                      <a:rPr lang="en-US" baseline="0"/>
                      <a:pPr/>
                      <a:t>[PORCENTAJE]</a:t>
                    </a:fld>
                    <a:endParaRPr lang="en-US"/>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40EE-451A-B484-BFBFFA4C2298}"/>
                </c:ext>
              </c:extLst>
            </c:dLbl>
            <c:dLbl>
              <c:idx val="2"/>
              <c:layout>
                <c:manualLayout>
                  <c:x val="-7.0169229764705243E-2"/>
                  <c:y val="-0.16696734152901094"/>
                </c:manualLayout>
              </c:layout>
              <c:tx>
                <c:rich>
                  <a:bodyPr/>
                  <a:lstStyle/>
                  <a:p>
                    <a:r>
                      <a:rPr lang="en-US"/>
                      <a:t>Pensiones</a:t>
                    </a:r>
                  </a:p>
                  <a:p>
                    <a:fld id="{555EF7EF-988C-4C21-A210-F9FB984FD9B9}" type="VALUE">
                      <a:rPr lang="en-US" baseline="0"/>
                      <a:pPr/>
                      <a:t>[VALOR]</a:t>
                    </a:fld>
                    <a:endParaRPr lang="en-US" baseline="0"/>
                  </a:p>
                  <a:p>
                    <a:r>
                      <a:rPr lang="en-US" baseline="0"/>
                      <a:t> </a:t>
                    </a:r>
                    <a:fld id="{3E524CC5-F4FA-454F-B0DB-B0766D21EA6D}"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40EE-451A-B484-BFBFFA4C2298}"/>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3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1"/>
            <c:showVal val="1"/>
            <c:showCatName val="1"/>
            <c:showSerName val="0"/>
            <c:showPercent val="1"/>
            <c:showBubbleSize val="0"/>
            <c:separator> </c:separator>
            <c:showLeaderLines val="0"/>
            <c:extLst>
              <c:ext xmlns:c15="http://schemas.microsoft.com/office/drawing/2012/chart" uri="{CE6537A1-D6FC-4f65-9D91-7224C49458BB}"/>
            </c:extLst>
          </c:dLbls>
          <c:cat>
            <c:strRef>
              <c:f>'III.1.4.Afil. SFS'!$B$4:$D$4</c:f>
              <c:strCache>
                <c:ptCount val="3"/>
                <c:pt idx="0">
                  <c:v>Afiliación  RC</c:v>
                </c:pt>
                <c:pt idx="1">
                  <c:v>Afiliación RS</c:v>
                </c:pt>
                <c:pt idx="2">
                  <c:v>Pensionados</c:v>
                </c:pt>
              </c:strCache>
            </c:strRef>
          </c:cat>
          <c:val>
            <c:numRef>
              <c:f>'III.1.4.Afil. SFS'!$B$19:$D$19</c:f>
              <c:numCache>
                <c:formatCode>_(* #,##0_);_(* \(#,##0\);_(* "-"??_);_(@_)</c:formatCode>
                <c:ptCount val="3"/>
                <c:pt idx="0">
                  <c:v>4558438</c:v>
                </c:pt>
                <c:pt idx="1">
                  <c:v>5792287</c:v>
                </c:pt>
                <c:pt idx="2">
                  <c:v>103465</c:v>
                </c:pt>
              </c:numCache>
            </c:numRef>
          </c:val>
          <c:extLst>
            <c:ext xmlns:c16="http://schemas.microsoft.com/office/drawing/2014/chart" uri="{C3380CC4-5D6E-409C-BE32-E72D297353CC}">
              <c16:uniqueId val="{00000002-40EE-451A-B484-BFBFFA4C2298}"/>
            </c:ext>
          </c:extLst>
        </c:ser>
        <c:dLbls>
          <c:showLegendKey val="0"/>
          <c:showVal val="0"/>
          <c:showCatName val="1"/>
          <c:showSerName val="0"/>
          <c:showPercent val="0"/>
          <c:showBubbleSize val="0"/>
          <c:showLeaderLines val="0"/>
        </c:dLbls>
        <c:firstSliceAng val="0"/>
        <c:holeSize val="5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47561057425298E-2"/>
          <c:y val="0.19799885322743432"/>
          <c:w val="0.93454818776371174"/>
          <c:h val="0.51685796252603156"/>
        </c:manualLayout>
      </c:layout>
      <c:lineChart>
        <c:grouping val="stacked"/>
        <c:varyColors val="0"/>
        <c:ser>
          <c:idx val="2"/>
          <c:order val="0"/>
          <c:tx>
            <c:strRef>
              <c:f>'III.2.2. Afil. SFS RC Anual '!$I$4</c:f>
              <c:strCache>
                <c:ptCount val="1"/>
                <c:pt idx="0">
                  <c:v>Indice de dependencia RC</c:v>
                </c:pt>
              </c:strCache>
            </c:strRef>
          </c:tx>
          <c:spPr>
            <a:ln w="28575" cap="rnd">
              <a:solidFill>
                <a:schemeClr val="accent5"/>
              </a:solidFill>
              <a:round/>
            </a:ln>
            <a:effectLst/>
          </c:spPr>
          <c:marker>
            <c:symbol val="circle"/>
            <c:size val="28"/>
            <c:spPr>
              <a:solidFill>
                <a:schemeClr val="accent5"/>
              </a:solidFill>
              <a:ln w="9525">
                <a:solidFill>
                  <a:schemeClr val="accent5"/>
                </a:solidFill>
              </a:ln>
              <a:effectLst/>
            </c:spPr>
          </c:marker>
          <c:dLbls>
            <c:spPr>
              <a:noFill/>
              <a:ln>
                <a:noFill/>
              </a:ln>
              <a:effectLst/>
            </c:spPr>
            <c:txPr>
              <a:bodyPr rot="-5400000" spcFirstLastPara="1" vertOverflow="ellipsis" wrap="square" anchor="ctr" anchorCtr="1"/>
              <a:lstStyle/>
              <a:p>
                <a:pPr>
                  <a:defRPr sz="3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'III.2.2. Afil. SFS RC Anual '!$A$5:$A$19</c15:sqref>
                  </c15:fullRef>
                </c:ext>
              </c:extLst>
              <c:f>'III.2.2. Afil. SFS RC Anual '!$A$12:$A$19</c:f>
              <c:strCache>
                <c:ptCount val="8"/>
                <c:pt idx="0">
                  <c:v>Dic.2015</c:v>
                </c:pt>
                <c:pt idx="1">
                  <c:v>Dic.2016</c:v>
                </c:pt>
                <c:pt idx="2">
                  <c:v>Dic.2017</c:v>
                </c:pt>
                <c:pt idx="3">
                  <c:v>Dic.2018</c:v>
                </c:pt>
                <c:pt idx="4">
                  <c:v>Dic.2019</c:v>
                </c:pt>
                <c:pt idx="5">
                  <c:v>Dic. 2020</c:v>
                </c:pt>
                <c:pt idx="6">
                  <c:v>Dic.2021</c:v>
                </c:pt>
                <c:pt idx="7">
                  <c:v>Nov.2022</c:v>
                </c:pt>
              </c:strCache>
            </c:strRef>
          </c:cat>
          <c:val>
            <c:numRef>
              <c:extLst>
                <c:ext xmlns:c15="http://schemas.microsoft.com/office/drawing/2012/chart" uri="{02D57815-91ED-43cb-92C2-25804820EDAC}">
                  <c15:fullRef>
                    <c15:sqref>'III.2.2. Afil. SFS RC Anual '!$I$5:$I$19</c15:sqref>
                  </c15:fullRef>
                </c:ext>
              </c:extLst>
              <c:f>'III.2.2. Afil. SFS RC Anual '!$I$12:$I$19</c:f>
              <c:numCache>
                <c:formatCode>0.00</c:formatCode>
                <c:ptCount val="8"/>
                <c:pt idx="0">
                  <c:v>1.2065030251698892</c:v>
                </c:pt>
                <c:pt idx="1">
                  <c:v>1.2172961158754561</c:v>
                </c:pt>
                <c:pt idx="2">
                  <c:v>1.2097518964348666</c:v>
                </c:pt>
                <c:pt idx="3">
                  <c:v>1.2340962665090496</c:v>
                </c:pt>
                <c:pt idx="4">
                  <c:v>1.2357235834083216</c:v>
                </c:pt>
                <c:pt idx="5">
                  <c:v>1.2808027744723864</c:v>
                </c:pt>
                <c:pt idx="6">
                  <c:v>1.2274840102205975</c:v>
                </c:pt>
                <c:pt idx="7">
                  <c:v>1.1996000760473153</c:v>
                </c:pt>
              </c:numCache>
            </c:numRef>
          </c:val>
          <c:smooth val="0"/>
          <c:extLst>
            <c:ext xmlns:c16="http://schemas.microsoft.com/office/drawing/2014/chart" uri="{C3380CC4-5D6E-409C-BE32-E72D297353CC}">
              <c16:uniqueId val="{00000000-620A-4831-B148-28EB9FB1718E}"/>
            </c:ext>
          </c:extLst>
        </c:ser>
        <c:ser>
          <c:idx val="3"/>
          <c:order val="1"/>
          <c:tx>
            <c:strRef>
              <c:f>'III.3.2. Afil anual SFS RS '!$H$4</c:f>
              <c:strCache>
                <c:ptCount val="1"/>
                <c:pt idx="0">
                  <c:v>Índice de dependencia RS</c:v>
                </c:pt>
              </c:strCache>
            </c:strRef>
          </c:tx>
          <c:spPr>
            <a:ln w="28575" cap="rnd">
              <a:solidFill>
                <a:schemeClr val="accent1">
                  <a:lumMod val="60000"/>
                </a:schemeClr>
              </a:solidFill>
              <a:round/>
            </a:ln>
            <a:effectLst/>
          </c:spPr>
          <c:marker>
            <c:symbol val="circle"/>
            <c:size val="28"/>
            <c:spPr>
              <a:solidFill>
                <a:schemeClr val="accent1">
                  <a:lumMod val="60000"/>
                </a:schemeClr>
              </a:solidFill>
              <a:ln w="9525">
                <a:solidFill>
                  <a:schemeClr val="accent1">
                    <a:lumMod val="60000"/>
                  </a:schemeClr>
                </a:solidFill>
              </a:ln>
              <a:effectLst/>
            </c:spPr>
          </c:marker>
          <c:dLbls>
            <c:dLbl>
              <c:idx val="5"/>
              <c:layout>
                <c:manualLayout>
                  <c:x val="-2.6759811463585168E-2"/>
                  <c:y val="-6.61386409532657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20A-4831-B148-28EB9FB1718E}"/>
                </c:ext>
              </c:extLst>
            </c:dLbl>
            <c:spPr>
              <a:noFill/>
              <a:ln>
                <a:noFill/>
              </a:ln>
              <a:effectLst/>
            </c:spPr>
            <c:txPr>
              <a:bodyPr rot="-5400000" spcFirstLastPara="1" vertOverflow="ellipsis" wrap="square" anchor="ctr" anchorCtr="1"/>
              <a:lstStyle/>
              <a:p>
                <a:pPr>
                  <a:defRPr sz="3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'III.2.2. Afil. SFS RC Anual '!$A$5:$A$19</c15:sqref>
                  </c15:fullRef>
                </c:ext>
              </c:extLst>
              <c:f>'III.2.2. Afil. SFS RC Anual '!$A$12:$A$19</c:f>
              <c:strCache>
                <c:ptCount val="8"/>
                <c:pt idx="0">
                  <c:v>Dic.2015</c:v>
                </c:pt>
                <c:pt idx="1">
                  <c:v>Dic.2016</c:v>
                </c:pt>
                <c:pt idx="2">
                  <c:v>Dic.2017</c:v>
                </c:pt>
                <c:pt idx="3">
                  <c:v>Dic.2018</c:v>
                </c:pt>
                <c:pt idx="4">
                  <c:v>Dic.2019</c:v>
                </c:pt>
                <c:pt idx="5">
                  <c:v>Dic. 2020</c:v>
                </c:pt>
                <c:pt idx="6">
                  <c:v>Dic.2021</c:v>
                </c:pt>
                <c:pt idx="7">
                  <c:v>Nov.2022</c:v>
                </c:pt>
              </c:strCache>
            </c:strRef>
          </c:cat>
          <c:val>
            <c:numRef>
              <c:extLst>
                <c:ext xmlns:c15="http://schemas.microsoft.com/office/drawing/2012/chart" uri="{02D57815-91ED-43cb-92C2-25804820EDAC}">
                  <c15:fullRef>
                    <c15:sqref>'III.3.2. Afil anual SFS RS '!$H$5:$H$19</c15:sqref>
                  </c15:fullRef>
                </c:ext>
              </c:extLst>
              <c:f>'III.3.2. Afil anual SFS RS '!$H$12:$H$19</c:f>
              <c:numCache>
                <c:formatCode>_(* #,##0.00_);_(* \(#,##0.00\);_(* "-"??_);_(@_)</c:formatCode>
                <c:ptCount val="8"/>
                <c:pt idx="0">
                  <c:v>0.53249749965930693</c:v>
                </c:pt>
                <c:pt idx="1">
                  <c:v>0.54316936665872118</c:v>
                </c:pt>
                <c:pt idx="2">
                  <c:v>0.46061711250912196</c:v>
                </c:pt>
                <c:pt idx="3">
                  <c:v>0.41944512189862132</c:v>
                </c:pt>
                <c:pt idx="4">
                  <c:v>0.39148109376031098</c:v>
                </c:pt>
                <c:pt idx="5">
                  <c:v>0.23425226529328005</c:v>
                </c:pt>
                <c:pt idx="6">
                  <c:v>1.0117168891563035</c:v>
                </c:pt>
                <c:pt idx="7">
                  <c:v>1.0076555405358567</c:v>
                </c:pt>
              </c:numCache>
            </c:numRef>
          </c:val>
          <c:smooth val="0"/>
          <c:extLst>
            <c:ext xmlns:c16="http://schemas.microsoft.com/office/drawing/2014/chart" uri="{C3380CC4-5D6E-409C-BE32-E72D297353CC}">
              <c16:uniqueId val="{00000001-620A-4831-B148-28EB9FB1718E}"/>
            </c:ext>
          </c:extLst>
        </c:ser>
        <c:dLbls>
          <c:dLblPos val="ctr"/>
          <c:showLegendKey val="0"/>
          <c:showVal val="1"/>
          <c:showCatName val="0"/>
          <c:showSerName val="0"/>
          <c:showPercent val="0"/>
          <c:showBubbleSize val="0"/>
        </c:dLbls>
        <c:marker val="1"/>
        <c:smooth val="0"/>
        <c:axId val="463852352"/>
        <c:axId val="463854848"/>
      </c:lineChart>
      <c:catAx>
        <c:axId val="46385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63854848"/>
        <c:crosses val="autoZero"/>
        <c:auto val="1"/>
        <c:lblAlgn val="ctr"/>
        <c:lblOffset val="100"/>
        <c:noMultiLvlLbl val="0"/>
      </c:catAx>
      <c:valAx>
        <c:axId val="463854848"/>
        <c:scaling>
          <c:orientation val="minMax"/>
        </c:scaling>
        <c:delete val="1"/>
        <c:axPos val="l"/>
        <c:numFmt formatCode="0.00" sourceLinked="1"/>
        <c:majorTickMark val="none"/>
        <c:minorTickMark val="none"/>
        <c:tickLblPos val="nextTo"/>
        <c:crossAx val="463852352"/>
        <c:crosses val="autoZero"/>
        <c:crossBetween val="between"/>
      </c:valAx>
      <c:spPr>
        <a:noFill/>
        <a:ln>
          <a:noFill/>
        </a:ln>
        <a:effectLst/>
      </c:spPr>
    </c:plotArea>
    <c:legend>
      <c:legendPos val="b"/>
      <c:layout>
        <c:manualLayout>
          <c:xMode val="edge"/>
          <c:yMode val="edge"/>
          <c:x val="3.3270291393147744E-2"/>
          <c:y val="2.2487944479395904E-2"/>
          <c:w val="0.93608689929408173"/>
          <c:h val="6.0763848442338328E-2"/>
        </c:manualLayout>
      </c:layout>
      <c:overlay val="0"/>
      <c:spPr>
        <a:noFill/>
        <a:ln>
          <a:noFill/>
        </a:ln>
        <a:effectLst/>
      </c:spPr>
      <c:txPr>
        <a:bodyPr rot="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24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3.2469816983259361E-2"/>
          <c:y val="0.10824512711851522"/>
          <c:w val="0.95554811097543391"/>
          <c:h val="0.75385942735090039"/>
        </c:manualLayout>
      </c:layout>
      <c:barChart>
        <c:barDir val="col"/>
        <c:grouping val="clustered"/>
        <c:varyColors val="0"/>
        <c:ser>
          <c:idx val="0"/>
          <c:order val="0"/>
          <c:tx>
            <c:strRef>
              <c:f>'III.2.2. Afil. SFS RC Anual '!$N$12</c:f>
              <c:strCache>
                <c:ptCount val="1"/>
                <c:pt idx="0">
                  <c:v>Titulares</c:v>
                </c:pt>
              </c:strCache>
            </c:strRef>
          </c:tx>
          <c:spPr>
            <a:solidFill>
              <a:schemeClr val="accent5">
                <a:tint val="65000"/>
              </a:schemeClr>
            </a:solidFill>
            <a:ln>
              <a:noFill/>
            </a:ln>
            <a:effectLst/>
          </c:spPr>
          <c:invertIfNegative val="0"/>
          <c:dLbls>
            <c:dLbl>
              <c:idx val="0"/>
              <c:layout>
                <c:manualLayout>
                  <c:x val="-2.1915073739909145E-2"/>
                  <c:y val="-9.857955401057404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372-4C1D-8B50-F22A93D47B7C}"/>
                </c:ext>
              </c:extLst>
            </c:dLbl>
            <c:dLbl>
              <c:idx val="1"/>
              <c:layout>
                <c:manualLayout>
                  <c:x val="4.4479975079917451E-6"/>
                  <c:y val="-1.35752396997032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372-4C1D-8B50-F22A93D47B7C}"/>
                </c:ext>
              </c:extLst>
            </c:dLbl>
            <c:spPr>
              <a:noFill/>
              <a:ln>
                <a:noFill/>
              </a:ln>
              <a:effectLst/>
            </c:spPr>
            <c:txPr>
              <a:bodyPr rot="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'III.2.2. Afil. SFS RC Anual '!$O$11:$P$11</c:f>
              <c:strCache>
                <c:ptCount val="2"/>
                <c:pt idx="0">
                  <c:v>Regimen Cotributivo</c:v>
                </c:pt>
                <c:pt idx="1">
                  <c:v>Regimen Subsidiado</c:v>
                </c:pt>
              </c:strCache>
            </c:strRef>
          </c:cat>
          <c:val>
            <c:numRef>
              <c:f>'III.2.2. Afil. SFS RC Anual '!$O$12:$P$12</c:f>
              <c:numCache>
                <c:formatCode>_(* #,##0_);_(* \(#,##0\);_(* "-"_);_(@_)</c:formatCode>
                <c:ptCount val="2"/>
                <c:pt idx="0">
                  <c:v>2072394</c:v>
                </c:pt>
                <c:pt idx="1">
                  <c:v>2885100</c:v>
                </c:pt>
              </c:numCache>
            </c:numRef>
          </c:val>
          <c:extLst>
            <c:ext xmlns:c16="http://schemas.microsoft.com/office/drawing/2014/chart" uri="{C3380CC4-5D6E-409C-BE32-E72D297353CC}">
              <c16:uniqueId val="{00000000-9372-4C1D-8B50-F22A93D47B7C}"/>
            </c:ext>
          </c:extLst>
        </c:ser>
        <c:ser>
          <c:idx val="1"/>
          <c:order val="1"/>
          <c:tx>
            <c:strRef>
              <c:f>'III.2.2. Afil. SFS RC Anual '!$N$13</c:f>
              <c:strCache>
                <c:ptCount val="1"/>
                <c:pt idx="0">
                  <c:v>Dependientes Directos </c:v>
                </c:pt>
              </c:strCache>
            </c:strRef>
          </c:tx>
          <c:spPr>
            <a:solidFill>
              <a:schemeClr val="accent5"/>
            </a:solidFill>
            <a:ln>
              <a:noFill/>
            </a:ln>
            <a:effectLst/>
          </c:spPr>
          <c:invertIfNegative val="0"/>
          <c:dLbls>
            <c:dLbl>
              <c:idx val="0"/>
              <c:layout>
                <c:manualLayout>
                  <c:x val="1.9723566365918231E-2"/>
                  <c:y val="-1.77443197219031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372-4C1D-8B50-F22A93D47B7C}"/>
                </c:ext>
              </c:extLst>
            </c:dLbl>
            <c:dLbl>
              <c:idx val="1"/>
              <c:layout>
                <c:manualLayout>
                  <c:x val="1.4748822632617236E-2"/>
                  <c:y val="-2.22077145420113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372-4C1D-8B50-F22A93D47B7C}"/>
                </c:ext>
              </c:extLst>
            </c:dLbl>
            <c:spPr>
              <a:noFill/>
              <a:ln>
                <a:noFill/>
              </a:ln>
              <a:effectLst/>
            </c:spPr>
            <c:txPr>
              <a:bodyPr rot="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'III.2.2. Afil. SFS RC Anual '!$O$11:$P$11</c:f>
              <c:strCache>
                <c:ptCount val="2"/>
                <c:pt idx="0">
                  <c:v>Regimen Cotributivo</c:v>
                </c:pt>
                <c:pt idx="1">
                  <c:v>Regimen Subsidiado</c:v>
                </c:pt>
              </c:strCache>
            </c:strRef>
          </c:cat>
          <c:val>
            <c:numRef>
              <c:f>'III.2.2. Afil. SFS RC Anual '!$O$13:$P$13</c:f>
              <c:numCache>
                <c:formatCode>_(* #,##0_);_(* \(#,##0\);_(* "-"_);_(@_)</c:formatCode>
                <c:ptCount val="2"/>
                <c:pt idx="0">
                  <c:v>2239967</c:v>
                </c:pt>
                <c:pt idx="1">
                  <c:v>2907187</c:v>
                </c:pt>
              </c:numCache>
            </c:numRef>
          </c:val>
          <c:extLst>
            <c:ext xmlns:c16="http://schemas.microsoft.com/office/drawing/2014/chart" uri="{C3380CC4-5D6E-409C-BE32-E72D297353CC}">
              <c16:uniqueId val="{00000001-9372-4C1D-8B50-F22A93D47B7C}"/>
            </c:ext>
          </c:extLst>
        </c:ser>
        <c:ser>
          <c:idx val="2"/>
          <c:order val="2"/>
          <c:tx>
            <c:strRef>
              <c:f>'III.2.2. Afil. SFS RC Anual '!$N$14</c:f>
              <c:strCache>
                <c:ptCount val="1"/>
                <c:pt idx="0">
                  <c:v>Dependientes Adicionales</c:v>
                </c:pt>
              </c:strCache>
            </c:strRef>
          </c:tx>
          <c:spPr>
            <a:solidFill>
              <a:schemeClr val="accent5">
                <a:shade val="65000"/>
              </a:schemeClr>
            </a:solidFill>
            <a:ln>
              <a:noFill/>
            </a:ln>
            <a:effectLst/>
          </c:spPr>
          <c:invertIfNegative val="0"/>
          <c:dLbls>
            <c:spPr>
              <a:noFill/>
              <a:ln>
                <a:noFill/>
              </a:ln>
              <a:effectLst/>
            </c:spPr>
            <c:txPr>
              <a:bodyPr rot="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'III.2.2. Afil. SFS RC Anual '!$O$11:$P$11</c:f>
              <c:strCache>
                <c:ptCount val="2"/>
                <c:pt idx="0">
                  <c:v>Regimen Cotributivo</c:v>
                </c:pt>
                <c:pt idx="1">
                  <c:v>Regimen Subsidiado</c:v>
                </c:pt>
              </c:strCache>
            </c:strRef>
          </c:cat>
          <c:val>
            <c:numRef>
              <c:f>'III.2.2. Afil. SFS RC Anual '!$O$14:$P$14</c:f>
              <c:numCache>
                <c:formatCode>_(* #,##0_);_(* \(#,##0\);_(* "-"_);_(@_)</c:formatCode>
                <c:ptCount val="2"/>
                <c:pt idx="0">
                  <c:v>246077</c:v>
                </c:pt>
              </c:numCache>
            </c:numRef>
          </c:val>
          <c:extLst>
            <c:ext xmlns:c16="http://schemas.microsoft.com/office/drawing/2014/chart" uri="{C3380CC4-5D6E-409C-BE32-E72D297353CC}">
              <c16:uniqueId val="{00000002-9372-4C1D-8B50-F22A93D47B7C}"/>
            </c:ext>
          </c:extLst>
        </c:ser>
        <c:dLbls>
          <c:showLegendKey val="0"/>
          <c:showVal val="0"/>
          <c:showCatName val="0"/>
          <c:showSerName val="0"/>
          <c:showPercent val="0"/>
          <c:showBubbleSize val="0"/>
        </c:dLbls>
        <c:gapWidth val="219"/>
        <c:overlap val="-27"/>
        <c:axId val="832307791"/>
        <c:axId val="832327759"/>
      </c:barChart>
      <c:catAx>
        <c:axId val="8323077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832327759"/>
        <c:crosses val="autoZero"/>
        <c:auto val="1"/>
        <c:lblAlgn val="ctr"/>
        <c:lblOffset val="100"/>
        <c:noMultiLvlLbl val="0"/>
      </c:catAx>
      <c:valAx>
        <c:axId val="832327759"/>
        <c:scaling>
          <c:orientation val="minMax"/>
        </c:scaling>
        <c:delete val="1"/>
        <c:axPos val="l"/>
        <c:numFmt formatCode="_(* #,##0_);_(* \(#,##0\);_(* &quot;-&quot;_);_(@_)" sourceLinked="1"/>
        <c:majorTickMark val="none"/>
        <c:minorTickMark val="none"/>
        <c:tickLblPos val="nextTo"/>
        <c:crossAx val="832307791"/>
        <c:crosses val="autoZero"/>
        <c:crossBetween val="between"/>
      </c:valAx>
      <c:spPr>
        <a:noFill/>
        <a:ln>
          <a:noFill/>
        </a:ln>
        <a:effectLst/>
      </c:spPr>
    </c:plotArea>
    <c:legend>
      <c:legendPos val="b"/>
      <c:layout>
        <c:manualLayout>
          <c:xMode val="edge"/>
          <c:yMode val="edge"/>
          <c:x val="4.622221963410144E-2"/>
          <c:y val="2.8963315782270065E-2"/>
          <c:w val="0.85822561773714823"/>
          <c:h val="7.8518284925069015E-2"/>
        </c:manualLayout>
      </c:layout>
      <c:overlay val="0"/>
      <c:spPr>
        <a:noFill/>
        <a:ln>
          <a:noFill/>
        </a:ln>
        <a:effectLst/>
      </c:spPr>
      <c:txPr>
        <a:bodyPr rot="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24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5.9063403498403763E-2"/>
          <c:y val="0.30941724369380375"/>
          <c:w val="0.94093660625508868"/>
          <c:h val="0.26553082448557469"/>
        </c:manualLayout>
      </c:layout>
      <c:barChart>
        <c:barDir val="col"/>
        <c:grouping val="clustered"/>
        <c:varyColors val="0"/>
        <c:ser>
          <c:idx val="1"/>
          <c:order val="1"/>
          <c:tx>
            <c:strRef>
              <c:f>'IV.2.4.Pagos x ARS'!$D$4</c:f>
              <c:strCache>
                <c:ptCount val="1"/>
                <c:pt idx="0">
                  <c:v>Ene - Nov. 2022</c:v>
                </c:pt>
              </c:strCache>
            </c:strRef>
          </c:tx>
          <c:spPr>
            <a:gradFill flip="none" rotWithShape="1">
              <a:gsLst>
                <a:gs pos="0">
                  <a:schemeClr val="accent5">
                    <a:lumMod val="89000"/>
                  </a:schemeClr>
                </a:gs>
                <a:gs pos="23000">
                  <a:schemeClr val="accent5">
                    <a:lumMod val="89000"/>
                  </a:schemeClr>
                </a:gs>
                <a:gs pos="97000">
                  <a:schemeClr val="accent5">
                    <a:lumMod val="70000"/>
                  </a:schemeClr>
                </a:gs>
              </a:gsLst>
              <a:path path="circle">
                <a:fillToRect l="50000" t="50000" r="50000" b="50000"/>
              </a:path>
              <a:tileRect/>
            </a:gradFill>
            <a:ln>
              <a:noFill/>
            </a:ln>
            <a:effectLst/>
          </c:spPr>
          <c:invertIfNegative val="0"/>
          <c:dLbls>
            <c:spPr>
              <a:noFill/>
              <a:ln>
                <a:noFill/>
              </a:ln>
              <a:effectLst/>
            </c:spPr>
            <c:txPr>
              <a:bodyPr rot="-5400000" spcFirstLastPara="1" vertOverflow="ellipsis" wrap="square" anchor="ctr" anchorCtr="1"/>
              <a:lstStyle/>
              <a:p>
                <a:pPr>
                  <a:defRPr sz="3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'IV.2.4.Pagos x ARS'!$B$5:$B$25</c15:sqref>
                  </c15:fullRef>
                </c:ext>
              </c:extLst>
              <c:f>('IV.2.4.Pagos x ARS'!$B$5:$B$10,'IV.2.4.Pagos x ARS'!$B$12:$B$20,'IV.2.4.Pagos x ARS'!$B$22,'IV.2.4.Pagos x ARS'!$B$25)</c:f>
              <c:strCache>
                <c:ptCount val="17"/>
                <c:pt idx="0">
                  <c:v>Primera ARS de Humano</c:v>
                </c:pt>
                <c:pt idx="1">
                  <c:v>SENASA RC</c:v>
                </c:pt>
                <c:pt idx="2">
                  <c:v>MAPFRE Salud ARS (Palic Salud)</c:v>
                </c:pt>
                <c:pt idx="3">
                  <c:v>Universal</c:v>
                </c:pt>
                <c:pt idx="4">
                  <c:v>SEMMA</c:v>
                </c:pt>
                <c:pt idx="5">
                  <c:v>Futuro</c:v>
                </c:pt>
                <c:pt idx="6">
                  <c:v>Serv. de Igualas Méd. Dr. Abel G.</c:v>
                </c:pt>
                <c:pt idx="7">
                  <c:v>Dr. Yunen</c:v>
                </c:pt>
                <c:pt idx="8">
                  <c:v>Renacer</c:v>
                </c:pt>
                <c:pt idx="9">
                  <c:v>Monumental </c:v>
                </c:pt>
                <c:pt idx="10">
                  <c:v>Asoc. de Profesionales de la Salud</c:v>
                </c:pt>
                <c:pt idx="11">
                  <c:v>Grupo Med. Asociado</c:v>
                </c:pt>
                <c:pt idx="12">
                  <c:v>Adm. Serv. Médicos Amor y Paz</c:v>
                </c:pt>
                <c:pt idx="13">
                  <c:v>Reservas</c:v>
                </c:pt>
                <c:pt idx="14">
                  <c:v>METASALUD</c:v>
                </c:pt>
                <c:pt idx="15">
                  <c:v>CMD</c:v>
                </c:pt>
                <c:pt idx="16">
                  <c:v>Plan Salud </c:v>
                </c:pt>
              </c:strCache>
            </c:strRef>
          </c:cat>
          <c:val>
            <c:numRef>
              <c:extLst>
                <c:ext xmlns:c15="http://schemas.microsoft.com/office/drawing/2012/chart" uri="{02D57815-91ED-43cb-92C2-25804820EDAC}">
                  <c15:fullRef>
                    <c15:sqref>'IV.2.4.Pagos x ARS'!$D$5:$D$25</c15:sqref>
                  </c15:fullRef>
                </c:ext>
              </c:extLst>
              <c:f>('IV.2.4.Pagos x ARS'!$D$5:$D$10,'IV.2.4.Pagos x ARS'!$D$12:$D$20,'IV.2.4.Pagos x ARS'!$D$22,'IV.2.4.Pagos x ARS'!$D$25)</c:f>
              <c:numCache>
                <c:formatCode>_(* #,##0.00_);_(* \(#,##0.00\);_(* "-"??_);_(@_)</c:formatCode>
                <c:ptCount val="17"/>
                <c:pt idx="0">
                  <c:v>20460293673.810001</c:v>
                </c:pt>
                <c:pt idx="1">
                  <c:v>21065731547.43</c:v>
                </c:pt>
                <c:pt idx="2">
                  <c:v>9151199857.3799992</c:v>
                </c:pt>
                <c:pt idx="3">
                  <c:v>4981851748.2799997</c:v>
                </c:pt>
                <c:pt idx="4">
                  <c:v>2287750193.27</c:v>
                </c:pt>
                <c:pt idx="5">
                  <c:v>3510336232.1500001</c:v>
                </c:pt>
                <c:pt idx="6">
                  <c:v>1300992966.6900001</c:v>
                </c:pt>
                <c:pt idx="7">
                  <c:v>1208806453.4200001</c:v>
                </c:pt>
                <c:pt idx="8">
                  <c:v>1184566886.1500001</c:v>
                </c:pt>
                <c:pt idx="9">
                  <c:v>1422919253.54</c:v>
                </c:pt>
                <c:pt idx="10">
                  <c:v>674926340.27999997</c:v>
                </c:pt>
                <c:pt idx="11">
                  <c:v>542190693.46000004</c:v>
                </c:pt>
                <c:pt idx="12">
                  <c:v>431507719.08999997</c:v>
                </c:pt>
                <c:pt idx="13">
                  <c:v>529842016.38999999</c:v>
                </c:pt>
                <c:pt idx="14">
                  <c:v>547741991.11000001</c:v>
                </c:pt>
                <c:pt idx="15">
                  <c:v>563954016.3400116</c:v>
                </c:pt>
                <c:pt idx="16">
                  <c:v>116379698.90000001</c:v>
                </c:pt>
              </c:numCache>
            </c:numRef>
          </c:val>
          <c:extLst>
            <c:ext xmlns:c16="http://schemas.microsoft.com/office/drawing/2014/chart" uri="{C3380CC4-5D6E-409C-BE32-E72D297353CC}">
              <c16:uniqueId val="{00000000-666C-48E9-93C8-ED158A7FE2D5}"/>
            </c:ext>
          </c:extLst>
        </c:ser>
        <c:dLbls>
          <c:showLegendKey val="0"/>
          <c:showVal val="0"/>
          <c:showCatName val="0"/>
          <c:showSerName val="0"/>
          <c:showPercent val="0"/>
          <c:showBubbleSize val="0"/>
        </c:dLbls>
        <c:gapWidth val="31"/>
        <c:axId val="670609567"/>
        <c:axId val="670624959"/>
        <c:extLst>
          <c:ext xmlns:c15="http://schemas.microsoft.com/office/drawing/2012/chart" uri="{02D57815-91ED-43cb-92C2-25804820EDAC}">
            <c15:filteredBarSeries>
              <c15:ser>
                <c:idx val="0"/>
                <c:order val="0"/>
                <c:tx>
                  <c:strRef>
                    <c:extLst>
                      <c:ext uri="{02D57815-91ED-43cb-92C2-25804820EDAC}">
                        <c15:formulaRef>
                          <c15:sqref>'IV.2.4.Pagos x ARS'!$C$4</c15:sqref>
                        </c15:formulaRef>
                      </c:ext>
                    </c:extLst>
                    <c:strCache>
                      <c:ptCount val="1"/>
                      <c:pt idx="0">
                        <c:v>Total General
2007-Nov.2022</c:v>
                      </c:pt>
                    </c:strCache>
                  </c:strRef>
                </c:tx>
                <c:spPr>
                  <a:solidFill>
                    <a:schemeClr val="accent5">
                      <a:shade val="76000"/>
                    </a:schemeClr>
                  </a:solidFill>
                  <a:ln>
                    <a:noFill/>
                  </a:ln>
                  <a:effectLst/>
                </c:spPr>
                <c:invertIfNegative val="0"/>
                <c:cat>
                  <c:strRef>
                    <c:extLst>
                      <c:ext uri="{02D57815-91ED-43cb-92C2-25804820EDAC}">
                        <c15:fullRef>
                          <c15:sqref>'IV.2.4.Pagos x ARS'!$B$5:$B$25</c15:sqref>
                        </c15:fullRef>
                        <c15:formulaRef>
                          <c15:sqref>('IV.2.4.Pagos x ARS'!$B$5:$B$10,'IV.2.4.Pagos x ARS'!$B$12:$B$20,'IV.2.4.Pagos x ARS'!$B$22,'IV.2.4.Pagos x ARS'!$B$25)</c15:sqref>
                        </c15:formulaRef>
                      </c:ext>
                    </c:extLst>
                    <c:strCache>
                      <c:ptCount val="17"/>
                      <c:pt idx="0">
                        <c:v>Primera ARS de Humano</c:v>
                      </c:pt>
                      <c:pt idx="1">
                        <c:v>SENASA RC</c:v>
                      </c:pt>
                      <c:pt idx="2">
                        <c:v>MAPFRE Salud ARS (Palic Salud)</c:v>
                      </c:pt>
                      <c:pt idx="3">
                        <c:v>Universal</c:v>
                      </c:pt>
                      <c:pt idx="4">
                        <c:v>SEMMA</c:v>
                      </c:pt>
                      <c:pt idx="5">
                        <c:v>Futuro</c:v>
                      </c:pt>
                      <c:pt idx="6">
                        <c:v>Serv. de Igualas Méd. Dr. Abel G.</c:v>
                      </c:pt>
                      <c:pt idx="7">
                        <c:v>Dr. Yunen</c:v>
                      </c:pt>
                      <c:pt idx="8">
                        <c:v>Renacer</c:v>
                      </c:pt>
                      <c:pt idx="9">
                        <c:v>Monumental </c:v>
                      </c:pt>
                      <c:pt idx="10">
                        <c:v>Asoc. de Profesionales de la Salud</c:v>
                      </c:pt>
                      <c:pt idx="11">
                        <c:v>Grupo Med. Asociado</c:v>
                      </c:pt>
                      <c:pt idx="12">
                        <c:v>Adm. Serv. Médicos Amor y Paz</c:v>
                      </c:pt>
                      <c:pt idx="13">
                        <c:v>Reservas</c:v>
                      </c:pt>
                      <c:pt idx="14">
                        <c:v>METASALUD</c:v>
                      </c:pt>
                      <c:pt idx="15">
                        <c:v>CMD</c:v>
                      </c:pt>
                      <c:pt idx="16">
                        <c:v>Plan Salud </c:v>
                      </c:pt>
                    </c:strCache>
                  </c:strRef>
                </c:cat>
                <c:val>
                  <c:numRef>
                    <c:extLst>
                      <c:ext uri="{02D57815-91ED-43cb-92C2-25804820EDAC}">
                        <c15:fullRef>
                          <c15:sqref>'IV.2.4.Pagos x ARS'!$C$5:$C$25</c15:sqref>
                        </c15:fullRef>
                        <c15:formulaRef>
                          <c15:sqref>('IV.2.4.Pagos x ARS'!$C$5:$C$10,'IV.2.4.Pagos x ARS'!$C$12:$C$20,'IV.2.4.Pagos x ARS'!$C$22,'IV.2.4.Pagos x ARS'!$C$25)</c15:sqref>
                        </c15:formulaRef>
                      </c:ext>
                    </c:extLst>
                    <c:numCache>
                      <c:formatCode>_(* #,##0.00_);_(* \(#,##0.00\);_(* "-"??_);_(@_)</c:formatCode>
                      <c:ptCount val="17"/>
                      <c:pt idx="0">
                        <c:v>184214754233.54999</c:v>
                      </c:pt>
                      <c:pt idx="1">
                        <c:v>122838762670.68001</c:v>
                      </c:pt>
                      <c:pt idx="2">
                        <c:v>82551046386.22998</c:v>
                      </c:pt>
                      <c:pt idx="3">
                        <c:v>56067218828.919991</c:v>
                      </c:pt>
                      <c:pt idx="4">
                        <c:v>21538523643.540001</c:v>
                      </c:pt>
                      <c:pt idx="5">
                        <c:v>21505654899.030003</c:v>
                      </c:pt>
                      <c:pt idx="6">
                        <c:v>10371239572.269999</c:v>
                      </c:pt>
                      <c:pt idx="7">
                        <c:v>9326879313.6300011</c:v>
                      </c:pt>
                      <c:pt idx="8">
                        <c:v>7842103023.3599997</c:v>
                      </c:pt>
                      <c:pt idx="9">
                        <c:v>6802263524.7299995</c:v>
                      </c:pt>
                      <c:pt idx="10">
                        <c:v>5796712250.3199997</c:v>
                      </c:pt>
                      <c:pt idx="11">
                        <c:v>5482380112.4299994</c:v>
                      </c:pt>
                      <c:pt idx="12">
                        <c:v>4601066499.1799994</c:v>
                      </c:pt>
                      <c:pt idx="13">
                        <c:v>4705583672.71</c:v>
                      </c:pt>
                      <c:pt idx="14">
                        <c:v>4184576080.5600004</c:v>
                      </c:pt>
                      <c:pt idx="15">
                        <c:v>3510625589.400012</c:v>
                      </c:pt>
                      <c:pt idx="16">
                        <c:v>1265286544.8699999</c:v>
                      </c:pt>
                    </c:numCache>
                  </c:numRef>
                </c:val>
                <c:extLst>
                  <c:ext xmlns:c16="http://schemas.microsoft.com/office/drawing/2014/chart" uri="{C3380CC4-5D6E-409C-BE32-E72D297353CC}">
                    <c16:uniqueId val="{00000001-666C-48E9-93C8-ED158A7FE2D5}"/>
                  </c:ext>
                </c:extLst>
              </c15:ser>
            </c15:filteredBarSeries>
          </c:ext>
        </c:extLst>
      </c:barChart>
      <c:catAx>
        <c:axId val="6706095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2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624959"/>
        <c:crosses val="autoZero"/>
        <c:auto val="1"/>
        <c:lblAlgn val="ctr"/>
        <c:lblOffset val="100"/>
        <c:noMultiLvlLbl val="0"/>
      </c:catAx>
      <c:valAx>
        <c:axId val="670624959"/>
        <c:scaling>
          <c:orientation val="minMax"/>
        </c:scaling>
        <c:delete val="1"/>
        <c:axPos val="l"/>
        <c:numFmt formatCode="_(* #,##0.00_);_(* \(#,##0.00\);_(* &quot;-&quot;??_);_(@_)" sourceLinked="1"/>
        <c:majorTickMark val="none"/>
        <c:minorTickMark val="none"/>
        <c:tickLblPos val="nextTo"/>
        <c:crossAx val="670609567"/>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36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3.5890735611035493E-2"/>
          <c:y val="0.19650169438974627"/>
          <c:w val="0.91721095357649207"/>
          <c:h val="0.4611851224988307"/>
        </c:manualLayout>
      </c:layout>
      <c:barChart>
        <c:barDir val="col"/>
        <c:grouping val="clustered"/>
        <c:varyColors val="0"/>
        <c:ser>
          <c:idx val="0"/>
          <c:order val="1"/>
          <c:spPr>
            <a:ln w="28575" cap="rnd">
              <a:solidFill>
                <a:schemeClr val="accent5"/>
              </a:solidFill>
              <a:round/>
            </a:ln>
            <a:effectLst/>
          </c:spPr>
          <c:invertIfNegative val="0"/>
          <c:dLbls>
            <c:spPr>
              <a:noFill/>
              <a:ln>
                <a:noFill/>
              </a:ln>
              <a:effectLst/>
            </c:spPr>
            <c:txPr>
              <a:bodyPr rot="-5400000"/>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Evolucion_Capita!$E$7:$E$18</c:f>
              <c:strCache>
                <c:ptCount val="12"/>
                <c:pt idx="0">
                  <c:v>Ene-Ago.2007</c:v>
                </c:pt>
                <c:pt idx="1">
                  <c:v>Ago-Dic.2007</c:v>
                </c:pt>
                <c:pt idx="2">
                  <c:v>Dic.07-Sep.09</c:v>
                </c:pt>
                <c:pt idx="3">
                  <c:v>Sep.-Dic.2009</c:v>
                </c:pt>
                <c:pt idx="4">
                  <c:v>Dic.09-Nov.2011</c:v>
                </c:pt>
                <c:pt idx="5">
                  <c:v>Nov.11-Jul.2013</c:v>
                </c:pt>
                <c:pt idx="6">
                  <c:v>Ago.13-Sep.2015</c:v>
                </c:pt>
                <c:pt idx="7">
                  <c:v>Oct.15-Oct.2017</c:v>
                </c:pt>
                <c:pt idx="8">
                  <c:v>Nov.17-Oct.2019</c:v>
                </c:pt>
                <c:pt idx="9">
                  <c:v>Nov.19-Oct.2021</c:v>
                </c:pt>
                <c:pt idx="10">
                  <c:v>Oct.21-Sept.2022</c:v>
                </c:pt>
                <c:pt idx="11">
                  <c:v>Sep.2022</c:v>
                </c:pt>
              </c:strCache>
            </c:strRef>
          </c:cat>
          <c:val>
            <c:numRef>
              <c:f>Evolucion_Capita!$F$7:$F$18</c:f>
              <c:numCache>
                <c:formatCode>#,##0.00</c:formatCode>
                <c:ptCount val="12"/>
                <c:pt idx="0">
                  <c:v>394.75</c:v>
                </c:pt>
                <c:pt idx="1">
                  <c:v>483.33</c:v>
                </c:pt>
                <c:pt idx="2">
                  <c:v>620</c:v>
                </c:pt>
                <c:pt idx="3">
                  <c:v>661.91</c:v>
                </c:pt>
                <c:pt idx="4">
                  <c:v>721.48</c:v>
                </c:pt>
                <c:pt idx="5">
                  <c:v>788.58</c:v>
                </c:pt>
                <c:pt idx="6">
                  <c:v>835.89</c:v>
                </c:pt>
                <c:pt idx="7">
                  <c:v>914.76</c:v>
                </c:pt>
                <c:pt idx="8">
                  <c:v>1013.62</c:v>
                </c:pt>
                <c:pt idx="9">
                  <c:v>1167.81</c:v>
                </c:pt>
                <c:pt idx="10">
                  <c:v>1327.81</c:v>
                </c:pt>
                <c:pt idx="11">
                  <c:v>1490.14</c:v>
                </c:pt>
              </c:numCache>
            </c:numRef>
          </c:val>
          <c:extLst>
            <c:ext xmlns:c16="http://schemas.microsoft.com/office/drawing/2014/chart" uri="{C3380CC4-5D6E-409C-BE32-E72D297353CC}">
              <c16:uniqueId val="{00000002-F64C-45C7-9F45-847A5852AEE1}"/>
            </c:ext>
          </c:extLst>
        </c:ser>
        <c:dLbls>
          <c:showLegendKey val="0"/>
          <c:showVal val="0"/>
          <c:showCatName val="0"/>
          <c:showSerName val="0"/>
          <c:showPercent val="0"/>
          <c:showBubbleSize val="0"/>
        </c:dLbls>
        <c:gapWidth val="150"/>
        <c:axId val="670618303"/>
        <c:axId val="670609567"/>
        <c:extLst>
          <c:ext xmlns:c15="http://schemas.microsoft.com/office/drawing/2012/chart" uri="{02D57815-91ED-43cb-92C2-25804820EDAC}">
            <c15:filteredBarSeries>
              <c15:ser>
                <c:idx val="1"/>
                <c:order val="0"/>
                <c:invertIfNegative val="0"/>
                <c:cat>
                  <c:strRef>
                    <c:extLst>
                      <c:ext uri="{02D57815-91ED-43cb-92C2-25804820EDAC}">
                        <c15:formulaRef>
                          <c15:sqref>Evolucion_Capita!$E$7:$E$18</c15:sqref>
                        </c15:formulaRef>
                      </c:ext>
                    </c:extLst>
                    <c:strCache>
                      <c:ptCount val="12"/>
                      <c:pt idx="0">
                        <c:v>Ene-Ago.2007</c:v>
                      </c:pt>
                      <c:pt idx="1">
                        <c:v>Ago-Dic.2007</c:v>
                      </c:pt>
                      <c:pt idx="2">
                        <c:v>Dic.07-Sep.09</c:v>
                      </c:pt>
                      <c:pt idx="3">
                        <c:v>Sep.-Dic.2009</c:v>
                      </c:pt>
                      <c:pt idx="4">
                        <c:v>Dic.09-Nov.2011</c:v>
                      </c:pt>
                      <c:pt idx="5">
                        <c:v>Nov.11-Jul.2013</c:v>
                      </c:pt>
                      <c:pt idx="6">
                        <c:v>Ago.13-Sep.2015</c:v>
                      </c:pt>
                      <c:pt idx="7">
                        <c:v>Oct.15-Oct.2017</c:v>
                      </c:pt>
                      <c:pt idx="8">
                        <c:v>Nov.17-Oct.2019</c:v>
                      </c:pt>
                      <c:pt idx="9">
                        <c:v>Nov.19-Oct.2021</c:v>
                      </c:pt>
                      <c:pt idx="10">
                        <c:v>Oct.21-Sept.2022</c:v>
                      </c:pt>
                      <c:pt idx="11">
                        <c:v>Sep.2022</c:v>
                      </c:pt>
                    </c:strCache>
                  </c:strRef>
                </c:cat>
                <c:val>
                  <c:numRef>
                    <c:extLst>
                      <c:ext uri="{02D57815-91ED-43cb-92C2-25804820EDAC}">
                        <c15:formulaRef>
                          <c15:sqref>Evolucion_Capita!$F$7:$F$18</c15:sqref>
                        </c15:formulaRef>
                      </c:ext>
                    </c:extLst>
                    <c:numCache>
                      <c:formatCode>#,##0.00</c:formatCode>
                      <c:ptCount val="12"/>
                      <c:pt idx="0">
                        <c:v>394.75</c:v>
                      </c:pt>
                      <c:pt idx="1">
                        <c:v>483.33</c:v>
                      </c:pt>
                      <c:pt idx="2">
                        <c:v>620</c:v>
                      </c:pt>
                      <c:pt idx="3">
                        <c:v>661.91</c:v>
                      </c:pt>
                      <c:pt idx="4">
                        <c:v>721.48</c:v>
                      </c:pt>
                      <c:pt idx="5">
                        <c:v>788.58</c:v>
                      </c:pt>
                      <c:pt idx="6">
                        <c:v>835.89</c:v>
                      </c:pt>
                      <c:pt idx="7">
                        <c:v>914.76</c:v>
                      </c:pt>
                      <c:pt idx="8">
                        <c:v>1013.62</c:v>
                      </c:pt>
                      <c:pt idx="9">
                        <c:v>1167.81</c:v>
                      </c:pt>
                      <c:pt idx="10">
                        <c:v>1327.81</c:v>
                      </c:pt>
                      <c:pt idx="11">
                        <c:v>1490.14</c:v>
                      </c:pt>
                    </c:numCache>
                  </c:numRef>
                </c:val>
                <c:extLst>
                  <c:ext xmlns:c16="http://schemas.microsoft.com/office/drawing/2014/chart" uri="{C3380CC4-5D6E-409C-BE32-E72D297353CC}">
                    <c16:uniqueId val="{00000003-F64C-45C7-9F45-847A5852AEE1}"/>
                  </c:ext>
                </c:extLst>
              </c15:ser>
            </c15:filteredBarSeries>
          </c:ext>
        </c:extLst>
      </c:barChart>
      <c:catAx>
        <c:axId val="6706183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sz="2400">
                <a:solidFill>
                  <a:sysClr val="windowText" lastClr="000000"/>
                </a:solidFill>
              </a:defRPr>
            </a:pPr>
            <a:endParaRPr lang="en-US"/>
          </a:p>
        </c:txPr>
        <c:crossAx val="670609567"/>
        <c:crosses val="autoZero"/>
        <c:auto val="1"/>
        <c:lblAlgn val="ctr"/>
        <c:lblOffset val="100"/>
        <c:noMultiLvlLbl val="0"/>
      </c:catAx>
      <c:valAx>
        <c:axId val="670609567"/>
        <c:scaling>
          <c:orientation val="minMax"/>
        </c:scaling>
        <c:delete val="1"/>
        <c:axPos val="l"/>
        <c:numFmt formatCode="#,##0.00" sourceLinked="1"/>
        <c:majorTickMark val="none"/>
        <c:minorTickMark val="none"/>
        <c:tickLblPos val="nextTo"/>
        <c:crossAx val="670618303"/>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sz="28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4995682908069375E-2"/>
          <c:y val="0.19160188144798734"/>
          <c:w val="0.93850572362402307"/>
          <c:h val="0.47532104805685998"/>
        </c:manualLayout>
      </c:layout>
      <c:barChart>
        <c:barDir val="col"/>
        <c:grouping val="clustered"/>
        <c:varyColors val="0"/>
        <c:ser>
          <c:idx val="0"/>
          <c:order val="0"/>
          <c:spPr>
            <a:solidFill>
              <a:schemeClr val="accent5"/>
            </a:solidFill>
            <a:ln>
              <a:noFill/>
            </a:ln>
            <a:effectLst/>
          </c:spPr>
          <c:invertIfNegative val="0"/>
          <c:dLbls>
            <c:spPr>
              <a:noFill/>
              <a:ln>
                <a:noFill/>
              </a:ln>
              <a:effectLst/>
            </c:spPr>
            <c:txPr>
              <a:bodyPr rot="-5400000" spcFirstLastPara="1" vertOverflow="ellipsis" wrap="square" anchor="ctr" anchorCtr="1"/>
              <a:lstStyle/>
              <a:p>
                <a:pPr>
                  <a:defRPr sz="3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INFOGRAFIA!$O$26:$O$31</c:f>
              <c:strCache>
                <c:ptCount val="6"/>
                <c:pt idx="0">
                  <c:v>Res 56-03 y 74-02</c:v>
                </c:pt>
                <c:pt idx="1">
                  <c:v>Res. 332-02</c:v>
                </c:pt>
                <c:pt idx="2">
                  <c:v>Res.  417-02</c:v>
                </c:pt>
                <c:pt idx="3">
                  <c:v>Res. 436-02</c:v>
                </c:pt>
                <c:pt idx="4">
                  <c:v>Res 491-02</c:v>
                </c:pt>
                <c:pt idx="5">
                  <c:v>Res. 537-03</c:v>
                </c:pt>
              </c:strCache>
            </c:strRef>
          </c:cat>
          <c:val>
            <c:numRef>
              <c:f>INFOGRAFIA!$R$26:$R$31</c:f>
              <c:numCache>
                <c:formatCode>#,##0.00</c:formatCode>
                <c:ptCount val="6"/>
                <c:pt idx="0">
                  <c:v>181.34</c:v>
                </c:pt>
                <c:pt idx="1">
                  <c:v>201.34</c:v>
                </c:pt>
                <c:pt idx="2">
                  <c:v>216.38</c:v>
                </c:pt>
                <c:pt idx="3">
                  <c:v>220.38</c:v>
                </c:pt>
                <c:pt idx="4">
                  <c:v>237.38</c:v>
                </c:pt>
                <c:pt idx="5">
                  <c:v>259.43</c:v>
                </c:pt>
              </c:numCache>
            </c:numRef>
          </c:val>
          <c:extLst>
            <c:ext xmlns:c16="http://schemas.microsoft.com/office/drawing/2014/chart" uri="{C3380CC4-5D6E-409C-BE32-E72D297353CC}">
              <c16:uniqueId val="{00000000-F14E-4006-AB8F-FCEEBB24BF6B}"/>
            </c:ext>
          </c:extLst>
        </c:ser>
        <c:dLbls>
          <c:showLegendKey val="0"/>
          <c:showVal val="0"/>
          <c:showCatName val="0"/>
          <c:showSerName val="0"/>
          <c:showPercent val="0"/>
          <c:showBubbleSize val="0"/>
        </c:dLbls>
        <c:gapWidth val="219"/>
        <c:overlap val="-27"/>
        <c:axId val="771404751"/>
        <c:axId val="771381455"/>
      </c:barChart>
      <c:catAx>
        <c:axId val="7714047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2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71381455"/>
        <c:crosses val="autoZero"/>
        <c:auto val="1"/>
        <c:lblAlgn val="ctr"/>
        <c:lblOffset val="100"/>
        <c:noMultiLvlLbl val="0"/>
      </c:catAx>
      <c:valAx>
        <c:axId val="771381455"/>
        <c:scaling>
          <c:orientation val="minMax"/>
        </c:scaling>
        <c:delete val="1"/>
        <c:axPos val="l"/>
        <c:numFmt formatCode="#,##0.00" sourceLinked="1"/>
        <c:majorTickMark val="none"/>
        <c:minorTickMark val="none"/>
        <c:tickLblPos val="nextTo"/>
        <c:crossAx val="7714047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36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0.16672204863280982"/>
          <c:y val="0.11299760452284763"/>
          <c:w val="0.57453207237984139"/>
          <c:h val="0.6561121967861453"/>
        </c:manualLayout>
      </c:layout>
      <c:pieChart>
        <c:varyColors val="1"/>
        <c:ser>
          <c:idx val="0"/>
          <c:order val="0"/>
          <c:tx>
            <c:strRef>
              <c:f>'III.5.3.Afil. SVDS'!$A$19</c:f>
              <c:strCache>
                <c:ptCount val="1"/>
                <c:pt idx="0">
                  <c:v>Nov.2022</c:v>
                </c:pt>
              </c:strCache>
            </c:strRef>
          </c:tx>
          <c:explosion val="9"/>
          <c:dPt>
            <c:idx val="0"/>
            <c:bubble3D val="0"/>
            <c:spPr>
              <a:solidFill>
                <a:schemeClr val="accent5">
                  <a:shade val="76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3018-4C82-8F21-6A8B3EDBE1BC}"/>
              </c:ext>
            </c:extLst>
          </c:dPt>
          <c:dPt>
            <c:idx val="1"/>
            <c:bubble3D val="0"/>
            <c:spPr>
              <a:solidFill>
                <a:schemeClr val="accent5">
                  <a:tint val="77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3018-4C82-8F21-6A8B3EDBE1BC}"/>
              </c:ext>
            </c:extLst>
          </c:dPt>
          <c:dLbls>
            <c:dLbl>
              <c:idx val="0"/>
              <c:layout>
                <c:manualLayout>
                  <c:x val="-8.5608239922657439E-2"/>
                  <c:y val="9.4586583763770285E-2"/>
                </c:manualLayout>
              </c:layout>
              <c:tx>
                <c:rich>
                  <a:bodyPr/>
                  <a:lstStyle/>
                  <a:p>
                    <a:fld id="{23713160-A5B2-498B-A456-8A1A993EED62}" type="CATEGORYNAME">
                      <a:rPr lang="en-US" sz="3600" b="1"/>
                      <a:pPr/>
                      <a:t>[NOMBRE DE CATEGORÍA]</a:t>
                    </a:fld>
                    <a:r>
                      <a:rPr lang="en-US" sz="3600" b="1"/>
                      <a:t> </a:t>
                    </a:r>
                  </a:p>
                  <a:p>
                    <a:fld id="{1A15A6E4-2559-4192-AF1E-4B7DA3B8D7ED}" type="VALUE">
                      <a:rPr lang="en-US" sz="3600" b="1"/>
                      <a:pPr/>
                      <a:t>[VALOR]</a:t>
                    </a:fld>
                    <a:r>
                      <a:rPr lang="en-US" sz="3600" b="1"/>
                      <a:t> </a:t>
                    </a:r>
                  </a:p>
                  <a:p>
                    <a:fld id="{6B34F144-B9C8-4003-AE45-7B53EA94C0E8}" type="PERCENTAGE">
                      <a:rPr lang="en-US" sz="3600" b="1"/>
                      <a:pPr/>
                      <a:t>[PORCENTAJE]</a:t>
                    </a:fld>
                    <a:endParaRPr lang="en-US"/>
                  </a:p>
                </c:rich>
              </c:tx>
              <c:dLblPos val="bestFit"/>
              <c:showLegendKey val="1"/>
              <c:showVal val="1"/>
              <c:showCatName val="1"/>
              <c:showSerName val="0"/>
              <c:showPercent val="1"/>
              <c:showBubbleSize val="0"/>
              <c:separator> </c:separator>
              <c:extLst>
                <c:ext xmlns:c15="http://schemas.microsoft.com/office/drawing/2012/chart" uri="{CE6537A1-D6FC-4f65-9D91-7224C49458BB}">
                  <c15:layout>
                    <c:manualLayout>
                      <c:w val="0.22996258800983208"/>
                      <c:h val="0.24125287984412966"/>
                    </c:manualLayout>
                  </c15:layout>
                  <c15:dlblFieldTable/>
                  <c15:showDataLabelsRange val="0"/>
                </c:ext>
                <c:ext xmlns:c16="http://schemas.microsoft.com/office/drawing/2014/chart" uri="{C3380CC4-5D6E-409C-BE32-E72D297353CC}">
                  <c16:uniqueId val="{00000001-3018-4C82-8F21-6A8B3EDBE1BC}"/>
                </c:ext>
              </c:extLst>
            </c:dLbl>
            <c:dLbl>
              <c:idx val="1"/>
              <c:layout>
                <c:manualLayout>
                  <c:x val="-4.029594321708857E-2"/>
                  <c:y val="4.2309852491622529E-4"/>
                </c:manualLayout>
              </c:layout>
              <c:tx>
                <c:rich>
                  <a:bodyPr rot="0" spcFirstLastPara="1" vertOverflow="ellipsis" vert="horz" wrap="square" anchor="ctr" anchorCtr="1"/>
                  <a:lstStyle/>
                  <a:p>
                    <a:pPr>
                      <a:defRPr sz="3200" b="1" i="0" u="none" strike="noStrike" kern="1200" baseline="0">
                        <a:solidFill>
                          <a:sysClr val="windowText" lastClr="000000"/>
                        </a:solidFill>
                        <a:latin typeface="Arial" panose="020B0604020202020204" pitchFamily="34" charset="0"/>
                        <a:ea typeface="+mn-ea"/>
                        <a:cs typeface="Arial" panose="020B0604020202020204" pitchFamily="34" charset="0"/>
                      </a:defRPr>
                    </a:pPr>
                    <a:fld id="{D9A14438-288A-4F45-9927-5450C81F35F6}" type="CATEGORYNAME">
                      <a:rPr lang="en-US" sz="3200" b="1"/>
                      <a:pPr>
                        <a:defRPr sz="3200"/>
                      </a:pPr>
                      <a:t>[NOMBRE DE CATEGORÍA]</a:t>
                    </a:fld>
                    <a:r>
                      <a:rPr lang="en-US" sz="3200" b="1"/>
                      <a:t> </a:t>
                    </a:r>
                  </a:p>
                  <a:p>
                    <a:pPr>
                      <a:defRPr sz="3200"/>
                    </a:pPr>
                    <a:fld id="{2CBC67C3-B505-4803-B093-CA05F4804265}" type="VALUE">
                      <a:rPr lang="en-US" sz="3200" b="1"/>
                      <a:pPr>
                        <a:defRPr sz="3200"/>
                      </a:pPr>
                      <a:t>[VALOR]</a:t>
                    </a:fld>
                    <a:endParaRPr lang="en-US" sz="3200" b="1"/>
                  </a:p>
                  <a:p>
                    <a:pPr>
                      <a:defRPr sz="3200"/>
                    </a:pPr>
                    <a:r>
                      <a:rPr lang="en-US" sz="3200" b="1"/>
                      <a:t> </a:t>
                    </a:r>
                    <a:fld id="{9D3AFB7D-FE7A-44CF-9A8D-CAC26F1767C0}" type="PERCENTAGE">
                      <a:rPr lang="en-US" sz="3200" b="1"/>
                      <a:pPr>
                        <a:defRPr sz="3200"/>
                      </a:pPr>
                      <a:t>[PORCENTAJE]</a:t>
                    </a:fld>
                    <a:endParaRPr lang="en-US" sz="3200" b="1"/>
                  </a:p>
                </c:rich>
              </c:tx>
              <c:numFmt formatCode="0.00%" sourceLinked="0"/>
              <c:spPr>
                <a:noFill/>
                <a:ln>
                  <a:noFill/>
                </a:ln>
                <a:effectLst/>
              </c:spPr>
              <c:txPr>
                <a:bodyPr rot="0" spcFirstLastPara="1" vertOverflow="ellipsis" vert="horz" wrap="square" anchor="ctr" anchorCtr="1"/>
                <a:lstStyle/>
                <a:p>
                  <a:pPr>
                    <a:defRPr sz="3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manualLayout>
                      <c:w val="0.16153963221596518"/>
                      <c:h val="0.17342792480129007"/>
                    </c:manualLayout>
                  </c15:layout>
                  <c15:dlblFieldTable/>
                  <c15:showDataLabelsRange val="0"/>
                </c:ext>
                <c:ext xmlns:c16="http://schemas.microsoft.com/office/drawing/2014/chart" uri="{C3380CC4-5D6E-409C-BE32-E72D297353CC}">
                  <c16:uniqueId val="{00000003-3018-4C82-8F21-6A8B3EDBE1BC}"/>
                </c:ext>
              </c:extLst>
            </c:dLbl>
            <c:numFmt formatCode="0.00%" sourceLinked="0"/>
            <c:spPr>
              <a:noFill/>
              <a:ln>
                <a:noFill/>
              </a:ln>
              <a:effectLst/>
            </c:spPr>
            <c:txPr>
              <a:bodyPr rot="0" spcFirstLastPara="1" vertOverflow="ellipsis" vert="horz" wrap="square" anchor="ctr" anchorCtr="1"/>
              <a:lstStyle/>
              <a:p>
                <a:pPr>
                  <a:defRPr sz="5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End"/>
            <c:showLegendKey val="1"/>
            <c:showVal val="1"/>
            <c:showCatName val="1"/>
            <c:showSerName val="0"/>
            <c:showPercent val="1"/>
            <c:showBubbleSize val="0"/>
            <c:separator> </c:separator>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'III.5.3.Afil. SVDS'!$B$4:$C$4</c:f>
              <c:strCache>
                <c:ptCount val="2"/>
                <c:pt idx="0">
                  <c:v>Cotizantes</c:v>
                </c:pt>
                <c:pt idx="1">
                  <c:v>Afiliados </c:v>
                </c:pt>
              </c:strCache>
            </c:strRef>
          </c:cat>
          <c:val>
            <c:numRef>
              <c:f>'III.5.3.Afil. SVDS'!$B$19:$C$19</c:f>
              <c:numCache>
                <c:formatCode>#,##0</c:formatCode>
                <c:ptCount val="2"/>
                <c:pt idx="0">
                  <c:v>1996282</c:v>
                </c:pt>
                <c:pt idx="1">
                  <c:v>4762672</c:v>
                </c:pt>
              </c:numCache>
            </c:numRef>
          </c:val>
          <c:extLst>
            <c:ext xmlns:c16="http://schemas.microsoft.com/office/drawing/2014/chart" uri="{C3380CC4-5D6E-409C-BE32-E72D297353CC}">
              <c16:uniqueId val="{00000004-3018-4C82-8F21-6A8B3EDBE1BC}"/>
            </c:ext>
          </c:extLst>
        </c:ser>
        <c:dLbls>
          <c:dLblPos val="inEnd"/>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36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0.24379469267426662"/>
          <c:y val="0.20232752026714651"/>
          <c:w val="0.47351409344248602"/>
          <c:h val="0.67147588587850215"/>
        </c:manualLayout>
      </c:layout>
      <c:pieChart>
        <c:varyColors val="1"/>
        <c:ser>
          <c:idx val="0"/>
          <c:order val="0"/>
          <c:dPt>
            <c:idx val="0"/>
            <c:bubble3D val="0"/>
            <c:explosion val="16"/>
            <c:spPr>
              <a:solidFill>
                <a:schemeClr val="accent5">
                  <a:shade val="65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A535-4B37-92F4-A5CAFF40EEDB}"/>
              </c:ext>
            </c:extLst>
          </c:dPt>
          <c:dPt>
            <c:idx val="1"/>
            <c:bubble3D val="0"/>
            <c:spPr>
              <a:solidFill>
                <a:schemeClr val="accent5"/>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A535-4B37-92F4-A5CAFF40EEDB}"/>
              </c:ext>
            </c:extLst>
          </c:dPt>
          <c:dPt>
            <c:idx val="2"/>
            <c:bubble3D val="0"/>
            <c:spPr>
              <a:solidFill>
                <a:schemeClr val="accent5">
                  <a:tint val="65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A535-4B37-92F4-A5CAFF40EEDB}"/>
              </c:ext>
            </c:extLst>
          </c:dPt>
          <c:dLbls>
            <c:dLbl>
              <c:idx val="0"/>
              <c:layout/>
              <c:tx>
                <c:rich>
                  <a:bodyPr rot="0" spcFirstLastPara="1" vertOverflow="ellipsis" vert="horz" wrap="square" anchor="ctr" anchorCtr="1"/>
                  <a:lstStyle/>
                  <a:p>
                    <a:pPr>
                      <a:defRPr sz="3200" b="1" i="0" u="none" strike="noStrike" kern="1200" spc="0" baseline="0">
                        <a:solidFill>
                          <a:schemeClr val="accent5"/>
                        </a:solidFill>
                        <a:latin typeface="Arial" panose="020B0604020202020204" pitchFamily="34" charset="0"/>
                        <a:ea typeface="+mn-ea"/>
                        <a:cs typeface="Arial" panose="020B0604020202020204" pitchFamily="34" charset="0"/>
                      </a:defRPr>
                    </a:pPr>
                    <a:fld id="{B9D5E54A-1C45-4625-A800-1932AD377A60}" type="CATEGORYNAME">
                      <a:rPr lang="en-US"/>
                      <a:pPr>
                        <a:defRPr>
                          <a:solidFill>
                            <a:schemeClr val="accent5"/>
                          </a:solidFill>
                        </a:defRPr>
                      </a:pPr>
                      <a:t>[NOMBRE DE CATEGORÍA]</a:t>
                    </a:fld>
                    <a:r>
                      <a:rPr lang="en-US"/>
                      <a:t> </a:t>
                    </a:r>
                    <a:fld id="{B82F52E5-C07F-4979-AB3A-406A8D167332}" type="VALUE">
                      <a:rPr lang="en-US"/>
                      <a:pPr>
                        <a:defRPr>
                          <a:solidFill>
                            <a:schemeClr val="accent5"/>
                          </a:solidFill>
                        </a:defRPr>
                      </a:pPr>
                      <a:t>[VALOR]</a:t>
                    </a:fld>
                    <a:r>
                      <a:rPr lang="en-US"/>
                      <a:t> </a:t>
                    </a:r>
                  </a:p>
                  <a:p>
                    <a:pPr>
                      <a:defRPr>
                        <a:solidFill>
                          <a:schemeClr val="accent5"/>
                        </a:solidFill>
                      </a:defRPr>
                    </a:pPr>
                    <a:fld id="{F088B7C5-3E70-487A-BDA5-C32D6D321B1D}" type="PERCENTAGE">
                      <a:rPr lang="en-US"/>
                      <a:pPr>
                        <a:defRPr>
                          <a:solidFill>
                            <a:schemeClr val="accent5"/>
                          </a:solidFill>
                        </a:defRPr>
                      </a:pPr>
                      <a:t>[PORCENTAJE]</a:t>
                    </a:fld>
                    <a:endParaRPr lang="en-US"/>
                  </a:p>
                </c:rich>
              </c:tx>
              <c:numFmt formatCode="0.00%" sourceLinked="0"/>
              <c:spPr>
                <a:noFill/>
                <a:ln>
                  <a:noFill/>
                </a:ln>
                <a:effectLst/>
              </c:spPr>
              <c:txPr>
                <a:bodyPr rot="0" spcFirstLastPara="1" vertOverflow="ellipsis" vert="horz" wrap="square" anchor="ctr" anchorCtr="1"/>
                <a:lstStyle/>
                <a:p>
                  <a:pPr>
                    <a:defRPr sz="3200" b="1" i="0" u="none" strike="noStrike" kern="1200" spc="0" baseline="0">
                      <a:solidFill>
                        <a:schemeClr val="accent5"/>
                      </a:solidFill>
                      <a:latin typeface="Arial" panose="020B0604020202020204" pitchFamily="34" charset="0"/>
                      <a:ea typeface="+mn-ea"/>
                      <a:cs typeface="Arial" panose="020B0604020202020204" pitchFamily="34" charset="0"/>
                    </a:defRPr>
                  </a:pPr>
                  <a:endParaRPr lang="en-US"/>
                </a:p>
              </c:txPr>
              <c:dLblPos val="outEnd"/>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A535-4B37-92F4-A5CAFF40EEDB}"/>
                </c:ext>
              </c:extLst>
            </c:dLbl>
            <c:dLbl>
              <c:idx val="1"/>
              <c:layout/>
              <c:tx>
                <c:rich>
                  <a:bodyPr rot="0" spcFirstLastPara="1" vertOverflow="ellipsis" vert="horz" wrap="square" anchor="ctr" anchorCtr="1"/>
                  <a:lstStyle/>
                  <a:p>
                    <a:pPr>
                      <a:defRPr sz="3200" b="1" i="0" u="none" strike="noStrike" kern="1200" spc="0" baseline="0">
                        <a:solidFill>
                          <a:schemeClr val="accent5"/>
                        </a:solidFill>
                        <a:latin typeface="Arial" panose="020B0604020202020204" pitchFamily="34" charset="0"/>
                        <a:ea typeface="+mn-ea"/>
                        <a:cs typeface="Arial" panose="020B0604020202020204" pitchFamily="34" charset="0"/>
                      </a:defRPr>
                    </a:pPr>
                    <a:fld id="{557549D0-D072-4AE5-AD4D-0C8E6D2417A3}" type="CATEGORYNAME">
                      <a:rPr lang="en-US"/>
                      <a:pPr>
                        <a:defRPr>
                          <a:solidFill>
                            <a:schemeClr val="accent5"/>
                          </a:solidFill>
                        </a:defRPr>
                      </a:pPr>
                      <a:t>[NOMBRE DE CATEGORÍA]</a:t>
                    </a:fld>
                    <a:r>
                      <a:rPr lang="en-US"/>
                      <a:t> </a:t>
                    </a:r>
                    <a:fld id="{A6C0A404-65D2-48B8-9D3A-6BA45E0FBB21}" type="VALUE">
                      <a:rPr lang="en-US"/>
                      <a:pPr>
                        <a:defRPr>
                          <a:solidFill>
                            <a:schemeClr val="accent5"/>
                          </a:solidFill>
                        </a:defRPr>
                      </a:pPr>
                      <a:t>[VALOR]</a:t>
                    </a:fld>
                    <a:r>
                      <a:rPr lang="en-US"/>
                      <a:t> </a:t>
                    </a:r>
                  </a:p>
                  <a:p>
                    <a:pPr>
                      <a:defRPr>
                        <a:solidFill>
                          <a:schemeClr val="accent5"/>
                        </a:solidFill>
                      </a:defRPr>
                    </a:pPr>
                    <a:fld id="{18DC4D67-AB94-4A65-93A9-96FC8856FEBA}" type="PERCENTAGE">
                      <a:rPr lang="en-US"/>
                      <a:pPr>
                        <a:defRPr>
                          <a:solidFill>
                            <a:schemeClr val="accent5"/>
                          </a:solidFill>
                        </a:defRPr>
                      </a:pPr>
                      <a:t>[PORCENTAJE]</a:t>
                    </a:fld>
                    <a:endParaRPr lang="en-US"/>
                  </a:p>
                </c:rich>
              </c:tx>
              <c:numFmt formatCode="0.00%" sourceLinked="0"/>
              <c:spPr>
                <a:noFill/>
                <a:ln>
                  <a:noFill/>
                </a:ln>
                <a:effectLst/>
              </c:spPr>
              <c:txPr>
                <a:bodyPr rot="0" spcFirstLastPara="1" vertOverflow="ellipsis" vert="horz" wrap="square" anchor="ctr" anchorCtr="1"/>
                <a:lstStyle/>
                <a:p>
                  <a:pPr>
                    <a:defRPr sz="3200" b="1" i="0" u="none" strike="noStrike" kern="1200" spc="0" baseline="0">
                      <a:solidFill>
                        <a:schemeClr val="accent5"/>
                      </a:solidFill>
                      <a:latin typeface="Arial" panose="020B0604020202020204" pitchFamily="34" charset="0"/>
                      <a:ea typeface="+mn-ea"/>
                      <a:cs typeface="Arial" panose="020B0604020202020204" pitchFamily="34" charset="0"/>
                    </a:defRPr>
                  </a:pPr>
                  <a:endParaRPr lang="en-US"/>
                </a:p>
              </c:txPr>
              <c:dLblPos val="outEnd"/>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A535-4B37-92F4-A5CAFF40EEDB}"/>
                </c:ext>
              </c:extLst>
            </c:dLbl>
            <c:dLbl>
              <c:idx val="2"/>
              <c:layout>
                <c:manualLayout>
                  <c:x val="0.21871978862196262"/>
                  <c:y val="2.3708456169229213E-2"/>
                </c:manualLayout>
              </c:layout>
              <c:tx>
                <c:rich>
                  <a:bodyPr rot="0" spcFirstLastPara="1" vertOverflow="ellipsis" vert="horz" wrap="square" anchor="ctr" anchorCtr="1"/>
                  <a:lstStyle/>
                  <a:p>
                    <a:pPr>
                      <a:defRPr sz="3200" b="1" i="0" u="none" strike="noStrike" kern="1200" spc="0" baseline="0">
                        <a:solidFill>
                          <a:schemeClr val="accent5"/>
                        </a:solidFill>
                        <a:latin typeface="Arial" panose="020B0604020202020204" pitchFamily="34" charset="0"/>
                        <a:ea typeface="+mn-ea"/>
                        <a:cs typeface="Arial" panose="020B0604020202020204" pitchFamily="34" charset="0"/>
                      </a:defRPr>
                    </a:pPr>
                    <a:fld id="{24235326-22BB-49ED-B50D-39420AD6EA1C}" type="CATEGORYNAME">
                      <a:rPr lang="en-US"/>
                      <a:pPr>
                        <a:defRPr>
                          <a:solidFill>
                            <a:schemeClr val="accent5"/>
                          </a:solidFill>
                        </a:defRPr>
                      </a:pPr>
                      <a:t>[NOMBRE DE CATEGORÍA]</a:t>
                    </a:fld>
                    <a:r>
                      <a:rPr lang="en-US"/>
                      <a:t> </a:t>
                    </a:r>
                    <a:fld id="{278D9336-1188-4914-BC83-2F8AA5D40CAB}" type="VALUE">
                      <a:rPr lang="en-US"/>
                      <a:pPr>
                        <a:defRPr>
                          <a:solidFill>
                            <a:schemeClr val="accent5"/>
                          </a:solidFill>
                        </a:defRPr>
                      </a:pPr>
                      <a:t>[VALOR]</a:t>
                    </a:fld>
                    <a:r>
                      <a:rPr lang="en-US"/>
                      <a:t> </a:t>
                    </a:r>
                  </a:p>
                  <a:p>
                    <a:pPr>
                      <a:defRPr>
                        <a:solidFill>
                          <a:schemeClr val="accent5"/>
                        </a:solidFill>
                      </a:defRPr>
                    </a:pPr>
                    <a:fld id="{23BD5783-125D-4210-BC0B-A38D08F604FB}" type="PERCENTAGE">
                      <a:rPr lang="en-US"/>
                      <a:pPr>
                        <a:defRPr>
                          <a:solidFill>
                            <a:schemeClr val="accent5"/>
                          </a:solidFill>
                        </a:defRPr>
                      </a:pPr>
                      <a:t>[PORCENTAJE]</a:t>
                    </a:fld>
                    <a:endParaRPr lang="en-US"/>
                  </a:p>
                </c:rich>
              </c:tx>
              <c:numFmt formatCode="0.00%" sourceLinked="0"/>
              <c:spPr>
                <a:noFill/>
                <a:ln>
                  <a:noFill/>
                </a:ln>
                <a:effectLst/>
              </c:spPr>
              <c:txPr>
                <a:bodyPr rot="0" spcFirstLastPara="1" vertOverflow="ellipsis" vert="horz" wrap="square" anchor="ctr" anchorCtr="1"/>
                <a:lstStyle/>
                <a:p>
                  <a:pPr>
                    <a:defRPr sz="3200" b="1" i="0" u="none" strike="noStrike" kern="1200" spc="0" baseline="0">
                      <a:solidFill>
                        <a:schemeClr val="accent5"/>
                      </a:solidFill>
                      <a:latin typeface="Arial" panose="020B0604020202020204" pitchFamily="34" charset="0"/>
                      <a:ea typeface="+mn-ea"/>
                      <a:cs typeface="Arial" panose="020B0604020202020204" pitchFamily="34" charset="0"/>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A535-4B37-92F4-A5CAFF40EEDB}"/>
                </c:ext>
              </c:extLst>
            </c:dLbl>
            <c:numFmt formatCode="0.00%" sourceLinked="0"/>
            <c:spPr>
              <a:noFill/>
              <a:ln>
                <a:noFill/>
              </a:ln>
              <a:effectLst/>
            </c:spPr>
            <c:txPr>
              <a:bodyPr rot="0" spcFirstLastPara="1" vertOverflow="ellipsis" vert="horz" wrap="square" anchor="ctr" anchorCtr="1"/>
              <a:lstStyle/>
              <a:p>
                <a:pPr>
                  <a:defRPr sz="3200" b="1" i="0" u="none" strike="noStrike" kern="1200" spc="0" baseline="0">
                    <a:solidFill>
                      <a:schemeClr val="accent5"/>
                    </a:solidFill>
                    <a:latin typeface="Arial" panose="020B0604020202020204" pitchFamily="34" charset="0"/>
                    <a:ea typeface="+mn-ea"/>
                    <a:cs typeface="Arial" panose="020B0604020202020204" pitchFamily="34" charset="0"/>
                  </a:defRPr>
                </a:pPr>
                <a:endParaRPr lang="en-US"/>
              </a:p>
            </c:txPr>
            <c:dLblPos val="outEnd"/>
            <c:showLegendKey val="1"/>
            <c:showVal val="1"/>
            <c:showCatName val="1"/>
            <c:showSerName val="0"/>
            <c:showPercent val="1"/>
            <c:showBubbleSize val="0"/>
            <c:separator> </c:separator>
            <c:showLeaderLines val="0"/>
            <c:extLst>
              <c:ext xmlns:c15="http://schemas.microsoft.com/office/drawing/2012/chart" uri="{CE6537A1-D6FC-4f65-9D91-7224C49458BB}"/>
            </c:extLst>
          </c:dLbls>
          <c:cat>
            <c:strRef>
              <c:f>'V.3.2 Pensiones por año'!$B$5:$D$5</c:f>
              <c:strCache>
                <c:ptCount val="3"/>
                <c:pt idx="0">
                  <c:v>Discapacidad</c:v>
                </c:pt>
                <c:pt idx="1">
                  <c:v>Sobrevivencia</c:v>
                </c:pt>
                <c:pt idx="2">
                  <c:v>Retiro Programado</c:v>
                </c:pt>
              </c:strCache>
            </c:strRef>
          </c:cat>
          <c:val>
            <c:numRef>
              <c:f>'V.3.2 Pensiones por año'!$B$22:$D$22</c:f>
              <c:numCache>
                <c:formatCode>#,##0</c:formatCode>
                <c:ptCount val="3"/>
                <c:pt idx="0">
                  <c:v>15014</c:v>
                </c:pt>
                <c:pt idx="1">
                  <c:v>12279</c:v>
                </c:pt>
                <c:pt idx="2">
                  <c:v>45</c:v>
                </c:pt>
              </c:numCache>
            </c:numRef>
          </c:val>
          <c:extLst>
            <c:ext xmlns:c16="http://schemas.microsoft.com/office/drawing/2014/chart" uri="{C3380CC4-5D6E-409C-BE32-E72D297353CC}">
              <c16:uniqueId val="{00000006-A535-4B37-92F4-A5CAFF40EEDB}"/>
            </c:ext>
          </c:extLst>
        </c:ser>
        <c:dLbls>
          <c:dLblPos val="outEnd"/>
          <c:showLegendKey val="0"/>
          <c:showVal val="0"/>
          <c:showCatName val="1"/>
          <c:showSerName val="0"/>
          <c:showPercent val="0"/>
          <c:showBubbleSize val="0"/>
          <c:showLeaderLines val="0"/>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3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844271738759931"/>
          <c:y val="5.2453598864618971E-2"/>
          <c:w val="0.76037079455977097"/>
          <c:h val="0.84511271908185215"/>
        </c:manualLayout>
      </c:layout>
      <c:barChart>
        <c:barDir val="bar"/>
        <c:grouping val="clustered"/>
        <c:varyColors val="0"/>
        <c:ser>
          <c:idx val="0"/>
          <c:order val="0"/>
          <c:tx>
            <c:strRef>
              <c:f>'III.6.6.ID. Accidentabilidad'!$E$4</c:f>
              <c:strCache>
                <c:ptCount val="1"/>
                <c:pt idx="0">
                  <c:v>Tasa de accidentabilidad </c:v>
                </c:pt>
              </c:strCache>
            </c:strRef>
          </c:tx>
          <c:spPr>
            <a:solidFill>
              <a:schemeClr val="accent1"/>
            </a:solidFill>
            <a:ln>
              <a:noFill/>
            </a:ln>
            <a:effectLst/>
          </c:spPr>
          <c:invertIfNegative val="0"/>
          <c:cat>
            <c:strRef>
              <c:extLst>
                <c:ext xmlns:c15="http://schemas.microsoft.com/office/drawing/2012/chart" uri="{02D57815-91ED-43cb-92C2-25804820EDAC}">
                  <c15:fullRef>
                    <c15:sqref>'III.6.6.ID. Accidentabilidad'!$A$5:$A$19</c15:sqref>
                  </c15:fullRef>
                </c:ext>
              </c:extLst>
              <c:f>('III.6.6.ID. Accidentabilidad'!$A$5:$A$11,'III.6.6.ID. Accidentabilidad'!$A$13:$A$19)</c:f>
              <c:strCache>
                <c:ptCount val="14"/>
                <c:pt idx="0">
                  <c:v>Dic. 2008</c:v>
                </c:pt>
                <c:pt idx="1">
                  <c:v>Dic. 2009</c:v>
                </c:pt>
                <c:pt idx="2">
                  <c:v>Dic. 2010</c:v>
                </c:pt>
                <c:pt idx="3">
                  <c:v>Dic. 2011</c:v>
                </c:pt>
                <c:pt idx="4">
                  <c:v>Dic. 2012</c:v>
                </c:pt>
                <c:pt idx="5">
                  <c:v>Dic. 2013</c:v>
                </c:pt>
                <c:pt idx="6">
                  <c:v>Dic. 2014</c:v>
                </c:pt>
                <c:pt idx="7">
                  <c:v>Dic. 2016</c:v>
                </c:pt>
                <c:pt idx="8">
                  <c:v>Dic. 2017</c:v>
                </c:pt>
                <c:pt idx="9">
                  <c:v>Dic. 2018</c:v>
                </c:pt>
                <c:pt idx="10">
                  <c:v>Dic. 2019</c:v>
                </c:pt>
                <c:pt idx="11">
                  <c:v>Dic. 2020</c:v>
                </c:pt>
                <c:pt idx="12">
                  <c:v>Dic.2021</c:v>
                </c:pt>
                <c:pt idx="13">
                  <c:v>Nov.2022</c:v>
                </c:pt>
              </c:strCache>
            </c:strRef>
          </c:cat>
          <c:val>
            <c:numRef>
              <c:extLst>
                <c:ext xmlns:c15="http://schemas.microsoft.com/office/drawing/2012/chart" uri="{02D57815-91ED-43cb-92C2-25804820EDAC}">
                  <c15:fullRef>
                    <c15:sqref>'III.6.6.ID. Accidentabilidad'!$E$5:$E$20</c15:sqref>
                  </c15:fullRef>
                </c:ext>
              </c:extLst>
              <c:f>('III.6.6.ID. Accidentabilidad'!$E$5:$E$11,'III.6.6.ID. Accidentabilidad'!$E$13:$E$20)</c:f>
              <c:numCache>
                <c:formatCode>0.00%</c:formatCode>
                <c:ptCount val="15"/>
                <c:pt idx="0">
                  <c:v>1.1057208994042786E-2</c:v>
                </c:pt>
                <c:pt idx="1">
                  <c:v>1.3536399297504852E-2</c:v>
                </c:pt>
                <c:pt idx="2">
                  <c:v>1.4749933035506814E-2</c:v>
                </c:pt>
                <c:pt idx="3">
                  <c:v>1.6520810943200345E-2</c:v>
                </c:pt>
                <c:pt idx="4">
                  <c:v>1.8659374818653502E-2</c:v>
                </c:pt>
                <c:pt idx="5">
                  <c:v>1.8711748246447481E-2</c:v>
                </c:pt>
                <c:pt idx="6">
                  <c:v>1.8793581887618836E-2</c:v>
                </c:pt>
                <c:pt idx="7">
                  <c:v>2.0577914436633517E-2</c:v>
                </c:pt>
                <c:pt idx="8">
                  <c:v>2.0235358153499791E-2</c:v>
                </c:pt>
                <c:pt idx="9">
                  <c:v>2.0644553188668605E-2</c:v>
                </c:pt>
                <c:pt idx="10">
                  <c:v>2.1376567805622332E-2</c:v>
                </c:pt>
                <c:pt idx="11">
                  <c:v>1.8962707541153964E-2</c:v>
                </c:pt>
                <c:pt idx="12">
                  <c:v>2.017395090140784E-2</c:v>
                </c:pt>
                <c:pt idx="13">
                  <c:v>1.0806284843207397E-2</c:v>
                </c:pt>
                <c:pt idx="14">
                  <c:v>1.7958639925373349E-2</c:v>
                </c:pt>
              </c:numCache>
            </c:numRef>
          </c:val>
          <c:extLst>
            <c:ext xmlns:c16="http://schemas.microsoft.com/office/drawing/2014/chart" uri="{C3380CC4-5D6E-409C-BE32-E72D297353CC}">
              <c16:uniqueId val="{00000002-5C2B-4BE9-ADCC-A67F94A23C2E}"/>
            </c:ext>
          </c:extLst>
        </c:ser>
        <c:ser>
          <c:idx val="1"/>
          <c:order val="1"/>
          <c:tx>
            <c:strRef>
              <c:f>'III.6.6.ID. Accidentabilidad'!$B$4</c:f>
              <c:strCache>
                <c:ptCount val="1"/>
                <c:pt idx="0">
                  <c:v>Afiliación al SRL</c:v>
                </c:pt>
              </c:strCache>
            </c:strRef>
          </c:tx>
          <c:spPr>
            <a:solidFill>
              <a:schemeClr val="accent5">
                <a:lumMod val="50000"/>
              </a:schemeClr>
            </a:solidFill>
            <a:ln>
              <a:noFill/>
            </a:ln>
            <a:effectLst/>
          </c:spPr>
          <c:invertIfNegative val="0"/>
          <c:dLbls>
            <c:spPr>
              <a:noFill/>
              <a:ln>
                <a:noFill/>
              </a:ln>
              <a:effectLst/>
            </c:spPr>
            <c:txPr>
              <a:bodyPr rot="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'III.6.6.ID. Accidentabilidad'!$A$5:$A$19</c15:sqref>
                  </c15:fullRef>
                </c:ext>
              </c:extLst>
              <c:f>('III.6.6.ID. Accidentabilidad'!$A$5:$A$11,'III.6.6.ID. Accidentabilidad'!$A$13:$A$19)</c:f>
              <c:strCache>
                <c:ptCount val="14"/>
                <c:pt idx="0">
                  <c:v>Dic. 2008</c:v>
                </c:pt>
                <c:pt idx="1">
                  <c:v>Dic. 2009</c:v>
                </c:pt>
                <c:pt idx="2">
                  <c:v>Dic. 2010</c:v>
                </c:pt>
                <c:pt idx="3">
                  <c:v>Dic. 2011</c:v>
                </c:pt>
                <c:pt idx="4">
                  <c:v>Dic. 2012</c:v>
                </c:pt>
                <c:pt idx="5">
                  <c:v>Dic. 2013</c:v>
                </c:pt>
                <c:pt idx="6">
                  <c:v>Dic. 2014</c:v>
                </c:pt>
                <c:pt idx="7">
                  <c:v>Dic. 2016</c:v>
                </c:pt>
                <c:pt idx="8">
                  <c:v>Dic. 2017</c:v>
                </c:pt>
                <c:pt idx="9">
                  <c:v>Dic. 2018</c:v>
                </c:pt>
                <c:pt idx="10">
                  <c:v>Dic. 2019</c:v>
                </c:pt>
                <c:pt idx="11">
                  <c:v>Dic. 2020</c:v>
                </c:pt>
                <c:pt idx="12">
                  <c:v>Dic.2021</c:v>
                </c:pt>
                <c:pt idx="13">
                  <c:v>Nov.2022</c:v>
                </c:pt>
              </c:strCache>
            </c:strRef>
          </c:cat>
          <c:val>
            <c:numRef>
              <c:extLst>
                <c:ext xmlns:c15="http://schemas.microsoft.com/office/drawing/2012/chart" uri="{02D57815-91ED-43cb-92C2-25804820EDAC}">
                  <c15:fullRef>
                    <c15:sqref>'III.6.6.ID. Accidentabilidad'!$B$5:$B$19</c15:sqref>
                  </c15:fullRef>
                </c:ext>
              </c:extLst>
              <c:f>('III.6.6.ID. Accidentabilidad'!$B$5:$B$11,'III.6.6.ID. Accidentabilidad'!$B$13:$B$19)</c:f>
              <c:numCache>
                <c:formatCode>_(* #,##0_);_(* \(#,##0\);_(* "-"??_);_(@_)</c:formatCode>
                <c:ptCount val="14"/>
                <c:pt idx="0">
                  <c:v>992746</c:v>
                </c:pt>
                <c:pt idx="1">
                  <c:v>1084705</c:v>
                </c:pt>
                <c:pt idx="2">
                  <c:v>1183463</c:v>
                </c:pt>
                <c:pt idx="3">
                  <c:v>1367790</c:v>
                </c:pt>
                <c:pt idx="4">
                  <c:v>1430273</c:v>
                </c:pt>
                <c:pt idx="5">
                  <c:v>1530322</c:v>
                </c:pt>
                <c:pt idx="6">
                  <c:v>1651202</c:v>
                </c:pt>
                <c:pt idx="7">
                  <c:v>1888238</c:v>
                </c:pt>
                <c:pt idx="8">
                  <c:v>2050322</c:v>
                </c:pt>
                <c:pt idx="9">
                  <c:v>2202518</c:v>
                </c:pt>
                <c:pt idx="10">
                  <c:v>2299153</c:v>
                </c:pt>
                <c:pt idx="11">
                  <c:v>2117050</c:v>
                </c:pt>
                <c:pt idx="12">
                  <c:v>2352043</c:v>
                </c:pt>
                <c:pt idx="13">
                  <c:v>2389813</c:v>
                </c:pt>
              </c:numCache>
            </c:numRef>
          </c:val>
          <c:extLst>
            <c:ext xmlns:c16="http://schemas.microsoft.com/office/drawing/2014/chart" uri="{C3380CC4-5D6E-409C-BE32-E72D297353CC}">
              <c16:uniqueId val="{00000000-5C2B-4BE9-ADCC-A67F94A23C2E}"/>
            </c:ext>
          </c:extLst>
        </c:ser>
        <c:dLbls>
          <c:showLegendKey val="0"/>
          <c:showVal val="0"/>
          <c:showCatName val="0"/>
          <c:showSerName val="0"/>
          <c:showPercent val="0"/>
          <c:showBubbleSize val="0"/>
        </c:dLbls>
        <c:gapWidth val="28"/>
        <c:axId val="463887712"/>
        <c:axId val="463885632"/>
      </c:barChart>
      <c:valAx>
        <c:axId val="463885632"/>
        <c:scaling>
          <c:orientation val="minMax"/>
        </c:scaling>
        <c:delete val="1"/>
        <c:axPos val="t"/>
        <c:numFmt formatCode="0.00%" sourceLinked="1"/>
        <c:majorTickMark val="none"/>
        <c:minorTickMark val="none"/>
        <c:tickLblPos val="nextTo"/>
        <c:crossAx val="463887712"/>
        <c:crosses val="max"/>
        <c:crossBetween val="between"/>
      </c:valAx>
      <c:catAx>
        <c:axId val="4638877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63885632"/>
        <c:crosses val="autoZero"/>
        <c:auto val="1"/>
        <c:lblAlgn val="ctr"/>
        <c:lblOffset val="100"/>
        <c:noMultiLvlLbl val="0"/>
      </c:catAx>
      <c:spPr>
        <a:noFill/>
        <a:ln>
          <a:noFill/>
        </a:ln>
        <a:effectLst/>
      </c:spPr>
    </c:plotArea>
    <c:legend>
      <c:legendPos val="b"/>
      <c:layout>
        <c:manualLayout>
          <c:xMode val="edge"/>
          <c:yMode val="edge"/>
          <c:x val="0.20336544295599412"/>
          <c:y val="3.1600562582377908E-2"/>
          <c:w val="0.59429599080675277"/>
          <c:h val="3.2124517613412409E-2"/>
        </c:manualLayout>
      </c:layout>
      <c:overlay val="0"/>
      <c:spPr>
        <a:noFill/>
        <a:ln>
          <a:noFill/>
        </a:ln>
        <a:effectLst/>
      </c:spPr>
      <c:txPr>
        <a:bodyPr rot="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32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6.7095184530505093E-4"/>
          <c:y val="8.2175444376881887E-2"/>
          <c:w val="0.98882109379184724"/>
          <c:h val="0.71638863941660758"/>
        </c:manualLayout>
      </c:layout>
      <c:barChart>
        <c:barDir val="col"/>
        <c:grouping val="clustered"/>
        <c:varyColors val="0"/>
        <c:ser>
          <c:idx val="0"/>
          <c:order val="0"/>
          <c:spPr>
            <a:solidFill>
              <a:schemeClr val="accent5"/>
            </a:solidFill>
            <a:ln>
              <a:noFill/>
            </a:ln>
            <a:effectLst>
              <a:outerShdw blurRad="63500" sx="102000" sy="102000" algn="ctr" rotWithShape="0">
                <a:prstClr val="black">
                  <a:alpha val="20000"/>
                </a:prstClr>
              </a:outerShdw>
            </a:effectLst>
          </c:spPr>
          <c:invertIfNegative val="0"/>
          <c:dPt>
            <c:idx val="0"/>
            <c:invertIfNegative val="0"/>
            <c:bubble3D val="0"/>
            <c:explosion val="6"/>
            <c:spPr>
              <a:solidFill>
                <a:schemeClr val="accent5"/>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AAE2-4EFD-BDB5-431339371B99}"/>
              </c:ext>
            </c:extLst>
          </c:dPt>
          <c:dPt>
            <c:idx val="1"/>
            <c:invertIfNegative val="0"/>
            <c:bubble3D val="0"/>
            <c:spPr>
              <a:solidFill>
                <a:schemeClr val="accent5"/>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AAE2-4EFD-BDB5-431339371B99}"/>
              </c:ext>
            </c:extLst>
          </c:dPt>
          <c:dPt>
            <c:idx val="2"/>
            <c:invertIfNegative val="0"/>
            <c:bubble3D val="0"/>
            <c:spPr>
              <a:solidFill>
                <a:schemeClr val="accent5"/>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AAE2-4EFD-BDB5-431339371B99}"/>
              </c:ext>
            </c:extLst>
          </c:dPt>
          <c:dLbls>
            <c:spPr>
              <a:noFill/>
              <a:ln>
                <a:noFill/>
              </a:ln>
              <a:effectLst/>
            </c:spPr>
            <c:txPr>
              <a:bodyPr rot="0" spcFirstLastPara="1" vertOverflow="ellipsis" vert="horz" wrap="square" anchor="ctr" anchorCtr="1"/>
              <a:lstStyle/>
              <a:p>
                <a:pPr>
                  <a:defRPr sz="3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'II.3. Empl x sector '!$B$4:$D$4</c:f>
              <c:strCache>
                <c:ptCount val="3"/>
                <c:pt idx="0">
                  <c:v>Empresas Privadas</c:v>
                </c:pt>
                <c:pt idx="1">
                  <c:v> Empresas Públicas </c:v>
                </c:pt>
                <c:pt idx="2">
                  <c:v>Empresas Públicas Centralizadas</c:v>
                </c:pt>
              </c:strCache>
            </c:strRef>
          </c:cat>
          <c:val>
            <c:numRef>
              <c:f>'II.3. Empl x sector '!$B$19:$D$19</c:f>
              <c:numCache>
                <c:formatCode>_(* #,##0_);_(* \(#,##0\);_(* "-"??_);_(@_)</c:formatCode>
                <c:ptCount val="3"/>
                <c:pt idx="0">
                  <c:v>97783</c:v>
                </c:pt>
                <c:pt idx="1">
                  <c:v>601</c:v>
                </c:pt>
                <c:pt idx="2">
                  <c:v>71</c:v>
                </c:pt>
              </c:numCache>
            </c:numRef>
          </c:val>
          <c:extLst>
            <c:ext xmlns:c16="http://schemas.microsoft.com/office/drawing/2014/chart" uri="{C3380CC4-5D6E-409C-BE32-E72D297353CC}">
              <c16:uniqueId val="{00000006-AAE2-4EFD-BDB5-431339371B99}"/>
            </c:ext>
          </c:extLst>
        </c:ser>
        <c:dLbls>
          <c:showLegendKey val="0"/>
          <c:showVal val="0"/>
          <c:showCatName val="0"/>
          <c:showSerName val="0"/>
          <c:showPercent val="0"/>
          <c:showBubbleSize val="0"/>
        </c:dLbls>
        <c:gapWidth val="100"/>
        <c:axId val="804096992"/>
        <c:axId val="804094912"/>
      </c:barChart>
      <c:catAx>
        <c:axId val="804096992"/>
        <c:scaling>
          <c:orientation val="minMax"/>
        </c:scaling>
        <c:delete val="0"/>
        <c:axPos val="b"/>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804094912"/>
        <c:crosses val="autoZero"/>
        <c:auto val="1"/>
        <c:lblAlgn val="ctr"/>
        <c:lblOffset val="100"/>
        <c:noMultiLvlLbl val="0"/>
      </c:catAx>
      <c:valAx>
        <c:axId val="804094912"/>
        <c:scaling>
          <c:orientation val="minMax"/>
        </c:scaling>
        <c:delete val="1"/>
        <c:axPos val="l"/>
        <c:numFmt formatCode="_(* #,##0_);_(* \(#,##0\);_(* &quot;-&quot;??_);_(@_)" sourceLinked="1"/>
        <c:majorTickMark val="out"/>
        <c:minorTickMark val="none"/>
        <c:tickLblPos val="nextTo"/>
        <c:crossAx val="80409699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32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1.7511532131472635E-2"/>
          <c:y val="7.1234549785732154E-2"/>
          <c:w val="0.96708914238973609"/>
          <c:h val="0.73174789342948698"/>
        </c:manualLayout>
      </c:layout>
      <c:lineChart>
        <c:grouping val="standard"/>
        <c:varyColors val="0"/>
        <c:ser>
          <c:idx val="0"/>
          <c:order val="0"/>
          <c:tx>
            <c:strRef>
              <c:f>'II.3. Empl x sector '!$J$4</c:f>
              <c:strCache>
                <c:ptCount val="1"/>
                <c:pt idx="0">
                  <c:v>Relación Promedio Empleados / Empresas</c:v>
                </c:pt>
              </c:strCache>
            </c:strRef>
          </c:tx>
          <c:spPr>
            <a:ln w="44450" cap="rnd">
              <a:solidFill>
                <a:schemeClr val="accent5"/>
              </a:solidFill>
              <a:round/>
            </a:ln>
            <a:effectLst/>
          </c:spPr>
          <c:marker>
            <c:symbol val="circle"/>
            <c:size val="33"/>
            <c:spPr>
              <a:solidFill>
                <a:schemeClr val="bg1"/>
              </a:solidFill>
              <a:ln w="44450">
                <a:solidFill>
                  <a:schemeClr val="accent5"/>
                </a:solidFill>
              </a:ln>
              <a:effectLst/>
            </c:spPr>
          </c:marker>
          <c:dLbls>
            <c:spPr>
              <a:noFill/>
              <a:ln>
                <a:noFill/>
              </a:ln>
              <a:effectLst/>
            </c:spPr>
            <c:txPr>
              <a:bodyPr rot="-5400000" spcFirstLastPara="1" vertOverflow="ellipsis" wrap="square" anchor="ctr" anchorCtr="1"/>
              <a:lstStyle/>
              <a:p>
                <a:pPr>
                  <a:defRPr sz="32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'II.3. Empl x sector '!$A$5:$A$19</c15:sqref>
                  </c15:fullRef>
                </c:ext>
              </c:extLst>
              <c:f>'II.3. Empl x sector '!$A$12:$A$19</c:f>
              <c:strCache>
                <c:ptCount val="8"/>
                <c:pt idx="0">
                  <c:v>Dic.15</c:v>
                </c:pt>
                <c:pt idx="1">
                  <c:v>Dic.16</c:v>
                </c:pt>
                <c:pt idx="2">
                  <c:v>Dic.17</c:v>
                </c:pt>
                <c:pt idx="3">
                  <c:v>Dic.18</c:v>
                </c:pt>
                <c:pt idx="4">
                  <c:v>Dic.19</c:v>
                </c:pt>
                <c:pt idx="5">
                  <c:v>Dic.20</c:v>
                </c:pt>
                <c:pt idx="6">
                  <c:v>Dic.21</c:v>
                </c:pt>
                <c:pt idx="7">
                  <c:v> Nov.2022 </c:v>
                </c:pt>
              </c:strCache>
            </c:strRef>
          </c:cat>
          <c:val>
            <c:numRef>
              <c:extLst>
                <c:ext xmlns:c15="http://schemas.microsoft.com/office/drawing/2012/chart" uri="{02D57815-91ED-43cb-92C2-25804820EDAC}">
                  <c15:fullRef>
                    <c15:sqref>'II.3. Empl x sector '!$J$5:$J$20</c15:sqref>
                  </c15:fullRef>
                </c:ext>
              </c:extLst>
              <c:f>'II.3. Empl x sector '!$J$12:$J$19</c:f>
              <c:numCache>
                <c:formatCode>_(* #,##0_);_(* \(#,##0\);_(* "-"??_);_(@_)</c:formatCode>
                <c:ptCount val="8"/>
                <c:pt idx="0">
                  <c:v>25.128293748839599</c:v>
                </c:pt>
                <c:pt idx="1">
                  <c:v>25.236401058512204</c:v>
                </c:pt>
                <c:pt idx="2">
                  <c:v>25.757166905354136</c:v>
                </c:pt>
                <c:pt idx="3">
                  <c:v>25.422918152795482</c:v>
                </c:pt>
                <c:pt idx="4">
                  <c:v>24.662573937001849</c:v>
                </c:pt>
                <c:pt idx="5">
                  <c:v>22.930905624817218</c:v>
                </c:pt>
                <c:pt idx="6">
                  <c:v>22.603394423995464</c:v>
                </c:pt>
                <c:pt idx="7">
                  <c:v>24.267716215529937</c:v>
                </c:pt>
              </c:numCache>
            </c:numRef>
          </c:val>
          <c:smooth val="0"/>
          <c:extLst>
            <c:ext xmlns:c16="http://schemas.microsoft.com/office/drawing/2014/chart" uri="{C3380CC4-5D6E-409C-BE32-E72D297353CC}">
              <c16:uniqueId val="{00000000-E113-46B6-832E-1B96D106053B}"/>
            </c:ext>
          </c:extLst>
        </c:ser>
        <c:dLbls>
          <c:showLegendKey val="0"/>
          <c:showVal val="0"/>
          <c:showCatName val="0"/>
          <c:showSerName val="0"/>
          <c:showPercent val="0"/>
          <c:showBubbleSize val="0"/>
        </c:dLbls>
        <c:marker val="1"/>
        <c:smooth val="0"/>
        <c:axId val="796701936"/>
        <c:axId val="796702768"/>
      </c:lineChart>
      <c:catAx>
        <c:axId val="796701936"/>
        <c:scaling>
          <c:orientation val="minMax"/>
        </c:scaling>
        <c:delete val="0"/>
        <c:axPos val="b"/>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2700000" spcFirstLastPara="1" vertOverflow="ellipsis" wrap="square" anchor="ctr" anchorCtr="1"/>
          <a:lstStyle/>
          <a:p>
            <a:pPr>
              <a:defRPr sz="2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96702768"/>
        <c:crosses val="autoZero"/>
        <c:auto val="1"/>
        <c:lblAlgn val="ctr"/>
        <c:lblOffset val="100"/>
        <c:tickMarkSkip val="1"/>
        <c:noMultiLvlLbl val="0"/>
      </c:catAx>
      <c:valAx>
        <c:axId val="796702768"/>
        <c:scaling>
          <c:orientation val="minMax"/>
        </c:scaling>
        <c:delete val="0"/>
        <c:axPos val="l"/>
        <c:numFmt formatCode="_(* #,##0_);_(* \(#,##0\);_(* &quot;-&quot;??_);_(@_)"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96701936"/>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24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2.7185364484252194E-2"/>
          <c:y val="7.5767593708538944E-2"/>
          <c:w val="0.9217713154296151"/>
          <c:h val="0.61404805044294275"/>
        </c:manualLayout>
      </c:layout>
      <c:lineChart>
        <c:grouping val="standard"/>
        <c:varyColors val="0"/>
        <c:ser>
          <c:idx val="0"/>
          <c:order val="0"/>
          <c:tx>
            <c:strRef>
              <c:f>' II.4.Empr x No. de empl'!$B$4</c:f>
              <c:strCache>
                <c:ptCount val="1"/>
                <c:pt idx="0">
                  <c:v>Empresas por rango</c:v>
                </c:pt>
              </c:strCache>
            </c:strRef>
          </c:tx>
          <c:spPr>
            <a:ln w="41275" cap="rnd">
              <a:solidFill>
                <a:schemeClr val="accent5"/>
              </a:solidFill>
              <a:round/>
            </a:ln>
            <a:effectLst/>
          </c:spPr>
          <c:marker>
            <c:symbol val="circle"/>
            <c:size val="33"/>
            <c:spPr>
              <a:solidFill>
                <a:schemeClr val="bg1"/>
              </a:solidFill>
              <a:ln w="38100">
                <a:solidFill>
                  <a:schemeClr val="accent5"/>
                </a:solidFill>
              </a:ln>
              <a:effectLst/>
            </c:spPr>
          </c:marker>
          <c:dLbls>
            <c:dLbl>
              <c:idx val="1"/>
              <c:layout>
                <c:manualLayout>
                  <c:x val="-2.0296210600156905E-2"/>
                  <c:y val="-7.13818022358248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A6D-45A7-9071-04A16C062E7E}"/>
                </c:ext>
              </c:extLst>
            </c:dLbl>
            <c:spPr>
              <a:noFill/>
              <a:ln>
                <a:noFill/>
              </a:ln>
              <a:effectLst/>
            </c:spPr>
            <c:txPr>
              <a:bodyPr rot="0" spcFirstLastPara="1" vertOverflow="ellipsis" vert="horz" wrap="square" anchor="ctr" anchorCtr="1"/>
              <a:lstStyle/>
              <a:p>
                <a:pPr>
                  <a:defRPr sz="32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empl'!$B$5:$B$13</c:f>
              <c:numCache>
                <c:formatCode>#,##0</c:formatCode>
                <c:ptCount val="9"/>
                <c:pt idx="0">
                  <c:v>60488</c:v>
                </c:pt>
                <c:pt idx="1">
                  <c:v>17001</c:v>
                </c:pt>
                <c:pt idx="2">
                  <c:v>10266</c:v>
                </c:pt>
                <c:pt idx="3">
                  <c:v>6902</c:v>
                </c:pt>
                <c:pt idx="4">
                  <c:v>2022</c:v>
                </c:pt>
                <c:pt idx="5">
                  <c:v>1738</c:v>
                </c:pt>
                <c:pt idx="6">
                  <c:v>300</c:v>
                </c:pt>
                <c:pt idx="7">
                  <c:v>262</c:v>
                </c:pt>
                <c:pt idx="8">
                  <c:v>11</c:v>
                </c:pt>
              </c:numCache>
            </c:numRef>
          </c:val>
          <c:smooth val="0"/>
          <c:extLst>
            <c:ext xmlns:c16="http://schemas.microsoft.com/office/drawing/2014/chart" uri="{C3380CC4-5D6E-409C-BE32-E72D297353CC}">
              <c16:uniqueId val="{00000000-39D6-4089-A52B-480A22C06830}"/>
            </c:ext>
          </c:extLst>
        </c:ser>
        <c:dLbls>
          <c:showLegendKey val="0"/>
          <c:showVal val="0"/>
          <c:showCatName val="0"/>
          <c:showSerName val="0"/>
          <c:showPercent val="0"/>
          <c:showBubbleSize val="0"/>
        </c:dLbls>
        <c:marker val="1"/>
        <c:smooth val="0"/>
        <c:axId val="631285200"/>
        <c:axId val="631287280"/>
      </c:lineChart>
      <c:catAx>
        <c:axId val="631285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2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31287280"/>
        <c:crosses val="autoZero"/>
        <c:auto val="1"/>
        <c:lblAlgn val="ctr"/>
        <c:lblOffset val="100"/>
        <c:noMultiLvlLbl val="0"/>
      </c:catAx>
      <c:valAx>
        <c:axId val="63128728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3128520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24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2.6224321018486808E-2"/>
          <c:y val="0.10783875600455603"/>
          <c:w val="0.95176454398404386"/>
          <c:h val="0.59087967377780204"/>
        </c:manualLayout>
      </c:layout>
      <c:lineChart>
        <c:grouping val="standard"/>
        <c:varyColors val="0"/>
        <c:ser>
          <c:idx val="0"/>
          <c:order val="0"/>
          <c:tx>
            <c:strRef>
              <c:f>'III.5.4.Afil. cotiz.'!$D$4</c:f>
              <c:strCache>
                <c:ptCount val="1"/>
                <c:pt idx="0">
                  <c:v>% Cotizantes/ Pobl. Asalariada</c:v>
                </c:pt>
              </c:strCache>
            </c:strRef>
          </c:tx>
          <c:spPr>
            <a:ln w="28575" cap="rnd">
              <a:solidFill>
                <a:schemeClr val="accent5"/>
              </a:solidFill>
              <a:round/>
            </a:ln>
            <a:effectLst/>
          </c:spPr>
          <c:marker>
            <c:symbol val="circle"/>
            <c:size val="33"/>
            <c:spPr>
              <a:solidFill>
                <a:schemeClr val="bg1"/>
              </a:solidFill>
              <a:ln w="38100">
                <a:solidFill>
                  <a:schemeClr val="accent5"/>
                </a:solidFill>
              </a:ln>
              <a:effectLst/>
            </c:spPr>
          </c:marker>
          <c:dLbls>
            <c:spPr>
              <a:noFill/>
              <a:ln>
                <a:noFill/>
              </a:ln>
              <a:effectLst/>
            </c:spPr>
            <c:txPr>
              <a:bodyPr rot="-5400000" spcFirstLastPara="1" vertOverflow="ellipsis" wrap="square" anchor="ctr" anchorCtr="1"/>
              <a:lstStyle/>
              <a:p>
                <a:pPr>
                  <a:defRPr sz="32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'III.5.4.Afil. cotiz.'!$A$5:$A$19</c15:sqref>
                  </c15:fullRef>
                </c:ext>
              </c:extLst>
              <c:f>'III.5.4.Afil. cotiz.'!$A$7:$A$19</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Nov.2022</c:v>
                </c:pt>
              </c:strCache>
            </c:strRef>
          </c:cat>
          <c:val>
            <c:numRef>
              <c:extLst>
                <c:ext xmlns:c15="http://schemas.microsoft.com/office/drawing/2012/chart" uri="{02D57815-91ED-43cb-92C2-25804820EDAC}">
                  <c15:fullRef>
                    <c15:sqref>'III.5.4.Afil. cotiz.'!$D$5:$D$19</c15:sqref>
                  </c15:fullRef>
                </c:ext>
              </c:extLst>
              <c:f>'III.5.4.Afil. cotiz.'!$D$7:$D$19</c:f>
              <c:numCache>
                <c:formatCode>0.00%</c:formatCode>
                <c:ptCount val="13"/>
                <c:pt idx="0">
                  <c:v>0.72931141559006063</c:v>
                </c:pt>
                <c:pt idx="1">
                  <c:v>0.73702301484507327</c:v>
                </c:pt>
                <c:pt idx="2">
                  <c:v>0.75231088177095351</c:v>
                </c:pt>
                <c:pt idx="3">
                  <c:v>0.77803436657567715</c:v>
                </c:pt>
                <c:pt idx="4">
                  <c:v>0.80857423441272458</c:v>
                </c:pt>
                <c:pt idx="5">
                  <c:v>0.82274670338000855</c:v>
                </c:pt>
                <c:pt idx="6">
                  <c:v>0.8573304951080355</c:v>
                </c:pt>
                <c:pt idx="7">
                  <c:v>0.8957519770521043</c:v>
                </c:pt>
                <c:pt idx="8">
                  <c:v>0.87897934418368728</c:v>
                </c:pt>
                <c:pt idx="9">
                  <c:v>0.85896035987714336</c:v>
                </c:pt>
                <c:pt idx="10">
                  <c:v>0.8230296065335958</c:v>
                </c:pt>
                <c:pt idx="11">
                  <c:v>0.92881055774828325</c:v>
                </c:pt>
                <c:pt idx="12">
                  <c:v>0.94826589714826826</c:v>
                </c:pt>
              </c:numCache>
            </c:numRef>
          </c:val>
          <c:smooth val="0"/>
          <c:extLst>
            <c:ext xmlns:c15="http://schemas.microsoft.com/office/drawing/2012/chart" uri="{02D57815-91ED-43cb-92C2-25804820EDAC}">
              <c15:categoryFilterExceptions>
                <c15:categoryFilterException>
                  <c15:sqref>'III.5.4.Afil. cotiz.'!$D$5</c15:sqref>
                  <c15:dLbl>
                    <c:idx val="-1"/>
                    <c:layout>
                      <c:manualLayout>
                        <c:x val="-2.1025569829429276E-2"/>
                        <c:y val="6.8895318196494859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0-7132-455F-B226-5C0765D43A23}"/>
                      </c:ext>
                    </c:extLst>
                  </c15:dLbl>
                </c15:categoryFilterException>
              </c15:categoryFilterExceptions>
            </c:ext>
            <c:ext xmlns:c16="http://schemas.microsoft.com/office/drawing/2014/chart" uri="{C3380CC4-5D6E-409C-BE32-E72D297353CC}">
              <c16:uniqueId val="{00000001-6DEB-40D4-95AE-6768E741C4A6}"/>
            </c:ext>
          </c:extLst>
        </c:ser>
        <c:dLbls>
          <c:showLegendKey val="0"/>
          <c:showVal val="0"/>
          <c:showCatName val="0"/>
          <c:showSerName val="0"/>
          <c:showPercent val="0"/>
          <c:showBubbleSize val="0"/>
        </c:dLbls>
        <c:marker val="1"/>
        <c:smooth val="0"/>
        <c:axId val="560774192"/>
        <c:axId val="560773776"/>
      </c:lineChart>
      <c:catAx>
        <c:axId val="560774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3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60773776"/>
        <c:crosses val="autoZero"/>
        <c:auto val="1"/>
        <c:lblAlgn val="ctr"/>
        <c:lblOffset val="100"/>
        <c:noMultiLvlLbl val="0"/>
      </c:catAx>
      <c:valAx>
        <c:axId val="560773776"/>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6077419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33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473506521628713"/>
          <c:y val="8.9573915564567605E-2"/>
          <c:w val="0.79817995818720289"/>
          <c:h val="0.81786305321931208"/>
        </c:manualLayout>
      </c:layout>
      <c:barChart>
        <c:barDir val="bar"/>
        <c:grouping val="clustered"/>
        <c:varyColors val="0"/>
        <c:ser>
          <c:idx val="0"/>
          <c:order val="0"/>
          <c:tx>
            <c:strRef>
              <c:f>'III.5.7.Cot.Afil X Sexo'!$C$26</c:f>
              <c:strCache>
                <c:ptCount val="1"/>
                <c:pt idx="0">
                  <c:v>Masculino</c:v>
                </c:pt>
              </c:strCache>
            </c:strRef>
          </c:tx>
          <c:spPr>
            <a:solidFill>
              <a:schemeClr val="accent5">
                <a:lumMod val="60000"/>
                <a:lumOff val="40000"/>
              </a:schemeClr>
            </a:solidFill>
            <a:ln w="9525" cap="flat" cmpd="sng" algn="ctr">
              <a:solidFill>
                <a:schemeClr val="accent6">
                  <a:shade val="95000"/>
                </a:schemeClr>
              </a:solidFill>
              <a:roun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anchor="ctr" anchorCtr="1"/>
              <a:lstStyle/>
              <a:p>
                <a:pPr>
                  <a:defRPr sz="2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'III.5.7.Cot.Afil X Sexo'!$B$27:$B$41</c:f>
              <c:strCache>
                <c:ptCount val="15"/>
                <c:pt idx="0">
                  <c:v>Dec-08</c:v>
                </c:pt>
                <c:pt idx="1">
                  <c:v>Dec-09</c:v>
                </c:pt>
                <c:pt idx="2">
                  <c:v>Dec-10</c:v>
                </c:pt>
                <c:pt idx="3">
                  <c:v>Dec-11</c:v>
                </c:pt>
                <c:pt idx="4">
                  <c:v>Dec-12</c:v>
                </c:pt>
                <c:pt idx="5">
                  <c:v>Dec-13</c:v>
                </c:pt>
                <c:pt idx="6">
                  <c:v>Dec-14</c:v>
                </c:pt>
                <c:pt idx="7">
                  <c:v>Dec-15</c:v>
                </c:pt>
                <c:pt idx="8">
                  <c:v>Dec-16</c:v>
                </c:pt>
                <c:pt idx="9">
                  <c:v>Dec-17</c:v>
                </c:pt>
                <c:pt idx="10">
                  <c:v>Dec-18</c:v>
                </c:pt>
                <c:pt idx="11">
                  <c:v>Dec-19</c:v>
                </c:pt>
                <c:pt idx="12">
                  <c:v>Dec-20</c:v>
                </c:pt>
                <c:pt idx="13">
                  <c:v>Dec-21</c:v>
                </c:pt>
                <c:pt idx="14">
                  <c:v>Nov.2022</c:v>
                </c:pt>
              </c:strCache>
            </c:strRef>
          </c:cat>
          <c:val>
            <c:numRef>
              <c:f>'III.5.7.Cot.Afil X Sexo'!$C$27:$C$41</c:f>
              <c:numCache>
                <c:formatCode>#,##0</c:formatCode>
                <c:ptCount val="15"/>
                <c:pt idx="0">
                  <c:v>1165631</c:v>
                </c:pt>
                <c:pt idx="1">
                  <c:v>1281904</c:v>
                </c:pt>
                <c:pt idx="2">
                  <c:v>1383536</c:v>
                </c:pt>
                <c:pt idx="3">
                  <c:v>1480731</c:v>
                </c:pt>
                <c:pt idx="4">
                  <c:v>1570504</c:v>
                </c:pt>
                <c:pt idx="5">
                  <c:v>1661097</c:v>
                </c:pt>
                <c:pt idx="6">
                  <c:v>1759926</c:v>
                </c:pt>
                <c:pt idx="7">
                  <c:v>1864734</c:v>
                </c:pt>
                <c:pt idx="8">
                  <c:v>1974015</c:v>
                </c:pt>
                <c:pt idx="9">
                  <c:v>2098283</c:v>
                </c:pt>
                <c:pt idx="10">
                  <c:v>2212375</c:v>
                </c:pt>
                <c:pt idx="11">
                  <c:v>2321656</c:v>
                </c:pt>
                <c:pt idx="12">
                  <c:v>2404153</c:v>
                </c:pt>
                <c:pt idx="13">
                  <c:v>2502520</c:v>
                </c:pt>
                <c:pt idx="14">
                  <c:v>2618067</c:v>
                </c:pt>
              </c:numCache>
            </c:numRef>
          </c:val>
          <c:extLst>
            <c:ext xmlns:c16="http://schemas.microsoft.com/office/drawing/2014/chart" uri="{C3380CC4-5D6E-409C-BE32-E72D297353CC}">
              <c16:uniqueId val="{00000000-0A9B-4590-9212-2A4A55386AEC}"/>
            </c:ext>
          </c:extLst>
        </c:ser>
        <c:ser>
          <c:idx val="1"/>
          <c:order val="1"/>
          <c:tx>
            <c:strRef>
              <c:f>'III.5.7.Cot.Afil X Sexo'!$D$26</c:f>
              <c:strCache>
                <c:ptCount val="1"/>
                <c:pt idx="0">
                  <c:v>Femenino</c:v>
                </c:pt>
              </c:strCache>
            </c:strRef>
          </c:tx>
          <c:spPr>
            <a:solidFill>
              <a:schemeClr val="accent1"/>
            </a:solidFill>
            <a:ln w="9525" cap="flat" cmpd="sng" algn="ctr">
              <a:solidFill>
                <a:schemeClr val="accent5">
                  <a:shade val="95000"/>
                </a:schemeClr>
              </a:solidFill>
              <a:round/>
            </a:ln>
            <a:effectLst>
              <a:outerShdw blurRad="40000" dist="20000" dir="5400000" rotWithShape="0">
                <a:srgbClr val="000000">
                  <a:alpha val="38000"/>
                </a:srgbClr>
              </a:outerShdw>
            </a:effectLst>
          </c:spPr>
          <c:invertIfNegative val="0"/>
          <c:dPt>
            <c:idx val="0"/>
            <c:invertIfNegative val="0"/>
            <c:bubble3D val="0"/>
            <c:spPr>
              <a:solidFill>
                <a:srgbClr val="00539B"/>
              </a:solidFill>
              <a:ln w="9525" cap="flat" cmpd="sng" algn="ctr">
                <a:solidFill>
                  <a:schemeClr val="accent5">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10-BA00-42F5-899B-95858FD390B8}"/>
              </c:ext>
            </c:extLst>
          </c:dPt>
          <c:dPt>
            <c:idx val="1"/>
            <c:invertIfNegative val="0"/>
            <c:bubble3D val="0"/>
            <c:spPr>
              <a:solidFill>
                <a:srgbClr val="00539B"/>
              </a:solidFill>
              <a:ln w="9525" cap="flat" cmpd="sng" algn="ctr">
                <a:solidFill>
                  <a:schemeClr val="accent5">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F-BA00-42F5-899B-95858FD390B8}"/>
              </c:ext>
            </c:extLst>
          </c:dPt>
          <c:dPt>
            <c:idx val="2"/>
            <c:invertIfNegative val="0"/>
            <c:bubble3D val="0"/>
            <c:spPr>
              <a:solidFill>
                <a:srgbClr val="00539B"/>
              </a:solidFill>
              <a:ln w="9525" cap="flat" cmpd="sng" algn="ctr">
                <a:solidFill>
                  <a:schemeClr val="accent5">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E-BA00-42F5-899B-95858FD390B8}"/>
              </c:ext>
            </c:extLst>
          </c:dPt>
          <c:dPt>
            <c:idx val="3"/>
            <c:invertIfNegative val="0"/>
            <c:bubble3D val="0"/>
            <c:spPr>
              <a:solidFill>
                <a:srgbClr val="00539B"/>
              </a:solidFill>
              <a:ln w="9525" cap="flat" cmpd="sng" algn="ctr">
                <a:solidFill>
                  <a:schemeClr val="accent5">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C-BA00-42F5-899B-95858FD390B8}"/>
              </c:ext>
            </c:extLst>
          </c:dPt>
          <c:dPt>
            <c:idx val="4"/>
            <c:invertIfNegative val="0"/>
            <c:bubble3D val="0"/>
            <c:spPr>
              <a:solidFill>
                <a:srgbClr val="00539B"/>
              </a:solidFill>
              <a:ln w="9525" cap="flat" cmpd="sng" algn="ctr">
                <a:solidFill>
                  <a:schemeClr val="accent5">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D-BA00-42F5-899B-95858FD390B8}"/>
              </c:ext>
            </c:extLst>
          </c:dPt>
          <c:dPt>
            <c:idx val="5"/>
            <c:invertIfNegative val="0"/>
            <c:bubble3D val="0"/>
            <c:spPr>
              <a:solidFill>
                <a:srgbClr val="00539B"/>
              </a:solidFill>
              <a:ln w="9525" cap="flat" cmpd="sng" algn="ctr">
                <a:solidFill>
                  <a:schemeClr val="accent5">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B-BA00-42F5-899B-95858FD390B8}"/>
              </c:ext>
            </c:extLst>
          </c:dPt>
          <c:dPt>
            <c:idx val="6"/>
            <c:invertIfNegative val="0"/>
            <c:bubble3D val="0"/>
            <c:spPr>
              <a:solidFill>
                <a:srgbClr val="00539B"/>
              </a:solidFill>
              <a:ln w="9525" cap="flat" cmpd="sng" algn="ctr">
                <a:solidFill>
                  <a:schemeClr val="accent5">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A-BA00-42F5-899B-95858FD390B8}"/>
              </c:ext>
            </c:extLst>
          </c:dPt>
          <c:dPt>
            <c:idx val="7"/>
            <c:invertIfNegative val="0"/>
            <c:bubble3D val="0"/>
            <c:spPr>
              <a:solidFill>
                <a:srgbClr val="00539B"/>
              </a:solidFill>
              <a:ln w="9525" cap="flat" cmpd="sng" algn="ctr">
                <a:solidFill>
                  <a:schemeClr val="accent5">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9-BA00-42F5-899B-95858FD390B8}"/>
              </c:ext>
            </c:extLst>
          </c:dPt>
          <c:dPt>
            <c:idx val="8"/>
            <c:invertIfNegative val="0"/>
            <c:bubble3D val="0"/>
            <c:spPr>
              <a:solidFill>
                <a:srgbClr val="00539B"/>
              </a:solidFill>
              <a:ln w="9525" cap="flat" cmpd="sng" algn="ctr">
                <a:solidFill>
                  <a:schemeClr val="accent5">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8-BA00-42F5-899B-95858FD390B8}"/>
              </c:ext>
            </c:extLst>
          </c:dPt>
          <c:dPt>
            <c:idx val="9"/>
            <c:invertIfNegative val="0"/>
            <c:bubble3D val="0"/>
            <c:spPr>
              <a:solidFill>
                <a:srgbClr val="00539B"/>
              </a:solidFill>
              <a:ln w="9525" cap="flat" cmpd="sng" algn="ctr">
                <a:solidFill>
                  <a:schemeClr val="accent5">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7-BA00-42F5-899B-95858FD390B8}"/>
              </c:ext>
            </c:extLst>
          </c:dPt>
          <c:dPt>
            <c:idx val="10"/>
            <c:invertIfNegative val="0"/>
            <c:bubble3D val="0"/>
            <c:spPr>
              <a:solidFill>
                <a:srgbClr val="00539B"/>
              </a:solidFill>
              <a:ln w="9525" cap="flat" cmpd="sng" algn="ctr">
                <a:solidFill>
                  <a:schemeClr val="accent5">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6-BA00-42F5-899B-95858FD390B8}"/>
              </c:ext>
            </c:extLst>
          </c:dPt>
          <c:dPt>
            <c:idx val="11"/>
            <c:invertIfNegative val="0"/>
            <c:bubble3D val="0"/>
            <c:spPr>
              <a:solidFill>
                <a:srgbClr val="00539B"/>
              </a:solidFill>
              <a:ln w="9525" cap="flat" cmpd="sng" algn="ctr">
                <a:solidFill>
                  <a:schemeClr val="accent5">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5-BA00-42F5-899B-95858FD390B8}"/>
              </c:ext>
            </c:extLst>
          </c:dPt>
          <c:dPt>
            <c:idx val="12"/>
            <c:invertIfNegative val="0"/>
            <c:bubble3D val="0"/>
            <c:spPr>
              <a:solidFill>
                <a:srgbClr val="00539B"/>
              </a:solidFill>
              <a:ln w="9525" cap="flat" cmpd="sng" algn="ctr">
                <a:solidFill>
                  <a:schemeClr val="accent5">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4-BA00-42F5-899B-95858FD390B8}"/>
              </c:ext>
            </c:extLst>
          </c:dPt>
          <c:dPt>
            <c:idx val="13"/>
            <c:invertIfNegative val="0"/>
            <c:bubble3D val="0"/>
            <c:spPr>
              <a:solidFill>
                <a:srgbClr val="00539B"/>
              </a:solidFill>
              <a:ln w="9525" cap="flat" cmpd="sng" algn="ctr">
                <a:solidFill>
                  <a:schemeClr val="accent5">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3-BA00-42F5-899B-95858FD390B8}"/>
              </c:ext>
            </c:extLst>
          </c:dPt>
          <c:dPt>
            <c:idx val="14"/>
            <c:invertIfNegative val="0"/>
            <c:bubble3D val="0"/>
            <c:spPr>
              <a:solidFill>
                <a:srgbClr val="00539B"/>
              </a:solidFill>
              <a:ln w="9525" cap="flat" cmpd="sng" algn="ctr">
                <a:solidFill>
                  <a:schemeClr val="accent5">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0-BA00-42F5-899B-95858FD390B8}"/>
              </c:ext>
            </c:extLst>
          </c:dPt>
          <c:dLbls>
            <c:spPr>
              <a:noFill/>
              <a:ln>
                <a:noFill/>
              </a:ln>
              <a:effectLst/>
            </c:spPr>
            <c:txPr>
              <a:bodyPr rot="0" spcFirstLastPara="1" vertOverflow="ellipsis" vert="horz" wrap="square" anchor="ctr" anchorCtr="1"/>
              <a:lstStyle/>
              <a:p>
                <a:pPr algn="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'III.5.7.Cot.Afil X Sexo'!$B$27:$B$41</c:f>
              <c:strCache>
                <c:ptCount val="15"/>
                <c:pt idx="0">
                  <c:v>Dec-08</c:v>
                </c:pt>
                <c:pt idx="1">
                  <c:v>Dec-09</c:v>
                </c:pt>
                <c:pt idx="2">
                  <c:v>Dec-10</c:v>
                </c:pt>
                <c:pt idx="3">
                  <c:v>Dec-11</c:v>
                </c:pt>
                <c:pt idx="4">
                  <c:v>Dec-12</c:v>
                </c:pt>
                <c:pt idx="5">
                  <c:v>Dec-13</c:v>
                </c:pt>
                <c:pt idx="6">
                  <c:v>Dec-14</c:v>
                </c:pt>
                <c:pt idx="7">
                  <c:v>Dec-15</c:v>
                </c:pt>
                <c:pt idx="8">
                  <c:v>Dec-16</c:v>
                </c:pt>
                <c:pt idx="9">
                  <c:v>Dec-17</c:v>
                </c:pt>
                <c:pt idx="10">
                  <c:v>Dec-18</c:v>
                </c:pt>
                <c:pt idx="11">
                  <c:v>Dec-19</c:v>
                </c:pt>
                <c:pt idx="12">
                  <c:v>Dec-20</c:v>
                </c:pt>
                <c:pt idx="13">
                  <c:v>Dec-21</c:v>
                </c:pt>
                <c:pt idx="14">
                  <c:v>Nov.2022</c:v>
                </c:pt>
              </c:strCache>
            </c:strRef>
          </c:cat>
          <c:val>
            <c:numRef>
              <c:f>'III.5.7.Cot.Afil X Sexo'!$D$27:$D$41</c:f>
              <c:numCache>
                <c:formatCode>General</c:formatCode>
                <c:ptCount val="15"/>
                <c:pt idx="0">
                  <c:v>-818089</c:v>
                </c:pt>
                <c:pt idx="1">
                  <c:v>-911986</c:v>
                </c:pt>
                <c:pt idx="2">
                  <c:v>-991247</c:v>
                </c:pt>
                <c:pt idx="3">
                  <c:v>-1072243</c:v>
                </c:pt>
                <c:pt idx="4">
                  <c:v>-1143945</c:v>
                </c:pt>
                <c:pt idx="5">
                  <c:v>-1220033</c:v>
                </c:pt>
                <c:pt idx="6">
                  <c:v>-1309974</c:v>
                </c:pt>
                <c:pt idx="7">
                  <c:v>-1405023</c:v>
                </c:pt>
                <c:pt idx="8">
                  <c:v>-1499879</c:v>
                </c:pt>
                <c:pt idx="9">
                  <c:v>-1605072</c:v>
                </c:pt>
                <c:pt idx="10">
                  <c:v>-1707568</c:v>
                </c:pt>
                <c:pt idx="11">
                  <c:v>-1811487</c:v>
                </c:pt>
                <c:pt idx="12">
                  <c:v>-1891266</c:v>
                </c:pt>
                <c:pt idx="13">
                  <c:v>-2009454</c:v>
                </c:pt>
                <c:pt idx="14">
                  <c:v>-2144605</c:v>
                </c:pt>
              </c:numCache>
            </c:numRef>
          </c:val>
          <c:extLst>
            <c:ext xmlns:c16="http://schemas.microsoft.com/office/drawing/2014/chart" uri="{C3380CC4-5D6E-409C-BE32-E72D297353CC}">
              <c16:uniqueId val="{00000001-0A9B-4590-9212-2A4A55386AEC}"/>
            </c:ext>
          </c:extLst>
        </c:ser>
        <c:ser>
          <c:idx val="2"/>
          <c:order val="2"/>
          <c:tx>
            <c:strRef>
              <c:f>'III.5.7.Cot.Afil X Sexo'!$F$26</c:f>
              <c:strCache>
                <c:ptCount val="1"/>
                <c:pt idx="0">
                  <c:v>Masculino.</c:v>
                </c:pt>
              </c:strCache>
            </c:strRef>
          </c:tx>
          <c:spPr>
            <a:solidFill>
              <a:schemeClr val="accent5">
                <a:lumMod val="20000"/>
                <a:lumOff val="80000"/>
              </a:schemeClr>
            </a:solidFill>
            <a:ln w="9525" cap="flat" cmpd="sng" algn="ctr">
              <a:solidFill>
                <a:schemeClr val="accent4">
                  <a:shade val="95000"/>
                </a:schemeClr>
              </a:solidFill>
              <a:roun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anchor="ctr" anchorCtr="1"/>
              <a:lstStyle/>
              <a:p>
                <a:pPr>
                  <a:defRPr sz="2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'III.5.7.Cot.Afil X Sexo'!$B$27:$B$41</c:f>
              <c:strCache>
                <c:ptCount val="15"/>
                <c:pt idx="0">
                  <c:v>Dec-08</c:v>
                </c:pt>
                <c:pt idx="1">
                  <c:v>Dec-09</c:v>
                </c:pt>
                <c:pt idx="2">
                  <c:v>Dec-10</c:v>
                </c:pt>
                <c:pt idx="3">
                  <c:v>Dec-11</c:v>
                </c:pt>
                <c:pt idx="4">
                  <c:v>Dec-12</c:v>
                </c:pt>
                <c:pt idx="5">
                  <c:v>Dec-13</c:v>
                </c:pt>
                <c:pt idx="6">
                  <c:v>Dec-14</c:v>
                </c:pt>
                <c:pt idx="7">
                  <c:v>Dec-15</c:v>
                </c:pt>
                <c:pt idx="8">
                  <c:v>Dec-16</c:v>
                </c:pt>
                <c:pt idx="9">
                  <c:v>Dec-17</c:v>
                </c:pt>
                <c:pt idx="10">
                  <c:v>Dec-18</c:v>
                </c:pt>
                <c:pt idx="11">
                  <c:v>Dec-19</c:v>
                </c:pt>
                <c:pt idx="12">
                  <c:v>Dec-20</c:v>
                </c:pt>
                <c:pt idx="13">
                  <c:v>Dec-21</c:v>
                </c:pt>
                <c:pt idx="14">
                  <c:v>Nov.2022</c:v>
                </c:pt>
              </c:strCache>
            </c:strRef>
          </c:cat>
          <c:val>
            <c:numRef>
              <c:f>'III.5.7.Cot.Afil X Sexo'!$F$27:$F$41</c:f>
              <c:numCache>
                <c:formatCode>General</c:formatCode>
                <c:ptCount val="15"/>
                <c:pt idx="0">
                  <c:v>634008</c:v>
                </c:pt>
                <c:pt idx="1">
                  <c:v>675015</c:v>
                </c:pt>
                <c:pt idx="2">
                  <c:v>702422</c:v>
                </c:pt>
                <c:pt idx="3">
                  <c:v>726141</c:v>
                </c:pt>
                <c:pt idx="4">
                  <c:v>770060</c:v>
                </c:pt>
                <c:pt idx="5">
                  <c:v>835620</c:v>
                </c:pt>
                <c:pt idx="6">
                  <c:v>892937</c:v>
                </c:pt>
                <c:pt idx="7">
                  <c:v>958167</c:v>
                </c:pt>
                <c:pt idx="8">
                  <c:v>1021381</c:v>
                </c:pt>
                <c:pt idx="9">
                  <c:v>1067270</c:v>
                </c:pt>
                <c:pt idx="10">
                  <c:v>1041450</c:v>
                </c:pt>
                <c:pt idx="11">
                  <c:v>1041450</c:v>
                </c:pt>
                <c:pt idx="12">
                  <c:v>927727</c:v>
                </c:pt>
                <c:pt idx="13">
                  <c:v>927727</c:v>
                </c:pt>
                <c:pt idx="14">
                  <c:v>1044269</c:v>
                </c:pt>
              </c:numCache>
            </c:numRef>
          </c:val>
          <c:extLst>
            <c:ext xmlns:c16="http://schemas.microsoft.com/office/drawing/2014/chart" uri="{C3380CC4-5D6E-409C-BE32-E72D297353CC}">
              <c16:uniqueId val="{00000002-0A9B-4590-9212-2A4A55386AEC}"/>
            </c:ext>
          </c:extLst>
        </c:ser>
        <c:ser>
          <c:idx val="3"/>
          <c:order val="3"/>
          <c:tx>
            <c:strRef>
              <c:f>'III.5.7.Cot.Afil X Sexo'!$G$26</c:f>
              <c:strCache>
                <c:ptCount val="1"/>
                <c:pt idx="0">
                  <c:v>Femenino.</c:v>
                </c:pt>
              </c:strCache>
            </c:strRef>
          </c:tx>
          <c:spPr>
            <a:solidFill>
              <a:srgbClr val="4BACC6"/>
            </a:solidFill>
            <a:ln w="9525" cap="flat" cmpd="sng" algn="ctr">
              <a:solidFill>
                <a:schemeClr val="accent1">
                  <a:lumMod val="60000"/>
                  <a:lumOff val="40000"/>
                </a:schemeClr>
              </a:solidFill>
              <a:roun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anchor="ctr" anchorCtr="1"/>
              <a:lstStyle/>
              <a:p>
                <a:pPr>
                  <a:defRPr sz="24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'III.5.7.Cot.Afil X Sexo'!$B$27:$B$41</c:f>
              <c:strCache>
                <c:ptCount val="15"/>
                <c:pt idx="0">
                  <c:v>Dec-08</c:v>
                </c:pt>
                <c:pt idx="1">
                  <c:v>Dec-09</c:v>
                </c:pt>
                <c:pt idx="2">
                  <c:v>Dec-10</c:v>
                </c:pt>
                <c:pt idx="3">
                  <c:v>Dec-11</c:v>
                </c:pt>
                <c:pt idx="4">
                  <c:v>Dec-12</c:v>
                </c:pt>
                <c:pt idx="5">
                  <c:v>Dec-13</c:v>
                </c:pt>
                <c:pt idx="6">
                  <c:v>Dec-14</c:v>
                </c:pt>
                <c:pt idx="7">
                  <c:v>Dec-15</c:v>
                </c:pt>
                <c:pt idx="8">
                  <c:v>Dec-16</c:v>
                </c:pt>
                <c:pt idx="9">
                  <c:v>Dec-17</c:v>
                </c:pt>
                <c:pt idx="10">
                  <c:v>Dec-18</c:v>
                </c:pt>
                <c:pt idx="11">
                  <c:v>Dec-19</c:v>
                </c:pt>
                <c:pt idx="12">
                  <c:v>Dec-20</c:v>
                </c:pt>
                <c:pt idx="13">
                  <c:v>Dec-21</c:v>
                </c:pt>
                <c:pt idx="14">
                  <c:v>Nov.2022</c:v>
                </c:pt>
              </c:strCache>
            </c:strRef>
          </c:cat>
          <c:val>
            <c:numRef>
              <c:f>'III.5.7.Cot.Afil X Sexo'!$G$27:$G$41</c:f>
              <c:numCache>
                <c:formatCode>General</c:formatCode>
                <c:ptCount val="15"/>
                <c:pt idx="0">
                  <c:v>-484285</c:v>
                </c:pt>
                <c:pt idx="1">
                  <c:v>-514586</c:v>
                </c:pt>
                <c:pt idx="2">
                  <c:v>-540358</c:v>
                </c:pt>
                <c:pt idx="3">
                  <c:v>-564996</c:v>
                </c:pt>
                <c:pt idx="4">
                  <c:v>-606906</c:v>
                </c:pt>
                <c:pt idx="5">
                  <c:v>-672772</c:v>
                </c:pt>
                <c:pt idx="6">
                  <c:v>-724170</c:v>
                </c:pt>
                <c:pt idx="7">
                  <c:v>-767635</c:v>
                </c:pt>
                <c:pt idx="8">
                  <c:v>-815723</c:v>
                </c:pt>
                <c:pt idx="9">
                  <c:v>-868698</c:v>
                </c:pt>
                <c:pt idx="10">
                  <c:v>-883469</c:v>
                </c:pt>
                <c:pt idx="11">
                  <c:v>-883469</c:v>
                </c:pt>
                <c:pt idx="12">
                  <c:v>-819713</c:v>
                </c:pt>
                <c:pt idx="13">
                  <c:v>-819713</c:v>
                </c:pt>
                <c:pt idx="14">
                  <c:v>-952013</c:v>
                </c:pt>
              </c:numCache>
            </c:numRef>
          </c:val>
          <c:extLst>
            <c:ext xmlns:c16="http://schemas.microsoft.com/office/drawing/2014/chart" uri="{C3380CC4-5D6E-409C-BE32-E72D297353CC}">
              <c16:uniqueId val="{00000003-0A9B-4590-9212-2A4A55386AEC}"/>
            </c:ext>
          </c:extLst>
        </c:ser>
        <c:dLbls>
          <c:showLegendKey val="0"/>
          <c:showVal val="0"/>
          <c:showCatName val="0"/>
          <c:showSerName val="0"/>
          <c:showPercent val="0"/>
          <c:showBubbleSize val="0"/>
        </c:dLbls>
        <c:gapWidth val="3"/>
        <c:overlap val="98"/>
        <c:axId val="408460920"/>
        <c:axId val="408461312"/>
      </c:barChart>
      <c:catAx>
        <c:axId val="408460920"/>
        <c:scaling>
          <c:orientation val="minMax"/>
        </c:scaling>
        <c:delete val="0"/>
        <c:axPos val="l"/>
        <c:numFmt formatCode="General"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08461312"/>
        <c:crossesAt val="0"/>
        <c:auto val="1"/>
        <c:lblAlgn val="ctr"/>
        <c:lblOffset val="1000"/>
        <c:noMultiLvlLbl val="0"/>
      </c:catAx>
      <c:valAx>
        <c:axId val="408461312"/>
        <c:scaling>
          <c:orientation val="minMax"/>
        </c:scaling>
        <c:delete val="1"/>
        <c:axPos val="b"/>
        <c:numFmt formatCode="#,##0;[Red]#,##0" sourceLinked="0"/>
        <c:majorTickMark val="none"/>
        <c:minorTickMark val="none"/>
        <c:tickLblPos val="nextTo"/>
        <c:crossAx val="408460920"/>
        <c:crosses val="autoZero"/>
        <c:crossBetween val="between"/>
      </c:valAx>
      <c:spPr>
        <a:noFill/>
        <a:ln>
          <a:noFill/>
        </a:ln>
        <a:effectLst/>
      </c:spPr>
    </c:plotArea>
    <c:legend>
      <c:legendPos val="b"/>
      <c:layout>
        <c:manualLayout>
          <c:xMode val="edge"/>
          <c:yMode val="edge"/>
          <c:x val="0.17463569918730165"/>
          <c:y val="2.4258386406831322E-2"/>
          <c:w val="0.67704327039816603"/>
          <c:h val="3.9989086472086648E-2"/>
        </c:manualLayout>
      </c:layout>
      <c:overlay val="0"/>
      <c:spPr>
        <a:noFill/>
        <a:ln>
          <a:noFill/>
        </a:ln>
        <a:effectLst/>
      </c:spPr>
      <c:txPr>
        <a:bodyPr rot="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24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193938346145825E-2"/>
          <c:y val="9.9785605746650088E-2"/>
          <c:w val="0.80655917951426537"/>
          <c:h val="0.82345749412902336"/>
        </c:manualLayout>
      </c:layout>
      <c:barChart>
        <c:barDir val="bar"/>
        <c:grouping val="clustered"/>
        <c:varyColors val="0"/>
        <c:ser>
          <c:idx val="0"/>
          <c:order val="0"/>
          <c:tx>
            <c:strRef>
              <c:f>'III.5.7.Cot.Afil X Sexo'!$C$26</c:f>
              <c:strCache>
                <c:ptCount val="1"/>
                <c:pt idx="0">
                  <c:v>Masculino</c:v>
                </c:pt>
              </c:strCache>
            </c:strRef>
          </c:tx>
          <c:spPr>
            <a:solidFill>
              <a:srgbClr val="00A94F"/>
            </a:solidFill>
            <a:ln w="9525" cap="flat" cmpd="sng" algn="ctr">
              <a:noFill/>
              <a:roun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'III.5.7.Cot.Afil X Sexo'!$B$27:$B$41</c:f>
              <c:strCache>
                <c:ptCount val="15"/>
                <c:pt idx="0">
                  <c:v>Dec-08</c:v>
                </c:pt>
                <c:pt idx="1">
                  <c:v>Dec-09</c:v>
                </c:pt>
                <c:pt idx="2">
                  <c:v>Dec-10</c:v>
                </c:pt>
                <c:pt idx="3">
                  <c:v>Dec-11</c:v>
                </c:pt>
                <c:pt idx="4">
                  <c:v>Dec-12</c:v>
                </c:pt>
                <c:pt idx="5">
                  <c:v>Dec-13</c:v>
                </c:pt>
                <c:pt idx="6">
                  <c:v>Dec-14</c:v>
                </c:pt>
                <c:pt idx="7">
                  <c:v>Dec-15</c:v>
                </c:pt>
                <c:pt idx="8">
                  <c:v>Dec-16</c:v>
                </c:pt>
                <c:pt idx="9">
                  <c:v>Dec-17</c:v>
                </c:pt>
                <c:pt idx="10">
                  <c:v>Dec-18</c:v>
                </c:pt>
                <c:pt idx="11">
                  <c:v>Dec-19</c:v>
                </c:pt>
                <c:pt idx="12">
                  <c:v>Dec-20</c:v>
                </c:pt>
                <c:pt idx="13">
                  <c:v>Dec-21</c:v>
                </c:pt>
                <c:pt idx="14">
                  <c:v>Nov.2022</c:v>
                </c:pt>
              </c:strCache>
            </c:strRef>
          </c:cat>
          <c:val>
            <c:numRef>
              <c:f>'III.5.7.Cot.Afil X Sexo'!$C$27:$C$41</c:f>
              <c:numCache>
                <c:formatCode>#,##0</c:formatCode>
                <c:ptCount val="15"/>
                <c:pt idx="0">
                  <c:v>1165631</c:v>
                </c:pt>
                <c:pt idx="1">
                  <c:v>1281904</c:v>
                </c:pt>
                <c:pt idx="2">
                  <c:v>1383536</c:v>
                </c:pt>
                <c:pt idx="3">
                  <c:v>1480731</c:v>
                </c:pt>
                <c:pt idx="4">
                  <c:v>1570504</c:v>
                </c:pt>
                <c:pt idx="5">
                  <c:v>1661097</c:v>
                </c:pt>
                <c:pt idx="6">
                  <c:v>1759926</c:v>
                </c:pt>
                <c:pt idx="7">
                  <c:v>1864734</c:v>
                </c:pt>
                <c:pt idx="8">
                  <c:v>1974015</c:v>
                </c:pt>
                <c:pt idx="9">
                  <c:v>2098283</c:v>
                </c:pt>
                <c:pt idx="10">
                  <c:v>2212375</c:v>
                </c:pt>
                <c:pt idx="11">
                  <c:v>2321656</c:v>
                </c:pt>
                <c:pt idx="12">
                  <c:v>2404153</c:v>
                </c:pt>
                <c:pt idx="13">
                  <c:v>2502520</c:v>
                </c:pt>
                <c:pt idx="14">
                  <c:v>2618067</c:v>
                </c:pt>
              </c:numCache>
            </c:numRef>
          </c:val>
          <c:extLst>
            <c:ext xmlns:c16="http://schemas.microsoft.com/office/drawing/2014/chart" uri="{C3380CC4-5D6E-409C-BE32-E72D297353CC}">
              <c16:uniqueId val="{00000002-1D85-4814-89DB-1969E8910772}"/>
            </c:ext>
          </c:extLst>
        </c:ser>
        <c:ser>
          <c:idx val="1"/>
          <c:order val="1"/>
          <c:tx>
            <c:strRef>
              <c:f>'III.5.7.Cot.Afil X Sexo'!$D$26</c:f>
              <c:strCache>
                <c:ptCount val="1"/>
                <c:pt idx="0">
                  <c:v>Femenino</c:v>
                </c:pt>
              </c:strCache>
            </c:strRef>
          </c:tx>
          <c:spPr>
            <a:solidFill>
              <a:srgbClr val="00539B"/>
            </a:solidFill>
            <a:ln w="9525" cap="flat" cmpd="sng" algn="ctr">
              <a:noFill/>
              <a:roun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anchor="ctr" anchorCtr="1"/>
              <a:lstStyle/>
              <a:p>
                <a:pPr algn="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'III.5.7.Cot.Afil X Sexo'!$B$27:$B$41</c:f>
              <c:strCache>
                <c:ptCount val="15"/>
                <c:pt idx="0">
                  <c:v>Dec-08</c:v>
                </c:pt>
                <c:pt idx="1">
                  <c:v>Dec-09</c:v>
                </c:pt>
                <c:pt idx="2">
                  <c:v>Dec-10</c:v>
                </c:pt>
                <c:pt idx="3">
                  <c:v>Dec-11</c:v>
                </c:pt>
                <c:pt idx="4">
                  <c:v>Dec-12</c:v>
                </c:pt>
                <c:pt idx="5">
                  <c:v>Dec-13</c:v>
                </c:pt>
                <c:pt idx="6">
                  <c:v>Dec-14</c:v>
                </c:pt>
                <c:pt idx="7">
                  <c:v>Dec-15</c:v>
                </c:pt>
                <c:pt idx="8">
                  <c:v>Dec-16</c:v>
                </c:pt>
                <c:pt idx="9">
                  <c:v>Dec-17</c:v>
                </c:pt>
                <c:pt idx="10">
                  <c:v>Dec-18</c:v>
                </c:pt>
                <c:pt idx="11">
                  <c:v>Dec-19</c:v>
                </c:pt>
                <c:pt idx="12">
                  <c:v>Dec-20</c:v>
                </c:pt>
                <c:pt idx="13">
                  <c:v>Dec-21</c:v>
                </c:pt>
                <c:pt idx="14">
                  <c:v>Nov.2022</c:v>
                </c:pt>
              </c:strCache>
            </c:strRef>
          </c:cat>
          <c:val>
            <c:numRef>
              <c:f>'III.5.7.Cot.Afil X Sexo'!$D$27:$D$41</c:f>
              <c:numCache>
                <c:formatCode>General</c:formatCode>
                <c:ptCount val="15"/>
                <c:pt idx="0">
                  <c:v>-818089</c:v>
                </c:pt>
                <c:pt idx="1">
                  <c:v>-911986</c:v>
                </c:pt>
                <c:pt idx="2">
                  <c:v>-991247</c:v>
                </c:pt>
                <c:pt idx="3">
                  <c:v>-1072243</c:v>
                </c:pt>
                <c:pt idx="4">
                  <c:v>-1143945</c:v>
                </c:pt>
                <c:pt idx="5">
                  <c:v>-1220033</c:v>
                </c:pt>
                <c:pt idx="6">
                  <c:v>-1309974</c:v>
                </c:pt>
                <c:pt idx="7">
                  <c:v>-1405023</c:v>
                </c:pt>
                <c:pt idx="8">
                  <c:v>-1499879</c:v>
                </c:pt>
                <c:pt idx="9">
                  <c:v>-1605072</c:v>
                </c:pt>
                <c:pt idx="10">
                  <c:v>-1707568</c:v>
                </c:pt>
                <c:pt idx="11">
                  <c:v>-1811487</c:v>
                </c:pt>
                <c:pt idx="12">
                  <c:v>-1891266</c:v>
                </c:pt>
                <c:pt idx="13">
                  <c:v>-2009454</c:v>
                </c:pt>
                <c:pt idx="14">
                  <c:v>-2144605</c:v>
                </c:pt>
              </c:numCache>
            </c:numRef>
          </c:val>
          <c:extLst>
            <c:ext xmlns:c16="http://schemas.microsoft.com/office/drawing/2014/chart" uri="{C3380CC4-5D6E-409C-BE32-E72D297353CC}">
              <c16:uniqueId val="{00000003-1D85-4814-89DB-1969E8910772}"/>
            </c:ext>
          </c:extLst>
        </c:ser>
        <c:ser>
          <c:idx val="2"/>
          <c:order val="2"/>
          <c:tx>
            <c:strRef>
              <c:f>'III.5.7.Cot.Afil X Sexo'!$F$26</c:f>
              <c:strCache>
                <c:ptCount val="1"/>
                <c:pt idx="0">
                  <c:v>Masculino.</c:v>
                </c:pt>
              </c:strCache>
            </c:strRef>
          </c:tx>
          <c:spPr>
            <a:solidFill>
              <a:schemeClr val="bg1">
                <a:lumMod val="65000"/>
              </a:schemeClr>
            </a:solidFill>
            <a:ln w="9525" cap="flat" cmpd="sng" algn="ctr">
              <a:noFill/>
              <a:round/>
            </a:ln>
            <a:effectLst>
              <a:outerShdw blurRad="40000" dist="20000" dir="5400000" rotWithShape="0">
                <a:srgbClr val="000000">
                  <a:alpha val="38000"/>
                </a:srgbClr>
              </a:outerShdw>
            </a:effectLst>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5-1170-4AFD-B13D-38CB093D0A50}"/>
                </c:ext>
              </c:extLst>
            </c:dLbl>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'III.5.7.Cot.Afil X Sexo'!$B$27:$B$41</c:f>
              <c:strCache>
                <c:ptCount val="15"/>
                <c:pt idx="0">
                  <c:v>Dec-08</c:v>
                </c:pt>
                <c:pt idx="1">
                  <c:v>Dec-09</c:v>
                </c:pt>
                <c:pt idx="2">
                  <c:v>Dec-10</c:v>
                </c:pt>
                <c:pt idx="3">
                  <c:v>Dec-11</c:v>
                </c:pt>
                <c:pt idx="4">
                  <c:v>Dec-12</c:v>
                </c:pt>
                <c:pt idx="5">
                  <c:v>Dec-13</c:v>
                </c:pt>
                <c:pt idx="6">
                  <c:v>Dec-14</c:v>
                </c:pt>
                <c:pt idx="7">
                  <c:v>Dec-15</c:v>
                </c:pt>
                <c:pt idx="8">
                  <c:v>Dec-16</c:v>
                </c:pt>
                <c:pt idx="9">
                  <c:v>Dec-17</c:v>
                </c:pt>
                <c:pt idx="10">
                  <c:v>Dec-18</c:v>
                </c:pt>
                <c:pt idx="11">
                  <c:v>Dec-19</c:v>
                </c:pt>
                <c:pt idx="12">
                  <c:v>Dec-20</c:v>
                </c:pt>
                <c:pt idx="13">
                  <c:v>Dec-21</c:v>
                </c:pt>
                <c:pt idx="14">
                  <c:v>Nov.2022</c:v>
                </c:pt>
              </c:strCache>
            </c:strRef>
          </c:cat>
          <c:val>
            <c:numRef>
              <c:f>'III.5.7.Cot.Afil X Sexo'!$F$27:$F$41</c:f>
              <c:numCache>
                <c:formatCode>General</c:formatCode>
                <c:ptCount val="15"/>
                <c:pt idx="0">
                  <c:v>634008</c:v>
                </c:pt>
                <c:pt idx="1">
                  <c:v>675015</c:v>
                </c:pt>
                <c:pt idx="2">
                  <c:v>702422</c:v>
                </c:pt>
                <c:pt idx="3">
                  <c:v>726141</c:v>
                </c:pt>
                <c:pt idx="4">
                  <c:v>770060</c:v>
                </c:pt>
                <c:pt idx="5">
                  <c:v>835620</c:v>
                </c:pt>
                <c:pt idx="6">
                  <c:v>892937</c:v>
                </c:pt>
                <c:pt idx="7">
                  <c:v>958167</c:v>
                </c:pt>
                <c:pt idx="8">
                  <c:v>1021381</c:v>
                </c:pt>
                <c:pt idx="9">
                  <c:v>1067270</c:v>
                </c:pt>
                <c:pt idx="10">
                  <c:v>1041450</c:v>
                </c:pt>
                <c:pt idx="11">
                  <c:v>1041450</c:v>
                </c:pt>
                <c:pt idx="12">
                  <c:v>927727</c:v>
                </c:pt>
                <c:pt idx="13">
                  <c:v>927727</c:v>
                </c:pt>
                <c:pt idx="14">
                  <c:v>1044269</c:v>
                </c:pt>
              </c:numCache>
            </c:numRef>
          </c:val>
          <c:extLst>
            <c:ext xmlns:c16="http://schemas.microsoft.com/office/drawing/2014/chart" uri="{C3380CC4-5D6E-409C-BE32-E72D297353CC}">
              <c16:uniqueId val="{00000000-C6C9-4F90-912D-DA4B160D0FF3}"/>
            </c:ext>
          </c:extLst>
        </c:ser>
        <c:ser>
          <c:idx val="3"/>
          <c:order val="3"/>
          <c:tx>
            <c:strRef>
              <c:f>'III.5.7.Cot.Afil X Sexo'!$G$26</c:f>
              <c:strCache>
                <c:ptCount val="1"/>
                <c:pt idx="0">
                  <c:v>Femenino.</c:v>
                </c:pt>
              </c:strCache>
            </c:strRef>
          </c:tx>
          <c:spPr>
            <a:solidFill>
              <a:schemeClr val="bg1">
                <a:lumMod val="85000"/>
              </a:schemeClr>
            </a:solidFill>
            <a:ln w="9525" cap="flat" cmpd="sng" algn="ctr">
              <a:noFill/>
              <a:round/>
            </a:ln>
            <a:effectLst>
              <a:outerShdw blurRad="40000" dist="20000" dir="5400000" rotWithShape="0">
                <a:srgbClr val="000000">
                  <a:alpha val="38000"/>
                </a:srgbClr>
              </a:outerShdw>
            </a:effectLst>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0-1170-4AFD-B13D-38CB093D0A50}"/>
                </c:ext>
              </c:extLst>
            </c:dLbl>
            <c:dLbl>
              <c:idx val="1"/>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1-1170-4AFD-B13D-38CB093D0A50}"/>
                </c:ext>
              </c:extLst>
            </c:dLbl>
            <c:dLbl>
              <c:idx val="2"/>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2-1170-4AFD-B13D-38CB093D0A50}"/>
                </c:ext>
              </c:extLst>
            </c:dLbl>
            <c:dLbl>
              <c:idx val="3"/>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3-1170-4AFD-B13D-38CB093D0A50}"/>
                </c:ext>
              </c:extLst>
            </c:dLbl>
            <c:dLbl>
              <c:idx val="4"/>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4-1170-4AFD-B13D-38CB093D0A50}"/>
                </c:ext>
              </c:extLst>
            </c:dLbl>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'III.5.7.Cot.Afil X Sexo'!$B$27:$B$41</c:f>
              <c:strCache>
                <c:ptCount val="15"/>
                <c:pt idx="0">
                  <c:v>Dec-08</c:v>
                </c:pt>
                <c:pt idx="1">
                  <c:v>Dec-09</c:v>
                </c:pt>
                <c:pt idx="2">
                  <c:v>Dec-10</c:v>
                </c:pt>
                <c:pt idx="3">
                  <c:v>Dec-11</c:v>
                </c:pt>
                <c:pt idx="4">
                  <c:v>Dec-12</c:v>
                </c:pt>
                <c:pt idx="5">
                  <c:v>Dec-13</c:v>
                </c:pt>
                <c:pt idx="6">
                  <c:v>Dec-14</c:v>
                </c:pt>
                <c:pt idx="7">
                  <c:v>Dec-15</c:v>
                </c:pt>
                <c:pt idx="8">
                  <c:v>Dec-16</c:v>
                </c:pt>
                <c:pt idx="9">
                  <c:v>Dec-17</c:v>
                </c:pt>
                <c:pt idx="10">
                  <c:v>Dec-18</c:v>
                </c:pt>
                <c:pt idx="11">
                  <c:v>Dec-19</c:v>
                </c:pt>
                <c:pt idx="12">
                  <c:v>Dec-20</c:v>
                </c:pt>
                <c:pt idx="13">
                  <c:v>Dec-21</c:v>
                </c:pt>
                <c:pt idx="14">
                  <c:v>Nov.2022</c:v>
                </c:pt>
              </c:strCache>
            </c:strRef>
          </c:cat>
          <c:val>
            <c:numRef>
              <c:f>'III.5.7.Cot.Afil X Sexo'!$G$27:$G$41</c:f>
              <c:numCache>
                <c:formatCode>General</c:formatCode>
                <c:ptCount val="15"/>
                <c:pt idx="0">
                  <c:v>-484285</c:v>
                </c:pt>
                <c:pt idx="1">
                  <c:v>-514586</c:v>
                </c:pt>
                <c:pt idx="2">
                  <c:v>-540358</c:v>
                </c:pt>
                <c:pt idx="3">
                  <c:v>-564996</c:v>
                </c:pt>
                <c:pt idx="4">
                  <c:v>-606906</c:v>
                </c:pt>
                <c:pt idx="5">
                  <c:v>-672772</c:v>
                </c:pt>
                <c:pt idx="6">
                  <c:v>-724170</c:v>
                </c:pt>
                <c:pt idx="7">
                  <c:v>-767635</c:v>
                </c:pt>
                <c:pt idx="8">
                  <c:v>-815723</c:v>
                </c:pt>
                <c:pt idx="9">
                  <c:v>-868698</c:v>
                </c:pt>
                <c:pt idx="10">
                  <c:v>-883469</c:v>
                </c:pt>
                <c:pt idx="11">
                  <c:v>-883469</c:v>
                </c:pt>
                <c:pt idx="12">
                  <c:v>-819713</c:v>
                </c:pt>
                <c:pt idx="13">
                  <c:v>-819713</c:v>
                </c:pt>
                <c:pt idx="14">
                  <c:v>-952013</c:v>
                </c:pt>
              </c:numCache>
            </c:numRef>
          </c:val>
          <c:extLst>
            <c:ext xmlns:c16="http://schemas.microsoft.com/office/drawing/2014/chart" uri="{C3380CC4-5D6E-409C-BE32-E72D297353CC}">
              <c16:uniqueId val="{00000002-C6C9-4F90-912D-DA4B160D0FF3}"/>
            </c:ext>
          </c:extLst>
        </c:ser>
        <c:dLbls>
          <c:showLegendKey val="0"/>
          <c:showVal val="0"/>
          <c:showCatName val="0"/>
          <c:showSerName val="0"/>
          <c:showPercent val="0"/>
          <c:showBubbleSize val="0"/>
        </c:dLbls>
        <c:gapWidth val="3"/>
        <c:overlap val="98"/>
        <c:axId val="408460920"/>
        <c:axId val="408461312"/>
      </c:barChart>
      <c:catAx>
        <c:axId val="408460920"/>
        <c:scaling>
          <c:orientation val="minMax"/>
        </c:scaling>
        <c:delete val="0"/>
        <c:axPos val="l"/>
        <c:numFmt formatCode="General"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08461312"/>
        <c:crossesAt val="0"/>
        <c:auto val="1"/>
        <c:lblAlgn val="ctr"/>
        <c:lblOffset val="1000"/>
        <c:noMultiLvlLbl val="0"/>
      </c:catAx>
      <c:valAx>
        <c:axId val="408461312"/>
        <c:scaling>
          <c:orientation val="minMax"/>
        </c:scaling>
        <c:delete val="1"/>
        <c:axPos val="b"/>
        <c:numFmt formatCode="#,##0;[Red]#,##0" sourceLinked="0"/>
        <c:majorTickMark val="none"/>
        <c:minorTickMark val="none"/>
        <c:tickLblPos val="nextTo"/>
        <c:crossAx val="408460920"/>
        <c:crosses val="autoZero"/>
        <c:crossBetween val="between"/>
      </c:valAx>
      <c:spPr>
        <a:noFill/>
        <a:ln>
          <a:noFill/>
        </a:ln>
        <a:effectLst/>
      </c:spPr>
    </c:plotArea>
    <c:legend>
      <c:legendPos val="b"/>
      <c:layout>
        <c:manualLayout>
          <c:xMode val="edge"/>
          <c:yMode val="edge"/>
          <c:x val="0.22207872025530406"/>
          <c:y val="3.109059262329051E-2"/>
          <c:w val="0.5528288720827198"/>
          <c:h val="3.9989086472086648E-2"/>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8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8.3440063980794645E-3"/>
          <c:y val="5.368452073572906E-2"/>
          <c:w val="0.98709984173250898"/>
          <c:h val="0.71587043037325571"/>
        </c:manualLayout>
      </c:layout>
      <c:barChart>
        <c:barDir val="col"/>
        <c:grouping val="clustered"/>
        <c:varyColors val="0"/>
        <c:ser>
          <c:idx val="0"/>
          <c:order val="0"/>
          <c:tx>
            <c:strRef>
              <c:f>'III.5.8.Traspasos anual'!$B$6</c:f>
              <c:strCache>
                <c:ptCount val="1"/>
                <c:pt idx="0">
                  <c:v>Casos</c:v>
                </c:pt>
              </c:strCache>
            </c:strRef>
          </c:tx>
          <c:spPr>
            <a:solidFill>
              <a:srgbClr val="00539B"/>
            </a:solidFill>
            <a:ln>
              <a:noFill/>
            </a:ln>
            <a:effectLst/>
          </c:spPr>
          <c:invertIfNegative val="0"/>
          <c:dPt>
            <c:idx val="7"/>
            <c:invertIfNegative val="0"/>
            <c:bubble3D val="0"/>
            <c:extLst>
              <c:ext xmlns:c16="http://schemas.microsoft.com/office/drawing/2014/chart" uri="{C3380CC4-5D6E-409C-BE32-E72D297353CC}">
                <c16:uniqueId val="{00000000-A4A4-4FDB-8FB3-3BD522969F12}"/>
              </c:ext>
            </c:extLst>
          </c:dPt>
          <c:dPt>
            <c:idx val="8"/>
            <c:invertIfNegative val="0"/>
            <c:bubble3D val="0"/>
            <c:extLst>
              <c:ext xmlns:c16="http://schemas.microsoft.com/office/drawing/2014/chart" uri="{C3380CC4-5D6E-409C-BE32-E72D297353CC}">
                <c16:uniqueId val="{00000001-A4A4-4FDB-8FB3-3BD522969F12}"/>
              </c:ext>
            </c:extLst>
          </c:dPt>
          <c:dPt>
            <c:idx val="9"/>
            <c:invertIfNegative val="0"/>
            <c:bubble3D val="0"/>
            <c:extLst>
              <c:ext xmlns:c16="http://schemas.microsoft.com/office/drawing/2014/chart" uri="{C3380CC4-5D6E-409C-BE32-E72D297353CC}">
                <c16:uniqueId val="{00000002-A4A4-4FDB-8FB3-3BD522969F12}"/>
              </c:ext>
            </c:extLst>
          </c:dPt>
          <c:dLbls>
            <c:spPr>
              <a:noFill/>
              <a:ln>
                <a:noFill/>
              </a:ln>
              <a:effectLst/>
            </c:spPr>
            <c:txPr>
              <a:bodyPr rot="0" spcFirstLastPara="1" vertOverflow="ellipsis" vert="horz" wrap="square" anchor="ctr" anchorCtr="1"/>
              <a:lstStyle/>
              <a:p>
                <a:pPr>
                  <a:defRPr sz="2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'III.5.8.Traspasos anual'!$A$7:$A$19</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Ene - Nov. 2022</c:v>
                </c:pt>
              </c:strCache>
            </c:strRef>
          </c:cat>
          <c:val>
            <c:numRef>
              <c:f>'III.5.8.Traspasos anual'!$B$7:$B$19</c:f>
              <c:numCache>
                <c:formatCode>_(* #,##0_);_(* \(#,##0\);_(* "-"??_);_(@_)</c:formatCode>
                <c:ptCount val="13"/>
                <c:pt idx="0">
                  <c:v>10644</c:v>
                </c:pt>
                <c:pt idx="1">
                  <c:v>6268</c:v>
                </c:pt>
                <c:pt idx="2">
                  <c:v>10046</c:v>
                </c:pt>
                <c:pt idx="3">
                  <c:v>15740</c:v>
                </c:pt>
                <c:pt idx="4">
                  <c:v>32365</c:v>
                </c:pt>
                <c:pt idx="5">
                  <c:v>42590</c:v>
                </c:pt>
                <c:pt idx="6">
                  <c:v>65077</c:v>
                </c:pt>
                <c:pt idx="7">
                  <c:v>80517</c:v>
                </c:pt>
                <c:pt idx="8">
                  <c:v>82712</c:v>
                </c:pt>
                <c:pt idx="9">
                  <c:v>88025</c:v>
                </c:pt>
                <c:pt idx="10">
                  <c:v>23483</c:v>
                </c:pt>
                <c:pt idx="11">
                  <c:v>35307</c:v>
                </c:pt>
                <c:pt idx="12">
                  <c:v>56351</c:v>
                </c:pt>
              </c:numCache>
            </c:numRef>
          </c:val>
          <c:extLst>
            <c:ext xmlns:c16="http://schemas.microsoft.com/office/drawing/2014/chart" uri="{C3380CC4-5D6E-409C-BE32-E72D297353CC}">
              <c16:uniqueId val="{0000000B-A4A4-4FDB-8FB3-3BD522969F12}"/>
            </c:ext>
          </c:extLst>
        </c:ser>
        <c:dLbls>
          <c:showLegendKey val="0"/>
          <c:showVal val="0"/>
          <c:showCatName val="0"/>
          <c:showSerName val="0"/>
          <c:showPercent val="0"/>
          <c:showBubbleSize val="0"/>
        </c:dLbls>
        <c:gapWidth val="31"/>
        <c:overlap val="17"/>
        <c:axId val="408462096"/>
        <c:axId val="408462488"/>
      </c:barChart>
      <c:catAx>
        <c:axId val="408462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2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08462488"/>
        <c:crosses val="autoZero"/>
        <c:auto val="1"/>
        <c:lblAlgn val="ctr"/>
        <c:lblOffset val="100"/>
        <c:noMultiLvlLbl val="0"/>
      </c:catAx>
      <c:valAx>
        <c:axId val="408462488"/>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0846209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000000000001177" l="0.70000000000000062" r="0.70000000000000062" t="0.75000000000001177" header="0.30000000000000032" footer="0.30000000000000032"/>
    <c:pageSetup/>
  </c:printSettings>
  <c:userShapes r:id="rId3"/>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68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solidFill>
                  <a:sysClr val="windowText" lastClr="000000"/>
                </a:solidFill>
              </a:rPr>
              <a:t>Traspasos Recibidos en Entidades de Reparto</a:t>
            </a:r>
          </a:p>
        </c:rich>
      </c:tx>
      <c:layout>
        <c:manualLayout>
          <c:xMode val="edge"/>
          <c:yMode val="edge"/>
          <c:x val="0.24439088017846816"/>
          <c:y val="7.1872413514760614E-3"/>
        </c:manualLayout>
      </c:layout>
      <c:overlay val="0"/>
      <c:spPr>
        <a:noFill/>
        <a:ln>
          <a:noFill/>
        </a:ln>
        <a:effectLst/>
      </c:spPr>
      <c:txPr>
        <a:bodyPr rot="0" spcFirstLastPara="1" vertOverflow="ellipsis" vert="horz" wrap="square" anchor="ctr" anchorCtr="1"/>
        <a:lstStyle/>
        <a:p>
          <a:pPr>
            <a:defRPr sz="168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view3D>
      <c:rotX val="10"/>
      <c:rotY val="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5956657359503373E-2"/>
          <c:y val="0.25414083381434527"/>
          <c:w val="0.94559592341312626"/>
          <c:h val="0.59946234617064265"/>
        </c:manualLayout>
      </c:layout>
      <c:bar3DChart>
        <c:barDir val="col"/>
        <c:grouping val="stacked"/>
        <c:varyColors val="0"/>
        <c:ser>
          <c:idx val="0"/>
          <c:order val="0"/>
          <c:tx>
            <c:strRef>
              <c:f>'III.5.9.Trasp. recibidos'!$J$5</c:f>
              <c:strCache>
                <c:ptCount val="1"/>
                <c:pt idx="0">
                  <c:v>Ministerio de Hacienda</c:v>
                </c:pt>
              </c:strCache>
            </c:strRef>
          </c:tx>
          <c:spPr>
            <a:solidFill>
              <a:schemeClr val="accent1">
                <a:tint val="58000"/>
              </a:schemeClr>
            </a:solidFill>
            <a:ln>
              <a:noFill/>
            </a:ln>
            <a:effectLst/>
            <a:sp3d/>
          </c:spPr>
          <c:invertIfNegative val="0"/>
          <c:dLbls>
            <c:dLbl>
              <c:idx val="2"/>
              <c:layout>
                <c:manualLayout>
                  <c:x val="1.4922481234979847E-3"/>
                  <c:y val="-1.36004865118915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55A-40B4-98ED-50AEC4565775}"/>
                </c:ext>
              </c:extLst>
            </c:dLbl>
            <c:dLbl>
              <c:idx val="3"/>
              <c:layout>
                <c:manualLayout>
                  <c:x val="4.476744370493899E-3"/>
                  <c:y val="-6.800243255945762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55A-40B4-98ED-50AEC4565775}"/>
                </c:ext>
              </c:extLst>
            </c:dLbl>
            <c:dLbl>
              <c:idx val="4"/>
              <c:layout>
                <c:manualLayout>
                  <c:x val="0"/>
                  <c:y val="-1.1900425697905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55A-40B4-98ED-50AEC4565775}"/>
                </c:ext>
              </c:extLst>
            </c:dLbl>
            <c:dLbl>
              <c:idx val="5"/>
              <c:layout>
                <c:manualLayout>
                  <c:x val="2.6860466222963723E-2"/>
                  <c:y val="1.70006081398644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55A-40B4-98ED-50AEC4565775}"/>
                </c:ext>
              </c:extLst>
            </c:dLbl>
            <c:dLbl>
              <c:idx val="6"/>
              <c:layout>
                <c:manualLayout>
                  <c:x val="2.2383721852469771E-2"/>
                  <c:y val="-1.2466968616415258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55A-40B4-98ED-50AEC4565775}"/>
                </c:ext>
              </c:extLst>
            </c:dLbl>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'III.5.9.Trasp. recibidos'!$A$6:$A$18</c15:sqref>
                  </c15:fullRef>
                </c:ext>
              </c:extLst>
              <c:f>'III.5.9.Trasp. recibidos'!$A$11:$A$18</c:f>
              <c:strCache>
                <c:ptCount val="8"/>
                <c:pt idx="0">
                  <c:v>Dic. 2015</c:v>
                </c:pt>
                <c:pt idx="1">
                  <c:v>Dic. 2016</c:v>
                </c:pt>
                <c:pt idx="2">
                  <c:v>Dic. 2017</c:v>
                </c:pt>
                <c:pt idx="3">
                  <c:v>Dic.2018</c:v>
                </c:pt>
                <c:pt idx="4">
                  <c:v>Dic.2019</c:v>
                </c:pt>
                <c:pt idx="5">
                  <c:v>Dic. 2020</c:v>
                </c:pt>
                <c:pt idx="6">
                  <c:v>Dic. 2021</c:v>
                </c:pt>
                <c:pt idx="7">
                  <c:v>Ene - Nov. 2022</c:v>
                </c:pt>
              </c:strCache>
            </c:strRef>
          </c:cat>
          <c:val>
            <c:numRef>
              <c:extLst>
                <c:ext xmlns:c15="http://schemas.microsoft.com/office/drawing/2012/chart" uri="{02D57815-91ED-43cb-92C2-25804820EDAC}">
                  <c15:fullRef>
                    <c15:sqref>'III.5.9.Trasp. recibidos'!$J$6:$J$18</c15:sqref>
                  </c15:fullRef>
                </c:ext>
              </c:extLst>
              <c:f>'III.5.9.Trasp. recibidos'!$J$11:$J$18</c:f>
              <c:numCache>
                <c:formatCode>_(* #,##0_);_(* \(#,##0\);_(* "-"_);_(@_)</c:formatCode>
                <c:ptCount val="8"/>
                <c:pt idx="0">
                  <c:v>426</c:v>
                </c:pt>
                <c:pt idx="1">
                  <c:v>725</c:v>
                </c:pt>
                <c:pt idx="2">
                  <c:v>872</c:v>
                </c:pt>
                <c:pt idx="3">
                  <c:v>204</c:v>
                </c:pt>
                <c:pt idx="4">
                  <c:v>316</c:v>
                </c:pt>
                <c:pt idx="5">
                  <c:v>461</c:v>
                </c:pt>
                <c:pt idx="6">
                  <c:v>942</c:v>
                </c:pt>
                <c:pt idx="7">
                  <c:v>1035</c:v>
                </c:pt>
              </c:numCache>
            </c:numRef>
          </c:val>
          <c:extLst>
            <c:ext xmlns:c16="http://schemas.microsoft.com/office/drawing/2014/chart" uri="{C3380CC4-5D6E-409C-BE32-E72D297353CC}">
              <c16:uniqueId val="{00000000-0C33-4BEC-928E-69BFFDD961D9}"/>
            </c:ext>
          </c:extLst>
        </c:ser>
        <c:ser>
          <c:idx val="1"/>
          <c:order val="1"/>
          <c:tx>
            <c:strRef>
              <c:f>'III.5.9.Trasp. recibidos'!$K$5</c:f>
              <c:strCache>
                <c:ptCount val="1"/>
                <c:pt idx="0">
                  <c:v>Plan  Sustitutivo del Banco Central</c:v>
                </c:pt>
              </c:strCache>
            </c:strRef>
          </c:tx>
          <c:spPr>
            <a:solidFill>
              <a:schemeClr val="accent1">
                <a:tint val="86000"/>
              </a:schemeClr>
            </a:solidFill>
            <a:ln>
              <a:noFill/>
            </a:ln>
            <a:effectLst/>
            <a:sp3d/>
          </c:spPr>
          <c:invertIfNegative val="0"/>
          <c:cat>
            <c:strRef>
              <c:extLst>
                <c:ext xmlns:c15="http://schemas.microsoft.com/office/drawing/2012/chart" uri="{02D57815-91ED-43cb-92C2-25804820EDAC}">
                  <c15:fullRef>
                    <c15:sqref>'III.5.9.Trasp. recibidos'!$A$6:$A$18</c15:sqref>
                  </c15:fullRef>
                </c:ext>
              </c:extLst>
              <c:f>'III.5.9.Trasp. recibidos'!$A$11:$A$18</c:f>
              <c:strCache>
                <c:ptCount val="8"/>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pt idx="12">
                  <c:v>Ene - Nov. 2022</c:v>
                </c:pt>
              </c:strCache>
            </c:strRef>
          </c:cat>
          <c:val>
            <c:numRef>
              <c:extLst>
                <c:ext xmlns:c15="http://schemas.microsoft.com/office/drawing/2012/chart" uri="{02D57815-91ED-43cb-92C2-25804820EDAC}">
                  <c15:fullRef>
                    <c15:sqref>'III.5.9.Trasp. recibidos'!$K$6:$K$18</c15:sqref>
                  </c15:fullRef>
                </c:ext>
              </c:extLst>
              <c:f>'III.5.9.Trasp. recibidos'!$K$11:$K$18</c:f>
            </c:numRef>
          </c:val>
          <c:extLst>
            <c:ext xmlns:c16="http://schemas.microsoft.com/office/drawing/2014/chart" uri="{C3380CC4-5D6E-409C-BE32-E72D297353CC}">
              <c16:uniqueId val="{00000001-0C33-4BEC-928E-69BFFDD961D9}"/>
            </c:ext>
          </c:extLst>
        </c:ser>
        <c:ser>
          <c:idx val="2"/>
          <c:order val="2"/>
          <c:tx>
            <c:strRef>
              <c:f>'III.5.9.Trasp. recibidos'!$L$5</c:f>
              <c:strCache>
                <c:ptCount val="1"/>
                <c:pt idx="0">
                  <c:v>Plan  Sustitutivo del Banco de Reservas</c:v>
                </c:pt>
              </c:strCache>
            </c:strRef>
          </c:tx>
          <c:spPr>
            <a:solidFill>
              <a:schemeClr val="accent1">
                <a:shade val="86000"/>
              </a:schemeClr>
            </a:solidFill>
            <a:ln>
              <a:noFill/>
            </a:ln>
            <a:effectLst/>
            <a:sp3d/>
          </c:spPr>
          <c:invertIfNegative val="0"/>
          <c:cat>
            <c:strRef>
              <c:extLst>
                <c:ext xmlns:c15="http://schemas.microsoft.com/office/drawing/2012/chart" uri="{02D57815-91ED-43cb-92C2-25804820EDAC}">
                  <c15:fullRef>
                    <c15:sqref>'III.5.9.Trasp. recibidos'!$A$6:$A$18</c15:sqref>
                  </c15:fullRef>
                </c:ext>
              </c:extLst>
              <c:f>'III.5.9.Trasp. recibidos'!$A$11:$A$18</c:f>
              <c:strCache>
                <c:ptCount val="8"/>
                <c:pt idx="0">
                  <c:v>Dic. 2015</c:v>
                </c:pt>
                <c:pt idx="1">
                  <c:v>Dic. 2016</c:v>
                </c:pt>
                <c:pt idx="2">
                  <c:v>Dic. 2017</c:v>
                </c:pt>
                <c:pt idx="3">
                  <c:v>Dic.2018</c:v>
                </c:pt>
                <c:pt idx="4">
                  <c:v>Dic.2019</c:v>
                </c:pt>
                <c:pt idx="5">
                  <c:v>Dic. 2020</c:v>
                </c:pt>
                <c:pt idx="6">
                  <c:v>Dic. 2021</c:v>
                </c:pt>
                <c:pt idx="7">
                  <c:v>Ene - Nov. 2022</c:v>
                </c:pt>
              </c:strCache>
            </c:strRef>
          </c:cat>
          <c:val>
            <c:numRef>
              <c:extLst>
                <c:ext xmlns:c15="http://schemas.microsoft.com/office/drawing/2012/chart" uri="{02D57815-91ED-43cb-92C2-25804820EDAC}">
                  <c15:fullRef>
                    <c15:sqref>'III.5.9.Trasp. recibidos'!$L$6:$L$18</c15:sqref>
                  </c15:fullRef>
                </c:ext>
              </c:extLst>
              <c:f>'III.5.9.Trasp. recibidos'!$L$11:$L$18</c:f>
              <c:numCache>
                <c:formatCode>_(* #,##0_);_(* \(#,##0\);_(* "-"_);_(@_)</c:formatCode>
                <c:ptCount val="8"/>
                <c:pt idx="0">
                  <c:v>11</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0C33-4BEC-928E-69BFFDD961D9}"/>
            </c:ext>
          </c:extLst>
        </c:ser>
        <c:ser>
          <c:idx val="3"/>
          <c:order val="3"/>
          <c:tx>
            <c:strRef>
              <c:f>'III.5.9.Trasp. recibidos'!$M$5</c:f>
              <c:strCache>
                <c:ptCount val="1"/>
                <c:pt idx="0">
                  <c:v>Plan Sustitutivo INABIMA</c:v>
                </c:pt>
              </c:strCache>
            </c:strRef>
          </c:tx>
          <c:spPr>
            <a:solidFill>
              <a:schemeClr val="accent1">
                <a:shade val="58000"/>
              </a:schemeClr>
            </a:solidFill>
            <a:ln>
              <a:noFill/>
            </a:ln>
            <a:effectLst/>
            <a:sp3d/>
          </c:spPr>
          <c:invertIfNegative val="0"/>
          <c:dLbls>
            <c:dLbl>
              <c:idx val="3"/>
              <c:layout>
                <c:manualLayout>
                  <c:x val="-2.984496246996024E-3"/>
                  <c:y val="-1.36004865118915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55A-40B4-98ED-50AEC4565775}"/>
                </c:ext>
              </c:extLst>
            </c:dLbl>
            <c:dLbl>
              <c:idx val="5"/>
              <c:layout>
                <c:manualLayout>
                  <c:x val="-1.641472935847783E-2"/>
                  <c:y val="-1.02003648839186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55A-40B4-98ED-50AEC4565775}"/>
                </c:ext>
              </c:extLst>
            </c:dLbl>
            <c:dLbl>
              <c:idx val="6"/>
              <c:layout>
                <c:manualLayout>
                  <c:x val="-1.9399225605473802E-2"/>
                  <c:y val="-7.200761520154220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55A-40B4-98ED-50AEC4565775}"/>
                </c:ext>
              </c:extLst>
            </c:dLbl>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'III.5.9.Trasp. recibidos'!$A$6:$A$18</c15:sqref>
                  </c15:fullRef>
                </c:ext>
              </c:extLst>
              <c:f>'III.5.9.Trasp. recibidos'!$A$11:$A$18</c:f>
              <c:strCache>
                <c:ptCount val="8"/>
                <c:pt idx="0">
                  <c:v>Dic. 2015</c:v>
                </c:pt>
                <c:pt idx="1">
                  <c:v>Dic. 2016</c:v>
                </c:pt>
                <c:pt idx="2">
                  <c:v>Dic. 2017</c:v>
                </c:pt>
                <c:pt idx="3">
                  <c:v>Dic.2018</c:v>
                </c:pt>
                <c:pt idx="4">
                  <c:v>Dic.2019</c:v>
                </c:pt>
                <c:pt idx="5">
                  <c:v>Dic. 2020</c:v>
                </c:pt>
                <c:pt idx="6">
                  <c:v>Dic. 2021</c:v>
                </c:pt>
                <c:pt idx="7">
                  <c:v>Ene - Nov. 2022</c:v>
                </c:pt>
              </c:strCache>
            </c:strRef>
          </c:cat>
          <c:val>
            <c:numRef>
              <c:extLst>
                <c:ext xmlns:c15="http://schemas.microsoft.com/office/drawing/2012/chart" uri="{02D57815-91ED-43cb-92C2-25804820EDAC}">
                  <c15:fullRef>
                    <c15:sqref>'III.5.9.Trasp. recibidos'!$M$6:$M$18</c15:sqref>
                  </c15:fullRef>
                </c:ext>
              </c:extLst>
              <c:f>'III.5.9.Trasp. recibidos'!$M$11:$M$18</c:f>
              <c:numCache>
                <c:formatCode>_(* #,##0_);_(* \(#,##0\);_(* "-"_);_(@_)</c:formatCode>
                <c:ptCount val="8"/>
                <c:pt idx="0">
                  <c:v>5549</c:v>
                </c:pt>
                <c:pt idx="1">
                  <c:v>2156</c:v>
                </c:pt>
                <c:pt idx="2">
                  <c:v>5722</c:v>
                </c:pt>
                <c:pt idx="3">
                  <c:v>1858</c:v>
                </c:pt>
                <c:pt idx="4">
                  <c:v>4635</c:v>
                </c:pt>
                <c:pt idx="5">
                  <c:v>90</c:v>
                </c:pt>
                <c:pt idx="6">
                  <c:v>232</c:v>
                </c:pt>
                <c:pt idx="7">
                  <c:v>21051</c:v>
                </c:pt>
              </c:numCache>
            </c:numRef>
          </c:val>
          <c:extLst>
            <c:ext xmlns:c16="http://schemas.microsoft.com/office/drawing/2014/chart" uri="{C3380CC4-5D6E-409C-BE32-E72D297353CC}">
              <c16:uniqueId val="{00000010-0C33-4BEC-928E-69BFFDD961D9}"/>
            </c:ext>
          </c:extLst>
        </c:ser>
        <c:dLbls>
          <c:showLegendKey val="0"/>
          <c:showVal val="0"/>
          <c:showCatName val="0"/>
          <c:showSerName val="0"/>
          <c:showPercent val="0"/>
          <c:showBubbleSize val="0"/>
        </c:dLbls>
        <c:gapWidth val="17"/>
        <c:shape val="cylinder"/>
        <c:axId val="408463272"/>
        <c:axId val="408463664"/>
        <c:axId val="0"/>
      </c:bar3DChart>
      <c:catAx>
        <c:axId val="408463272"/>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4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08463664"/>
        <c:crosses val="autoZero"/>
        <c:auto val="1"/>
        <c:lblAlgn val="ctr"/>
        <c:lblOffset val="100"/>
        <c:noMultiLvlLbl val="0"/>
      </c:catAx>
      <c:valAx>
        <c:axId val="408463664"/>
        <c:scaling>
          <c:orientation val="minMax"/>
        </c:scaling>
        <c:delete val="1"/>
        <c:axPos val="l"/>
        <c:numFmt formatCode="_(* #,##0_);_(* \(#,##0\);_(* &quot;-&quot;_);_(@_)" sourceLinked="1"/>
        <c:majorTickMark val="out"/>
        <c:minorTickMark val="none"/>
        <c:tickLblPos val="nextTo"/>
        <c:crossAx val="408463272"/>
        <c:crosses val="autoZero"/>
        <c:crossBetween val="between"/>
      </c:valAx>
      <c:spPr>
        <a:noFill/>
        <a:ln w="25400">
          <a:noFill/>
        </a:ln>
        <a:effectLst/>
      </c:spPr>
    </c:plotArea>
    <c:legend>
      <c:legendPos val="b"/>
      <c:layout>
        <c:manualLayout>
          <c:xMode val="edge"/>
          <c:yMode val="edge"/>
          <c:x val="3.6794961230336251E-2"/>
          <c:y val="7.6440356445191579E-2"/>
          <c:w val="0.96263586948539415"/>
          <c:h val="4.9917801390328476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1400">
          <a:solidFill>
            <a:schemeClr val="bg1"/>
          </a:solidFill>
          <a:latin typeface="Arial" panose="020B0604020202020204" pitchFamily="34" charset="0"/>
          <a:cs typeface="Arial" panose="020B0604020202020204" pitchFamily="34" charset="0"/>
        </a:defRPr>
      </a:pPr>
      <a:endParaRPr lang="en-US"/>
    </a:p>
  </c:txPr>
  <c:printSettings>
    <c:headerFooter/>
    <c:pageMargins b="0.75000000000000233" l="0.70000000000000062" r="0.70000000000000062" t="0.75000000000000233"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68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solidFill>
                  <a:sysClr val="windowText" lastClr="000000"/>
                </a:solidFill>
              </a:rPr>
              <a:t>Traspasos Recibidos en Entidades de CCI</a:t>
            </a:r>
          </a:p>
        </c:rich>
      </c:tx>
      <c:layout>
        <c:manualLayout>
          <c:xMode val="edge"/>
          <c:yMode val="edge"/>
          <c:x val="0.2286581480566709"/>
          <c:y val="1.468981403677223E-2"/>
        </c:manualLayout>
      </c:layout>
      <c:overlay val="0"/>
      <c:spPr>
        <a:noFill/>
        <a:ln>
          <a:noFill/>
        </a:ln>
        <a:effectLst/>
      </c:spPr>
      <c:txPr>
        <a:bodyPr rot="0" spcFirstLastPara="1" vertOverflow="ellipsis" vert="horz" wrap="square" anchor="ctr" anchorCtr="1"/>
        <a:lstStyle/>
        <a:p>
          <a:pPr>
            <a:defRPr sz="168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view3D>
      <c:rotX val="10"/>
      <c:rotY val="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6953880713770243E-2"/>
          <c:y val="0.19632748743270262"/>
          <c:w val="0.93111030673785011"/>
          <c:h val="0.67576885718293012"/>
        </c:manualLayout>
      </c:layout>
      <c:bar3DChart>
        <c:barDir val="col"/>
        <c:grouping val="stacked"/>
        <c:varyColors val="0"/>
        <c:ser>
          <c:idx val="0"/>
          <c:order val="0"/>
          <c:tx>
            <c:strRef>
              <c:f>'III.5.9.Trasp. recibidos'!$B$5</c:f>
              <c:strCache>
                <c:ptCount val="1"/>
                <c:pt idx="0">
                  <c:v>Atlántico</c:v>
                </c:pt>
              </c:strCache>
            </c:strRef>
          </c:tx>
          <c:spPr>
            <a:solidFill>
              <a:schemeClr val="accent1">
                <a:shade val="41000"/>
              </a:schemeClr>
            </a:solidFill>
            <a:ln>
              <a:noFill/>
            </a:ln>
            <a:effectLst/>
            <a:sp3d/>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'III.5.9.Trasp. recibidos'!$A$11:$A$18</c:f>
              <c:strCache>
                <c:ptCount val="8"/>
                <c:pt idx="0">
                  <c:v>Dic. 2015</c:v>
                </c:pt>
                <c:pt idx="1">
                  <c:v>Dic. 2016</c:v>
                </c:pt>
                <c:pt idx="2">
                  <c:v>Dic. 2017</c:v>
                </c:pt>
                <c:pt idx="3">
                  <c:v>Dic.2018</c:v>
                </c:pt>
                <c:pt idx="4">
                  <c:v>Dic.2019</c:v>
                </c:pt>
                <c:pt idx="5">
                  <c:v>Dic. 2020</c:v>
                </c:pt>
                <c:pt idx="6">
                  <c:v>Dic. 2021</c:v>
                </c:pt>
                <c:pt idx="7">
                  <c:v>Ene - Nov. 2022</c:v>
                </c:pt>
              </c:strCache>
              <c:extLst/>
            </c:strRef>
          </c:cat>
          <c:val>
            <c:numRef>
              <c:f>'III.5.9.Trasp. recibidos'!$B$11:$B$18</c:f>
              <c:numCache>
                <c:formatCode>_(* #,##0_);_(* \(#,##0\);_(* "-"_);_(@_)</c:formatCode>
                <c:ptCount val="8"/>
                <c:pt idx="0">
                  <c:v>0</c:v>
                </c:pt>
                <c:pt idx="1">
                  <c:v>11383</c:v>
                </c:pt>
                <c:pt idx="2">
                  <c:v>13678</c:v>
                </c:pt>
                <c:pt idx="3">
                  <c:v>4664</c:v>
                </c:pt>
                <c:pt idx="4">
                  <c:v>5794</c:v>
                </c:pt>
                <c:pt idx="5">
                  <c:v>4302</c:v>
                </c:pt>
                <c:pt idx="6">
                  <c:v>4168</c:v>
                </c:pt>
                <c:pt idx="7">
                  <c:v>4035</c:v>
                </c:pt>
              </c:numCache>
              <c:extLst/>
            </c:numRef>
          </c:val>
          <c:extLst>
            <c:ext xmlns:c16="http://schemas.microsoft.com/office/drawing/2014/chart" uri="{C3380CC4-5D6E-409C-BE32-E72D297353CC}">
              <c16:uniqueId val="{00000000-0D94-41EE-8A17-5609AB9E21E8}"/>
            </c:ext>
          </c:extLst>
        </c:ser>
        <c:ser>
          <c:idx val="1"/>
          <c:order val="1"/>
          <c:tx>
            <c:strRef>
              <c:f>'III.5.9.Trasp. recibidos'!$C$5</c:f>
              <c:strCache>
                <c:ptCount val="1"/>
                <c:pt idx="0">
                  <c:v>Crecer</c:v>
                </c:pt>
              </c:strCache>
            </c:strRef>
          </c:tx>
          <c:spPr>
            <a:solidFill>
              <a:schemeClr val="accent1">
                <a:shade val="53000"/>
              </a:schemeClr>
            </a:solidFill>
            <a:ln>
              <a:noFill/>
            </a:ln>
            <a:effectLst/>
            <a:sp3d/>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'III.5.9.Trasp. recibidos'!$A$11:$A$18</c:f>
              <c:strCache>
                <c:ptCount val="8"/>
                <c:pt idx="0">
                  <c:v>Dic. 2015</c:v>
                </c:pt>
                <c:pt idx="1">
                  <c:v>Dic. 2016</c:v>
                </c:pt>
                <c:pt idx="2">
                  <c:v>Dic. 2017</c:v>
                </c:pt>
                <c:pt idx="3">
                  <c:v>Dic.2018</c:v>
                </c:pt>
                <c:pt idx="4">
                  <c:v>Dic.2019</c:v>
                </c:pt>
                <c:pt idx="5">
                  <c:v>Dic. 2020</c:v>
                </c:pt>
                <c:pt idx="6">
                  <c:v>Dic. 2021</c:v>
                </c:pt>
                <c:pt idx="7">
                  <c:v>Ene - Nov. 2022</c:v>
                </c:pt>
              </c:strCache>
              <c:extLst/>
            </c:strRef>
          </c:cat>
          <c:val>
            <c:numRef>
              <c:f>'III.5.9.Trasp. recibidos'!$C$11:$C$18</c:f>
              <c:numCache>
                <c:formatCode>_(* #,##0_);_(* \(#,##0\);_(* "-"_);_(@_)</c:formatCode>
                <c:ptCount val="8"/>
                <c:pt idx="0">
                  <c:v>5871</c:v>
                </c:pt>
                <c:pt idx="1">
                  <c:v>10015</c:v>
                </c:pt>
                <c:pt idx="2">
                  <c:v>10088</c:v>
                </c:pt>
                <c:pt idx="3">
                  <c:v>14487</c:v>
                </c:pt>
                <c:pt idx="4">
                  <c:v>24336</c:v>
                </c:pt>
                <c:pt idx="5">
                  <c:v>6423</c:v>
                </c:pt>
                <c:pt idx="6">
                  <c:v>9156</c:v>
                </c:pt>
                <c:pt idx="7">
                  <c:v>9305</c:v>
                </c:pt>
              </c:numCache>
              <c:extLst/>
            </c:numRef>
          </c:val>
          <c:extLst>
            <c:ext xmlns:c16="http://schemas.microsoft.com/office/drawing/2014/chart" uri="{C3380CC4-5D6E-409C-BE32-E72D297353CC}">
              <c16:uniqueId val="{00000001-0D94-41EE-8A17-5609AB9E21E8}"/>
            </c:ext>
          </c:extLst>
        </c:ser>
        <c:ser>
          <c:idx val="3"/>
          <c:order val="2"/>
          <c:tx>
            <c:strRef>
              <c:f>'III.5.9.Trasp. recibidos'!$D$5</c:f>
              <c:strCache>
                <c:ptCount val="1"/>
                <c:pt idx="0">
                  <c:v>JMMB-BDI</c:v>
                </c:pt>
              </c:strCache>
            </c:strRef>
          </c:tx>
          <c:spPr>
            <a:solidFill>
              <a:schemeClr val="accent1">
                <a:shade val="76000"/>
              </a:schemeClr>
            </a:solidFill>
            <a:ln>
              <a:noFill/>
            </a:ln>
            <a:effectLst/>
            <a:sp3d/>
          </c:spPr>
          <c:invertIfNegative val="0"/>
          <c:cat>
            <c:strRef>
              <c:f>'III.5.9.Trasp. recibidos'!$A$11:$A$18</c:f>
              <c:strCache>
                <c:ptCount val="8"/>
                <c:pt idx="0">
                  <c:v>Dic. 2015</c:v>
                </c:pt>
                <c:pt idx="1">
                  <c:v>Dic. 2016</c:v>
                </c:pt>
                <c:pt idx="2">
                  <c:v>Dic. 2017</c:v>
                </c:pt>
                <c:pt idx="3">
                  <c:v>Dic.2018</c:v>
                </c:pt>
                <c:pt idx="4">
                  <c:v>Dic.2019</c:v>
                </c:pt>
                <c:pt idx="5">
                  <c:v>Dic. 2020</c:v>
                </c:pt>
                <c:pt idx="6">
                  <c:v>Dic. 2021</c:v>
                </c:pt>
                <c:pt idx="7">
                  <c:v>Ene - Nov. 2022</c:v>
                </c:pt>
              </c:strCache>
              <c:extLst/>
            </c:strRef>
          </c:cat>
          <c:val>
            <c:numRef>
              <c:f>'III.5.9.Trasp. recibidos'!$D$11:$D$18</c:f>
              <c:numCache>
                <c:formatCode>_(* #,##0_);_(* \(#,##0\);_(* "-"_);_(@_)</c:formatCode>
                <c:ptCount val="8"/>
                <c:pt idx="0">
                  <c:v>0</c:v>
                </c:pt>
                <c:pt idx="1">
                  <c:v>0</c:v>
                </c:pt>
                <c:pt idx="2">
                  <c:v>287</c:v>
                </c:pt>
                <c:pt idx="3">
                  <c:v>2547</c:v>
                </c:pt>
                <c:pt idx="4">
                  <c:v>3249</c:v>
                </c:pt>
                <c:pt idx="5">
                  <c:v>777</c:v>
                </c:pt>
                <c:pt idx="6">
                  <c:v>1668</c:v>
                </c:pt>
                <c:pt idx="7">
                  <c:v>2183</c:v>
                </c:pt>
              </c:numCache>
              <c:extLst/>
            </c:numRef>
          </c:val>
          <c:extLst>
            <c:ext xmlns:c16="http://schemas.microsoft.com/office/drawing/2014/chart" uri="{C3380CC4-5D6E-409C-BE32-E72D297353CC}">
              <c16:uniqueId val="{00000003-0D94-41EE-8A17-5609AB9E21E8}"/>
            </c:ext>
          </c:extLst>
        </c:ser>
        <c:ser>
          <c:idx val="7"/>
          <c:order val="5"/>
          <c:tx>
            <c:strRef>
              <c:f>'III.5.9.Trasp. recibidos'!$E$5</c:f>
              <c:strCache>
                <c:ptCount val="1"/>
                <c:pt idx="0">
                  <c:v>Popular</c:v>
                </c:pt>
              </c:strCache>
            </c:strRef>
          </c:tx>
          <c:spPr>
            <a:solidFill>
              <a:schemeClr val="accent1">
                <a:tint val="77000"/>
              </a:schemeClr>
            </a:solidFill>
            <a:ln>
              <a:noFill/>
            </a:ln>
            <a:effectLst/>
            <a:sp3d/>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'III.5.9.Trasp. recibidos'!$A$11:$A$18</c:f>
              <c:strCache>
                <c:ptCount val="8"/>
                <c:pt idx="0">
                  <c:v>Dic. 2015</c:v>
                </c:pt>
                <c:pt idx="1">
                  <c:v>Dic. 2016</c:v>
                </c:pt>
                <c:pt idx="2">
                  <c:v>Dic. 2017</c:v>
                </c:pt>
                <c:pt idx="3">
                  <c:v>Dic.2018</c:v>
                </c:pt>
                <c:pt idx="4">
                  <c:v>Dic.2019</c:v>
                </c:pt>
                <c:pt idx="5">
                  <c:v>Dic. 2020</c:v>
                </c:pt>
                <c:pt idx="6">
                  <c:v>Dic. 2021</c:v>
                </c:pt>
                <c:pt idx="7">
                  <c:v>Ene - Nov. 2022</c:v>
                </c:pt>
              </c:strCache>
              <c:extLst/>
            </c:strRef>
          </c:cat>
          <c:val>
            <c:numRef>
              <c:f>'III.5.9.Trasp. recibidos'!$E$11:$E$18</c:f>
              <c:numCache>
                <c:formatCode>_(* #,##0_);_(* \(#,##0\);_(* "-"_);_(@_)</c:formatCode>
                <c:ptCount val="8"/>
                <c:pt idx="0">
                  <c:v>4978</c:v>
                </c:pt>
                <c:pt idx="1">
                  <c:v>10052</c:v>
                </c:pt>
                <c:pt idx="2">
                  <c:v>18702</c:v>
                </c:pt>
                <c:pt idx="3">
                  <c:v>26449</c:v>
                </c:pt>
                <c:pt idx="4">
                  <c:v>18892</c:v>
                </c:pt>
                <c:pt idx="5">
                  <c:v>3046</c:v>
                </c:pt>
                <c:pt idx="6">
                  <c:v>5713</c:v>
                </c:pt>
                <c:pt idx="7">
                  <c:v>6521</c:v>
                </c:pt>
              </c:numCache>
              <c:extLst/>
            </c:numRef>
          </c:val>
          <c:extLst>
            <c:ext xmlns:c16="http://schemas.microsoft.com/office/drawing/2014/chart" uri="{C3380CC4-5D6E-409C-BE32-E72D297353CC}">
              <c16:uniqueId val="{00000007-0D94-41EE-8A17-5609AB9E21E8}"/>
            </c:ext>
          </c:extLst>
        </c:ser>
        <c:ser>
          <c:idx val="9"/>
          <c:order val="7"/>
          <c:tx>
            <c:strRef>
              <c:f>'III.5.9.Trasp. recibidos'!$F$5</c:f>
              <c:strCache>
                <c:ptCount val="1"/>
                <c:pt idx="0">
                  <c:v>Reservas</c:v>
                </c:pt>
              </c:strCache>
            </c:strRef>
          </c:tx>
          <c:spPr>
            <a:solidFill>
              <a:schemeClr val="accent1">
                <a:tint val="54000"/>
              </a:schemeClr>
            </a:solidFill>
            <a:ln>
              <a:noFill/>
            </a:ln>
            <a:effectLst/>
            <a:sp3d/>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'III.5.9.Trasp. recibidos'!$A$11:$A$18</c:f>
              <c:strCache>
                <c:ptCount val="8"/>
                <c:pt idx="0">
                  <c:v>Dic. 2015</c:v>
                </c:pt>
                <c:pt idx="1">
                  <c:v>Dic. 2016</c:v>
                </c:pt>
                <c:pt idx="2">
                  <c:v>Dic. 2017</c:v>
                </c:pt>
                <c:pt idx="3">
                  <c:v>Dic.2018</c:v>
                </c:pt>
                <c:pt idx="4">
                  <c:v>Dic.2019</c:v>
                </c:pt>
                <c:pt idx="5">
                  <c:v>Dic. 2020</c:v>
                </c:pt>
                <c:pt idx="6">
                  <c:v>Dic. 2021</c:v>
                </c:pt>
                <c:pt idx="7">
                  <c:v>Ene - Nov. 2022</c:v>
                </c:pt>
              </c:strCache>
              <c:extLst/>
            </c:strRef>
          </c:cat>
          <c:val>
            <c:numRef>
              <c:f>'III.5.9.Trasp. recibidos'!$F$11:$F$18</c:f>
              <c:numCache>
                <c:formatCode>_(* #,##0_);_(* \(#,##0\);_(* "-"_);_(@_)</c:formatCode>
                <c:ptCount val="8"/>
                <c:pt idx="0">
                  <c:v>20426</c:v>
                </c:pt>
                <c:pt idx="1">
                  <c:v>22261</c:v>
                </c:pt>
                <c:pt idx="2">
                  <c:v>19380</c:v>
                </c:pt>
                <c:pt idx="3">
                  <c:v>21853</c:v>
                </c:pt>
                <c:pt idx="4">
                  <c:v>19821</c:v>
                </c:pt>
                <c:pt idx="5">
                  <c:v>6734</c:v>
                </c:pt>
                <c:pt idx="6">
                  <c:v>8222</c:v>
                </c:pt>
                <c:pt idx="7">
                  <c:v>6455</c:v>
                </c:pt>
              </c:numCache>
              <c:extLst/>
            </c:numRef>
          </c:val>
          <c:extLst>
            <c:ext xmlns:c16="http://schemas.microsoft.com/office/drawing/2014/chart" uri="{C3380CC4-5D6E-409C-BE32-E72D297353CC}">
              <c16:uniqueId val="{00000016-0D94-41EE-8A17-5609AB9E21E8}"/>
            </c:ext>
          </c:extLst>
        </c:ser>
        <c:ser>
          <c:idx val="10"/>
          <c:order val="8"/>
          <c:tx>
            <c:strRef>
              <c:f>'III.5.9.Trasp. recibidos'!$G$5</c:f>
              <c:strCache>
                <c:ptCount val="1"/>
                <c:pt idx="0">
                  <c:v>Romana</c:v>
                </c:pt>
              </c:strCache>
            </c:strRef>
          </c:tx>
          <c:spPr>
            <a:solidFill>
              <a:schemeClr val="accent1">
                <a:tint val="42000"/>
              </a:schemeClr>
            </a:solidFill>
            <a:ln>
              <a:noFill/>
            </a:ln>
            <a:effectLst/>
            <a:sp3d/>
          </c:spPr>
          <c:invertIfNegative val="0"/>
          <c:cat>
            <c:strRef>
              <c:f>'III.5.9.Trasp. recibidos'!$A$11:$A$18</c:f>
              <c:strCache>
                <c:ptCount val="8"/>
                <c:pt idx="0">
                  <c:v>Dic. 2015</c:v>
                </c:pt>
                <c:pt idx="1">
                  <c:v>Dic. 2016</c:v>
                </c:pt>
                <c:pt idx="2">
                  <c:v>Dic. 2017</c:v>
                </c:pt>
                <c:pt idx="3">
                  <c:v>Dic.2018</c:v>
                </c:pt>
                <c:pt idx="4">
                  <c:v>Dic.2019</c:v>
                </c:pt>
                <c:pt idx="5">
                  <c:v>Dic. 2020</c:v>
                </c:pt>
                <c:pt idx="6">
                  <c:v>Dic. 2021</c:v>
                </c:pt>
                <c:pt idx="7">
                  <c:v>Ene - Nov. 2022</c:v>
                </c:pt>
              </c:strCache>
              <c:extLst/>
            </c:strRef>
          </c:cat>
          <c:val>
            <c:numRef>
              <c:f>'III.5.9.Trasp. recibidos'!$G$11:$G$18</c:f>
              <c:numCache>
                <c:formatCode>_(* #,##0_);_(* \(#,##0\);_(* "-"_);_(@_)</c:formatCode>
                <c:ptCount val="8"/>
                <c:pt idx="0">
                  <c:v>1042</c:v>
                </c:pt>
                <c:pt idx="1">
                  <c:v>740</c:v>
                </c:pt>
                <c:pt idx="2">
                  <c:v>1053</c:v>
                </c:pt>
                <c:pt idx="3">
                  <c:v>665</c:v>
                </c:pt>
                <c:pt idx="4">
                  <c:v>396</c:v>
                </c:pt>
                <c:pt idx="5">
                  <c:v>97</c:v>
                </c:pt>
                <c:pt idx="6">
                  <c:v>577</c:v>
                </c:pt>
                <c:pt idx="7">
                  <c:v>285</c:v>
                </c:pt>
              </c:numCache>
              <c:extLst/>
            </c:numRef>
          </c:val>
          <c:extLst>
            <c:ext xmlns:c16="http://schemas.microsoft.com/office/drawing/2014/chart" uri="{C3380CC4-5D6E-409C-BE32-E72D297353CC}">
              <c16:uniqueId val="{00000000-9D5C-44BC-AAF6-98A6A72A00AB}"/>
            </c:ext>
          </c:extLst>
        </c:ser>
        <c:ser>
          <c:idx val="2"/>
          <c:order val="9"/>
          <c:tx>
            <c:strRef>
              <c:f>'III.5.9.Trasp. recibidos'!$H$5</c:f>
              <c:strCache>
                <c:ptCount val="1"/>
                <c:pt idx="0">
                  <c:v>Siembra</c:v>
                </c:pt>
              </c:strCache>
            </c:strRef>
          </c:tx>
          <c:spPr>
            <a:solidFill>
              <a:schemeClr val="accent1">
                <a:shade val="65000"/>
              </a:schemeClr>
            </a:solidFill>
            <a:ln>
              <a:noFill/>
            </a:ln>
            <a:effectLst/>
            <a:sp3d/>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'III.5.9.Trasp. recibidos'!$A$11:$A$18</c:f>
              <c:strCache>
                <c:ptCount val="8"/>
                <c:pt idx="0">
                  <c:v>Dic. 2015</c:v>
                </c:pt>
                <c:pt idx="1">
                  <c:v>Dic. 2016</c:v>
                </c:pt>
                <c:pt idx="2">
                  <c:v>Dic. 2017</c:v>
                </c:pt>
                <c:pt idx="3">
                  <c:v>Dic.2018</c:v>
                </c:pt>
                <c:pt idx="4">
                  <c:v>Dic.2019</c:v>
                </c:pt>
                <c:pt idx="5">
                  <c:v>Dic. 2020</c:v>
                </c:pt>
                <c:pt idx="6">
                  <c:v>Dic. 2021</c:v>
                </c:pt>
                <c:pt idx="7">
                  <c:v>Ene - Nov. 2022</c:v>
                </c:pt>
              </c:strCache>
              <c:extLst/>
            </c:strRef>
          </c:cat>
          <c:val>
            <c:numRef>
              <c:f>'III.5.9.Trasp. recibidos'!$H$11:$H$18</c:f>
              <c:numCache>
                <c:formatCode>_(* #,##0_);_(* \(#,##0\);_(* "-"_);_(@_)</c:formatCode>
                <c:ptCount val="8"/>
                <c:pt idx="0">
                  <c:v>4287</c:v>
                </c:pt>
                <c:pt idx="1">
                  <c:v>7745</c:v>
                </c:pt>
                <c:pt idx="2">
                  <c:v>10735</c:v>
                </c:pt>
                <c:pt idx="3">
                  <c:v>9985</c:v>
                </c:pt>
                <c:pt idx="4">
                  <c:v>10586</c:v>
                </c:pt>
                <c:pt idx="5">
                  <c:v>1553</c:v>
                </c:pt>
                <c:pt idx="6">
                  <c:v>4639</c:v>
                </c:pt>
                <c:pt idx="7">
                  <c:v>5481</c:v>
                </c:pt>
              </c:numCache>
              <c:extLst/>
            </c:numRef>
          </c:val>
          <c:extLst>
            <c:ext xmlns:c16="http://schemas.microsoft.com/office/drawing/2014/chart" uri="{C3380CC4-5D6E-409C-BE32-E72D297353CC}">
              <c16:uniqueId val="{00000000-C831-43D1-9AFB-143ED3612306}"/>
            </c:ext>
          </c:extLst>
        </c:ser>
        <c:dLbls>
          <c:showLegendKey val="0"/>
          <c:showVal val="0"/>
          <c:showCatName val="0"/>
          <c:showSerName val="0"/>
          <c:showPercent val="0"/>
          <c:showBubbleSize val="0"/>
        </c:dLbls>
        <c:gapWidth val="29"/>
        <c:shape val="cylinder"/>
        <c:axId val="408464448"/>
        <c:axId val="408464840"/>
        <c:axId val="0"/>
        <c:extLst>
          <c:ext xmlns:c15="http://schemas.microsoft.com/office/drawing/2012/chart" uri="{02D57815-91ED-43cb-92C2-25804820EDAC}">
            <c15:filteredBarSeries>
              <c15:ser>
                <c:idx val="4"/>
                <c:order val="3"/>
                <c:tx>
                  <c:strRef>
                    <c:extLst>
                      <c:ext uri="{02D57815-91ED-43cb-92C2-25804820EDAC}">
                        <c15:formulaRef>
                          <c15:sqref>'III.5.12.Trasp. recibidos'!#REF!</c15:sqref>
                        </c15:formulaRef>
                      </c:ext>
                    </c:extLst>
                    <c:strCache>
                      <c:ptCount val="1"/>
                      <c:pt idx="0">
                        <c:v>#REF!</c:v>
                      </c:pt>
                    </c:strCache>
                  </c:strRef>
                </c:tx>
                <c:spPr>
                  <a:solidFill>
                    <a:schemeClr val="accent1">
                      <a:shade val="88000"/>
                    </a:schemeClr>
                  </a:solidFill>
                  <a:ln>
                    <a:noFill/>
                  </a:ln>
                  <a:effectLst/>
                  <a:sp3d/>
                </c:spPr>
                <c:invertIfNegative val="0"/>
                <c:cat>
                  <c:strRef>
                    <c:extLst>
                      <c:ext uri="{02D57815-91ED-43cb-92C2-25804820EDAC}">
                        <c15:formulaRef>
                          <c15:sqref>'III.5.9.Trasp. recibidos'!$A$11:$A$18</c15:sqref>
                        </c15:formulaRef>
                      </c:ext>
                    </c:extLst>
                    <c:strCache>
                      <c:ptCount val="8"/>
                      <c:pt idx="0">
                        <c:v>Dic. 2015</c:v>
                      </c:pt>
                      <c:pt idx="1">
                        <c:v>Dic. 2016</c:v>
                      </c:pt>
                      <c:pt idx="2">
                        <c:v>Dic. 2017</c:v>
                      </c:pt>
                      <c:pt idx="3">
                        <c:v>Dic.2018</c:v>
                      </c:pt>
                      <c:pt idx="4">
                        <c:v>Dic.2019</c:v>
                      </c:pt>
                      <c:pt idx="5">
                        <c:v>Dic. 2020</c:v>
                      </c:pt>
                      <c:pt idx="6">
                        <c:v>Dic. 2021</c:v>
                      </c:pt>
                      <c:pt idx="7">
                        <c:v>Ene - Nov. 2022</c:v>
                      </c:pt>
                    </c:strCache>
                  </c:strRef>
                </c:cat>
                <c:val>
                  <c:numRef>
                    <c:extLst>
                      <c:ext uri="{02D57815-91ED-43cb-92C2-25804820EDAC}">
                        <c15:formulaRef>
                          <c15:sqref>'III.5.12.Trasp. recibidos'!#REF!</c15:sqref>
                        </c15:formulaRef>
                      </c:ext>
                    </c:extLst>
                  </c:numRef>
                </c:val>
                <c:extLst>
                  <c:ext xmlns:c16="http://schemas.microsoft.com/office/drawing/2014/chart" uri="{C3380CC4-5D6E-409C-BE32-E72D297353CC}">
                    <c16:uniqueId val="{00000004-0D94-41EE-8A17-5609AB9E21E8}"/>
                  </c:ext>
                </c:extLst>
              </c15:ser>
            </c15:filteredBarSeries>
            <c15:filteredBarSeries>
              <c15:ser>
                <c:idx val="5"/>
                <c:order val="4"/>
                <c:tx>
                  <c:strRef>
                    <c:extLst xmlns:c15="http://schemas.microsoft.com/office/drawing/2012/chart">
                      <c:ext xmlns:c15="http://schemas.microsoft.com/office/drawing/2012/chart" uri="{02D57815-91ED-43cb-92C2-25804820EDAC}">
                        <c15:formulaRef>
                          <c15:sqref>'III.5.12.Trasp. recibidos'!#REF!</c15:sqref>
                        </c15:formulaRef>
                      </c:ext>
                    </c:extLst>
                    <c:strCache>
                      <c:ptCount val="1"/>
                      <c:pt idx="0">
                        <c:v>#REF!</c:v>
                      </c:pt>
                    </c:strCache>
                  </c:strRef>
                </c:tx>
                <c:spPr>
                  <a:solidFill>
                    <a:schemeClr val="accent1"/>
                  </a:solidFill>
                  <a:ln>
                    <a:noFill/>
                  </a:ln>
                  <a:effectLst/>
                  <a:sp3d/>
                </c:spPr>
                <c:invertIfNegative val="0"/>
                <c:cat>
                  <c:strRef>
                    <c:extLst xmlns:c15="http://schemas.microsoft.com/office/drawing/2012/chart">
                      <c:ext xmlns:c15="http://schemas.microsoft.com/office/drawing/2012/chart" uri="{02D57815-91ED-43cb-92C2-25804820EDAC}">
                        <c15:formulaRef>
                          <c15:sqref>'III.5.9.Trasp. recibidos'!$A$11:$A$18</c15:sqref>
                        </c15:formulaRef>
                      </c:ext>
                    </c:extLst>
                    <c:strCache>
                      <c:ptCount val="8"/>
                      <c:pt idx="0">
                        <c:v>Dic. 2015</c:v>
                      </c:pt>
                      <c:pt idx="1">
                        <c:v>Dic. 2016</c:v>
                      </c:pt>
                      <c:pt idx="2">
                        <c:v>Dic. 2017</c:v>
                      </c:pt>
                      <c:pt idx="3">
                        <c:v>Dic.2018</c:v>
                      </c:pt>
                      <c:pt idx="4">
                        <c:v>Dic.2019</c:v>
                      </c:pt>
                      <c:pt idx="5">
                        <c:v>Dic. 2020</c:v>
                      </c:pt>
                      <c:pt idx="6">
                        <c:v>Dic. 2021</c:v>
                      </c:pt>
                      <c:pt idx="7">
                        <c:v>Ene - Nov. 2022</c:v>
                      </c:pt>
                    </c:strCache>
                  </c:strRef>
                </c:cat>
                <c:val>
                  <c:numRef>
                    <c:extLst xmlns:c15="http://schemas.microsoft.com/office/drawing/2012/chart">
                      <c:ext xmlns:c15="http://schemas.microsoft.com/office/drawing/2012/chart" uri="{02D57815-91ED-43cb-92C2-25804820EDAC}">
                        <c15:formulaRef>
                          <c15:sqref>'III.5.12.Trasp. recibidos'!#REF!</c15:sqref>
                        </c15:formulaRef>
                      </c:ext>
                    </c:extLst>
                  </c:numRef>
                </c:val>
                <c:extLst xmlns:c15="http://schemas.microsoft.com/office/drawing/2012/chart">
                  <c:ext xmlns:c16="http://schemas.microsoft.com/office/drawing/2014/chart" uri="{C3380CC4-5D6E-409C-BE32-E72D297353CC}">
                    <c16:uniqueId val="{00000005-0D94-41EE-8A17-5609AB9E21E8}"/>
                  </c:ext>
                </c:extLst>
              </c15:ser>
            </c15:filteredBarSeries>
            <c15:filteredBarSeries>
              <c15:ser>
                <c:idx val="8"/>
                <c:order val="6"/>
                <c:tx>
                  <c:strRef>
                    <c:extLst xmlns:c15="http://schemas.microsoft.com/office/drawing/2012/chart">
                      <c:ext xmlns:c15="http://schemas.microsoft.com/office/drawing/2012/chart" uri="{02D57815-91ED-43cb-92C2-25804820EDAC}">
                        <c15:formulaRef>
                          <c15:sqref>'III.5.12.Trasp. recibidos'!#REF!</c15:sqref>
                        </c15:formulaRef>
                      </c:ext>
                    </c:extLst>
                    <c:strCache>
                      <c:ptCount val="1"/>
                      <c:pt idx="0">
                        <c:v>#REF!</c:v>
                      </c:pt>
                    </c:strCache>
                  </c:strRef>
                </c:tx>
                <c:spPr>
                  <a:solidFill>
                    <a:schemeClr val="accent1">
                      <a:tint val="65000"/>
                    </a:schemeClr>
                  </a:solidFill>
                  <a:ln>
                    <a:noFill/>
                  </a:ln>
                  <a:effectLst/>
                  <a:sp3d/>
                </c:spPr>
                <c:invertIfNegative val="0"/>
                <c:dLbls>
                  <c:dLbl>
                    <c:idx val="0"/>
                    <c:layout>
                      <c:manualLayout>
                        <c:x val="-4.3805599184858546E-2"/>
                        <c:y val="-3.6158892229480454E-2"/>
                      </c:manualLayout>
                    </c:layout>
                    <c:tx>
                      <c:rich>
                        <a:bodyPr/>
                        <a:lstStyle/>
                        <a:p>
                          <a:r>
                            <a:rPr lang="en-US" sz="1400"/>
                            <a:t>1,566</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D-0D94-41EE-8A17-5609AB9E21E8}"/>
                      </c:ext>
                    </c:extLst>
                  </c:dLbl>
                  <c:dLbl>
                    <c:idx val="1"/>
                    <c:layout>
                      <c:manualLayout>
                        <c:x val="-4.3824891767616315E-2"/>
                        <c:y val="-4.7278027180668654E-2"/>
                      </c:manualLayout>
                    </c:layout>
                    <c:tx>
                      <c:rich>
                        <a:bodyPr/>
                        <a:lstStyle/>
                        <a:p>
                          <a:r>
                            <a:rPr lang="en-US" sz="1400"/>
                            <a:t>3,219</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E-0D94-41EE-8A17-5609AB9E21E8}"/>
                      </c:ext>
                    </c:extLst>
                  </c:dLbl>
                  <c:dLbl>
                    <c:idx val="2"/>
                    <c:layout>
                      <c:manualLayout>
                        <c:x val="6.3173263901250614E-3"/>
                        <c:y val="-5.7167452929752852E-2"/>
                      </c:manualLayout>
                    </c:layout>
                    <c:tx>
                      <c:rich>
                        <a:bodyPr rot="0" spcFirstLastPara="1" vertOverflow="ellipsis" vert="horz" wrap="square" anchor="ctr" anchorCtr="1"/>
                        <a:lstStyle/>
                        <a:p>
                          <a:pPr>
                            <a:defRPr sz="1400" b="0" i="0" u="none" strike="noStrike" kern="1200" baseline="0">
                              <a:solidFill>
                                <a:schemeClr val="bg1"/>
                              </a:solidFill>
                              <a:latin typeface="Arial" panose="020B0604020202020204" pitchFamily="34" charset="0"/>
                              <a:ea typeface="+mn-ea"/>
                              <a:cs typeface="Arial" panose="020B0604020202020204" pitchFamily="34" charset="0"/>
                            </a:defRPr>
                          </a:pPr>
                          <a:r>
                            <a:rPr lang="en-US" sz="1400" b="0"/>
                            <a:t>6,571</a:t>
                          </a:r>
                        </a:p>
                      </c:rich>
                    </c:tx>
                    <c:spPr>
                      <a:noFill/>
                      <a:ln>
                        <a:noFill/>
                      </a:ln>
                      <a:effectLst/>
                    </c:spPr>
                    <c:txPr>
                      <a:bodyPr rot="0" spcFirstLastPara="1" vertOverflow="ellipsis" vert="horz" wrap="square" anchor="ctr" anchorCtr="1"/>
                      <a:lstStyle/>
                      <a:p>
                        <a:pPr>
                          <a:defRPr sz="14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F-0D94-41EE-8A17-5609AB9E21E8}"/>
                      </c:ext>
                    </c:extLst>
                  </c:dLbl>
                  <c:dLbl>
                    <c:idx val="3"/>
                    <c:layout>
                      <c:manualLayout>
                        <c:x val="7.3073919738363699E-3"/>
                        <c:y val="-8.6684553568116954E-2"/>
                      </c:manualLayout>
                    </c:layout>
                    <c:tx>
                      <c:rich>
                        <a:bodyPr/>
                        <a:lstStyle/>
                        <a:p>
                          <a:r>
                            <a:rPr lang="en-US"/>
                            <a:t>11,959</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0-0D94-41EE-8A17-5609AB9E21E8}"/>
                      </c:ext>
                    </c:extLst>
                  </c:dLbl>
                  <c:dLbl>
                    <c:idx val="4"/>
                    <c:layout>
                      <c:manualLayout>
                        <c:x val="4.3335715403774863E-3"/>
                        <c:y val="-0.14130954773545151"/>
                      </c:manualLayout>
                    </c:layout>
                    <c:tx>
                      <c:rich>
                        <a:bodyPr/>
                        <a:lstStyle/>
                        <a:p>
                          <a:r>
                            <a:rPr lang="en-US"/>
                            <a:t>24,868</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1-0D94-41EE-8A17-5609AB9E21E8}"/>
                      </c:ext>
                    </c:extLst>
                  </c:dLbl>
                  <c:dLbl>
                    <c:idx val="5"/>
                    <c:layout>
                      <c:manualLayout>
                        <c:x val="7.1297329799930803E-3"/>
                        <c:y val="-0.19248168279351136"/>
                      </c:manualLayout>
                    </c:layout>
                    <c:tx>
                      <c:rich>
                        <a:bodyPr/>
                        <a:lstStyle/>
                        <a:p>
                          <a:r>
                            <a:rPr lang="en-US"/>
                            <a:t>36,604</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2-0D94-41EE-8A17-5609AB9E21E8}"/>
                      </c:ext>
                    </c:extLst>
                  </c:dLbl>
                  <c:dLbl>
                    <c:idx val="6"/>
                    <c:layout>
                      <c:manualLayout>
                        <c:x val="6.4146021534157889E-3"/>
                        <c:y val="-0.22151607001454787"/>
                      </c:manualLayout>
                    </c:layout>
                    <c:tx>
                      <c:rich>
                        <a:bodyPr/>
                        <a:lstStyle/>
                        <a:p>
                          <a:r>
                            <a:rPr lang="en-US"/>
                            <a:t>62,196</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3-0D94-41EE-8A17-5609AB9E21E8}"/>
                      </c:ext>
                    </c:extLst>
                  </c:dLbl>
                  <c:dLbl>
                    <c:idx val="7"/>
                    <c:layout>
                      <c:manualLayout>
                        <c:x val="6.2286276848448566E-3"/>
                        <c:y val="-0.22637390940940275"/>
                      </c:manualLayout>
                    </c:layout>
                    <c:tx>
                      <c:rich>
                        <a:bodyPr/>
                        <a:lstStyle/>
                        <a:p>
                          <a:r>
                            <a:rPr lang="en-US"/>
                            <a:t>73,923</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4-0D94-41EE-8A17-5609AB9E21E8}"/>
                      </c:ext>
                    </c:extLst>
                  </c:dLbl>
                  <c:dLbl>
                    <c:idx val="8"/>
                    <c:layout>
                      <c:manualLayout>
                        <c:x val="9.1881500889250123E-3"/>
                        <c:y val="-0.22814830584367804"/>
                      </c:manualLayout>
                    </c:layout>
                    <c:tx>
                      <c:rich>
                        <a:bodyPr/>
                        <a:lstStyle/>
                        <a:p>
                          <a:r>
                            <a:rPr lang="en-US"/>
                            <a:t>80,650</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0-8F55-4837-8AF8-CF32AABF4CC9}"/>
                      </c:ext>
                    </c:extLst>
                  </c:dLbl>
                  <c:dLbl>
                    <c:idx val="9"/>
                    <c:layout>
                      <c:manualLayout>
                        <c:x val="1.08175204701845E-2"/>
                        <c:y val="-0.22407211641276029"/>
                      </c:manualLayout>
                    </c:layout>
                    <c:tx>
                      <c:rich>
                        <a:bodyPr/>
                        <a:lstStyle/>
                        <a:p>
                          <a:r>
                            <a:rPr lang="en-US"/>
                            <a:t>5,229</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0-6A12-412E-A3CC-8014824279BE}"/>
                      </c:ext>
                    </c:extLst>
                  </c:dLbl>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'III.5.9.Trasp. recibidos'!$A$11:$A$18</c15:sqref>
                        </c15:formulaRef>
                      </c:ext>
                    </c:extLst>
                    <c:strCache>
                      <c:ptCount val="8"/>
                      <c:pt idx="0">
                        <c:v>Dic. 2015</c:v>
                      </c:pt>
                      <c:pt idx="1">
                        <c:v>Dic. 2016</c:v>
                      </c:pt>
                      <c:pt idx="2">
                        <c:v>Dic. 2017</c:v>
                      </c:pt>
                      <c:pt idx="3">
                        <c:v>Dic.2018</c:v>
                      </c:pt>
                      <c:pt idx="4">
                        <c:v>Dic.2019</c:v>
                      </c:pt>
                      <c:pt idx="5">
                        <c:v>Dic. 2020</c:v>
                      </c:pt>
                      <c:pt idx="6">
                        <c:v>Dic. 2021</c:v>
                      </c:pt>
                      <c:pt idx="7">
                        <c:v>Ene - Nov. 2022</c:v>
                      </c:pt>
                    </c:strCache>
                  </c:strRef>
                </c:cat>
                <c:val>
                  <c:numRef>
                    <c:extLst xmlns:c15="http://schemas.microsoft.com/office/drawing/2012/chart">
                      <c:ext xmlns:c15="http://schemas.microsoft.com/office/drawing/2012/chart" uri="{02D57815-91ED-43cb-92C2-25804820EDAC}">
                        <c15:formulaRef>
                          <c15:sqref>'III.5.12.Trasp. recibidos'!#REF!</c15:sqref>
                        </c15:formulaRef>
                      </c:ext>
                    </c:extLst>
                  </c:numRef>
                </c:val>
                <c:extLst xmlns:c15="http://schemas.microsoft.com/office/drawing/2012/chart">
                  <c:ext xmlns:c16="http://schemas.microsoft.com/office/drawing/2014/chart" uri="{C3380CC4-5D6E-409C-BE32-E72D297353CC}">
                    <c16:uniqueId val="{00000015-0D94-41EE-8A17-5609AB9E21E8}"/>
                  </c:ext>
                </c:extLst>
              </c15:ser>
            </c15:filteredBarSeries>
          </c:ext>
        </c:extLst>
      </c:bar3DChart>
      <c:catAx>
        <c:axId val="408464448"/>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08464840"/>
        <c:crosses val="autoZero"/>
        <c:auto val="1"/>
        <c:lblAlgn val="ctr"/>
        <c:lblOffset val="100"/>
        <c:noMultiLvlLbl val="0"/>
      </c:catAx>
      <c:valAx>
        <c:axId val="408464840"/>
        <c:scaling>
          <c:orientation val="minMax"/>
        </c:scaling>
        <c:delete val="1"/>
        <c:axPos val="l"/>
        <c:numFmt formatCode="_(* #,##0_);_(* \(#,##0\);_(* &quot;-&quot;_);_(@_)" sourceLinked="1"/>
        <c:majorTickMark val="out"/>
        <c:minorTickMark val="none"/>
        <c:tickLblPos val="nextTo"/>
        <c:crossAx val="408464448"/>
        <c:crosses val="autoZero"/>
        <c:crossBetween val="between"/>
      </c:valAx>
      <c:spPr>
        <a:noFill/>
        <a:ln w="25400">
          <a:noFill/>
        </a:ln>
        <a:effectLst/>
      </c:spPr>
    </c:plotArea>
    <c:legend>
      <c:legendPos val="b"/>
      <c:layout>
        <c:manualLayout>
          <c:xMode val="edge"/>
          <c:yMode val="edge"/>
          <c:x val="2.2193539597546936E-3"/>
          <c:y val="8.2101415676616343E-2"/>
          <c:w val="0.99487758750807054"/>
          <c:h val="4.1141442303007675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1400" b="1">
          <a:solidFill>
            <a:schemeClr val="bg1"/>
          </a:solidFill>
          <a:latin typeface="Arial" panose="020B0604020202020204" pitchFamily="34" charset="0"/>
          <a:cs typeface="Arial" panose="020B0604020202020204" pitchFamily="34" charset="0"/>
        </a:defRPr>
      </a:pPr>
      <a:endParaRPr lang="en-US"/>
    </a:p>
  </c:txPr>
  <c:printSettings>
    <c:headerFooter/>
    <c:pageMargins b="0.75000000000000233" l="0.70000000000000062" r="0.70000000000000062" t="0.75000000000000233"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r>
              <a:rPr lang="en-US"/>
              <a:t>Traspasos Cedidos por las Entidades de CCI</a:t>
            </a:r>
          </a:p>
        </c:rich>
      </c:tx>
      <c:layout>
        <c:manualLayout>
          <c:xMode val="edge"/>
          <c:yMode val="edge"/>
          <c:x val="0.2014276950603065"/>
          <c:y val="4.4525219800549069E-2"/>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view3D>
      <c:rotX val="10"/>
      <c:rotY val="1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5334609475556999E-3"/>
          <c:y val="0.35743973177144495"/>
          <c:w val="0.9685881498683282"/>
          <c:h val="0.52144522876532939"/>
        </c:manualLayout>
      </c:layout>
      <c:bar3DChart>
        <c:barDir val="col"/>
        <c:grouping val="stacked"/>
        <c:varyColors val="0"/>
        <c:ser>
          <c:idx val="0"/>
          <c:order val="0"/>
          <c:tx>
            <c:strRef>
              <c:f>'III.5.10.Trasp. cedidos'!$B$5</c:f>
              <c:strCache>
                <c:ptCount val="1"/>
                <c:pt idx="0">
                  <c:v>Atlántico</c:v>
                </c:pt>
              </c:strCache>
            </c:strRef>
          </c:tx>
          <c:spPr>
            <a:solidFill>
              <a:schemeClr val="accent1">
                <a:tint val="42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'III.5.10.Trasp. cedidos'!$A$11:$A$18</c:f>
              <c:strCache>
                <c:ptCount val="8"/>
                <c:pt idx="0">
                  <c:v>Dic. 2015</c:v>
                </c:pt>
                <c:pt idx="1">
                  <c:v>Dic. 2016</c:v>
                </c:pt>
                <c:pt idx="2">
                  <c:v>Dic. 2017</c:v>
                </c:pt>
                <c:pt idx="3">
                  <c:v>Dic. 2018</c:v>
                </c:pt>
                <c:pt idx="4">
                  <c:v>Dic. 2019</c:v>
                </c:pt>
                <c:pt idx="5">
                  <c:v>Dic. 2020</c:v>
                </c:pt>
                <c:pt idx="6">
                  <c:v>Dic. 2021</c:v>
                </c:pt>
                <c:pt idx="7">
                  <c:v>Nov.2022</c:v>
                </c:pt>
              </c:strCache>
              <c:extLst/>
            </c:strRef>
          </c:cat>
          <c:val>
            <c:numRef>
              <c:f>'III.5.10.Trasp. cedidos'!$B$11:$B$18</c:f>
              <c:numCache>
                <c:formatCode>_(* #,##0_);_(* \(#,##0\);_(* "-"??_);_(@_)</c:formatCode>
                <c:ptCount val="8"/>
                <c:pt idx="0">
                  <c:v>0</c:v>
                </c:pt>
                <c:pt idx="1">
                  <c:v>1</c:v>
                </c:pt>
                <c:pt idx="2">
                  <c:v>1141</c:v>
                </c:pt>
                <c:pt idx="3">
                  <c:v>4086</c:v>
                </c:pt>
                <c:pt idx="4">
                  <c:v>4144</c:v>
                </c:pt>
                <c:pt idx="5">
                  <c:v>2517</c:v>
                </c:pt>
                <c:pt idx="6">
                  <c:v>2856</c:v>
                </c:pt>
                <c:pt idx="7">
                  <c:v>2965</c:v>
                </c:pt>
              </c:numCache>
              <c:extLst/>
            </c:numRef>
          </c:val>
          <c:extLst>
            <c:ext xmlns:c16="http://schemas.microsoft.com/office/drawing/2014/chart" uri="{C3380CC4-5D6E-409C-BE32-E72D297353CC}">
              <c16:uniqueId val="{00000000-2CD1-4D77-9CAF-7FB58F489A15}"/>
            </c:ext>
          </c:extLst>
        </c:ser>
        <c:ser>
          <c:idx val="1"/>
          <c:order val="1"/>
          <c:tx>
            <c:strRef>
              <c:f>'III.5.10.Trasp. cedidos'!$C$5</c:f>
              <c:strCache>
                <c:ptCount val="1"/>
                <c:pt idx="0">
                  <c:v>Crecer</c:v>
                </c:pt>
              </c:strCache>
            </c:strRef>
          </c:tx>
          <c:spPr>
            <a:solidFill>
              <a:schemeClr val="accent1">
                <a:tint val="54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'III.5.10.Trasp. cedidos'!$A$11:$A$18</c:f>
              <c:strCache>
                <c:ptCount val="8"/>
                <c:pt idx="0">
                  <c:v>Dic. 2015</c:v>
                </c:pt>
                <c:pt idx="1">
                  <c:v>Dic. 2016</c:v>
                </c:pt>
                <c:pt idx="2">
                  <c:v>Dic. 2017</c:v>
                </c:pt>
                <c:pt idx="3">
                  <c:v>Dic. 2018</c:v>
                </c:pt>
                <c:pt idx="4">
                  <c:v>Dic. 2019</c:v>
                </c:pt>
                <c:pt idx="5">
                  <c:v>Dic. 2020</c:v>
                </c:pt>
                <c:pt idx="6">
                  <c:v>Dic. 2021</c:v>
                </c:pt>
                <c:pt idx="7">
                  <c:v>Nov.2022</c:v>
                </c:pt>
              </c:strCache>
              <c:extLst/>
            </c:strRef>
          </c:cat>
          <c:val>
            <c:numRef>
              <c:f>'III.5.10.Trasp. cedidos'!$C$11:$C$18</c:f>
              <c:numCache>
                <c:formatCode>_(* #,##0_);_(* \(#,##0\);_(* "-"??_);_(@_)</c:formatCode>
                <c:ptCount val="8"/>
                <c:pt idx="0">
                  <c:v>14572</c:v>
                </c:pt>
                <c:pt idx="1">
                  <c:v>25447</c:v>
                </c:pt>
                <c:pt idx="2">
                  <c:v>31376</c:v>
                </c:pt>
                <c:pt idx="3">
                  <c:v>31118</c:v>
                </c:pt>
                <c:pt idx="4">
                  <c:v>28073</c:v>
                </c:pt>
                <c:pt idx="5">
                  <c:v>5967</c:v>
                </c:pt>
                <c:pt idx="6">
                  <c:v>10077</c:v>
                </c:pt>
                <c:pt idx="7">
                  <c:v>15733</c:v>
                </c:pt>
              </c:numCache>
              <c:extLst/>
            </c:numRef>
          </c:val>
          <c:extLst>
            <c:ext xmlns:c16="http://schemas.microsoft.com/office/drawing/2014/chart" uri="{C3380CC4-5D6E-409C-BE32-E72D297353CC}">
              <c16:uniqueId val="{00000001-2CD1-4D77-9CAF-7FB58F489A15}"/>
            </c:ext>
          </c:extLst>
        </c:ser>
        <c:ser>
          <c:idx val="2"/>
          <c:order val="2"/>
          <c:tx>
            <c:strRef>
              <c:f>'III.5.10.Trasp. cedidos'!$D$5</c:f>
              <c:strCache>
                <c:ptCount val="1"/>
                <c:pt idx="0">
                  <c:v>JMMB-BDI</c:v>
                </c:pt>
              </c:strCache>
            </c:strRef>
          </c:tx>
          <c:spPr>
            <a:solidFill>
              <a:schemeClr val="accent1">
                <a:tint val="65000"/>
              </a:schemeClr>
            </a:solidFill>
            <a:ln>
              <a:noFill/>
            </a:ln>
            <a:effectLst/>
            <a:sp3d/>
          </c:spPr>
          <c:invertIfNegative val="0"/>
          <c:cat>
            <c:strRef>
              <c:f>'III.5.10.Trasp. cedidos'!$A$11:$A$18</c:f>
              <c:strCache>
                <c:ptCount val="8"/>
                <c:pt idx="0">
                  <c:v>Dic. 2015</c:v>
                </c:pt>
                <c:pt idx="1">
                  <c:v>Dic. 2016</c:v>
                </c:pt>
                <c:pt idx="2">
                  <c:v>Dic. 2017</c:v>
                </c:pt>
                <c:pt idx="3">
                  <c:v>Dic. 2018</c:v>
                </c:pt>
                <c:pt idx="4">
                  <c:v>Dic. 2019</c:v>
                </c:pt>
                <c:pt idx="5">
                  <c:v>Dic. 2020</c:v>
                </c:pt>
                <c:pt idx="6">
                  <c:v>Dic. 2021</c:v>
                </c:pt>
                <c:pt idx="7">
                  <c:v>Nov.2022</c:v>
                </c:pt>
              </c:strCache>
              <c:extLst/>
            </c:strRef>
          </c:cat>
          <c:val>
            <c:numRef>
              <c:f>'III.5.10.Trasp. cedidos'!$D$11:$D$18</c:f>
              <c:numCache>
                <c:formatCode>_(* #,##0_);_(* \(#,##0\);_(* "-"??_);_(@_)</c:formatCode>
                <c:ptCount val="8"/>
                <c:pt idx="0">
                  <c:v>0</c:v>
                </c:pt>
                <c:pt idx="1">
                  <c:v>0</c:v>
                </c:pt>
                <c:pt idx="2">
                  <c:v>0</c:v>
                </c:pt>
                <c:pt idx="3">
                  <c:v>6</c:v>
                </c:pt>
                <c:pt idx="4">
                  <c:v>152</c:v>
                </c:pt>
                <c:pt idx="5">
                  <c:v>160</c:v>
                </c:pt>
                <c:pt idx="6">
                  <c:v>412</c:v>
                </c:pt>
                <c:pt idx="7">
                  <c:v>825</c:v>
                </c:pt>
              </c:numCache>
              <c:extLst/>
            </c:numRef>
          </c:val>
          <c:extLst>
            <c:ext xmlns:c16="http://schemas.microsoft.com/office/drawing/2014/chart" uri="{C3380CC4-5D6E-409C-BE32-E72D297353CC}">
              <c16:uniqueId val="{00000002-2CD1-4D77-9CAF-7FB58F489A15}"/>
            </c:ext>
          </c:extLst>
        </c:ser>
        <c:ser>
          <c:idx val="5"/>
          <c:order val="5"/>
          <c:tx>
            <c:strRef>
              <c:f>'III.5.10.Trasp. cedidos'!$E$5</c:f>
              <c:strCache>
                <c:ptCount val="1"/>
                <c:pt idx="0">
                  <c:v>Popular</c:v>
                </c:pt>
              </c:strCache>
            </c:strRef>
          </c:tx>
          <c:spPr>
            <a:solidFill>
              <a:schemeClr val="accent1"/>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'III.5.10.Trasp. cedidos'!$A$11:$A$18</c:f>
              <c:strCache>
                <c:ptCount val="8"/>
                <c:pt idx="0">
                  <c:v>Dic. 2015</c:v>
                </c:pt>
                <c:pt idx="1">
                  <c:v>Dic. 2016</c:v>
                </c:pt>
                <c:pt idx="2">
                  <c:v>Dic. 2017</c:v>
                </c:pt>
                <c:pt idx="3">
                  <c:v>Dic. 2018</c:v>
                </c:pt>
                <c:pt idx="4">
                  <c:v>Dic. 2019</c:v>
                </c:pt>
                <c:pt idx="5">
                  <c:v>Dic. 2020</c:v>
                </c:pt>
                <c:pt idx="6">
                  <c:v>Dic. 2021</c:v>
                </c:pt>
                <c:pt idx="7">
                  <c:v>Nov.2022</c:v>
                </c:pt>
              </c:strCache>
              <c:extLst/>
            </c:strRef>
          </c:cat>
          <c:val>
            <c:numRef>
              <c:f>'III.5.10.Trasp. cedidos'!$E$11:$E$18</c:f>
              <c:numCache>
                <c:formatCode>_(* #,##0_);_(* \(#,##0\);_(* "-"??_);_(@_)</c:formatCode>
                <c:ptCount val="8"/>
                <c:pt idx="0">
                  <c:v>10453</c:v>
                </c:pt>
                <c:pt idx="1">
                  <c:v>17688</c:v>
                </c:pt>
                <c:pt idx="2">
                  <c:v>20913</c:v>
                </c:pt>
                <c:pt idx="3">
                  <c:v>19850</c:v>
                </c:pt>
                <c:pt idx="4">
                  <c:v>23841</c:v>
                </c:pt>
                <c:pt idx="5">
                  <c:v>5615</c:v>
                </c:pt>
                <c:pt idx="6">
                  <c:v>9305</c:v>
                </c:pt>
                <c:pt idx="7">
                  <c:v>16616</c:v>
                </c:pt>
              </c:numCache>
              <c:extLst/>
            </c:numRef>
          </c:val>
          <c:extLst>
            <c:ext xmlns:c16="http://schemas.microsoft.com/office/drawing/2014/chart" uri="{C3380CC4-5D6E-409C-BE32-E72D297353CC}">
              <c16:uniqueId val="{00000005-2CD1-4D77-9CAF-7FB58F489A15}"/>
            </c:ext>
          </c:extLst>
        </c:ser>
        <c:ser>
          <c:idx val="8"/>
          <c:order val="8"/>
          <c:tx>
            <c:strRef>
              <c:f>'III.5.10.Trasp. cedidos'!$F$5</c:f>
              <c:strCache>
                <c:ptCount val="1"/>
                <c:pt idx="0">
                  <c:v>Reservas</c:v>
                </c:pt>
              </c:strCache>
            </c:strRef>
          </c:tx>
          <c:spPr>
            <a:solidFill>
              <a:schemeClr val="accent1">
                <a:shade val="65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'III.5.10.Trasp. cedidos'!$A$11:$A$18</c:f>
              <c:strCache>
                <c:ptCount val="8"/>
                <c:pt idx="0">
                  <c:v>Dic. 2015</c:v>
                </c:pt>
                <c:pt idx="1">
                  <c:v>Dic. 2016</c:v>
                </c:pt>
                <c:pt idx="2">
                  <c:v>Dic. 2017</c:v>
                </c:pt>
                <c:pt idx="3">
                  <c:v>Dic. 2018</c:v>
                </c:pt>
                <c:pt idx="4">
                  <c:v>Dic. 2019</c:v>
                </c:pt>
                <c:pt idx="5">
                  <c:v>Dic. 2020</c:v>
                </c:pt>
                <c:pt idx="6">
                  <c:v>Dic. 2021</c:v>
                </c:pt>
                <c:pt idx="7">
                  <c:v>Nov.2022</c:v>
                </c:pt>
              </c:strCache>
              <c:extLst/>
            </c:strRef>
          </c:cat>
          <c:val>
            <c:numRef>
              <c:f>'III.5.10.Trasp. cedidos'!$F$11:$F$18</c:f>
              <c:numCache>
                <c:formatCode>_(* #,##0_);_(* \(#,##0\);_(* "-"??_);_(@_)</c:formatCode>
                <c:ptCount val="8"/>
                <c:pt idx="0">
                  <c:v>8284</c:v>
                </c:pt>
                <c:pt idx="1">
                  <c:v>7993</c:v>
                </c:pt>
                <c:pt idx="2">
                  <c:v>9213</c:v>
                </c:pt>
                <c:pt idx="3">
                  <c:v>8259</c:v>
                </c:pt>
                <c:pt idx="4">
                  <c:v>10417</c:v>
                </c:pt>
                <c:pt idx="5">
                  <c:v>3890</c:v>
                </c:pt>
                <c:pt idx="6">
                  <c:v>5337</c:v>
                </c:pt>
                <c:pt idx="7">
                  <c:v>8766</c:v>
                </c:pt>
              </c:numCache>
              <c:extLst/>
            </c:numRef>
          </c:val>
          <c:extLst>
            <c:ext xmlns:c16="http://schemas.microsoft.com/office/drawing/2014/chart" uri="{C3380CC4-5D6E-409C-BE32-E72D297353CC}">
              <c16:uniqueId val="{00000014-2CD1-4D77-9CAF-7FB58F489A15}"/>
            </c:ext>
          </c:extLst>
        </c:ser>
        <c:ser>
          <c:idx val="9"/>
          <c:order val="9"/>
          <c:tx>
            <c:strRef>
              <c:f>'III.5.10.Trasp. cedidos'!$G$5</c:f>
              <c:strCache>
                <c:ptCount val="1"/>
                <c:pt idx="0">
                  <c:v>Romana</c:v>
                </c:pt>
              </c:strCache>
            </c:strRef>
          </c:tx>
          <c:spPr>
            <a:solidFill>
              <a:schemeClr val="accent1">
                <a:shade val="53000"/>
              </a:schemeClr>
            </a:solidFill>
            <a:ln>
              <a:noFill/>
            </a:ln>
            <a:effectLst/>
            <a:sp3d/>
          </c:spPr>
          <c:invertIfNegative val="0"/>
          <c:cat>
            <c:strRef>
              <c:f>'III.5.10.Trasp. cedidos'!$A$11:$A$18</c:f>
              <c:strCache>
                <c:ptCount val="8"/>
                <c:pt idx="0">
                  <c:v>Dic. 2015</c:v>
                </c:pt>
                <c:pt idx="1">
                  <c:v>Dic. 2016</c:v>
                </c:pt>
                <c:pt idx="2">
                  <c:v>Dic. 2017</c:v>
                </c:pt>
                <c:pt idx="3">
                  <c:v>Dic. 2018</c:v>
                </c:pt>
                <c:pt idx="4">
                  <c:v>Dic. 2019</c:v>
                </c:pt>
                <c:pt idx="5">
                  <c:v>Dic. 2020</c:v>
                </c:pt>
                <c:pt idx="6">
                  <c:v>Dic. 2021</c:v>
                </c:pt>
                <c:pt idx="7">
                  <c:v>Nov.2022</c:v>
                </c:pt>
              </c:strCache>
              <c:extLst/>
            </c:strRef>
          </c:cat>
          <c:val>
            <c:numRef>
              <c:f>'III.5.10.Trasp. cedidos'!$G$11:$G$18</c:f>
              <c:numCache>
                <c:formatCode>_(* #,##0_);_(* \(#,##0\);_(* "-"??_);_(@_)</c:formatCode>
                <c:ptCount val="8"/>
                <c:pt idx="0">
                  <c:v>192</c:v>
                </c:pt>
                <c:pt idx="1">
                  <c:v>430</c:v>
                </c:pt>
                <c:pt idx="2">
                  <c:v>257</c:v>
                </c:pt>
                <c:pt idx="3">
                  <c:v>195</c:v>
                </c:pt>
                <c:pt idx="4">
                  <c:v>212</c:v>
                </c:pt>
                <c:pt idx="5">
                  <c:v>84</c:v>
                </c:pt>
                <c:pt idx="6">
                  <c:v>141</c:v>
                </c:pt>
                <c:pt idx="7">
                  <c:v>153</c:v>
                </c:pt>
              </c:numCache>
              <c:extLst/>
            </c:numRef>
          </c:val>
          <c:extLst>
            <c:ext xmlns:c16="http://schemas.microsoft.com/office/drawing/2014/chart" uri="{C3380CC4-5D6E-409C-BE32-E72D297353CC}">
              <c16:uniqueId val="{00000015-2CD1-4D77-9CAF-7FB58F489A15}"/>
            </c:ext>
          </c:extLst>
        </c:ser>
        <c:ser>
          <c:idx val="10"/>
          <c:order val="10"/>
          <c:tx>
            <c:strRef>
              <c:f>'III.5.10.Trasp. cedidos'!$H$5</c:f>
              <c:strCache>
                <c:ptCount val="1"/>
                <c:pt idx="0">
                  <c:v>Siembra</c:v>
                </c:pt>
              </c:strCache>
            </c:strRef>
          </c:tx>
          <c:spPr>
            <a:solidFill>
              <a:schemeClr val="accent1">
                <a:shade val="41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'III.5.10.Trasp. cedidos'!$A$11:$A$18</c:f>
              <c:strCache>
                <c:ptCount val="8"/>
                <c:pt idx="0">
                  <c:v>Dic. 2015</c:v>
                </c:pt>
                <c:pt idx="1">
                  <c:v>Dic. 2016</c:v>
                </c:pt>
                <c:pt idx="2">
                  <c:v>Dic. 2017</c:v>
                </c:pt>
                <c:pt idx="3">
                  <c:v>Dic. 2018</c:v>
                </c:pt>
                <c:pt idx="4">
                  <c:v>Dic. 2019</c:v>
                </c:pt>
                <c:pt idx="5">
                  <c:v>Dic. 2020</c:v>
                </c:pt>
                <c:pt idx="6">
                  <c:v>Dic. 2021</c:v>
                </c:pt>
                <c:pt idx="7">
                  <c:v>Nov.2022</c:v>
                </c:pt>
              </c:strCache>
              <c:extLst/>
            </c:strRef>
          </c:cat>
          <c:val>
            <c:numRef>
              <c:f>'III.5.10.Trasp. cedidos'!$H$11:$H$18</c:f>
              <c:numCache>
                <c:formatCode>_(* #,##0_);_(* \(#,##0\);_(* "-"??_);_(@_)</c:formatCode>
                <c:ptCount val="8"/>
                <c:pt idx="0">
                  <c:v>8960</c:v>
                </c:pt>
                <c:pt idx="1">
                  <c:v>13415</c:v>
                </c:pt>
                <c:pt idx="2">
                  <c:v>17231</c:v>
                </c:pt>
                <c:pt idx="3">
                  <c:v>18879</c:v>
                </c:pt>
                <c:pt idx="4">
                  <c:v>20749</c:v>
                </c:pt>
                <c:pt idx="5">
                  <c:v>4984</c:v>
                </c:pt>
                <c:pt idx="6">
                  <c:v>6784</c:v>
                </c:pt>
                <c:pt idx="7">
                  <c:v>10990</c:v>
                </c:pt>
              </c:numCache>
              <c:extLst/>
            </c:numRef>
          </c:val>
          <c:extLst>
            <c:ext xmlns:c16="http://schemas.microsoft.com/office/drawing/2014/chart" uri="{C3380CC4-5D6E-409C-BE32-E72D297353CC}">
              <c16:uniqueId val="{00000000-8546-4B14-8730-0EA08F65A332}"/>
            </c:ext>
          </c:extLst>
        </c:ser>
        <c:dLbls>
          <c:showLegendKey val="0"/>
          <c:showVal val="0"/>
          <c:showCatName val="0"/>
          <c:showSerName val="0"/>
          <c:showPercent val="0"/>
          <c:showBubbleSize val="0"/>
        </c:dLbls>
        <c:gapWidth val="21"/>
        <c:shape val="cylinder"/>
        <c:axId val="408465624"/>
        <c:axId val="408466016"/>
        <c:axId val="0"/>
        <c:extLst>
          <c:ext xmlns:c15="http://schemas.microsoft.com/office/drawing/2012/chart" uri="{02D57815-91ED-43cb-92C2-25804820EDAC}">
            <c15:filteredBarSeries>
              <c15:ser>
                <c:idx val="3"/>
                <c:order val="3"/>
                <c:tx>
                  <c:strRef>
                    <c:extLst>
                      <c:ext uri="{02D57815-91ED-43cb-92C2-25804820EDAC}">
                        <c15:formulaRef>
                          <c15:sqref>'III.5.13.Trasp. cedidos'!#REF!</c15:sqref>
                        </c15:formulaRef>
                      </c:ext>
                    </c:extLst>
                    <c:strCache>
                      <c:ptCount val="1"/>
                      <c:pt idx="0">
                        <c:v>#REF!</c:v>
                      </c:pt>
                    </c:strCache>
                  </c:strRef>
                </c:tx>
                <c:spPr>
                  <a:solidFill>
                    <a:schemeClr val="accent1">
                      <a:tint val="77000"/>
                    </a:schemeClr>
                  </a:solidFill>
                  <a:ln>
                    <a:noFill/>
                  </a:ln>
                  <a:effectLst/>
                  <a:sp3d/>
                </c:spPr>
                <c:invertIfNegative val="0"/>
                <c:cat>
                  <c:strRef>
                    <c:extLst>
                      <c:ext uri="{02D57815-91ED-43cb-92C2-25804820EDAC}">
                        <c15:formulaRef>
                          <c15:sqref>'III.5.10.Trasp. cedidos'!$A$11:$A$18</c15:sqref>
                        </c15:formulaRef>
                      </c:ext>
                    </c:extLst>
                    <c:strCache>
                      <c:ptCount val="8"/>
                      <c:pt idx="0">
                        <c:v>Dic. 2015</c:v>
                      </c:pt>
                      <c:pt idx="1">
                        <c:v>Dic. 2016</c:v>
                      </c:pt>
                      <c:pt idx="2">
                        <c:v>Dic. 2017</c:v>
                      </c:pt>
                      <c:pt idx="3">
                        <c:v>Dic. 2018</c:v>
                      </c:pt>
                      <c:pt idx="4">
                        <c:v>Dic. 2019</c:v>
                      </c:pt>
                      <c:pt idx="5">
                        <c:v>Dic. 2020</c:v>
                      </c:pt>
                      <c:pt idx="6">
                        <c:v>Dic. 2021</c:v>
                      </c:pt>
                      <c:pt idx="7">
                        <c:v>Nov.2022</c:v>
                      </c:pt>
                    </c:strCache>
                  </c:strRef>
                </c:cat>
                <c:val>
                  <c:numRef>
                    <c:extLst>
                      <c:ext uri="{02D57815-91ED-43cb-92C2-25804820EDAC}">
                        <c15:formulaRef>
                          <c15:sqref>'III.5.13.Trasp. cedidos'!#REF!</c15:sqref>
                        </c15:formulaRef>
                      </c:ext>
                    </c:extLst>
                  </c:numRef>
                </c:val>
                <c:extLst>
                  <c:ext xmlns:c16="http://schemas.microsoft.com/office/drawing/2014/chart" uri="{C3380CC4-5D6E-409C-BE32-E72D297353CC}">
                    <c16:uniqueId val="{00000003-2CD1-4D77-9CAF-7FB58F489A15}"/>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'III.5.13.Trasp. cedidos'!#REF!</c15:sqref>
                        </c15:formulaRef>
                      </c:ext>
                    </c:extLst>
                    <c:strCache>
                      <c:ptCount val="1"/>
                      <c:pt idx="0">
                        <c:v>#REF!</c:v>
                      </c:pt>
                    </c:strCache>
                  </c:strRef>
                </c:tx>
                <c:spPr>
                  <a:solidFill>
                    <a:schemeClr val="accent1">
                      <a:tint val="89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'III.5.10.Trasp. cedidos'!$A$11:$A$18</c15:sqref>
                        </c15:formulaRef>
                      </c:ext>
                    </c:extLst>
                    <c:strCache>
                      <c:ptCount val="8"/>
                      <c:pt idx="0">
                        <c:v>Dic. 2015</c:v>
                      </c:pt>
                      <c:pt idx="1">
                        <c:v>Dic. 2016</c:v>
                      </c:pt>
                      <c:pt idx="2">
                        <c:v>Dic. 2017</c:v>
                      </c:pt>
                      <c:pt idx="3">
                        <c:v>Dic. 2018</c:v>
                      </c:pt>
                      <c:pt idx="4">
                        <c:v>Dic. 2019</c:v>
                      </c:pt>
                      <c:pt idx="5">
                        <c:v>Dic. 2020</c:v>
                      </c:pt>
                      <c:pt idx="6">
                        <c:v>Dic. 2021</c:v>
                      </c:pt>
                      <c:pt idx="7">
                        <c:v>Nov.2022</c:v>
                      </c:pt>
                    </c:strCache>
                  </c:strRef>
                </c:cat>
                <c:val>
                  <c:numRef>
                    <c:extLst xmlns:c15="http://schemas.microsoft.com/office/drawing/2012/chart">
                      <c:ext xmlns:c15="http://schemas.microsoft.com/office/drawing/2012/chart" uri="{02D57815-91ED-43cb-92C2-25804820EDAC}">
                        <c15:formulaRef>
                          <c15:sqref>'III.5.13.Trasp. cedidos'!#REF!</c15:sqref>
                        </c15:formulaRef>
                      </c:ext>
                    </c:extLst>
                  </c:numRef>
                </c:val>
                <c:extLst xmlns:c15="http://schemas.microsoft.com/office/drawing/2012/chart">
                  <c:ext xmlns:c16="http://schemas.microsoft.com/office/drawing/2014/chart" uri="{C3380CC4-5D6E-409C-BE32-E72D297353CC}">
                    <c16:uniqueId val="{00000004-2CD1-4D77-9CAF-7FB58F489A15}"/>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'III.5.13.Trasp. cedidos'!#REF!</c15:sqref>
                        </c15:formulaRef>
                      </c:ext>
                    </c:extLst>
                    <c:strCache>
                      <c:ptCount val="1"/>
                      <c:pt idx="0">
                        <c:v>#REF!</c:v>
                      </c:pt>
                    </c:strCache>
                  </c:strRef>
                </c:tx>
                <c:spPr>
                  <a:solidFill>
                    <a:schemeClr val="accent1">
                      <a:shade val="88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'III.5.10.Trasp. cedidos'!$A$11:$A$18</c15:sqref>
                        </c15:formulaRef>
                      </c:ext>
                    </c:extLst>
                    <c:strCache>
                      <c:ptCount val="8"/>
                      <c:pt idx="0">
                        <c:v>Dic. 2015</c:v>
                      </c:pt>
                      <c:pt idx="1">
                        <c:v>Dic. 2016</c:v>
                      </c:pt>
                      <c:pt idx="2">
                        <c:v>Dic. 2017</c:v>
                      </c:pt>
                      <c:pt idx="3">
                        <c:v>Dic. 2018</c:v>
                      </c:pt>
                      <c:pt idx="4">
                        <c:v>Dic. 2019</c:v>
                      </c:pt>
                      <c:pt idx="5">
                        <c:v>Dic. 2020</c:v>
                      </c:pt>
                      <c:pt idx="6">
                        <c:v>Dic. 2021</c:v>
                      </c:pt>
                      <c:pt idx="7">
                        <c:v>Nov.2022</c:v>
                      </c:pt>
                    </c:strCache>
                  </c:strRef>
                </c:cat>
                <c:val>
                  <c:numRef>
                    <c:extLst xmlns:c15="http://schemas.microsoft.com/office/drawing/2012/chart">
                      <c:ext xmlns:c15="http://schemas.microsoft.com/office/drawing/2012/chart" uri="{02D57815-91ED-43cb-92C2-25804820EDAC}">
                        <c15:formulaRef>
                          <c15:sqref>'III.5.13.Trasp. cedidos'!#REF!</c15:sqref>
                        </c15:formulaRef>
                      </c:ext>
                    </c:extLst>
                  </c:numRef>
                </c:val>
                <c:extLst xmlns:c15="http://schemas.microsoft.com/office/drawing/2012/chart">
                  <c:ext xmlns:c16="http://schemas.microsoft.com/office/drawing/2014/chart" uri="{C3380CC4-5D6E-409C-BE32-E72D297353CC}">
                    <c16:uniqueId val="{00000006-2CD1-4D77-9CAF-7FB58F489A15}"/>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'III.5.13.Trasp. cedidos'!#REF!</c15:sqref>
                        </c15:formulaRef>
                      </c:ext>
                    </c:extLst>
                    <c:strCache>
                      <c:ptCount val="1"/>
                      <c:pt idx="0">
                        <c:v>#REF!</c:v>
                      </c:pt>
                    </c:strCache>
                  </c:strRef>
                </c:tx>
                <c:spPr>
                  <a:solidFill>
                    <a:schemeClr val="accent1">
                      <a:shade val="76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'III.5.10.Trasp. cedidos'!$A$11:$A$18</c15:sqref>
                        </c15:formulaRef>
                      </c:ext>
                    </c:extLst>
                    <c:strCache>
                      <c:ptCount val="8"/>
                      <c:pt idx="0">
                        <c:v>Dic. 2015</c:v>
                      </c:pt>
                      <c:pt idx="1">
                        <c:v>Dic. 2016</c:v>
                      </c:pt>
                      <c:pt idx="2">
                        <c:v>Dic. 2017</c:v>
                      </c:pt>
                      <c:pt idx="3">
                        <c:v>Dic. 2018</c:v>
                      </c:pt>
                      <c:pt idx="4">
                        <c:v>Dic. 2019</c:v>
                      </c:pt>
                      <c:pt idx="5">
                        <c:v>Dic. 2020</c:v>
                      </c:pt>
                      <c:pt idx="6">
                        <c:v>Dic. 2021</c:v>
                      </c:pt>
                      <c:pt idx="7">
                        <c:v>Nov.2022</c:v>
                      </c:pt>
                    </c:strCache>
                  </c:strRef>
                </c:cat>
                <c:val>
                  <c:numRef>
                    <c:extLst xmlns:c15="http://schemas.microsoft.com/office/drawing/2012/chart">
                      <c:ext xmlns:c15="http://schemas.microsoft.com/office/drawing/2012/chart" uri="{02D57815-91ED-43cb-92C2-25804820EDAC}">
                        <c15:formulaRef>
                          <c15:sqref>'III.5.13.Trasp. cedidos'!#REF!</c15:sqref>
                        </c15:formulaRef>
                      </c:ext>
                    </c:extLst>
                  </c:numRef>
                </c:val>
                <c:extLst xmlns:c15="http://schemas.microsoft.com/office/drawing/2012/chart">
                  <c:ext xmlns:c16="http://schemas.microsoft.com/office/drawing/2014/chart" uri="{C3380CC4-5D6E-409C-BE32-E72D297353CC}">
                    <c16:uniqueId val="{00000007-2CD1-4D77-9CAF-7FB58F489A15}"/>
                  </c:ext>
                </c:extLst>
              </c15:ser>
            </c15:filteredBarSeries>
          </c:ext>
        </c:extLst>
      </c:bar3DChart>
      <c:catAx>
        <c:axId val="408465624"/>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08466016"/>
        <c:crosses val="autoZero"/>
        <c:auto val="1"/>
        <c:lblAlgn val="ctr"/>
        <c:lblOffset val="100"/>
        <c:noMultiLvlLbl val="0"/>
      </c:catAx>
      <c:valAx>
        <c:axId val="408466016"/>
        <c:scaling>
          <c:orientation val="minMax"/>
        </c:scaling>
        <c:delete val="1"/>
        <c:axPos val="l"/>
        <c:numFmt formatCode="_(* #,##0_);_(* \(#,##0\);_(* &quot;-&quot;??_);_(@_)" sourceLinked="1"/>
        <c:majorTickMark val="out"/>
        <c:minorTickMark val="none"/>
        <c:tickLblPos val="nextTo"/>
        <c:crossAx val="408465624"/>
        <c:crosses val="autoZero"/>
        <c:crossBetween val="between"/>
      </c:valAx>
      <c:spPr>
        <a:noFill/>
        <a:ln w="25400">
          <a:noFill/>
        </a:ln>
        <a:effectLst/>
      </c:spPr>
    </c:plotArea>
    <c:legend>
      <c:legendPos val="b"/>
      <c:layout>
        <c:manualLayout>
          <c:xMode val="edge"/>
          <c:yMode val="edge"/>
          <c:x val="5.9755589826077454E-2"/>
          <c:y val="8.627683156209974E-2"/>
          <c:w val="0.81512882615132776"/>
          <c:h val="4.2511392242291543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1000">
          <a:latin typeface="Arial" panose="020B0604020202020204" pitchFamily="34" charset="0"/>
          <a:cs typeface="Arial" panose="020B0604020202020204" pitchFamily="34" charset="0"/>
        </a:defRPr>
      </a:pPr>
      <a:endParaRPr lang="en-US"/>
    </a:p>
  </c:txPr>
  <c:printSettings>
    <c:headerFooter/>
    <c:pageMargins b="0.75000000000000233" l="0.70000000000000062" r="0.70000000000000062" t="0.75000000000000233" header="0.30000000000000032" footer="0.30000000000000032"/>
    <c:pageSetup/>
  </c:printSettings>
  <c:userShapes r:id="rId3"/>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r>
              <a:rPr lang="en-US"/>
              <a:t>Traspasos Cedidos por las Entidades de Reparto</a:t>
            </a:r>
          </a:p>
        </c:rich>
      </c:tx>
      <c:layout>
        <c:manualLayout>
          <c:xMode val="edge"/>
          <c:yMode val="edge"/>
          <c:x val="0.27232040888482822"/>
          <c:y val="4.6092331082102665E-2"/>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view3D>
      <c:rotX val="10"/>
      <c:rotY val="1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7211533547558779E-2"/>
          <c:y val="0.36162527289160712"/>
          <c:w val="0.97062303575689413"/>
          <c:h val="0.4954505228901217"/>
        </c:manualLayout>
      </c:layout>
      <c:bar3DChart>
        <c:barDir val="col"/>
        <c:grouping val="stacked"/>
        <c:varyColors val="0"/>
        <c:ser>
          <c:idx val="0"/>
          <c:order val="0"/>
          <c:tx>
            <c:strRef>
              <c:f>'III.5.10.Trasp. cedidos'!$J$5</c:f>
              <c:strCache>
                <c:ptCount val="1"/>
                <c:pt idx="0">
                  <c:v>FPBC</c:v>
                </c:pt>
              </c:strCache>
            </c:strRef>
          </c:tx>
          <c:spPr>
            <a:solidFill>
              <a:schemeClr val="accent1">
                <a:tint val="58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'III.5.10.Trasp. cedidos'!$A$6:$A$18</c15:sqref>
                  </c15:fullRef>
                </c:ext>
              </c:extLst>
              <c:f>'III.5.10.Trasp. cedidos'!$A$11:$A$18</c:f>
              <c:strCache>
                <c:ptCount val="8"/>
                <c:pt idx="0">
                  <c:v>Dic. 2015</c:v>
                </c:pt>
                <c:pt idx="1">
                  <c:v>Dic. 2016</c:v>
                </c:pt>
                <c:pt idx="2">
                  <c:v>Dic. 2017</c:v>
                </c:pt>
                <c:pt idx="3">
                  <c:v>Dic. 2018</c:v>
                </c:pt>
                <c:pt idx="4">
                  <c:v>Dic. 2019</c:v>
                </c:pt>
                <c:pt idx="5">
                  <c:v>Dic. 2020</c:v>
                </c:pt>
                <c:pt idx="6">
                  <c:v>Dic. 2021</c:v>
                </c:pt>
                <c:pt idx="7">
                  <c:v>Nov.2022</c:v>
                </c:pt>
              </c:strCache>
            </c:strRef>
          </c:cat>
          <c:val>
            <c:numRef>
              <c:extLst>
                <c:ext xmlns:c15="http://schemas.microsoft.com/office/drawing/2012/chart" uri="{02D57815-91ED-43cb-92C2-25804820EDAC}">
                  <c15:fullRef>
                    <c15:sqref>'III.5.10.Trasp. cedidos'!$J$6:$J$18</c15:sqref>
                  </c15:fullRef>
                </c:ext>
              </c:extLst>
              <c:f>'III.5.10.Trasp. cedidos'!$J$11:$J$18</c:f>
              <c:numCache>
                <c:formatCode>0</c:formatCode>
                <c:ptCount val="8"/>
                <c:pt idx="0">
                  <c:v>90</c:v>
                </c:pt>
                <c:pt idx="1">
                  <c:v>96</c:v>
                </c:pt>
                <c:pt idx="2">
                  <c:v>104</c:v>
                </c:pt>
                <c:pt idx="3">
                  <c:v>120</c:v>
                </c:pt>
                <c:pt idx="4">
                  <c:v>18</c:v>
                </c:pt>
                <c:pt idx="5">
                  <c:v>15</c:v>
                </c:pt>
                <c:pt idx="6">
                  <c:v>4</c:v>
                </c:pt>
                <c:pt idx="7">
                  <c:v>3</c:v>
                </c:pt>
              </c:numCache>
            </c:numRef>
          </c:val>
          <c:extLst>
            <c:ext xmlns:c16="http://schemas.microsoft.com/office/drawing/2014/chart" uri="{C3380CC4-5D6E-409C-BE32-E72D297353CC}">
              <c16:uniqueId val="{00000000-FAF8-4141-8419-6C576D7420E7}"/>
            </c:ext>
          </c:extLst>
        </c:ser>
        <c:ser>
          <c:idx val="1"/>
          <c:order val="1"/>
          <c:tx>
            <c:strRef>
              <c:f>'III.5.10.Trasp. cedidos'!$K$5</c:f>
              <c:strCache>
                <c:ptCount val="1"/>
                <c:pt idx="0">
                  <c:v>Bco Reservas</c:v>
                </c:pt>
              </c:strCache>
            </c:strRef>
          </c:tx>
          <c:spPr>
            <a:solidFill>
              <a:schemeClr val="accent1">
                <a:tint val="86000"/>
              </a:schemeClr>
            </a:solidFill>
            <a:ln>
              <a:noFill/>
            </a:ln>
            <a:effectLst/>
            <a:sp3d/>
          </c:spPr>
          <c:invertIfNegative val="0"/>
          <c:dLbls>
            <c:dLbl>
              <c:idx val="1"/>
              <c:layout>
                <c:manualLayout>
                  <c:x val="1.1994240066401408E-2"/>
                  <c:y val="-2.76905191296427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6F4-4B8E-8513-6A9383978EB7}"/>
                </c:ext>
              </c:extLst>
            </c:dLbl>
            <c:dLbl>
              <c:idx val="3"/>
              <c:layout>
                <c:manualLayout>
                  <c:x val="1.7134628666287727E-3"/>
                  <c:y val="7.3841384345713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6F4-4B8E-8513-6A9383978EB7}"/>
                </c:ext>
              </c:extLst>
            </c:dLbl>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'III.5.10.Trasp. cedidos'!$A$6:$A$18</c15:sqref>
                  </c15:fullRef>
                </c:ext>
              </c:extLst>
              <c:f>'III.5.10.Trasp. cedidos'!$A$11:$A$18</c:f>
              <c:strCache>
                <c:ptCount val="8"/>
                <c:pt idx="0">
                  <c:v>Dic. 2015</c:v>
                </c:pt>
                <c:pt idx="1">
                  <c:v>Dic. 2016</c:v>
                </c:pt>
                <c:pt idx="2">
                  <c:v>Dic. 2017</c:v>
                </c:pt>
                <c:pt idx="3">
                  <c:v>Dic. 2018</c:v>
                </c:pt>
                <c:pt idx="4">
                  <c:v>Dic. 2019</c:v>
                </c:pt>
                <c:pt idx="5">
                  <c:v>Dic. 2020</c:v>
                </c:pt>
                <c:pt idx="6">
                  <c:v>Dic. 2021</c:v>
                </c:pt>
                <c:pt idx="7">
                  <c:v>Nov.2022</c:v>
                </c:pt>
              </c:strCache>
            </c:strRef>
          </c:cat>
          <c:val>
            <c:numRef>
              <c:extLst>
                <c:ext xmlns:c15="http://schemas.microsoft.com/office/drawing/2012/chart" uri="{02D57815-91ED-43cb-92C2-25804820EDAC}">
                  <c15:fullRef>
                    <c15:sqref>'III.5.10.Trasp. cedidos'!$K$6:$K$18</c15:sqref>
                  </c15:fullRef>
                </c:ext>
              </c:extLst>
              <c:f>'III.5.10.Trasp. cedidos'!$K$11:$K$18</c:f>
              <c:numCache>
                <c:formatCode>0</c:formatCode>
                <c:ptCount val="8"/>
                <c:pt idx="0">
                  <c:v>2</c:v>
                </c:pt>
                <c:pt idx="1">
                  <c:v>0</c:v>
                </c:pt>
                <c:pt idx="2">
                  <c:v>4</c:v>
                </c:pt>
                <c:pt idx="3">
                  <c:v>50</c:v>
                </c:pt>
                <c:pt idx="4">
                  <c:v>9</c:v>
                </c:pt>
                <c:pt idx="5">
                  <c:v>5</c:v>
                </c:pt>
                <c:pt idx="6">
                  <c:v>23</c:v>
                </c:pt>
                <c:pt idx="7">
                  <c:v>15</c:v>
                </c:pt>
              </c:numCache>
            </c:numRef>
          </c:val>
          <c:extLst>
            <c:ext xmlns:c16="http://schemas.microsoft.com/office/drawing/2014/chart" uri="{C3380CC4-5D6E-409C-BE32-E72D297353CC}">
              <c16:uniqueId val="{0000000D-FAF8-4141-8419-6C576D7420E7}"/>
            </c:ext>
          </c:extLst>
        </c:ser>
        <c:ser>
          <c:idx val="2"/>
          <c:order val="2"/>
          <c:tx>
            <c:strRef>
              <c:f>'III.5.10.Trasp. cedidos'!$L$5</c:f>
              <c:strCache>
                <c:ptCount val="1"/>
                <c:pt idx="0">
                  <c:v>INABIMA</c:v>
                </c:pt>
              </c:strCache>
            </c:strRef>
          </c:tx>
          <c:spPr>
            <a:solidFill>
              <a:schemeClr val="accent1">
                <a:shade val="86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'III.5.10.Trasp. cedidos'!$A$6:$A$18</c15:sqref>
                  </c15:fullRef>
                </c:ext>
              </c:extLst>
              <c:f>'III.5.10.Trasp. cedidos'!$A$11:$A$18</c:f>
              <c:strCache>
                <c:ptCount val="8"/>
                <c:pt idx="0">
                  <c:v>Dic. 2015</c:v>
                </c:pt>
                <c:pt idx="1">
                  <c:v>Dic. 2016</c:v>
                </c:pt>
                <c:pt idx="2">
                  <c:v>Dic. 2017</c:v>
                </c:pt>
                <c:pt idx="3">
                  <c:v>Dic. 2018</c:v>
                </c:pt>
                <c:pt idx="4">
                  <c:v>Dic. 2019</c:v>
                </c:pt>
                <c:pt idx="5">
                  <c:v>Dic. 2020</c:v>
                </c:pt>
                <c:pt idx="6">
                  <c:v>Dic. 2021</c:v>
                </c:pt>
                <c:pt idx="7">
                  <c:v>Nov.2022</c:v>
                </c:pt>
              </c:strCache>
            </c:strRef>
          </c:cat>
          <c:val>
            <c:numRef>
              <c:extLst>
                <c:ext xmlns:c15="http://schemas.microsoft.com/office/drawing/2012/chart" uri="{02D57815-91ED-43cb-92C2-25804820EDAC}">
                  <c15:fullRef>
                    <c15:sqref>'III.5.10.Trasp. cedidos'!$L$6:$L$18</c15:sqref>
                  </c15:fullRef>
                </c:ext>
              </c:extLst>
              <c:f>'III.5.10.Trasp. cedidos'!$L$11:$L$18</c:f>
              <c:numCache>
                <c:formatCode>0</c:formatCode>
                <c:ptCount val="8"/>
                <c:pt idx="0">
                  <c:v>37</c:v>
                </c:pt>
                <c:pt idx="1">
                  <c:v>7</c:v>
                </c:pt>
                <c:pt idx="2">
                  <c:v>11</c:v>
                </c:pt>
                <c:pt idx="3">
                  <c:v>5</c:v>
                </c:pt>
                <c:pt idx="4">
                  <c:v>302</c:v>
                </c:pt>
                <c:pt idx="5">
                  <c:v>208</c:v>
                </c:pt>
                <c:pt idx="6">
                  <c:v>314</c:v>
                </c:pt>
                <c:pt idx="7">
                  <c:v>197</c:v>
                </c:pt>
              </c:numCache>
            </c:numRef>
          </c:val>
          <c:extLst>
            <c:ext xmlns:c16="http://schemas.microsoft.com/office/drawing/2014/chart" uri="{C3380CC4-5D6E-409C-BE32-E72D297353CC}">
              <c16:uniqueId val="{0000000E-FAF8-4141-8419-6C576D7420E7}"/>
            </c:ext>
          </c:extLst>
        </c:ser>
        <c:ser>
          <c:idx val="3"/>
          <c:order val="3"/>
          <c:tx>
            <c:strRef>
              <c:f>'III.5.10.Trasp. cedidos'!$M$5</c:f>
              <c:strCache>
                <c:ptCount val="1"/>
                <c:pt idx="0">
                  <c:v>Ministerio de Hacienda</c:v>
                </c:pt>
              </c:strCache>
            </c:strRef>
          </c:tx>
          <c:spPr>
            <a:solidFill>
              <a:schemeClr val="accent1">
                <a:shade val="58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'III.5.10.Trasp. cedidos'!$A$6:$A$18</c15:sqref>
                  </c15:fullRef>
                </c:ext>
              </c:extLst>
              <c:f>'III.5.10.Trasp. cedidos'!$A$11:$A$18</c:f>
              <c:strCache>
                <c:ptCount val="8"/>
                <c:pt idx="0">
                  <c:v>Dic. 2015</c:v>
                </c:pt>
                <c:pt idx="1">
                  <c:v>Dic. 2016</c:v>
                </c:pt>
                <c:pt idx="2">
                  <c:v>Dic. 2017</c:v>
                </c:pt>
                <c:pt idx="3">
                  <c:v>Dic. 2018</c:v>
                </c:pt>
                <c:pt idx="4">
                  <c:v>Dic. 2019</c:v>
                </c:pt>
                <c:pt idx="5">
                  <c:v>Dic. 2020</c:v>
                </c:pt>
                <c:pt idx="6">
                  <c:v>Dic. 2021</c:v>
                </c:pt>
                <c:pt idx="7">
                  <c:v>Nov.2022</c:v>
                </c:pt>
              </c:strCache>
            </c:strRef>
          </c:cat>
          <c:val>
            <c:numRef>
              <c:extLst>
                <c:ext xmlns:c15="http://schemas.microsoft.com/office/drawing/2012/chart" uri="{02D57815-91ED-43cb-92C2-25804820EDAC}">
                  <c15:fullRef>
                    <c15:sqref>'III.5.10.Trasp. cedidos'!$M$6:$M$18</c15:sqref>
                  </c15:fullRef>
                </c:ext>
              </c:extLst>
              <c:f>'III.5.10.Trasp. cedidos'!$M$11:$M$18</c:f>
              <c:numCache>
                <c:formatCode>0</c:formatCode>
                <c:ptCount val="8"/>
                <c:pt idx="0">
                  <c:v>0</c:v>
                </c:pt>
                <c:pt idx="1">
                  <c:v>0</c:v>
                </c:pt>
                <c:pt idx="2">
                  <c:v>267</c:v>
                </c:pt>
                <c:pt idx="3">
                  <c:v>144</c:v>
                </c:pt>
                <c:pt idx="4">
                  <c:v>108</c:v>
                </c:pt>
                <c:pt idx="5">
                  <c:v>38</c:v>
                </c:pt>
                <c:pt idx="6">
                  <c:v>54</c:v>
                </c:pt>
                <c:pt idx="7">
                  <c:v>88</c:v>
                </c:pt>
              </c:numCache>
            </c:numRef>
          </c:val>
          <c:extLst>
            <c:ext xmlns:c16="http://schemas.microsoft.com/office/drawing/2014/chart" uri="{C3380CC4-5D6E-409C-BE32-E72D297353CC}">
              <c16:uniqueId val="{0000000F-FAF8-4141-8419-6C576D7420E7}"/>
            </c:ext>
          </c:extLst>
        </c:ser>
        <c:dLbls>
          <c:showLegendKey val="0"/>
          <c:showVal val="0"/>
          <c:showCatName val="0"/>
          <c:showSerName val="0"/>
          <c:showPercent val="0"/>
          <c:showBubbleSize val="0"/>
        </c:dLbls>
        <c:gapWidth val="13"/>
        <c:shape val="cylinder"/>
        <c:axId val="408466800"/>
        <c:axId val="408893536"/>
        <c:axId val="0"/>
      </c:bar3DChart>
      <c:catAx>
        <c:axId val="40846680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08893536"/>
        <c:crosses val="autoZero"/>
        <c:auto val="1"/>
        <c:lblAlgn val="ctr"/>
        <c:lblOffset val="100"/>
        <c:noMultiLvlLbl val="0"/>
      </c:catAx>
      <c:valAx>
        <c:axId val="408893536"/>
        <c:scaling>
          <c:orientation val="minMax"/>
        </c:scaling>
        <c:delete val="1"/>
        <c:axPos val="l"/>
        <c:numFmt formatCode="0" sourceLinked="1"/>
        <c:majorTickMark val="out"/>
        <c:minorTickMark val="none"/>
        <c:tickLblPos val="nextTo"/>
        <c:crossAx val="408466800"/>
        <c:crosses val="autoZero"/>
        <c:crossBetween val="between"/>
      </c:valAx>
      <c:spPr>
        <a:noFill/>
        <a:ln w="25400">
          <a:noFill/>
        </a:ln>
        <a:effectLst/>
      </c:spPr>
    </c:plotArea>
    <c:legend>
      <c:legendPos val="b"/>
      <c:layout>
        <c:manualLayout>
          <c:xMode val="edge"/>
          <c:yMode val="edge"/>
          <c:x val="8.9337043167365973E-2"/>
          <c:y val="8.0935791239891863E-2"/>
          <c:w val="0.81509029199245475"/>
          <c:h val="4.5286876736837796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1000">
          <a:latin typeface="Arial" panose="020B0604020202020204" pitchFamily="34" charset="0"/>
          <a:cs typeface="Arial" panose="020B0604020202020204" pitchFamily="34" charset="0"/>
        </a:defRPr>
      </a:pPr>
      <a:endParaRPr lang="en-US"/>
    </a:p>
  </c:txPr>
  <c:printSettings>
    <c:headerFooter/>
    <c:pageMargins b="0.75000000000000233" l="0.70000000000000062" r="0.70000000000000062" t="0.75000000000000233" header="0.30000000000000032" footer="0.30000000000000032"/>
    <c:pageSetup/>
  </c:printSettings>
  <c:userShapes r:id="rId3"/>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600" b="1" i="0" u="none" strike="noStrike" kern="1200" baseline="0">
                <a:solidFill>
                  <a:schemeClr val="tx1"/>
                </a:solidFill>
                <a:latin typeface="+mn-lt"/>
                <a:ea typeface="+mn-ea"/>
                <a:cs typeface="+mn-cs"/>
              </a:defRPr>
            </a:pPr>
            <a:r>
              <a:rPr lang="en-US" sz="1600">
                <a:latin typeface="Calibri" pitchFamily="34" charset="0"/>
              </a:rPr>
              <a:t>Traspaso Netos </a:t>
            </a:r>
            <a:r>
              <a:rPr lang="en-US" sz="1600" baseline="0">
                <a:latin typeface="Calibri" pitchFamily="34" charset="0"/>
              </a:rPr>
              <a:t> </a:t>
            </a:r>
            <a:r>
              <a:rPr lang="en-US" sz="1600">
                <a:latin typeface="Calibri" pitchFamily="34" charset="0"/>
              </a:rPr>
              <a:t>Entidades de CCI</a:t>
            </a:r>
          </a:p>
        </c:rich>
      </c:tx>
      <c:layout>
        <c:manualLayout>
          <c:xMode val="edge"/>
          <c:yMode val="edge"/>
          <c:x val="0.37169378738150005"/>
          <c:y val="4.3368529000438152E-2"/>
        </c:manualLayout>
      </c:layout>
      <c:overlay val="0"/>
      <c:spPr>
        <a:noFill/>
        <a:ln>
          <a:noFill/>
        </a:ln>
        <a:effectLst/>
      </c:spPr>
      <c:txPr>
        <a:bodyPr rot="0" spcFirstLastPara="1" vertOverflow="ellipsis" vert="horz" wrap="square" anchor="ctr" anchorCtr="1"/>
        <a:lstStyle/>
        <a:p>
          <a:pPr>
            <a:defRPr lang="en-US" sz="1600" b="1" i="0" u="none" strike="noStrike" kern="1200" baseline="0">
              <a:solidFill>
                <a:schemeClr val="tx1"/>
              </a:solidFill>
              <a:latin typeface="+mn-lt"/>
              <a:ea typeface="+mn-ea"/>
              <a:cs typeface="+mn-cs"/>
            </a:defRPr>
          </a:pPr>
          <a:endParaRPr lang="en-US"/>
        </a:p>
      </c:txPr>
    </c:title>
    <c:autoTitleDeleted val="0"/>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4779862668213856E-2"/>
          <c:y val="0.25692211422295969"/>
          <c:w val="0.92872111926271006"/>
          <c:h val="0.54100592038880702"/>
        </c:manualLayout>
      </c:layout>
      <c:bar3DChart>
        <c:barDir val="col"/>
        <c:grouping val="stacked"/>
        <c:varyColors val="0"/>
        <c:ser>
          <c:idx val="0"/>
          <c:order val="0"/>
          <c:tx>
            <c:strRef>
              <c:f>'III.5.11.Trasp. netos'!$D$5</c:f>
              <c:strCache>
                <c:ptCount val="1"/>
                <c:pt idx="0">
                  <c:v>JMMB-BDI</c:v>
                </c:pt>
              </c:strCache>
            </c:strRef>
          </c:tx>
          <c:spPr>
            <a:solidFill>
              <a:schemeClr val="accent1"/>
            </a:solidFill>
            <a:ln>
              <a:noFill/>
            </a:ln>
            <a:effectLst/>
            <a:sp3d/>
          </c:spPr>
          <c:invertIfNegative val="0"/>
          <c:cat>
            <c:strRef>
              <c:f>'III.5.11.Trasp. netos'!$A$6:$A$18</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Ene - Nov. 2022</c:v>
                </c:pt>
              </c:strCache>
            </c:strRef>
          </c:cat>
          <c:val>
            <c:numRef>
              <c:f>'III.5.11.Trasp. netos'!$D$6:$D$18</c:f>
              <c:numCache>
                <c:formatCode>#,##0_);[Red]\(#,##0\)</c:formatCode>
                <c:ptCount val="13"/>
                <c:pt idx="0">
                  <c:v>0</c:v>
                </c:pt>
                <c:pt idx="1">
                  <c:v>0</c:v>
                </c:pt>
                <c:pt idx="2">
                  <c:v>0</c:v>
                </c:pt>
                <c:pt idx="3">
                  <c:v>0</c:v>
                </c:pt>
                <c:pt idx="4">
                  <c:v>0</c:v>
                </c:pt>
                <c:pt idx="5">
                  <c:v>0</c:v>
                </c:pt>
                <c:pt idx="6">
                  <c:v>0</c:v>
                </c:pt>
                <c:pt idx="7">
                  <c:v>287</c:v>
                </c:pt>
                <c:pt idx="8">
                  <c:v>2541</c:v>
                </c:pt>
                <c:pt idx="9">
                  <c:v>3097</c:v>
                </c:pt>
                <c:pt idx="10">
                  <c:v>617</c:v>
                </c:pt>
                <c:pt idx="11">
                  <c:v>1256</c:v>
                </c:pt>
                <c:pt idx="12">
                  <c:v>1358</c:v>
                </c:pt>
              </c:numCache>
            </c:numRef>
          </c:val>
          <c:extLst>
            <c:ext xmlns:c16="http://schemas.microsoft.com/office/drawing/2014/chart" uri="{C3380CC4-5D6E-409C-BE32-E72D297353CC}">
              <c16:uniqueId val="{00000000-BA3E-4CD4-8144-37D760A08815}"/>
            </c:ext>
          </c:extLst>
        </c:ser>
        <c:ser>
          <c:idx val="5"/>
          <c:order val="4"/>
          <c:tx>
            <c:strRef>
              <c:f>'III.5.11.Trasp. netos'!$E$5</c:f>
              <c:strCache>
                <c:ptCount val="1"/>
                <c:pt idx="0">
                  <c:v>Popular</c:v>
                </c:pt>
              </c:strCache>
            </c:strRef>
          </c:tx>
          <c:spPr>
            <a:solidFill>
              <a:schemeClr val="accent5">
                <a:lumMod val="60000"/>
              </a:schemeClr>
            </a:solidFill>
            <a:ln>
              <a:noFill/>
            </a:ln>
            <a:effectLst/>
            <a:sp3d/>
          </c:spPr>
          <c:invertIfNegative val="0"/>
          <c:cat>
            <c:strRef>
              <c:f>'III.5.11.Trasp. netos'!$A$6:$A$18</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Ene - Nov. 2022</c:v>
                </c:pt>
              </c:strCache>
            </c:strRef>
          </c:cat>
          <c:val>
            <c:numRef>
              <c:f>'III.5.11.Trasp. netos'!$E$6:$E$18</c:f>
              <c:numCache>
                <c:formatCode>#,##0_);[Red]\(#,##0\)</c:formatCode>
                <c:ptCount val="13"/>
                <c:pt idx="0">
                  <c:v>-1840</c:v>
                </c:pt>
                <c:pt idx="1">
                  <c:v>-1031</c:v>
                </c:pt>
                <c:pt idx="2">
                  <c:v>-1617</c:v>
                </c:pt>
                <c:pt idx="3">
                  <c:v>-2160</c:v>
                </c:pt>
                <c:pt idx="4">
                  <c:v>-5285</c:v>
                </c:pt>
                <c:pt idx="5">
                  <c:v>-5475</c:v>
                </c:pt>
                <c:pt idx="6">
                  <c:v>-7636</c:v>
                </c:pt>
                <c:pt idx="7">
                  <c:v>-2211</c:v>
                </c:pt>
                <c:pt idx="8">
                  <c:v>6599</c:v>
                </c:pt>
                <c:pt idx="9">
                  <c:v>-4949</c:v>
                </c:pt>
                <c:pt idx="10">
                  <c:v>-2569</c:v>
                </c:pt>
                <c:pt idx="11">
                  <c:v>-3592</c:v>
                </c:pt>
                <c:pt idx="12">
                  <c:v>-10095</c:v>
                </c:pt>
              </c:numCache>
            </c:numRef>
          </c:val>
          <c:extLst>
            <c:ext xmlns:c16="http://schemas.microsoft.com/office/drawing/2014/chart" uri="{C3380CC4-5D6E-409C-BE32-E72D297353CC}">
              <c16:uniqueId val="{00000005-BA3E-4CD4-8144-37D760A08815}"/>
            </c:ext>
          </c:extLst>
        </c:ser>
        <c:ser>
          <c:idx val="8"/>
          <c:order val="6"/>
          <c:tx>
            <c:strRef>
              <c:f>'III.5.11.Trasp. netos'!$F$5</c:f>
              <c:strCache>
                <c:ptCount val="1"/>
                <c:pt idx="0">
                  <c:v>Reservas</c:v>
                </c:pt>
              </c:strCache>
            </c:strRef>
          </c:tx>
          <c:spPr>
            <a:solidFill>
              <a:srgbClr val="00539B"/>
            </a:solidFill>
            <a:ln>
              <a:noFill/>
            </a:ln>
            <a:effectLst/>
            <a:sp3d/>
          </c:spPr>
          <c:invertIfNegative val="0"/>
          <c:cat>
            <c:strRef>
              <c:f>'III.5.11.Trasp. netos'!$A$6:$A$18</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Ene - Nov. 2022</c:v>
                </c:pt>
              </c:strCache>
            </c:strRef>
          </c:cat>
          <c:val>
            <c:numRef>
              <c:f>'III.5.11.Trasp. netos'!$F$6:$F$18</c:f>
              <c:numCache>
                <c:formatCode>#,##0_);[Red]\(#,##0\)</c:formatCode>
                <c:ptCount val="13"/>
                <c:pt idx="0">
                  <c:v>-1137</c:v>
                </c:pt>
                <c:pt idx="1">
                  <c:v>2090</c:v>
                </c:pt>
                <c:pt idx="2">
                  <c:v>1986</c:v>
                </c:pt>
                <c:pt idx="3">
                  <c:v>4515</c:v>
                </c:pt>
                <c:pt idx="4">
                  <c:v>7338</c:v>
                </c:pt>
                <c:pt idx="5">
                  <c:v>12142</c:v>
                </c:pt>
                <c:pt idx="6">
                  <c:v>14268</c:v>
                </c:pt>
                <c:pt idx="7">
                  <c:v>10167</c:v>
                </c:pt>
                <c:pt idx="8">
                  <c:v>13594</c:v>
                </c:pt>
                <c:pt idx="9">
                  <c:v>9404</c:v>
                </c:pt>
                <c:pt idx="10">
                  <c:v>2844</c:v>
                </c:pt>
                <c:pt idx="11">
                  <c:v>2885</c:v>
                </c:pt>
                <c:pt idx="12">
                  <c:v>-2311</c:v>
                </c:pt>
              </c:numCache>
            </c:numRef>
          </c:val>
          <c:extLst>
            <c:ext xmlns:c16="http://schemas.microsoft.com/office/drawing/2014/chart" uri="{C3380CC4-5D6E-409C-BE32-E72D297353CC}">
              <c16:uniqueId val="{00000008-BA3E-4CD4-8144-37D760A08815}"/>
            </c:ext>
          </c:extLst>
        </c:ser>
        <c:ser>
          <c:idx val="9"/>
          <c:order val="7"/>
          <c:tx>
            <c:strRef>
              <c:f>'III.5.11.Trasp. netos'!$G$5</c:f>
              <c:strCache>
                <c:ptCount val="1"/>
                <c:pt idx="0">
                  <c:v>Romana</c:v>
                </c:pt>
              </c:strCache>
            </c:strRef>
          </c:tx>
          <c:spPr>
            <a:solidFill>
              <a:schemeClr val="accent1">
                <a:lumMod val="80000"/>
              </a:schemeClr>
            </a:solidFill>
            <a:ln>
              <a:noFill/>
            </a:ln>
            <a:effectLst/>
            <a:sp3d/>
          </c:spPr>
          <c:invertIfNegative val="0"/>
          <c:cat>
            <c:strRef>
              <c:f>'III.5.11.Trasp. netos'!$A$6:$A$18</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Ene - Nov. 2022</c:v>
                </c:pt>
              </c:strCache>
            </c:strRef>
          </c:cat>
          <c:val>
            <c:numRef>
              <c:f>'III.5.11.Trasp. netos'!$G$6:$G$18</c:f>
              <c:numCache>
                <c:formatCode>#,##0_);[Red]\(#,##0\)</c:formatCode>
                <c:ptCount val="13"/>
                <c:pt idx="0">
                  <c:v>-20</c:v>
                </c:pt>
                <c:pt idx="1">
                  <c:v>-15</c:v>
                </c:pt>
                <c:pt idx="2">
                  <c:v>-28</c:v>
                </c:pt>
                <c:pt idx="3">
                  <c:v>-26</c:v>
                </c:pt>
                <c:pt idx="4">
                  <c:v>661</c:v>
                </c:pt>
                <c:pt idx="5">
                  <c:v>850</c:v>
                </c:pt>
                <c:pt idx="6">
                  <c:v>310</c:v>
                </c:pt>
                <c:pt idx="7">
                  <c:v>796</c:v>
                </c:pt>
                <c:pt idx="8">
                  <c:v>470</c:v>
                </c:pt>
                <c:pt idx="9">
                  <c:v>184</c:v>
                </c:pt>
                <c:pt idx="10">
                  <c:v>13</c:v>
                </c:pt>
                <c:pt idx="11">
                  <c:v>436</c:v>
                </c:pt>
                <c:pt idx="12">
                  <c:v>132</c:v>
                </c:pt>
              </c:numCache>
            </c:numRef>
          </c:val>
          <c:extLst>
            <c:ext xmlns:c16="http://schemas.microsoft.com/office/drawing/2014/chart" uri="{C3380CC4-5D6E-409C-BE32-E72D297353CC}">
              <c16:uniqueId val="{00000009-BA3E-4CD4-8144-37D760A08815}"/>
            </c:ext>
          </c:extLst>
        </c:ser>
        <c:ser>
          <c:idx val="10"/>
          <c:order val="8"/>
          <c:tx>
            <c:strRef>
              <c:f>'III.5.11.Trasp. netos'!$H$5</c:f>
              <c:strCache>
                <c:ptCount val="1"/>
                <c:pt idx="0">
                  <c:v>Siembra</c:v>
                </c:pt>
              </c:strCache>
            </c:strRef>
          </c:tx>
          <c:spPr>
            <a:solidFill>
              <a:schemeClr val="bg1">
                <a:lumMod val="65000"/>
              </a:schemeClr>
            </a:solidFill>
            <a:ln>
              <a:noFill/>
            </a:ln>
            <a:effectLst/>
            <a:sp3d/>
          </c:spPr>
          <c:invertIfNegative val="0"/>
          <c:cat>
            <c:strRef>
              <c:f>'III.5.11.Trasp. netos'!$A$6:$A$18</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Ene - Nov. 2022</c:v>
                </c:pt>
              </c:strCache>
            </c:strRef>
          </c:cat>
          <c:val>
            <c:numRef>
              <c:f>'III.5.11.Trasp. netos'!$H$6:$H$18</c:f>
              <c:numCache>
                <c:formatCode>#,##0_);[Red]\(#,##0\)</c:formatCode>
                <c:ptCount val="13"/>
                <c:pt idx="0">
                  <c:v>-1627</c:v>
                </c:pt>
                <c:pt idx="1">
                  <c:v>-1090</c:v>
                </c:pt>
                <c:pt idx="2">
                  <c:v>-1438</c:v>
                </c:pt>
                <c:pt idx="3">
                  <c:v>-2232</c:v>
                </c:pt>
                <c:pt idx="4">
                  <c:v>-3337</c:v>
                </c:pt>
                <c:pt idx="5">
                  <c:v>-4673</c:v>
                </c:pt>
                <c:pt idx="6">
                  <c:v>-5670</c:v>
                </c:pt>
                <c:pt idx="7">
                  <c:v>-6496</c:v>
                </c:pt>
                <c:pt idx="8">
                  <c:v>-8894</c:v>
                </c:pt>
                <c:pt idx="9">
                  <c:v>-10163</c:v>
                </c:pt>
                <c:pt idx="10">
                  <c:v>-3431</c:v>
                </c:pt>
                <c:pt idx="11">
                  <c:v>-2145</c:v>
                </c:pt>
                <c:pt idx="12">
                  <c:v>-5509</c:v>
                </c:pt>
              </c:numCache>
            </c:numRef>
          </c:val>
          <c:extLst>
            <c:ext xmlns:c16="http://schemas.microsoft.com/office/drawing/2014/chart" uri="{C3380CC4-5D6E-409C-BE32-E72D297353CC}">
              <c16:uniqueId val="{00000000-BC72-4109-A88B-208A2CAACC0D}"/>
            </c:ext>
          </c:extLst>
        </c:ser>
        <c:dLbls>
          <c:showLegendKey val="0"/>
          <c:showVal val="0"/>
          <c:showCatName val="0"/>
          <c:showSerName val="0"/>
          <c:showPercent val="0"/>
          <c:showBubbleSize val="0"/>
        </c:dLbls>
        <c:gapWidth val="42"/>
        <c:shape val="cylinder"/>
        <c:axId val="408894320"/>
        <c:axId val="408895104"/>
        <c:axId val="0"/>
        <c:extLst>
          <c:ext xmlns:c15="http://schemas.microsoft.com/office/drawing/2012/chart" uri="{02D57815-91ED-43cb-92C2-25804820EDAC}">
            <c15:filteredBarSeries>
              <c15:ser>
                <c:idx val="1"/>
                <c:order val="1"/>
                <c:tx>
                  <c:strRef>
                    <c:extLst>
                      <c:ext uri="{02D57815-91ED-43cb-92C2-25804820EDAC}">
                        <c15:formulaRef>
                          <c15:sqref>'III.5.14.Trasp. netos'!#REF!</c15:sqref>
                        </c15:formulaRef>
                      </c:ext>
                    </c:extLst>
                    <c:strCache>
                      <c:ptCount val="1"/>
                      <c:pt idx="0">
                        <c:v>#REF!</c:v>
                      </c:pt>
                    </c:strCache>
                  </c:strRef>
                </c:tx>
                <c:spPr>
                  <a:solidFill>
                    <a:schemeClr val="accent3"/>
                  </a:solidFill>
                  <a:ln>
                    <a:noFill/>
                  </a:ln>
                  <a:effectLst/>
                  <a:sp3d/>
                </c:spPr>
                <c:invertIfNegative val="0"/>
                <c:cat>
                  <c:strRef>
                    <c:extLst>
                      <c:ext uri="{02D57815-91ED-43cb-92C2-25804820EDAC}">
                        <c15:formulaRef>
                          <c15:sqref>'III.5.11.Trasp. netos'!$A$6:$A$18</c15:sqref>
                        </c15:formulaRef>
                      </c:ext>
                    </c:extLst>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Ene - Nov. 2022</c:v>
                      </c:pt>
                    </c:strCache>
                  </c:strRef>
                </c:cat>
                <c:val>
                  <c:numRef>
                    <c:extLst>
                      <c:ext uri="{02D57815-91ED-43cb-92C2-25804820EDAC}">
                        <c15:formulaRef>
                          <c15:sqref>'III.5.14.Trasp. netos'!#REF!</c15:sqref>
                        </c15:formulaRef>
                      </c:ext>
                    </c:extLst>
                    <c:numCache>
                      <c:formatCode>General</c:formatCode>
                      <c:ptCount val="1"/>
                      <c:pt idx="0">
                        <c:v>1</c:v>
                      </c:pt>
                    </c:numCache>
                  </c:numRef>
                </c:val>
                <c:extLst>
                  <c:ext xmlns:c16="http://schemas.microsoft.com/office/drawing/2014/chart" uri="{C3380CC4-5D6E-409C-BE32-E72D297353CC}">
                    <c16:uniqueId val="{00000001-BA3E-4CD4-8144-37D760A08815}"/>
                  </c:ext>
                </c:extLst>
              </c15:ser>
            </c15:filteredBarSeries>
            <c15:filteredBarSeries>
              <c15:ser>
                <c:idx val="3"/>
                <c:order val="2"/>
                <c:tx>
                  <c:strRef>
                    <c:extLst xmlns:c15="http://schemas.microsoft.com/office/drawing/2012/chart">
                      <c:ext xmlns:c15="http://schemas.microsoft.com/office/drawing/2012/chart" uri="{02D57815-91ED-43cb-92C2-25804820EDAC}">
                        <c15:formulaRef>
                          <c15:sqref>'III.5.14.Trasp. netos'!#REF!</c15:sqref>
                        </c15:formulaRef>
                      </c:ext>
                    </c:extLst>
                    <c:strCache>
                      <c:ptCount val="1"/>
                      <c:pt idx="0">
                        <c:v>#REF!</c:v>
                      </c:pt>
                    </c:strCache>
                  </c:strRef>
                </c:tx>
                <c:spPr>
                  <a:solidFill>
                    <a:schemeClr val="accent1">
                      <a:lumMod val="60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'III.5.11.Trasp. netos'!$A$6:$A$18</c15:sqref>
                        </c15:formulaRef>
                      </c:ext>
                    </c:extLst>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Ene - Nov. 2022</c:v>
                      </c:pt>
                    </c:strCache>
                  </c:strRef>
                </c:cat>
                <c:val>
                  <c:numRef>
                    <c:extLst xmlns:c15="http://schemas.microsoft.com/office/drawing/2012/chart">
                      <c:ext xmlns:c15="http://schemas.microsoft.com/office/drawing/2012/chart" uri="{02D57815-91ED-43cb-92C2-25804820EDAC}">
                        <c15:formulaRef>
                          <c15:sqref>'III.5.14.Trasp. netos'!#REF!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3-BA3E-4CD4-8144-37D760A08815}"/>
                  </c:ext>
                </c:extLst>
              </c15:ser>
            </c15:filteredBarSeries>
            <c15:filteredBarSeries>
              <c15:ser>
                <c:idx val="4"/>
                <c:order val="3"/>
                <c:tx>
                  <c:strRef>
                    <c:extLst xmlns:c15="http://schemas.microsoft.com/office/drawing/2012/chart">
                      <c:ext xmlns:c15="http://schemas.microsoft.com/office/drawing/2012/chart" uri="{02D57815-91ED-43cb-92C2-25804820EDAC}">
                        <c15:formulaRef>
                          <c15:sqref>'III.5.14.Trasp. netos'!#REF!</c15:sqref>
                        </c15:formulaRef>
                      </c:ext>
                    </c:extLst>
                    <c:strCache>
                      <c:ptCount val="1"/>
                      <c:pt idx="0">
                        <c:v>#REF!</c:v>
                      </c:pt>
                    </c:strCache>
                  </c:strRef>
                </c:tx>
                <c:spPr>
                  <a:solidFill>
                    <a:schemeClr val="accent3">
                      <a:lumMod val="60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'III.5.11.Trasp. netos'!$A$6:$A$18</c15:sqref>
                        </c15:formulaRef>
                      </c:ext>
                    </c:extLst>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Ene - Nov. 2022</c:v>
                      </c:pt>
                    </c:strCache>
                  </c:strRef>
                </c:cat>
                <c:val>
                  <c:numRef>
                    <c:extLst xmlns:c15="http://schemas.microsoft.com/office/drawing/2012/chart">
                      <c:ext xmlns:c15="http://schemas.microsoft.com/office/drawing/2012/chart" uri="{02D57815-91ED-43cb-92C2-25804820EDAC}">
                        <c15:formulaRef>
                          <c15:sqref>'III.5.14.Trasp. netos'!#REF!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4-BA3E-4CD4-8144-37D760A08815}"/>
                  </c:ext>
                </c:extLst>
              </c15:ser>
            </c15:filteredBarSeries>
            <c15:filteredBarSeries>
              <c15:ser>
                <c:idx val="7"/>
                <c:order val="5"/>
                <c:tx>
                  <c:strRef>
                    <c:extLst xmlns:c15="http://schemas.microsoft.com/office/drawing/2012/chart">
                      <c:ext xmlns:c15="http://schemas.microsoft.com/office/drawing/2012/chart" uri="{02D57815-91ED-43cb-92C2-25804820EDAC}">
                        <c15:formulaRef>
                          <c15:sqref>'III.5.14.Trasp. netos'!#REF!</c15:sqref>
                        </c15:formulaRef>
                      </c:ext>
                    </c:extLst>
                    <c:strCache>
                      <c:ptCount val="1"/>
                      <c:pt idx="0">
                        <c:v>#REF!</c:v>
                      </c:pt>
                    </c:strCache>
                  </c:strRef>
                </c:tx>
                <c:spPr>
                  <a:solidFill>
                    <a:schemeClr val="accent3">
                      <a:lumMod val="80000"/>
                      <a:lumOff val="20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'III.5.11.Trasp. netos'!$A$6:$A$18</c15:sqref>
                        </c15:formulaRef>
                      </c:ext>
                    </c:extLst>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Ene - Nov. 2022</c:v>
                      </c:pt>
                    </c:strCache>
                  </c:strRef>
                </c:cat>
                <c:val>
                  <c:numRef>
                    <c:extLst xmlns:c15="http://schemas.microsoft.com/office/drawing/2012/chart">
                      <c:ext xmlns:c15="http://schemas.microsoft.com/office/drawing/2012/chart" uri="{02D57815-91ED-43cb-92C2-25804820EDAC}">
                        <c15:formulaRef>
                          <c15:sqref>'III.5.14.Trasp. netos'!#REF!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7-BA3E-4CD4-8144-37D760A08815}"/>
                  </c:ext>
                </c:extLst>
              </c15:ser>
            </c15:filteredBarSeries>
          </c:ext>
        </c:extLst>
      </c:bar3DChart>
      <c:catAx>
        <c:axId val="408894320"/>
        <c:scaling>
          <c:orientation val="minMax"/>
        </c:scaling>
        <c:delete val="0"/>
        <c:axPos val="b"/>
        <c:numFmt formatCode="General" sourceLinked="1"/>
        <c:majorTickMark val="none"/>
        <c:minorTickMark val="none"/>
        <c:tickLblPos val="low"/>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lang="en-US" sz="1400" b="0" i="0" u="none" strike="noStrike" kern="1200" baseline="0">
                <a:solidFill>
                  <a:schemeClr val="tx1"/>
                </a:solidFill>
                <a:latin typeface="+mn-lt"/>
                <a:ea typeface="+mn-ea"/>
                <a:cs typeface="+mn-cs"/>
              </a:defRPr>
            </a:pPr>
            <a:endParaRPr lang="en-US"/>
          </a:p>
        </c:txPr>
        <c:crossAx val="408895104"/>
        <c:crosses val="autoZero"/>
        <c:auto val="1"/>
        <c:lblAlgn val="ctr"/>
        <c:lblOffset val="100"/>
        <c:noMultiLvlLbl val="0"/>
      </c:catAx>
      <c:valAx>
        <c:axId val="408895104"/>
        <c:scaling>
          <c:orientation val="minMax"/>
        </c:scaling>
        <c:delete val="1"/>
        <c:axPos val="l"/>
        <c:numFmt formatCode="#,##0_);[Red]\(#,##0\)" sourceLinked="1"/>
        <c:majorTickMark val="out"/>
        <c:minorTickMark val="none"/>
        <c:tickLblPos val="nextTo"/>
        <c:crossAx val="408894320"/>
        <c:crosses val="autoZero"/>
        <c:crossBetween val="between"/>
      </c:valAx>
      <c:spPr>
        <a:noFill/>
        <a:ln w="25400">
          <a:noFill/>
        </a:ln>
        <a:effectLst/>
      </c:spPr>
    </c:plotArea>
    <c:legend>
      <c:legendPos val="b"/>
      <c:layout>
        <c:manualLayout>
          <c:xMode val="edge"/>
          <c:yMode val="edge"/>
          <c:x val="5.6248150799331903E-2"/>
          <c:y val="8.9298979644372806E-2"/>
          <c:w val="0.89999995196679172"/>
          <c:h val="4.431800479033899E-2"/>
        </c:manualLayout>
      </c:layout>
      <c:overlay val="0"/>
      <c:spPr>
        <a:noFill/>
        <a:ln>
          <a:noFill/>
        </a:ln>
        <a:effectLst/>
      </c:spPr>
      <c:txPr>
        <a:bodyPr rot="0" spcFirstLastPara="1" vertOverflow="ellipsis" vert="horz" wrap="square" anchor="ctr" anchorCtr="1"/>
        <a:lstStyle/>
        <a:p>
          <a:pPr>
            <a:defRPr lang="en-US" sz="16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n-US"/>
    </a:p>
  </c:txPr>
  <c:printSettings>
    <c:headerFooter/>
    <c:pageMargins b="0.75000000000001465" l="0.70000000000000062" r="0.70000000000000062" t="0.75000000000001465" header="0.30000000000000032" footer="0.30000000000000032"/>
    <c:pageSetup/>
  </c:printSettings>
  <c:userShapes r:id="rId3"/>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lang="en-US" sz="1600" b="1" i="0" u="none" strike="noStrike" kern="1200" baseline="0">
                <a:solidFill>
                  <a:schemeClr val="tx1"/>
                </a:solidFill>
                <a:latin typeface="+mn-lt"/>
                <a:ea typeface="+mn-ea"/>
                <a:cs typeface="+mn-cs"/>
              </a:defRPr>
            </a:pPr>
            <a:r>
              <a:rPr lang="en-US" sz="1600"/>
              <a:t>Traspasos Netos en Entidades de Reparto</a:t>
            </a:r>
          </a:p>
        </c:rich>
      </c:tx>
      <c:layout>
        <c:manualLayout>
          <c:xMode val="edge"/>
          <c:yMode val="edge"/>
          <c:x val="0.37041375150935424"/>
          <c:y val="3.1748126027091622E-2"/>
        </c:manualLayout>
      </c:layout>
      <c:overlay val="0"/>
      <c:spPr>
        <a:noFill/>
        <a:ln>
          <a:noFill/>
        </a:ln>
        <a:effectLst/>
      </c:spPr>
      <c:txPr>
        <a:bodyPr rot="0" spcFirstLastPara="1" vertOverflow="ellipsis" vert="horz" wrap="square" anchor="ctr" anchorCtr="1"/>
        <a:lstStyle/>
        <a:p>
          <a:pPr algn="ctr">
            <a:defRPr lang="en-US" sz="1600" b="1" i="0" u="none" strike="noStrike" kern="1200" baseline="0">
              <a:solidFill>
                <a:schemeClr val="tx1"/>
              </a:solidFill>
              <a:latin typeface="+mn-lt"/>
              <a:ea typeface="+mn-ea"/>
              <a:cs typeface="+mn-cs"/>
            </a:defRPr>
          </a:pPr>
          <a:endParaRPr lang="en-US"/>
        </a:p>
      </c:txPr>
    </c:title>
    <c:autoTitleDeleted val="0"/>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8.2935348134528061E-2"/>
          <c:y val="0.20940642092395914"/>
          <c:w val="0.87786300370310411"/>
          <c:h val="0.56899790141939133"/>
        </c:manualLayout>
      </c:layout>
      <c:bar3DChart>
        <c:barDir val="col"/>
        <c:grouping val="stacked"/>
        <c:varyColors val="0"/>
        <c:ser>
          <c:idx val="0"/>
          <c:order val="0"/>
          <c:tx>
            <c:strRef>
              <c:f>'III.5.11.Trasp. netos'!$J$5</c:f>
              <c:strCache>
                <c:ptCount val="1"/>
                <c:pt idx="0">
                  <c:v>Ministerio de Hacienda</c:v>
                </c:pt>
              </c:strCache>
            </c:strRef>
          </c:tx>
          <c:spPr>
            <a:solidFill>
              <a:srgbClr val="00539B"/>
            </a:solidFill>
            <a:ln>
              <a:noFill/>
            </a:ln>
            <a:effectLst/>
            <a:sp3d/>
          </c:spPr>
          <c:invertIfNegative val="0"/>
          <c:cat>
            <c:strRef>
              <c:f>'III.5.11.Trasp. netos'!$A$6:$A$18</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Ene - Nov. 2022</c:v>
                </c:pt>
              </c:strCache>
            </c:strRef>
          </c:cat>
          <c:val>
            <c:numRef>
              <c:f>'III.5.11.Trasp. netos'!$J$6:$J$18</c:f>
              <c:numCache>
                <c:formatCode>#,##0_);[Red]\(#,##0\)</c:formatCode>
                <c:ptCount val="13"/>
                <c:pt idx="0">
                  <c:v>4114</c:v>
                </c:pt>
                <c:pt idx="1">
                  <c:v>199</c:v>
                </c:pt>
                <c:pt idx="2">
                  <c:v>17</c:v>
                </c:pt>
                <c:pt idx="3">
                  <c:v>1532</c:v>
                </c:pt>
                <c:pt idx="4">
                  <c:v>462</c:v>
                </c:pt>
                <c:pt idx="5">
                  <c:v>426</c:v>
                </c:pt>
                <c:pt idx="6">
                  <c:v>725</c:v>
                </c:pt>
                <c:pt idx="7">
                  <c:v>605</c:v>
                </c:pt>
                <c:pt idx="8">
                  <c:v>60</c:v>
                </c:pt>
                <c:pt idx="9">
                  <c:v>208</c:v>
                </c:pt>
                <c:pt idx="10">
                  <c:v>423</c:v>
                </c:pt>
                <c:pt idx="11">
                  <c:v>877</c:v>
                </c:pt>
                <c:pt idx="12">
                  <c:v>947</c:v>
                </c:pt>
              </c:numCache>
            </c:numRef>
          </c:val>
          <c:extLst>
            <c:ext xmlns:c16="http://schemas.microsoft.com/office/drawing/2014/chart" uri="{C3380CC4-5D6E-409C-BE32-E72D297353CC}">
              <c16:uniqueId val="{00000000-9199-443D-BC57-D1B521E51D77}"/>
            </c:ext>
          </c:extLst>
        </c:ser>
        <c:ser>
          <c:idx val="1"/>
          <c:order val="1"/>
          <c:tx>
            <c:strRef>
              <c:f>'III.5.11.Trasp. netos'!$K$5</c:f>
              <c:strCache>
                <c:ptCount val="1"/>
                <c:pt idx="0">
                  <c:v>Plan  Sustitutivo del Banco Central</c:v>
                </c:pt>
              </c:strCache>
            </c:strRef>
          </c:tx>
          <c:spPr>
            <a:solidFill>
              <a:schemeClr val="accent3"/>
            </a:solidFill>
            <a:ln>
              <a:noFill/>
            </a:ln>
            <a:effectLst/>
            <a:sp3d/>
          </c:spPr>
          <c:invertIfNegative val="0"/>
          <c:cat>
            <c:strRef>
              <c:f>'III.5.11.Trasp. netos'!$A$6:$A$18</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Ene - Nov. 2022</c:v>
                </c:pt>
              </c:strCache>
            </c:strRef>
          </c:cat>
          <c:val>
            <c:numRef>
              <c:f>'III.5.11.Trasp. netos'!$K$6:$K$18</c:f>
              <c:numCache>
                <c:formatCode>#,##0_);[Red]\(#,##0\)</c:formatCode>
                <c:ptCount val="13"/>
                <c:pt idx="0">
                  <c:v>0</c:v>
                </c:pt>
                <c:pt idx="1">
                  <c:v>0</c:v>
                </c:pt>
                <c:pt idx="2">
                  <c:v>0</c:v>
                </c:pt>
                <c:pt idx="3">
                  <c:v>0</c:v>
                </c:pt>
                <c:pt idx="4">
                  <c:v>-7</c:v>
                </c:pt>
                <c:pt idx="5">
                  <c:v>-90</c:v>
                </c:pt>
                <c:pt idx="6">
                  <c:v>-96</c:v>
                </c:pt>
                <c:pt idx="7">
                  <c:v>-104</c:v>
                </c:pt>
                <c:pt idx="8">
                  <c:v>-120</c:v>
                </c:pt>
                <c:pt idx="9">
                  <c:v>-18</c:v>
                </c:pt>
                <c:pt idx="10">
                  <c:v>-15</c:v>
                </c:pt>
                <c:pt idx="11">
                  <c:v>-4</c:v>
                </c:pt>
                <c:pt idx="12">
                  <c:v>-3</c:v>
                </c:pt>
              </c:numCache>
            </c:numRef>
          </c:val>
          <c:extLst>
            <c:ext xmlns:c16="http://schemas.microsoft.com/office/drawing/2014/chart" uri="{C3380CC4-5D6E-409C-BE32-E72D297353CC}">
              <c16:uniqueId val="{00000001-9199-443D-BC57-D1B521E51D77}"/>
            </c:ext>
          </c:extLst>
        </c:ser>
        <c:ser>
          <c:idx val="2"/>
          <c:order val="2"/>
          <c:tx>
            <c:strRef>
              <c:f>'III.5.11.Trasp. netos'!$L$5</c:f>
              <c:strCache>
                <c:ptCount val="1"/>
                <c:pt idx="0">
                  <c:v>Plan  Sustitutivo del Banco de Reservas</c:v>
                </c:pt>
              </c:strCache>
            </c:strRef>
          </c:tx>
          <c:spPr>
            <a:solidFill>
              <a:schemeClr val="accent5"/>
            </a:solidFill>
            <a:ln>
              <a:noFill/>
            </a:ln>
            <a:effectLst/>
            <a:sp3d/>
          </c:spPr>
          <c:invertIfNegative val="0"/>
          <c:cat>
            <c:strRef>
              <c:f>'III.5.11.Trasp. netos'!$A$6:$A$18</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Ene - Nov. 2022</c:v>
                </c:pt>
              </c:strCache>
            </c:strRef>
          </c:cat>
          <c:val>
            <c:numRef>
              <c:f>'III.5.11.Trasp. netos'!$L$6:$L$18</c:f>
              <c:numCache>
                <c:formatCode>#,##0_);[Red]\(#,##0\)</c:formatCode>
                <c:ptCount val="13"/>
                <c:pt idx="0">
                  <c:v>-4</c:v>
                </c:pt>
                <c:pt idx="1">
                  <c:v>-23</c:v>
                </c:pt>
                <c:pt idx="2">
                  <c:v>-2</c:v>
                </c:pt>
                <c:pt idx="3">
                  <c:v>-7</c:v>
                </c:pt>
                <c:pt idx="4">
                  <c:v>-5</c:v>
                </c:pt>
                <c:pt idx="5">
                  <c:v>9</c:v>
                </c:pt>
                <c:pt idx="6">
                  <c:v>0</c:v>
                </c:pt>
                <c:pt idx="7">
                  <c:v>-4</c:v>
                </c:pt>
                <c:pt idx="8">
                  <c:v>-50</c:v>
                </c:pt>
                <c:pt idx="9">
                  <c:v>-9</c:v>
                </c:pt>
                <c:pt idx="10">
                  <c:v>-5</c:v>
                </c:pt>
                <c:pt idx="11">
                  <c:v>-23</c:v>
                </c:pt>
                <c:pt idx="12">
                  <c:v>-15</c:v>
                </c:pt>
              </c:numCache>
            </c:numRef>
          </c:val>
          <c:extLst>
            <c:ext xmlns:c16="http://schemas.microsoft.com/office/drawing/2014/chart" uri="{C3380CC4-5D6E-409C-BE32-E72D297353CC}">
              <c16:uniqueId val="{00000002-9199-443D-BC57-D1B521E51D77}"/>
            </c:ext>
          </c:extLst>
        </c:ser>
        <c:dLbls>
          <c:showLegendKey val="0"/>
          <c:showVal val="0"/>
          <c:showCatName val="0"/>
          <c:showSerName val="0"/>
          <c:showPercent val="0"/>
          <c:showBubbleSize val="0"/>
        </c:dLbls>
        <c:gapWidth val="41"/>
        <c:shape val="cylinder"/>
        <c:axId val="408895888"/>
        <c:axId val="408896280"/>
        <c:axId val="0"/>
        <c:extLst>
          <c:ext xmlns:c15="http://schemas.microsoft.com/office/drawing/2012/chart" uri="{02D57815-91ED-43cb-92C2-25804820EDAC}">
            <c15:filteredBarSeries>
              <c15:ser>
                <c:idx val="3"/>
                <c:order val="3"/>
                <c:tx>
                  <c:strRef>
                    <c:extLst>
                      <c:ext uri="{02D57815-91ED-43cb-92C2-25804820EDAC}">
                        <c15:formulaRef>
                          <c15:sqref>'III.5.14.Trasp. netos'!#REF!</c15:sqref>
                        </c15:formulaRef>
                      </c:ext>
                    </c:extLst>
                    <c:strCache>
                      <c:ptCount val="1"/>
                      <c:pt idx="0">
                        <c:v>#REF!</c:v>
                      </c:pt>
                    </c:strCache>
                  </c:strRef>
                </c:tx>
                <c:spPr>
                  <a:solidFill>
                    <a:schemeClr val="accent1">
                      <a:lumMod val="60000"/>
                    </a:schemeClr>
                  </a:solidFill>
                  <a:ln>
                    <a:noFill/>
                  </a:ln>
                  <a:effectLst/>
                  <a:sp3d/>
                </c:spPr>
                <c:invertIfNegative val="0"/>
                <c:cat>
                  <c:strRef>
                    <c:extLst>
                      <c:ext uri="{02D57815-91ED-43cb-92C2-25804820EDAC}">
                        <c15:formulaRef>
                          <c15:sqref>'III.5.11.Trasp. netos'!$A$6:$A$18</c15:sqref>
                        </c15:formulaRef>
                      </c:ext>
                    </c:extLst>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Ene - Nov. 2022</c:v>
                      </c:pt>
                    </c:strCache>
                  </c:strRef>
                </c:cat>
                <c:val>
                  <c:numRef>
                    <c:extLst>
                      <c:ext uri="{02D57815-91ED-43cb-92C2-25804820EDAC}">
                        <c15:formulaRef>
                          <c15:sqref>'III.5.14.Trasp. netos'!#REF!</c15:sqref>
                        </c15:formulaRef>
                      </c:ext>
                    </c:extLst>
                    <c:numCache>
                      <c:formatCode>General</c:formatCode>
                      <c:ptCount val="1"/>
                      <c:pt idx="0">
                        <c:v>1</c:v>
                      </c:pt>
                    </c:numCache>
                  </c:numRef>
                </c:val>
                <c:extLst>
                  <c:ext xmlns:c16="http://schemas.microsoft.com/office/drawing/2014/chart" uri="{C3380CC4-5D6E-409C-BE32-E72D297353CC}">
                    <c16:uniqueId val="{00000003-9199-443D-BC57-D1B521E51D77}"/>
                  </c:ext>
                </c:extLst>
              </c15:ser>
            </c15:filteredBarSeries>
          </c:ext>
        </c:extLst>
      </c:bar3DChart>
      <c:catAx>
        <c:axId val="408895888"/>
        <c:scaling>
          <c:orientation val="minMax"/>
        </c:scaling>
        <c:delete val="0"/>
        <c:axPos val="b"/>
        <c:numFmt formatCode="General" sourceLinked="1"/>
        <c:majorTickMark val="none"/>
        <c:minorTickMark val="none"/>
        <c:tickLblPos val="low"/>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lang="en-US" sz="1400" b="0" i="0" u="none" strike="noStrike" kern="1200" baseline="0">
                <a:solidFill>
                  <a:schemeClr val="tx1"/>
                </a:solidFill>
                <a:latin typeface="+mn-lt"/>
                <a:ea typeface="+mn-ea"/>
                <a:cs typeface="+mn-cs"/>
              </a:defRPr>
            </a:pPr>
            <a:endParaRPr lang="en-US"/>
          </a:p>
        </c:txPr>
        <c:crossAx val="408896280"/>
        <c:crosses val="autoZero"/>
        <c:auto val="1"/>
        <c:lblAlgn val="ctr"/>
        <c:lblOffset val="100"/>
        <c:noMultiLvlLbl val="0"/>
      </c:catAx>
      <c:valAx>
        <c:axId val="408896280"/>
        <c:scaling>
          <c:orientation val="minMax"/>
        </c:scaling>
        <c:delete val="1"/>
        <c:axPos val="l"/>
        <c:numFmt formatCode="#,##0_);[Red]\(#,##0\)" sourceLinked="1"/>
        <c:majorTickMark val="out"/>
        <c:minorTickMark val="none"/>
        <c:tickLblPos val="nextTo"/>
        <c:crossAx val="408895888"/>
        <c:crosses val="autoZero"/>
        <c:crossBetween val="between"/>
      </c:valAx>
      <c:spPr>
        <a:noFill/>
        <a:ln w="25400">
          <a:noFill/>
        </a:ln>
        <a:effectLst/>
      </c:spPr>
    </c:plotArea>
    <c:legend>
      <c:legendPos val="b"/>
      <c:layout>
        <c:manualLayout>
          <c:xMode val="edge"/>
          <c:yMode val="edge"/>
          <c:x val="8.8090396674501581E-2"/>
          <c:y val="7.1421527256294914E-2"/>
          <c:w val="0.88638921350905664"/>
          <c:h val="9.985425219642112E-2"/>
        </c:manualLayout>
      </c:layout>
      <c:overlay val="0"/>
      <c:spPr>
        <a:noFill/>
        <a:ln>
          <a:noFill/>
        </a:ln>
        <a:effectLst/>
      </c:spPr>
      <c:txPr>
        <a:bodyPr rot="0" spcFirstLastPara="1" vertOverflow="ellipsis" vert="horz" wrap="square" anchor="ctr" anchorCtr="1"/>
        <a:lstStyle/>
        <a:p>
          <a:pPr>
            <a:defRPr lang="en-US" sz="16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900"/>
      </a:pPr>
      <a:endParaRPr lang="en-US"/>
    </a:p>
  </c:txPr>
  <c:printSettings>
    <c:headerFooter/>
    <c:pageMargins b="0.75000000000001465" l="0.70000000000000062" r="0.70000000000000062" t="0.75000000000001465"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2.9228872033590956E-2"/>
          <c:y val="0.14031463578003947"/>
          <c:w val="0.95404048490275595"/>
          <c:h val="0.67971891839300524"/>
        </c:manualLayout>
      </c:layout>
      <c:barChart>
        <c:barDir val="col"/>
        <c:grouping val="clustered"/>
        <c:varyColors val="0"/>
        <c:ser>
          <c:idx val="0"/>
          <c:order val="0"/>
          <c:tx>
            <c:strRef>
              <c:f>'III.6.3.Afil. SRL'!$B$4</c:f>
              <c:strCache>
                <c:ptCount val="1"/>
                <c:pt idx="0">
                  <c:v>Ocupada Sector Formal</c:v>
                </c:pt>
              </c:strCache>
            </c:strRef>
          </c:tx>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2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'III.6.3.Afil. SRL'!$A$5:$A$19</c15:sqref>
                  </c15:fullRef>
                </c:ext>
              </c:extLst>
              <c:f>'III.6.3.Afil. SRL'!$A$12:$A$19</c:f>
              <c:strCache>
                <c:ptCount val="8"/>
                <c:pt idx="0">
                  <c:v>Dic.2015</c:v>
                </c:pt>
                <c:pt idx="1">
                  <c:v>Dic.2016</c:v>
                </c:pt>
                <c:pt idx="2">
                  <c:v>Dic.2017</c:v>
                </c:pt>
                <c:pt idx="3">
                  <c:v>Dic.2018</c:v>
                </c:pt>
                <c:pt idx="4">
                  <c:v>Dic.2019</c:v>
                </c:pt>
                <c:pt idx="5">
                  <c:v>Dic.2020</c:v>
                </c:pt>
                <c:pt idx="6">
                  <c:v>Dic.2021</c:v>
                </c:pt>
                <c:pt idx="7">
                  <c:v>Nov.2022</c:v>
                </c:pt>
              </c:strCache>
            </c:strRef>
          </c:cat>
          <c:val>
            <c:numRef>
              <c:extLst>
                <c:ext xmlns:c15="http://schemas.microsoft.com/office/drawing/2012/chart" uri="{02D57815-91ED-43cb-92C2-25804820EDAC}">
                  <c15:fullRef>
                    <c15:sqref>'III.6.3.Afil. SRL'!$B$5:$B$19</c15:sqref>
                  </c15:fullRef>
                </c:ext>
              </c:extLst>
              <c:f>'III.6.3.Afil. SRL'!$B$12:$B$19</c:f>
              <c:numCache>
                <c:formatCode>#,##0_);[Red]\(#,##0\)</c:formatCode>
                <c:ptCount val="8"/>
                <c:pt idx="0">
                  <c:v>1939410.7036625701</c:v>
                </c:pt>
                <c:pt idx="1">
                  <c:v>2012995.43601726</c:v>
                </c:pt>
                <c:pt idx="2">
                  <c:v>2050906.62490762</c:v>
                </c:pt>
                <c:pt idx="3">
                  <c:v>2202518</c:v>
                </c:pt>
                <c:pt idx="4">
                  <c:v>2299463</c:v>
                </c:pt>
                <c:pt idx="5">
                  <c:v>2045876</c:v>
                </c:pt>
                <c:pt idx="6">
                  <c:v>2030713</c:v>
                </c:pt>
                <c:pt idx="7">
                  <c:v>2105192.2314231098</c:v>
                </c:pt>
              </c:numCache>
            </c:numRef>
          </c:val>
          <c:extLst>
            <c:ext xmlns:c16="http://schemas.microsoft.com/office/drawing/2014/chart" uri="{C3380CC4-5D6E-409C-BE32-E72D297353CC}">
              <c16:uniqueId val="{00000000-0950-4050-8E78-22EB6BF974EC}"/>
            </c:ext>
          </c:extLst>
        </c:ser>
        <c:ser>
          <c:idx val="1"/>
          <c:order val="1"/>
          <c:tx>
            <c:strRef>
              <c:f>'III.6.3.Afil. SRL'!$C$4</c:f>
              <c:strCache>
                <c:ptCount val="1"/>
                <c:pt idx="0">
                  <c:v>Afiliados  SRL</c:v>
                </c:pt>
              </c:strCache>
            </c:strRef>
          </c:tx>
          <c:spPr>
            <a:solidFill>
              <a:schemeClr val="bg1">
                <a:lumMod val="6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2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'III.6.3.Afil. SRL'!$A$5:$A$19</c15:sqref>
                  </c15:fullRef>
                </c:ext>
              </c:extLst>
              <c:f>'III.6.3.Afil. SRL'!$A$12:$A$19</c:f>
              <c:strCache>
                <c:ptCount val="8"/>
                <c:pt idx="0">
                  <c:v>Dic.2015</c:v>
                </c:pt>
                <c:pt idx="1">
                  <c:v>Dic.2016</c:v>
                </c:pt>
                <c:pt idx="2">
                  <c:v>Dic.2017</c:v>
                </c:pt>
                <c:pt idx="3">
                  <c:v>Dic.2018</c:v>
                </c:pt>
                <c:pt idx="4">
                  <c:v>Dic.2019</c:v>
                </c:pt>
                <c:pt idx="5">
                  <c:v>Dic.2020</c:v>
                </c:pt>
                <c:pt idx="6">
                  <c:v>Dic.2021</c:v>
                </c:pt>
                <c:pt idx="7">
                  <c:v>Nov.2022</c:v>
                </c:pt>
              </c:strCache>
            </c:strRef>
          </c:cat>
          <c:val>
            <c:numRef>
              <c:extLst>
                <c:ext xmlns:c15="http://schemas.microsoft.com/office/drawing/2012/chart" uri="{02D57815-91ED-43cb-92C2-25804820EDAC}">
                  <c15:fullRef>
                    <c15:sqref>'III.6.3.Afil. SRL'!$C$5:$C$19</c15:sqref>
                  </c15:fullRef>
                </c:ext>
              </c:extLst>
              <c:f>'III.6.3.Afil. SRL'!$C$12:$C$19</c:f>
              <c:numCache>
                <c:formatCode>#,##0_);[Red]\(#,##0\)</c:formatCode>
                <c:ptCount val="8"/>
                <c:pt idx="0">
                  <c:v>1759458</c:v>
                </c:pt>
                <c:pt idx="1">
                  <c:v>1888238</c:v>
                </c:pt>
                <c:pt idx="2">
                  <c:v>2038807</c:v>
                </c:pt>
                <c:pt idx="3">
                  <c:v>2173990</c:v>
                </c:pt>
                <c:pt idx="4">
                  <c:v>2255713</c:v>
                </c:pt>
                <c:pt idx="5">
                  <c:v>2117050</c:v>
                </c:pt>
                <c:pt idx="6">
                  <c:v>2311186</c:v>
                </c:pt>
                <c:pt idx="7">
                  <c:v>2389813</c:v>
                </c:pt>
              </c:numCache>
            </c:numRef>
          </c:val>
          <c:extLst>
            <c:ext xmlns:c16="http://schemas.microsoft.com/office/drawing/2014/chart" uri="{C3380CC4-5D6E-409C-BE32-E72D297353CC}">
              <c16:uniqueId val="{00000009-0950-4050-8E78-22EB6BF974EC}"/>
            </c:ext>
          </c:extLst>
        </c:ser>
        <c:dLbls>
          <c:showLegendKey val="0"/>
          <c:showVal val="0"/>
          <c:showCatName val="0"/>
          <c:showSerName val="0"/>
          <c:showPercent val="0"/>
          <c:showBubbleSize val="0"/>
        </c:dLbls>
        <c:gapWidth val="65"/>
        <c:overlap val="-11"/>
        <c:axId val="408897064"/>
        <c:axId val="408897456"/>
      </c:barChart>
      <c:lineChart>
        <c:grouping val="standard"/>
        <c:varyColors val="0"/>
        <c:ser>
          <c:idx val="2"/>
          <c:order val="2"/>
          <c:tx>
            <c:strRef>
              <c:f>'III.6.3.Afil. SRL'!$E$4</c:f>
              <c:strCache>
                <c:ptCount val="1"/>
                <c:pt idx="0">
                  <c:v>%  Afil./Ocup.</c:v>
                </c:pt>
              </c:strCache>
            </c:strRef>
          </c:tx>
          <c:spPr>
            <a:ln w="34925" cap="rnd" cmpd="sng" algn="ctr">
              <a:noFill/>
              <a:prstDash val="solid"/>
              <a:round/>
            </a:ln>
            <a:effectLst/>
          </c:spPr>
          <c:marker>
            <c:symbol val="circle"/>
            <c:size val="19"/>
            <c:spPr>
              <a:gradFill rotWithShape="1">
                <a:gsLst>
                  <a:gs pos="0">
                    <a:schemeClr val="accent1">
                      <a:shade val="65000"/>
                      <a:shade val="51000"/>
                      <a:satMod val="130000"/>
                    </a:schemeClr>
                  </a:gs>
                  <a:gs pos="80000">
                    <a:schemeClr val="accent1">
                      <a:shade val="65000"/>
                      <a:shade val="93000"/>
                      <a:satMod val="130000"/>
                    </a:schemeClr>
                  </a:gs>
                  <a:gs pos="100000">
                    <a:schemeClr val="accent1">
                      <a:shade val="65000"/>
                      <a:shade val="94000"/>
                      <a:satMod val="135000"/>
                    </a:schemeClr>
                  </a:gs>
                </a:gsLst>
                <a:lin ang="16200000" scaled="0"/>
              </a:gradFill>
              <a:ln w="9525" cap="flat" cmpd="sng" algn="ctr">
                <a:solidFill>
                  <a:schemeClr val="accent1">
                    <a:shade val="65000"/>
                    <a:shade val="95000"/>
                    <a:satMod val="105000"/>
                  </a:schemeClr>
                </a:solidFill>
                <a:prstDash val="solid"/>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dLbl>
              <c:idx val="0"/>
              <c:layout>
                <c:manualLayout>
                  <c:x val="8.8749398034334572E-4"/>
                  <c:y val="-2.68456874299398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F12-4C77-8724-29161164B7E1}"/>
                </c:ext>
              </c:extLst>
            </c:dLbl>
            <c:dLbl>
              <c:idx val="1"/>
              <c:layout>
                <c:manualLayout>
                  <c:x val="-4.2152233170647153E-3"/>
                  <c:y val="-4.27877170218615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F12-4C77-8724-29161164B7E1}"/>
                </c:ext>
              </c:extLst>
            </c:dLbl>
            <c:dLbl>
              <c:idx val="2"/>
              <c:layout>
                <c:manualLayout>
                  <c:x val="-1.7500527567716147E-2"/>
                  <c:y val="-2.47161448108600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AA4-4C55-808F-AC29F0E4CFEF}"/>
                </c:ext>
              </c:extLst>
            </c:dLbl>
            <c:dLbl>
              <c:idx val="3"/>
              <c:layout>
                <c:manualLayout>
                  <c:x val="3.6104044534859977E-3"/>
                  <c:y val="1.3681802986350549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AC9-4DED-A946-5F28D7079781}"/>
                </c:ext>
              </c:extLst>
            </c:dLbl>
            <c:dLbl>
              <c:idx val="4"/>
              <c:layout>
                <c:manualLayout>
                  <c:x val="-5.6470404904138886E-4"/>
                  <c:y val="7.3874481515939063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AC9-4DED-A946-5F28D7079781}"/>
                </c:ext>
              </c:extLst>
            </c:dLbl>
            <c:dLbl>
              <c:idx val="5"/>
              <c:layout>
                <c:manualLayout>
                  <c:x val="-2.4508758349685307E-2"/>
                  <c:y val="-3.10838624002063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AC9-4DED-A946-5F28D7079781}"/>
                </c:ext>
              </c:extLst>
            </c:dLbl>
            <c:dLbl>
              <c:idx val="6"/>
              <c:layout>
                <c:manualLayout>
                  <c:x val="-2.1502236609963589E-3"/>
                  <c:y val="-2.454440245708325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142-42F2-B1B3-F12E4074193D}"/>
                </c:ext>
              </c:extLst>
            </c:dLbl>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'III.6.3.Afil. SRL'!$A$5:$A$19</c15:sqref>
                  </c15:fullRef>
                </c:ext>
              </c:extLst>
              <c:f>'III.6.3.Afil. SRL'!$A$12:$A$19</c:f>
              <c:strCache>
                <c:ptCount val="8"/>
                <c:pt idx="0">
                  <c:v>Dic.2015</c:v>
                </c:pt>
                <c:pt idx="1">
                  <c:v>Dic.2016</c:v>
                </c:pt>
                <c:pt idx="2">
                  <c:v>Dic.2017</c:v>
                </c:pt>
                <c:pt idx="3">
                  <c:v>Dic.2018</c:v>
                </c:pt>
                <c:pt idx="4">
                  <c:v>Dic.2019</c:v>
                </c:pt>
                <c:pt idx="5">
                  <c:v>Dic.2020</c:v>
                </c:pt>
                <c:pt idx="6">
                  <c:v>Dic.2021</c:v>
                </c:pt>
                <c:pt idx="7">
                  <c:v>Nov.2022</c:v>
                </c:pt>
              </c:strCache>
            </c:strRef>
          </c:cat>
          <c:val>
            <c:numRef>
              <c:extLst>
                <c:ext xmlns:c15="http://schemas.microsoft.com/office/drawing/2012/chart" uri="{02D57815-91ED-43cb-92C2-25804820EDAC}">
                  <c15:fullRef>
                    <c15:sqref>'III.6.3.Afil. SRL'!$E$5:$E$19</c15:sqref>
                  </c15:fullRef>
                </c:ext>
              </c:extLst>
              <c:f>'III.6.3.Afil. SRL'!$E$12:$E$19</c:f>
              <c:numCache>
                <c:formatCode>0%</c:formatCode>
                <c:ptCount val="8"/>
                <c:pt idx="0">
                  <c:v>0.90721268923455456</c:v>
                </c:pt>
                <c:pt idx="1">
                  <c:v>0.93802398466233272</c:v>
                </c:pt>
                <c:pt idx="2">
                  <c:v>0.99410035310205069</c:v>
                </c:pt>
                <c:pt idx="3">
                  <c:v>0.98704755193828153</c:v>
                </c:pt>
                <c:pt idx="4">
                  <c:v>0.98097381866983724</c:v>
                </c:pt>
                <c:pt idx="5">
                  <c:v>1.0347890096956023</c:v>
                </c:pt>
                <c:pt idx="6">
                  <c:v>1.138115528880743</c:v>
                </c:pt>
                <c:pt idx="7">
                  <c:v>1.1351994199524889</c:v>
                </c:pt>
              </c:numCache>
            </c:numRef>
          </c:val>
          <c:smooth val="0"/>
          <c:extLst>
            <c:ext xmlns:c15="http://schemas.microsoft.com/office/drawing/2012/chart" uri="{02D57815-91ED-43cb-92C2-25804820EDAC}">
              <c15:categoryFilterExceptions>
                <c15:categoryFilterException>
                  <c15:sqref>'III.6.3.Afil. SRL'!$E$5</c15:sqref>
                  <c15:dLbl>
                    <c:idx val="-1"/>
                    <c:layout>
                      <c:manualLayout>
                        <c:x val="-9.0176270897236264E-3"/>
                        <c:y val="-3.8978084168401386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0-47CD-4259-8DEE-6D2259B73367}"/>
                      </c:ext>
                    </c:extLst>
                  </c15:dLbl>
                </c15:categoryFilterException>
                <c15:categoryFilterException>
                  <c15:sqref>'III.6.3.Afil. SRL'!$E$6</c15:sqref>
                  <c15:dLbl>
                    <c:idx val="-1"/>
                    <c:layout>
                      <c:manualLayout>
                        <c:x val="-1.5105913116207122E-2"/>
                        <c:y val="-3.3507697464698664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1-47CD-4259-8DEE-6D2259B73367}"/>
                      </c:ext>
                    </c:extLst>
                  </c15:dLbl>
                </c15:categoryFilterException>
                <c15:categoryFilterException>
                  <c15:sqref>'III.6.3.Afil. SRL'!$E$7</c15:sqref>
                  <c15:dLbl>
                    <c:idx val="-1"/>
                    <c:layout>
                      <c:manualLayout>
                        <c:x val="-1.1204469792731209E-2"/>
                        <c:y val="-3.6301535841557223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2-47CD-4259-8DEE-6D2259B73367}"/>
                      </c:ext>
                    </c:extLst>
                  </c15:dLbl>
                </c15:categoryFilterException>
                <c15:categoryFilterException>
                  <c15:sqref>'III.6.3.Afil. SRL'!$E$8</c15:sqref>
                  <c15:dLbl>
                    <c:idx val="-1"/>
                    <c:layout>
                      <c:manualLayout>
                        <c:x val="-3.4862637031492778E-3"/>
                        <c:y val="-2.5517184963946327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3-47CD-4259-8DEE-6D2259B73367}"/>
                      </c:ext>
                    </c:extLst>
                  </c15:dLbl>
                </c15:categoryFilterException>
                <c15:categoryFilterException>
                  <c15:sqref>'III.6.3.Afil. SRL'!$E$9</c15:sqref>
                  <c15:dLbl>
                    <c:idx val="-1"/>
                    <c:layout>
                      <c:manualLayout>
                        <c:x val="-6.4747111282285347E-3"/>
                        <c:y val="-3.3488199759907224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4-47CD-4259-8DEE-6D2259B73367}"/>
                      </c:ext>
                    </c:extLst>
                  </c15:dLbl>
                </c15:categoryFilterException>
                <c15:categoryFilterException>
                  <c15:sqref>'III.6.3.Afil. SRL'!$E$10</c15:sqref>
                  <c15:dLbl>
                    <c:idx val="-1"/>
                    <c:layout>
                      <c:manualLayout>
                        <c:x val="-2.6741912135685212E-3"/>
                        <c:y val="-2.4188682497952852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5-47CD-4259-8DEE-6D2259B73367}"/>
                      </c:ext>
                    </c:extLst>
                  </c15:dLbl>
                </c15:categoryFilterException>
                <c15:categoryFilterException>
                  <c15:sqref>'III.6.3.Afil. SRL'!$E$11</c15:sqref>
                  <c15:dLbl>
                    <c:idx val="-1"/>
                    <c:layout>
                      <c:manualLayout>
                        <c:x val="-2.8984496999225416E-2"/>
                        <c:y val="-2.2823704223541241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6-47CD-4259-8DEE-6D2259B73367}"/>
                      </c:ext>
                    </c:extLst>
                  </c15:dLbl>
                </c15:categoryFilterException>
              </c15:categoryFilterExceptions>
            </c:ext>
            <c:ext xmlns:c16="http://schemas.microsoft.com/office/drawing/2014/chart" uri="{C3380CC4-5D6E-409C-BE32-E72D297353CC}">
              <c16:uniqueId val="{00000013-0950-4050-8E78-22EB6BF974EC}"/>
            </c:ext>
          </c:extLst>
        </c:ser>
        <c:dLbls>
          <c:showLegendKey val="0"/>
          <c:showVal val="0"/>
          <c:showCatName val="0"/>
          <c:showSerName val="0"/>
          <c:showPercent val="0"/>
          <c:showBubbleSize val="0"/>
        </c:dLbls>
        <c:marker val="1"/>
        <c:smooth val="0"/>
        <c:axId val="408898240"/>
        <c:axId val="408897848"/>
      </c:lineChart>
      <c:catAx>
        <c:axId val="408897064"/>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08897456"/>
        <c:crosses val="autoZero"/>
        <c:auto val="1"/>
        <c:lblAlgn val="ctr"/>
        <c:lblOffset val="100"/>
        <c:noMultiLvlLbl val="0"/>
      </c:catAx>
      <c:valAx>
        <c:axId val="408897456"/>
        <c:scaling>
          <c:orientation val="minMax"/>
        </c:scaling>
        <c:delete val="0"/>
        <c:axPos val="l"/>
        <c:numFmt formatCode="#,##0_);[Red]\(#,##0\)"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08897064"/>
        <c:crosses val="autoZero"/>
        <c:crossBetween val="between"/>
        <c:majorUnit val="200000"/>
        <c:minorUnit val="40000"/>
        <c:dispUnits>
          <c:builtInUnit val="thousands"/>
          <c:dispUnitsLbl>
            <c:layout>
              <c:manualLayout>
                <c:xMode val="edge"/>
                <c:yMode val="edge"/>
                <c:x val="7.0790429744639497E-4"/>
                <c:y val="0.42375757445043877"/>
              </c:manualLayout>
            </c:layout>
            <c:spPr>
              <a:noFill/>
              <a:ln>
                <a:noFill/>
              </a:ln>
              <a:effectLst/>
            </c:spPr>
            <c:txPr>
              <a:bodyPr rot="-5400000" spcFirstLastPara="1" vertOverflow="ellipsis" vert="horz" wrap="square" anchor="ctr" anchorCtr="1"/>
              <a:lstStyle/>
              <a:p>
                <a:pPr>
                  <a:defRPr sz="24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ispUnitsLbl>
        </c:dispUnits>
      </c:valAx>
      <c:valAx>
        <c:axId val="408897848"/>
        <c:scaling>
          <c:orientation val="minMax"/>
          <c:max val="1.2"/>
          <c:min val="0.2"/>
        </c:scaling>
        <c:delete val="0"/>
        <c:axPos val="r"/>
        <c:numFmt formatCode="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08898240"/>
        <c:crosses val="max"/>
        <c:crossBetween val="between"/>
      </c:valAx>
      <c:catAx>
        <c:axId val="408898240"/>
        <c:scaling>
          <c:orientation val="minMax"/>
        </c:scaling>
        <c:delete val="1"/>
        <c:axPos val="b"/>
        <c:numFmt formatCode="General" sourceLinked="1"/>
        <c:majorTickMark val="out"/>
        <c:minorTickMark val="none"/>
        <c:tickLblPos val="nextTo"/>
        <c:crossAx val="408897848"/>
        <c:crosses val="autoZero"/>
        <c:auto val="1"/>
        <c:lblAlgn val="ctr"/>
        <c:lblOffset val="100"/>
        <c:noMultiLvlLbl val="0"/>
      </c:catAx>
      <c:spPr>
        <a:solidFill>
          <a:schemeClr val="bg1"/>
        </a:solidFill>
        <a:ln>
          <a:noFill/>
        </a:ln>
        <a:effectLst/>
      </c:spPr>
    </c:plotArea>
    <c:legend>
      <c:legendPos val="b"/>
      <c:layout>
        <c:manualLayout>
          <c:xMode val="edge"/>
          <c:yMode val="edge"/>
          <c:x val="0.17891121832774404"/>
          <c:y val="3.0163701277106655E-2"/>
          <c:w val="0.59459230422607234"/>
          <c:h val="5.769484302856663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2400">
          <a:latin typeface="Arial" panose="020B0604020202020204" pitchFamily="34" charset="0"/>
          <a:cs typeface="Arial" panose="020B0604020202020204" pitchFamily="34" charset="0"/>
        </a:defRPr>
      </a:pPr>
      <a:endParaRPr lang="en-US"/>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0"/>
    <c:plotArea>
      <c:layout>
        <c:manualLayout>
          <c:layoutTarget val="inner"/>
          <c:xMode val="edge"/>
          <c:yMode val="edge"/>
          <c:x val="7.1579662307658665E-2"/>
          <c:y val="0.15091040646946158"/>
          <c:w val="0.88578284199089097"/>
          <c:h val="0.81721901720594559"/>
        </c:manualLayout>
      </c:layout>
      <c:barChart>
        <c:barDir val="bar"/>
        <c:grouping val="stacked"/>
        <c:varyColors val="0"/>
        <c:ser>
          <c:idx val="0"/>
          <c:order val="0"/>
          <c:tx>
            <c:strRef>
              <c:f>'III.6.4.Afil. SRL x sexoy edad'!$E$32</c:f>
              <c:strCache>
                <c:ptCount val="1"/>
                <c:pt idx="0">
                  <c:v>Hombres</c:v>
                </c:pt>
              </c:strCache>
            </c:strRef>
          </c:tx>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5.0909090909090911E-2"/>
                  <c:y val="-1.916495716254811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89F-4E6B-8DE5-371171D991FF}"/>
                </c:ext>
              </c:extLst>
            </c:dLbl>
            <c:dLbl>
              <c:idx val="1"/>
              <c:layout>
                <c:manualLayout>
                  <c:x val="0.12205902741152563"/>
                  <c:y val="1.5120238348584805E-3"/>
                </c:manualLayout>
              </c:layout>
              <c:spPr>
                <a:noFill/>
                <a:ln>
                  <a:noFill/>
                </a:ln>
                <a:effectLst/>
              </c:spPr>
              <c:txPr>
                <a:bodyPr rot="0" spcFirstLastPara="1" vertOverflow="ellipsis" vert="horz" wrap="square" anchor="ctr" anchorCtr="1"/>
                <a:lstStyle/>
                <a:p>
                  <a:pPr>
                    <a:defRPr sz="24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89F-4E6B-8DE5-371171D991FF}"/>
                </c:ext>
              </c:extLst>
            </c:dLbl>
            <c:dLbl>
              <c:idx val="2"/>
              <c:layout>
                <c:manualLayout>
                  <c:x val="0.14529535001985266"/>
                  <c:y val="-7.5051429382138037E-5"/>
                </c:manualLayout>
              </c:layout>
              <c:spPr>
                <a:noFill/>
                <a:ln>
                  <a:noFill/>
                </a:ln>
                <a:effectLst/>
              </c:spPr>
              <c:txPr>
                <a:bodyPr rot="0" spcFirstLastPara="1" vertOverflow="ellipsis" vert="horz" wrap="square" anchor="ctr" anchorCtr="1"/>
                <a:lstStyle/>
                <a:p>
                  <a:pPr>
                    <a:defRPr sz="24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89F-4E6B-8DE5-371171D991FF}"/>
                </c:ext>
              </c:extLst>
            </c:dLbl>
            <c:dLbl>
              <c:idx val="3"/>
              <c:layout>
                <c:manualLayout>
                  <c:x val="0.15190775562684777"/>
                  <c:y val="1.6872384195217519E-3"/>
                </c:manualLayout>
              </c:layout>
              <c:spPr>
                <a:noFill/>
                <a:ln>
                  <a:noFill/>
                </a:ln>
                <a:effectLst/>
              </c:spPr>
              <c:txPr>
                <a:bodyPr rot="0" spcFirstLastPara="1" vertOverflow="ellipsis" vert="horz" wrap="square" anchor="ctr" anchorCtr="1"/>
                <a:lstStyle/>
                <a:p>
                  <a:pPr>
                    <a:defRPr sz="24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89F-4E6B-8DE5-371171D991FF}"/>
                </c:ext>
              </c:extLst>
            </c:dLbl>
            <c:dLbl>
              <c:idx val="4"/>
              <c:layout>
                <c:manualLayout>
                  <c:x val="0.11419040194976207"/>
                  <c:y val="3.7946371568417492E-3"/>
                </c:manualLayout>
              </c:layout>
              <c:spPr>
                <a:noFill/>
                <a:ln>
                  <a:noFill/>
                </a:ln>
                <a:effectLst/>
              </c:spPr>
              <c:txPr>
                <a:bodyPr rot="0" spcFirstLastPara="1" vertOverflow="ellipsis" vert="horz" wrap="square" anchor="ctr" anchorCtr="1"/>
                <a:lstStyle/>
                <a:p>
                  <a:pPr>
                    <a:defRPr sz="24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89F-4E6B-8DE5-371171D991FF}"/>
                </c:ext>
              </c:extLst>
            </c:dLbl>
            <c:dLbl>
              <c:idx val="5"/>
              <c:layout>
                <c:manualLayout>
                  <c:x val="9.8588646454979251E-2"/>
                  <c:y val="7.1305951620912248E-4"/>
                </c:manualLayout>
              </c:layout>
              <c:spPr>
                <a:noFill/>
                <a:ln>
                  <a:noFill/>
                </a:ln>
                <a:effectLst/>
              </c:spPr>
              <c:txPr>
                <a:bodyPr rot="0" spcFirstLastPara="1" vertOverflow="ellipsis" vert="horz" wrap="square" anchor="ctr" anchorCtr="1"/>
                <a:lstStyle/>
                <a:p>
                  <a:pPr>
                    <a:defRPr sz="24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89F-4E6B-8DE5-371171D991FF}"/>
                </c:ext>
              </c:extLst>
            </c:dLbl>
            <c:dLbl>
              <c:idx val="6"/>
              <c:layout>
                <c:manualLayout>
                  <c:x val="7.7949719761722325E-2"/>
                  <c:y val="2.1808186138894802E-3"/>
                </c:manualLayout>
              </c:layout>
              <c:spPr>
                <a:noFill/>
                <a:ln>
                  <a:noFill/>
                </a:ln>
                <a:effectLst/>
              </c:spPr>
              <c:txPr>
                <a:bodyPr rot="0" spcFirstLastPara="1" vertOverflow="ellipsis" vert="horz" wrap="square" anchor="ctr" anchorCtr="1"/>
                <a:lstStyle/>
                <a:p>
                  <a:pPr>
                    <a:defRPr sz="24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89F-4E6B-8DE5-371171D991FF}"/>
                </c:ext>
              </c:extLst>
            </c:dLbl>
            <c:dLbl>
              <c:idx val="7"/>
              <c:layout>
                <c:manualLayout>
                  <c:x val="5.9226080983388087E-2"/>
                  <c:y val="-1.7725757253316968E-3"/>
                </c:manualLayout>
              </c:layout>
              <c:spPr>
                <a:noFill/>
                <a:ln>
                  <a:noFill/>
                </a:ln>
                <a:effectLst/>
              </c:spPr>
              <c:txPr>
                <a:bodyPr rot="0" spcFirstLastPara="1" vertOverflow="ellipsis" vert="horz" wrap="square" anchor="ctr" anchorCtr="1"/>
                <a:lstStyle/>
                <a:p>
                  <a:pPr>
                    <a:defRPr sz="24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89F-4E6B-8DE5-371171D991FF}"/>
                </c:ext>
              </c:extLst>
            </c:dLbl>
            <c:dLbl>
              <c:idx val="8"/>
              <c:layout>
                <c:manualLayout>
                  <c:x val="4.5599928879192675E-2"/>
                  <c:y val="2.4979782932538839E-3"/>
                </c:manualLayout>
              </c:layout>
              <c:spPr>
                <a:noFill/>
                <a:ln>
                  <a:noFill/>
                </a:ln>
                <a:effectLst/>
              </c:spPr>
              <c:txPr>
                <a:bodyPr rot="0" spcFirstLastPara="1" vertOverflow="ellipsis" vert="horz" wrap="square" anchor="ctr" anchorCtr="1"/>
                <a:lstStyle/>
                <a:p>
                  <a:pPr>
                    <a:defRPr sz="24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89F-4E6B-8DE5-371171D991FF}"/>
                </c:ext>
              </c:extLst>
            </c:dLbl>
            <c:dLbl>
              <c:idx val="9"/>
              <c:layout>
                <c:manualLayout>
                  <c:x val="1.6131445430359496E-2"/>
                  <c:y val="-8.367737816557375E-4"/>
                </c:manualLayout>
              </c:layout>
              <c:spPr>
                <a:noFill/>
                <a:ln>
                  <a:noFill/>
                </a:ln>
                <a:effectLst/>
              </c:spPr>
              <c:txPr>
                <a:bodyPr rot="0" spcFirstLastPara="1" vertOverflow="ellipsis" vert="horz" wrap="square" anchor="ctr" anchorCtr="1"/>
                <a:lstStyle/>
                <a:p>
                  <a:pPr>
                    <a:defRPr sz="24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89F-4E6B-8DE5-371171D991FF}"/>
                </c:ext>
              </c:extLst>
            </c:dLbl>
            <c:dLbl>
              <c:idx val="10"/>
              <c:layout>
                <c:manualLayout>
                  <c:x val="1.4902782029875884E-3"/>
                  <c:y val="3.7114279633964671E-4"/>
                </c:manualLayout>
              </c:layout>
              <c:spPr>
                <a:noFill/>
                <a:ln>
                  <a:noFill/>
                </a:ln>
                <a:effectLst/>
              </c:spPr>
              <c:txPr>
                <a:bodyPr rot="0" spcFirstLastPara="1" vertOverflow="ellipsis" vert="horz" wrap="square" anchor="ctr" anchorCtr="1"/>
                <a:lstStyle/>
                <a:p>
                  <a:pPr>
                    <a:defRPr sz="20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89F-4E6B-8DE5-371171D991FF}"/>
                </c:ext>
              </c:extLst>
            </c:dLbl>
            <c:dLbl>
              <c:idx val="11"/>
              <c:layout>
                <c:manualLayout>
                  <c:x val="4.239677665264327E-2"/>
                  <c:y val="-6.6123485769437095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89F-4E6B-8DE5-371171D991FF}"/>
                </c:ext>
              </c:extLst>
            </c:dLbl>
            <c:dLbl>
              <c:idx val="12"/>
              <c:layout>
                <c:manualLayout>
                  <c:x val="2.8206356151347506E-2"/>
                  <c:y val="-2.577843109445500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89F-4E6B-8DE5-371171D991FF}"/>
                </c:ext>
              </c:extLst>
            </c:dLbl>
            <c:dLbl>
              <c:idx val="13"/>
              <c:layout>
                <c:manualLayout>
                  <c:x val="2.5408689191192352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89F-4E6B-8DE5-371171D991FF}"/>
                </c:ext>
              </c:extLst>
            </c:dLbl>
            <c:dLbl>
              <c:idx val="14"/>
              <c:layout>
                <c:manualLayout>
                  <c:x val="2.174937651920053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89F-4E6B-8DE5-371171D991FF}"/>
                </c:ext>
              </c:extLst>
            </c:dLbl>
            <c:spPr>
              <a:noFill/>
              <a:ln>
                <a:noFill/>
              </a:ln>
              <a:effectLst/>
            </c:spPr>
            <c:txPr>
              <a:bodyPr rot="0" spcFirstLastPara="1" vertOverflow="ellipsis" vert="horz" wrap="square" anchor="ctr" anchorCtr="1"/>
              <a:lstStyle/>
              <a:p>
                <a:pPr>
                  <a:defRPr sz="2400" b="0" i="0" u="none" strike="noStrike" kern="1200" baseline="0">
                    <a:solidFill>
                      <a:srgbClr val="00539B"/>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edad'!$C$33:$C$47</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edad'!$E$33:$E$47</c:f>
              <c:numCache>
                <c:formatCode>#,##0</c:formatCode>
                <c:ptCount val="15"/>
                <c:pt idx="0">
                  <c:v>23839</c:v>
                </c:pt>
                <c:pt idx="1">
                  <c:v>160002</c:v>
                </c:pt>
                <c:pt idx="2">
                  <c:v>195369</c:v>
                </c:pt>
                <c:pt idx="3">
                  <c:v>192370</c:v>
                </c:pt>
                <c:pt idx="4">
                  <c:v>159345</c:v>
                </c:pt>
                <c:pt idx="5">
                  <c:v>146471</c:v>
                </c:pt>
                <c:pt idx="6">
                  <c:v>118801</c:v>
                </c:pt>
                <c:pt idx="7">
                  <c:v>99279</c:v>
                </c:pt>
                <c:pt idx="8">
                  <c:v>79643</c:v>
                </c:pt>
                <c:pt idx="9">
                  <c:v>50377</c:v>
                </c:pt>
                <c:pt idx="10">
                  <c:v>31625</c:v>
                </c:pt>
                <c:pt idx="11">
                  <c:v>17410</c:v>
                </c:pt>
                <c:pt idx="12">
                  <c:v>8323</c:v>
                </c:pt>
                <c:pt idx="13">
                  <c:v>4064</c:v>
                </c:pt>
                <c:pt idx="14">
                  <c:v>2453</c:v>
                </c:pt>
              </c:numCache>
            </c:numRef>
          </c:val>
          <c:extLst>
            <c:ext xmlns:c16="http://schemas.microsoft.com/office/drawing/2014/chart" uri="{C3380CC4-5D6E-409C-BE32-E72D297353CC}">
              <c16:uniqueId val="{0000000F-E89F-4E6B-8DE5-371171D991FF}"/>
            </c:ext>
          </c:extLst>
        </c:ser>
        <c:ser>
          <c:idx val="1"/>
          <c:order val="1"/>
          <c:tx>
            <c:strRef>
              <c:f>'III.6.4.Afil. SRL x sexoy edad'!$D$32</c:f>
              <c:strCache>
                <c:ptCount val="1"/>
                <c:pt idx="0">
                  <c:v>Mujeres</c:v>
                </c:pt>
              </c:strCache>
            </c:strRef>
          </c:tx>
          <c:spPr>
            <a:solidFill>
              <a:srgbClr val="00A94F"/>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5.1335881791221859E-2"/>
                  <c:y val="-1.357467386283235E-3"/>
                </c:manualLayout>
              </c:layout>
              <c:tx>
                <c:rich>
                  <a:bodyPr/>
                  <a:lstStyle/>
                  <a:p>
                    <a:fld id="{D202F501-8895-44DF-9AA1-C967CF4776FE}" type="VALUE">
                      <a:rPr lang="en-US">
                        <a:solidFill>
                          <a:srgbClr val="00539B"/>
                        </a:solidFill>
                      </a:rPr>
                      <a:pPr/>
                      <a:t>[VALOR]</a:t>
                    </a:fld>
                    <a:endParaRPr lang="en-US"/>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0-E89F-4E6B-8DE5-371171D991FF}"/>
                </c:ext>
              </c:extLst>
            </c:dLbl>
            <c:dLbl>
              <c:idx val="1"/>
              <c:layout>
                <c:manualLayout>
                  <c:x val="-9.6118913532477313E-2"/>
                  <c:y val="1.5595516776619139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89F-4E6B-8DE5-371171D991FF}"/>
                </c:ext>
              </c:extLst>
            </c:dLbl>
            <c:dLbl>
              <c:idx val="2"/>
              <c:layout>
                <c:manualLayout>
                  <c:x val="-0.13597646610198805"/>
                  <c:y val="-4.7151876285734552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89F-4E6B-8DE5-371171D991FF}"/>
                </c:ext>
              </c:extLst>
            </c:dLbl>
            <c:dLbl>
              <c:idx val="3"/>
              <c:layout>
                <c:manualLayout>
                  <c:x val="-0.13557981323927548"/>
                  <c:y val="-4.4569766616997498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89F-4E6B-8DE5-371171D991FF}"/>
                </c:ext>
              </c:extLst>
            </c:dLbl>
            <c:dLbl>
              <c:idx val="4"/>
              <c:layout>
                <c:manualLayout>
                  <c:x val="-0.10894821530509483"/>
                  <c:y val="-8.8600411435057111E-5"/>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89F-4E6B-8DE5-371171D991FF}"/>
                </c:ext>
              </c:extLst>
            </c:dLbl>
            <c:dLbl>
              <c:idx val="5"/>
              <c:layout>
                <c:manualLayout>
                  <c:x val="-9.0419872891566749E-2"/>
                  <c:y val="1.888132226714903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E89F-4E6B-8DE5-371171D991FF}"/>
                </c:ext>
              </c:extLst>
            </c:dLbl>
            <c:dLbl>
              <c:idx val="6"/>
              <c:layout>
                <c:manualLayout>
                  <c:x val="-6.1212546876701732E-2"/>
                  <c:y val="9.7722919770163873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E89F-4E6B-8DE5-371171D991FF}"/>
                </c:ext>
              </c:extLst>
            </c:dLbl>
            <c:dLbl>
              <c:idx val="7"/>
              <c:layout>
                <c:manualLayout>
                  <c:x val="-4.9056262904581829E-2"/>
                  <c:y val="3.336170816485777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E89F-4E6B-8DE5-371171D991FF}"/>
                </c:ext>
              </c:extLst>
            </c:dLbl>
            <c:dLbl>
              <c:idx val="8"/>
              <c:layout>
                <c:manualLayout>
                  <c:x val="-2.8921870877430093E-2"/>
                  <c:y val="-1.069518337234872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E89F-4E6B-8DE5-371171D991FF}"/>
                </c:ext>
              </c:extLst>
            </c:dLbl>
            <c:dLbl>
              <c:idx val="9"/>
              <c:layout>
                <c:manualLayout>
                  <c:x val="-9.6172597164371713E-3"/>
                  <c:y val="-1.465985670710014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E89F-4E6B-8DE5-371171D991FF}"/>
                </c:ext>
              </c:extLst>
            </c:dLbl>
            <c:dLbl>
              <c:idx val="10"/>
              <c:layout>
                <c:manualLayout>
                  <c:x val="1.3837113341354434E-3"/>
                  <c:y val="1.9436759594239908E-4"/>
                </c:manualLayout>
              </c:layout>
              <c:tx>
                <c:rich>
                  <a:bodyPr/>
                  <a:lstStyle/>
                  <a:p>
                    <a:fld id="{028A61F0-BD35-4853-B95C-FEA30F85B1B6}" type="VALUE">
                      <a:rPr lang="en-US" sz="1800">
                        <a:solidFill>
                          <a:schemeClr val="bg1"/>
                        </a:solidFill>
                      </a:rPr>
                      <a:pPr/>
                      <a:t>[VALOR]</a:t>
                    </a:fld>
                    <a:endParaRPr lang="en-US"/>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A-E89F-4E6B-8DE5-371171D991FF}"/>
                </c:ext>
              </c:extLst>
            </c:dLbl>
            <c:dLbl>
              <c:idx val="11"/>
              <c:layout>
                <c:manualLayout>
                  <c:x val="-4.0715976140226963E-2"/>
                  <c:y val="2.7390934241328601E-3"/>
                </c:manualLayout>
              </c:layout>
              <c:numFmt formatCode="#,##0;[Red]#,##0" sourceLinked="0"/>
              <c:spPr>
                <a:noFill/>
                <a:ln>
                  <a:noFill/>
                </a:ln>
                <a:effectLst/>
              </c:spPr>
              <c:txPr>
                <a:bodyPr rot="0" spcFirstLastPara="1" vertOverflow="ellipsis" vert="horz" wrap="square" anchor="ctr" anchorCtr="0"/>
                <a:lstStyle/>
                <a:p>
                  <a:pPr algn="r">
                    <a:defRPr sz="2400" b="0" i="0" u="none" strike="noStrike" kern="1200" baseline="0">
                      <a:solidFill>
                        <a:srgbClr val="00539B"/>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E89F-4E6B-8DE5-371171D991FF}"/>
                </c:ext>
              </c:extLst>
            </c:dLbl>
            <c:dLbl>
              <c:idx val="12"/>
              <c:layout>
                <c:manualLayout>
                  <c:x val="-2.745183013649459E-2"/>
                  <c:y val="9.0090090090090091E-4"/>
                </c:manualLayout>
              </c:layout>
              <c:numFmt formatCode="#,##0;[Red]#,##0" sourceLinked="0"/>
              <c:spPr>
                <a:noFill/>
                <a:ln>
                  <a:noFill/>
                </a:ln>
                <a:effectLst/>
              </c:spPr>
              <c:txPr>
                <a:bodyPr rot="0" spcFirstLastPara="1" vertOverflow="ellipsis" vert="horz" wrap="square" anchor="ctr" anchorCtr="0"/>
                <a:lstStyle/>
                <a:p>
                  <a:pPr algn="r">
                    <a:defRPr sz="2400" b="0" i="0" u="none" strike="noStrike" kern="1200" baseline="0">
                      <a:solidFill>
                        <a:srgbClr val="00539B"/>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E89F-4E6B-8DE5-371171D991FF}"/>
                </c:ext>
              </c:extLst>
            </c:dLbl>
            <c:dLbl>
              <c:idx val="13"/>
              <c:layout>
                <c:manualLayout>
                  <c:x val="-2.4826822554620001E-2"/>
                  <c:y val="2.5128659907639635E-3"/>
                </c:manualLayout>
              </c:layout>
              <c:numFmt formatCode="#,##0;[Red]#,##0" sourceLinked="0"/>
              <c:spPr>
                <a:noFill/>
                <a:ln>
                  <a:noFill/>
                </a:ln>
                <a:effectLst/>
              </c:spPr>
              <c:txPr>
                <a:bodyPr rot="0" spcFirstLastPara="1" vertOverflow="ellipsis" vert="horz" wrap="square" anchor="ctr" anchorCtr="0"/>
                <a:lstStyle/>
                <a:p>
                  <a:pPr algn="r">
                    <a:defRPr sz="2400" b="0" i="0" u="none" strike="noStrike" kern="1200" baseline="0">
                      <a:solidFill>
                        <a:srgbClr val="00539B"/>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E89F-4E6B-8DE5-371171D991FF}"/>
                </c:ext>
              </c:extLst>
            </c:dLbl>
            <c:dLbl>
              <c:idx val="14"/>
              <c:layout>
                <c:manualLayout>
                  <c:x val="-2.6276024642783523E-2"/>
                  <c:y val="5.5900875351573239E-4"/>
                </c:manualLayout>
              </c:layout>
              <c:numFmt formatCode="#,##0;[Red]#,##0" sourceLinked="0"/>
              <c:spPr>
                <a:noFill/>
                <a:ln>
                  <a:noFill/>
                </a:ln>
                <a:effectLst/>
              </c:spPr>
              <c:txPr>
                <a:bodyPr rot="0" spcFirstLastPara="1" vertOverflow="ellipsis" vert="horz" wrap="square" anchor="ctr" anchorCtr="0"/>
                <a:lstStyle/>
                <a:p>
                  <a:pPr algn="r">
                    <a:defRPr sz="2400" b="0" i="0" u="none" strike="noStrike" kern="1200" baseline="0">
                      <a:solidFill>
                        <a:srgbClr val="00539B"/>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E89F-4E6B-8DE5-371171D991FF}"/>
                </c:ext>
              </c:extLst>
            </c:dLbl>
            <c:numFmt formatCode="#,##0;[Red]#,##0" sourceLinked="0"/>
            <c:spPr>
              <a:noFill/>
              <a:ln>
                <a:noFill/>
              </a:ln>
              <a:effectLst/>
            </c:spPr>
            <c:txPr>
              <a:bodyPr rot="0" spcFirstLastPara="1" vertOverflow="ellipsis" vert="horz" wrap="square" anchor="ctr" anchorCtr="0"/>
              <a:lstStyle/>
              <a:p>
                <a:pPr algn="r">
                  <a:defRPr sz="24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edad'!$C$33:$C$47</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edad'!$D$33:$D$47</c:f>
              <c:numCache>
                <c:formatCode>General</c:formatCode>
                <c:ptCount val="15"/>
                <c:pt idx="0">
                  <c:v>-17733</c:v>
                </c:pt>
                <c:pt idx="1">
                  <c:v>-135087</c:v>
                </c:pt>
                <c:pt idx="2">
                  <c:v>-175453</c:v>
                </c:pt>
                <c:pt idx="3">
                  <c:v>-172554</c:v>
                </c:pt>
                <c:pt idx="4">
                  <c:v>-143393</c:v>
                </c:pt>
                <c:pt idx="5">
                  <c:v>-128760</c:v>
                </c:pt>
                <c:pt idx="6">
                  <c:v>-100364</c:v>
                </c:pt>
                <c:pt idx="7">
                  <c:v>-80932</c:v>
                </c:pt>
                <c:pt idx="8">
                  <c:v>-63702</c:v>
                </c:pt>
                <c:pt idx="9">
                  <c:v>-38397</c:v>
                </c:pt>
                <c:pt idx="10">
                  <c:v>-21990</c:v>
                </c:pt>
                <c:pt idx="11">
                  <c:v>-11472</c:v>
                </c:pt>
                <c:pt idx="12">
                  <c:v>-5729</c:v>
                </c:pt>
                <c:pt idx="13">
                  <c:v>-2894</c:v>
                </c:pt>
                <c:pt idx="14">
                  <c:v>-1980</c:v>
                </c:pt>
              </c:numCache>
            </c:numRef>
          </c:val>
          <c:extLst>
            <c:ext xmlns:c16="http://schemas.microsoft.com/office/drawing/2014/chart" uri="{C3380CC4-5D6E-409C-BE32-E72D297353CC}">
              <c16:uniqueId val="{0000001F-E89F-4E6B-8DE5-371171D991FF}"/>
            </c:ext>
          </c:extLst>
        </c:ser>
        <c:dLbls>
          <c:showLegendKey val="0"/>
          <c:showVal val="0"/>
          <c:showCatName val="0"/>
          <c:showSerName val="0"/>
          <c:showPercent val="0"/>
          <c:showBubbleSize val="0"/>
        </c:dLbls>
        <c:gapWidth val="9"/>
        <c:overlap val="100"/>
        <c:axId val="408899024"/>
        <c:axId val="408899416"/>
      </c:barChart>
      <c:catAx>
        <c:axId val="408899024"/>
        <c:scaling>
          <c:orientation val="minMax"/>
        </c:scaling>
        <c:delete val="0"/>
        <c:axPos val="l"/>
        <c:numFmt formatCode="General" sourceLinked="1"/>
        <c:majorTickMark val="none"/>
        <c:minorTickMark val="none"/>
        <c:tickLblPos val="low"/>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solidFill>
                  <a:schemeClr val="tx1"/>
                </a:solidFill>
                <a:latin typeface="+mn-lt"/>
                <a:ea typeface="+mn-ea"/>
                <a:cs typeface="+mn-cs"/>
              </a:defRPr>
            </a:pPr>
            <a:endParaRPr lang="en-US"/>
          </a:p>
        </c:txPr>
        <c:crossAx val="408899416"/>
        <c:crosses val="autoZero"/>
        <c:auto val="1"/>
        <c:lblAlgn val="ctr"/>
        <c:lblOffset val="100"/>
        <c:noMultiLvlLbl val="0"/>
      </c:catAx>
      <c:valAx>
        <c:axId val="408899416"/>
        <c:scaling>
          <c:orientation val="minMax"/>
        </c:scaling>
        <c:delete val="0"/>
        <c:axPos val="b"/>
        <c:numFmt formatCode="#,##0"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800" b="0" i="0" u="none" strike="noStrike" kern="1200" baseline="0">
                <a:solidFill>
                  <a:schemeClr val="bg1"/>
                </a:solidFill>
                <a:latin typeface="+mn-lt"/>
                <a:ea typeface="+mn-ea"/>
                <a:cs typeface="+mn-cs"/>
              </a:defRPr>
            </a:pPr>
            <a:endParaRPr lang="en-US"/>
          </a:p>
        </c:txPr>
        <c:crossAx val="408899024"/>
        <c:crosses val="autoZero"/>
        <c:crossBetween val="between"/>
      </c:valAx>
      <c:spPr>
        <a:solidFill>
          <a:schemeClr val="bg1"/>
        </a:solidFill>
        <a:ln>
          <a:noFill/>
        </a:ln>
        <a:effectLst/>
      </c:spPr>
    </c:plotArea>
    <c:legend>
      <c:legendPos val="t"/>
      <c:layout>
        <c:manualLayout>
          <c:xMode val="edge"/>
          <c:yMode val="edge"/>
          <c:x val="0.26004674740664402"/>
          <c:y val="4.8642197969923327E-2"/>
          <c:w val="0.39356950640693122"/>
          <c:h val="3.719421308525749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1617573371510379E-2"/>
          <c:y val="0.17076846461034775"/>
          <c:w val="0.96995346836547747"/>
          <c:h val="0.66186504582572703"/>
        </c:manualLayout>
      </c:layout>
      <c:barChart>
        <c:barDir val="col"/>
        <c:grouping val="clustered"/>
        <c:varyColors val="0"/>
        <c:ser>
          <c:idx val="0"/>
          <c:order val="0"/>
          <c:tx>
            <c:strRef>
              <c:f>'III.6.6.ID. Accidentabilidad'!$D$4</c:f>
              <c:strCache>
                <c:ptCount val="1"/>
                <c:pt idx="0">
                  <c:v>Accidentabilidad Afiliados
(No. de accidentes por cada 100,000 afiliados)</c:v>
                </c:pt>
              </c:strCache>
            </c:strRef>
          </c:tx>
          <c:spPr>
            <a:solidFill>
              <a:srgbClr val="00539B"/>
            </a:solidFill>
            <a:ln>
              <a:noFill/>
            </a:ln>
            <a:effectLst/>
          </c:spPr>
          <c:invertIfNegative val="0"/>
          <c:dLbls>
            <c:spPr>
              <a:noFill/>
              <a:ln>
                <a:noFill/>
              </a:ln>
              <a:effectLst/>
            </c:spPr>
            <c:txPr>
              <a:bodyPr rot="-5400000" spcFirstLastPara="1" vertOverflow="ellipsis" wrap="square" anchor="ctr" anchorCtr="1"/>
              <a:lstStyle/>
              <a:p>
                <a:pPr>
                  <a:defRPr sz="16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'III.6.6.ID. Accidentabilidad'!$A$5:$A$19</c15:sqref>
                  </c15:fullRef>
                </c:ext>
              </c:extLst>
              <c:f>'III.6.6.ID. Accidentabilidad'!$A$9:$A$19</c:f>
              <c:strCache>
                <c:ptCount val="11"/>
                <c:pt idx="0">
                  <c:v>Dic. 2012</c:v>
                </c:pt>
                <c:pt idx="1">
                  <c:v>Dic. 2013</c:v>
                </c:pt>
                <c:pt idx="2">
                  <c:v>Dic. 2014</c:v>
                </c:pt>
                <c:pt idx="3">
                  <c:v>Dic. 2015</c:v>
                </c:pt>
                <c:pt idx="4">
                  <c:v>Dic. 2016</c:v>
                </c:pt>
                <c:pt idx="5">
                  <c:v>Dic. 2017</c:v>
                </c:pt>
                <c:pt idx="6">
                  <c:v>Dic. 2018</c:v>
                </c:pt>
                <c:pt idx="7">
                  <c:v>Dic. 2019</c:v>
                </c:pt>
                <c:pt idx="8">
                  <c:v>Dic. 2020</c:v>
                </c:pt>
                <c:pt idx="9">
                  <c:v>Dic.2021</c:v>
                </c:pt>
                <c:pt idx="10">
                  <c:v>Nov.2022</c:v>
                </c:pt>
              </c:strCache>
            </c:strRef>
          </c:cat>
          <c:val>
            <c:numRef>
              <c:extLst>
                <c:ext xmlns:c15="http://schemas.microsoft.com/office/drawing/2012/chart" uri="{02D57815-91ED-43cb-92C2-25804820EDAC}">
                  <c15:fullRef>
                    <c15:sqref>'III.6.6.ID. Accidentabilidad'!$D$5:$D$19</c15:sqref>
                  </c15:fullRef>
                </c:ext>
              </c:extLst>
              <c:f>'III.6.6.ID. Accidentabilidad'!$D$9:$D$19</c:f>
              <c:numCache>
                <c:formatCode>_(* #,##0.0_);_(* \(#,##0.0\);_(* "-"??_);_(@_)</c:formatCode>
                <c:ptCount val="11"/>
                <c:pt idx="0">
                  <c:v>1865.9374818653503</c:v>
                </c:pt>
                <c:pt idx="1">
                  <c:v>1871.174824644748</c:v>
                </c:pt>
                <c:pt idx="2">
                  <c:v>1879.3581887618836</c:v>
                </c:pt>
                <c:pt idx="3">
                  <c:v>1963.6160681300721</c:v>
                </c:pt>
                <c:pt idx="4">
                  <c:v>2057.7914436633519</c:v>
                </c:pt>
                <c:pt idx="5">
                  <c:v>2023.5358153499792</c:v>
                </c:pt>
                <c:pt idx="6">
                  <c:v>2064.4553188668606</c:v>
                </c:pt>
                <c:pt idx="7">
                  <c:v>2137.6567805622331</c:v>
                </c:pt>
                <c:pt idx="8">
                  <c:v>1896.2707541153964</c:v>
                </c:pt>
                <c:pt idx="9">
                  <c:v>2017.3950901407841</c:v>
                </c:pt>
                <c:pt idx="10">
                  <c:v>1080.6284843207397</c:v>
                </c:pt>
              </c:numCache>
            </c:numRef>
          </c:val>
          <c:extLst>
            <c:ext xmlns:c16="http://schemas.microsoft.com/office/drawing/2014/chart" uri="{C3380CC4-5D6E-409C-BE32-E72D297353CC}">
              <c16:uniqueId val="{00000000-F4A7-4938-A2FE-8A12988D61E9}"/>
            </c:ext>
          </c:extLst>
        </c:ser>
        <c:dLbls>
          <c:showLegendKey val="0"/>
          <c:showVal val="0"/>
          <c:showCatName val="0"/>
          <c:showSerName val="0"/>
          <c:showPercent val="0"/>
          <c:showBubbleSize val="0"/>
        </c:dLbls>
        <c:gapWidth val="81"/>
        <c:overlap val="-27"/>
        <c:axId val="1006400232"/>
        <c:axId val="1006404496"/>
      </c:barChart>
      <c:lineChart>
        <c:grouping val="standard"/>
        <c:varyColors val="0"/>
        <c:ser>
          <c:idx val="1"/>
          <c:order val="1"/>
          <c:tx>
            <c:strRef>
              <c:f>'III.6.6.ID. Accidentabilidad'!$E$4</c:f>
              <c:strCache>
                <c:ptCount val="1"/>
                <c:pt idx="0">
                  <c:v>Tasa de accidentabilidad </c:v>
                </c:pt>
              </c:strCache>
            </c:strRef>
          </c:tx>
          <c:spPr>
            <a:ln w="28575" cap="rnd">
              <a:noFill/>
              <a:round/>
            </a:ln>
            <a:effectLst/>
          </c:spPr>
          <c:marker>
            <c:symbol val="circle"/>
            <c:size val="17"/>
            <c:spPr>
              <a:solidFill>
                <a:srgbClr val="002060"/>
              </a:solidFill>
              <a:ln w="9525">
                <a:noFill/>
              </a:ln>
              <a:effectLst/>
            </c:spPr>
          </c:marker>
          <c:dLbls>
            <c:spPr>
              <a:noFill/>
              <a:ln>
                <a:solidFill>
                  <a:schemeClr val="bg1"/>
                </a:solidFill>
              </a:ln>
              <a:effectLst/>
            </c:spPr>
            <c:txPr>
              <a:bodyPr rot="0" spcFirstLastPara="1" vertOverflow="ellipsis" vert="horz" wrap="square" anchor="ctr" anchorCtr="1"/>
              <a:lstStyle/>
              <a:p>
                <a:pPr>
                  <a:defRPr sz="15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'III.6.6.ID. Accidentabilidad'!$A$5:$A$19</c15:sqref>
                  </c15:fullRef>
                </c:ext>
              </c:extLst>
              <c:f>'III.6.6.ID. Accidentabilidad'!$A$9:$A$19</c:f>
              <c:strCache>
                <c:ptCount val="11"/>
                <c:pt idx="0">
                  <c:v>Dic. 2012</c:v>
                </c:pt>
                <c:pt idx="1">
                  <c:v>Dic. 2013</c:v>
                </c:pt>
                <c:pt idx="2">
                  <c:v>Dic. 2014</c:v>
                </c:pt>
                <c:pt idx="3">
                  <c:v>Dic. 2015</c:v>
                </c:pt>
                <c:pt idx="4">
                  <c:v>Dic. 2016</c:v>
                </c:pt>
                <c:pt idx="5">
                  <c:v>Dic. 2017</c:v>
                </c:pt>
                <c:pt idx="6">
                  <c:v>Dic. 2018</c:v>
                </c:pt>
                <c:pt idx="7">
                  <c:v>Dic. 2019</c:v>
                </c:pt>
                <c:pt idx="8">
                  <c:v>Dic. 2020</c:v>
                </c:pt>
                <c:pt idx="9">
                  <c:v>Dic.2021</c:v>
                </c:pt>
                <c:pt idx="10">
                  <c:v>Nov.2022</c:v>
                </c:pt>
              </c:strCache>
            </c:strRef>
          </c:cat>
          <c:val>
            <c:numRef>
              <c:extLst>
                <c:ext xmlns:c15="http://schemas.microsoft.com/office/drawing/2012/chart" uri="{02D57815-91ED-43cb-92C2-25804820EDAC}">
                  <c15:fullRef>
                    <c15:sqref>'III.6.6.ID. Accidentabilidad'!$E$5:$E$19</c15:sqref>
                  </c15:fullRef>
                </c:ext>
              </c:extLst>
              <c:f>'III.6.6.ID. Accidentabilidad'!$E$9:$E$19</c:f>
              <c:numCache>
                <c:formatCode>0.00%</c:formatCode>
                <c:ptCount val="11"/>
                <c:pt idx="0">
                  <c:v>1.8659374818653502E-2</c:v>
                </c:pt>
                <c:pt idx="1">
                  <c:v>1.8711748246447481E-2</c:v>
                </c:pt>
                <c:pt idx="2">
                  <c:v>1.8793581887618836E-2</c:v>
                </c:pt>
                <c:pt idx="3">
                  <c:v>1.963616068130072E-2</c:v>
                </c:pt>
                <c:pt idx="4">
                  <c:v>2.0577914436633517E-2</c:v>
                </c:pt>
                <c:pt idx="5">
                  <c:v>2.0235358153499791E-2</c:v>
                </c:pt>
                <c:pt idx="6">
                  <c:v>2.0644553188668605E-2</c:v>
                </c:pt>
                <c:pt idx="7">
                  <c:v>2.1376567805622332E-2</c:v>
                </c:pt>
                <c:pt idx="8">
                  <c:v>1.8962707541153964E-2</c:v>
                </c:pt>
                <c:pt idx="9">
                  <c:v>2.017395090140784E-2</c:v>
                </c:pt>
                <c:pt idx="10">
                  <c:v>1.0806284843207397E-2</c:v>
                </c:pt>
              </c:numCache>
            </c:numRef>
          </c:val>
          <c:smooth val="0"/>
          <c:extLst>
            <c:ext xmlns:c16="http://schemas.microsoft.com/office/drawing/2014/chart" uri="{C3380CC4-5D6E-409C-BE32-E72D297353CC}">
              <c16:uniqueId val="{00000001-F4A7-4938-A2FE-8A12988D61E9}"/>
            </c:ext>
          </c:extLst>
        </c:ser>
        <c:dLbls>
          <c:showLegendKey val="0"/>
          <c:showVal val="0"/>
          <c:showCatName val="0"/>
          <c:showSerName val="0"/>
          <c:showPercent val="0"/>
          <c:showBubbleSize val="0"/>
        </c:dLbls>
        <c:marker val="1"/>
        <c:smooth val="0"/>
        <c:axId val="591076032"/>
        <c:axId val="591074720"/>
      </c:lineChart>
      <c:catAx>
        <c:axId val="1006400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5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006404496"/>
        <c:crosses val="autoZero"/>
        <c:auto val="1"/>
        <c:lblAlgn val="ctr"/>
        <c:lblOffset val="100"/>
        <c:noMultiLvlLbl val="0"/>
      </c:catAx>
      <c:valAx>
        <c:axId val="1006404496"/>
        <c:scaling>
          <c:orientation val="minMax"/>
        </c:scaling>
        <c:delete val="0"/>
        <c:axPos val="l"/>
        <c:numFmt formatCode="_(* #,##0.0_);_(* \(#,##0.0\);_(* &quot;-&quot;??_);_(@_)"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1006400232"/>
        <c:crosses val="autoZero"/>
        <c:crossBetween val="between"/>
      </c:valAx>
      <c:valAx>
        <c:axId val="591074720"/>
        <c:scaling>
          <c:orientation val="minMax"/>
          <c:max val="2.4000000000000004E-2"/>
        </c:scaling>
        <c:delete val="0"/>
        <c:axPos val="r"/>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591076032"/>
        <c:crosses val="max"/>
        <c:crossBetween val="between"/>
      </c:valAx>
      <c:catAx>
        <c:axId val="591076032"/>
        <c:scaling>
          <c:orientation val="minMax"/>
        </c:scaling>
        <c:delete val="1"/>
        <c:axPos val="b"/>
        <c:numFmt formatCode="General" sourceLinked="1"/>
        <c:majorTickMark val="out"/>
        <c:minorTickMark val="none"/>
        <c:tickLblPos val="nextTo"/>
        <c:crossAx val="591074720"/>
        <c:crosses val="autoZero"/>
        <c:auto val="1"/>
        <c:lblAlgn val="ctr"/>
        <c:lblOffset val="100"/>
        <c:noMultiLvlLbl val="0"/>
      </c:catAx>
      <c:spPr>
        <a:noFill/>
        <a:ln>
          <a:noFill/>
        </a:ln>
        <a:effectLst/>
      </c:spPr>
    </c:plotArea>
    <c:legend>
      <c:legendPos val="b"/>
      <c:layout>
        <c:manualLayout>
          <c:xMode val="edge"/>
          <c:yMode val="edge"/>
          <c:x val="0.13859606054604454"/>
          <c:y val="3.7989166465056505E-2"/>
          <c:w val="0.62402631622644611"/>
          <c:h val="0.13277333774985986"/>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5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3.2684215943595288E-2"/>
          <c:y val="0.21793889763779528"/>
          <c:w val="0.94897277546189074"/>
          <c:h val="0.59005396325459314"/>
        </c:manualLayout>
      </c:layout>
      <c:barChart>
        <c:barDir val="col"/>
        <c:grouping val="clustered"/>
        <c:varyColors val="0"/>
        <c:ser>
          <c:idx val="0"/>
          <c:order val="0"/>
          <c:tx>
            <c:strRef>
              <c:f>'IV.1.3. Ingr y egr SDSS'!$G$5</c:f>
              <c:strCache>
                <c:ptCount val="1"/>
                <c:pt idx="0">
                  <c:v>Ingresos SDSS</c:v>
                </c:pt>
              </c:strCache>
            </c:strRef>
          </c:tx>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'IV.1.3. Ingr y egr SDSS'!$A$6:$A$20</c15:sqref>
                  </c15:fullRef>
                </c:ext>
              </c:extLst>
              <c:f>'IV.1.3. Ingr y egr SDSS'!$A$13:$A$20</c:f>
              <c:strCache>
                <c:ptCount val="8"/>
                <c:pt idx="0">
                  <c:v>2015</c:v>
                </c:pt>
                <c:pt idx="1">
                  <c:v>2016</c:v>
                </c:pt>
                <c:pt idx="2">
                  <c:v>2017</c:v>
                </c:pt>
                <c:pt idx="3">
                  <c:v>2018</c:v>
                </c:pt>
                <c:pt idx="4">
                  <c:v>2019</c:v>
                </c:pt>
                <c:pt idx="5">
                  <c:v>2020</c:v>
                </c:pt>
                <c:pt idx="6">
                  <c:v>2021</c:v>
                </c:pt>
                <c:pt idx="7">
                  <c:v>Ene - Nov. 2022</c:v>
                </c:pt>
              </c:strCache>
            </c:strRef>
          </c:cat>
          <c:val>
            <c:numRef>
              <c:extLst>
                <c:ext xmlns:c15="http://schemas.microsoft.com/office/drawing/2012/chart" uri="{02D57815-91ED-43cb-92C2-25804820EDAC}">
                  <c15:fullRef>
                    <c15:sqref>'IV.1.3. Ingr y egr SDSS'!$G$6:$G$20</c15:sqref>
                  </c15:fullRef>
                </c:ext>
              </c:extLst>
              <c:f>'IV.1.3. Ingr y egr SDSS'!$G$13:$G$20</c:f>
              <c:numCache>
                <c:formatCode>#,##0.00_);[Red]\(#,##0.00\)</c:formatCode>
                <c:ptCount val="8"/>
                <c:pt idx="0">
                  <c:v>86884766331.37999</c:v>
                </c:pt>
                <c:pt idx="1">
                  <c:v>98602561905.37999</c:v>
                </c:pt>
                <c:pt idx="2">
                  <c:v>109761671437.35001</c:v>
                </c:pt>
                <c:pt idx="3">
                  <c:v>123691157117.06</c:v>
                </c:pt>
                <c:pt idx="4">
                  <c:v>134631839843.52</c:v>
                </c:pt>
                <c:pt idx="5">
                  <c:v>133906001839.78001</c:v>
                </c:pt>
                <c:pt idx="6">
                  <c:v>157361687194.41998</c:v>
                </c:pt>
                <c:pt idx="7">
                  <c:v>170428933687.78003</c:v>
                </c:pt>
              </c:numCache>
            </c:numRef>
          </c:val>
          <c:extLst>
            <c:ext xmlns:c16="http://schemas.microsoft.com/office/drawing/2014/chart" uri="{C3380CC4-5D6E-409C-BE32-E72D297353CC}">
              <c16:uniqueId val="{00000000-035C-4E02-8C81-955B2A4F6364}"/>
            </c:ext>
          </c:extLst>
        </c:ser>
        <c:ser>
          <c:idx val="1"/>
          <c:order val="1"/>
          <c:tx>
            <c:strRef>
              <c:f>'IV.1.3. Ingr y egr SDSS'!$K$5</c:f>
              <c:strCache>
                <c:ptCount val="1"/>
                <c:pt idx="0">
                  <c:v>Egresos SDSS</c:v>
                </c:pt>
              </c:strCache>
            </c:strRef>
          </c:tx>
          <c:spPr>
            <a:solidFill>
              <a:schemeClr val="bg1">
                <a:lumMod val="6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'IV.1.3. Ingr y egr SDSS'!$A$6:$A$20</c15:sqref>
                  </c15:fullRef>
                </c:ext>
              </c:extLst>
              <c:f>'IV.1.3. Ingr y egr SDSS'!$A$13:$A$20</c:f>
              <c:strCache>
                <c:ptCount val="8"/>
                <c:pt idx="0">
                  <c:v>2015</c:v>
                </c:pt>
                <c:pt idx="1">
                  <c:v>2016</c:v>
                </c:pt>
                <c:pt idx="2">
                  <c:v>2017</c:v>
                </c:pt>
                <c:pt idx="3">
                  <c:v>2018</c:v>
                </c:pt>
                <c:pt idx="4">
                  <c:v>2019</c:v>
                </c:pt>
                <c:pt idx="5">
                  <c:v>2020</c:v>
                </c:pt>
                <c:pt idx="6">
                  <c:v>2021</c:v>
                </c:pt>
                <c:pt idx="7">
                  <c:v>Ene - Nov. 2022</c:v>
                </c:pt>
              </c:strCache>
            </c:strRef>
          </c:cat>
          <c:val>
            <c:numRef>
              <c:extLst>
                <c:ext xmlns:c15="http://schemas.microsoft.com/office/drawing/2012/chart" uri="{02D57815-91ED-43cb-92C2-25804820EDAC}">
                  <c15:fullRef>
                    <c15:sqref>'IV.1.3. Ingr y egr SDSS'!$K$6:$K$20</c15:sqref>
                  </c15:fullRef>
                </c:ext>
              </c:extLst>
              <c:f>'IV.1.3. Ingr y egr SDSS'!$K$13:$K$20</c:f>
              <c:numCache>
                <c:formatCode>#,##0.00_);[Red]\(#,##0.00\)</c:formatCode>
                <c:ptCount val="8"/>
                <c:pt idx="0">
                  <c:v>85765652637.12001</c:v>
                </c:pt>
                <c:pt idx="1">
                  <c:v>97587315108.51001</c:v>
                </c:pt>
                <c:pt idx="2">
                  <c:v>108387838045.39999</c:v>
                </c:pt>
                <c:pt idx="3">
                  <c:v>123371232676.84001</c:v>
                </c:pt>
                <c:pt idx="4">
                  <c:v>133999996223.83</c:v>
                </c:pt>
                <c:pt idx="5">
                  <c:v>140667569950.54999</c:v>
                </c:pt>
                <c:pt idx="6">
                  <c:v>157469199706.80499</c:v>
                </c:pt>
                <c:pt idx="7">
                  <c:v>172198376144.19</c:v>
                </c:pt>
              </c:numCache>
            </c:numRef>
          </c:val>
          <c:extLst>
            <c:ext xmlns:c16="http://schemas.microsoft.com/office/drawing/2014/chart" uri="{C3380CC4-5D6E-409C-BE32-E72D297353CC}">
              <c16:uniqueId val="{00000001-035C-4E02-8C81-955B2A4F6364}"/>
            </c:ext>
          </c:extLst>
        </c:ser>
        <c:dLbls>
          <c:showLegendKey val="0"/>
          <c:showVal val="0"/>
          <c:showCatName val="0"/>
          <c:showSerName val="0"/>
          <c:showPercent val="0"/>
          <c:showBubbleSize val="0"/>
        </c:dLbls>
        <c:gapWidth val="33"/>
        <c:overlap val="-6"/>
        <c:axId val="409621016"/>
        <c:axId val="409621408"/>
      </c:barChart>
      <c:catAx>
        <c:axId val="409621016"/>
        <c:scaling>
          <c:orientation val="minMax"/>
        </c:scaling>
        <c:delete val="0"/>
        <c:axPos val="b"/>
        <c:numFmt formatCode="General" sourceLinked="1"/>
        <c:majorTickMark val="none"/>
        <c:minorTickMark val="none"/>
        <c:tickLblPos val="low"/>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09621408"/>
        <c:crosses val="autoZero"/>
        <c:auto val="1"/>
        <c:lblAlgn val="ctr"/>
        <c:lblOffset val="100"/>
        <c:noMultiLvlLbl val="0"/>
      </c:catAx>
      <c:valAx>
        <c:axId val="409621408"/>
        <c:scaling>
          <c:orientation val="minMax"/>
        </c:scaling>
        <c:delete val="0"/>
        <c:axPos val="l"/>
        <c:numFmt formatCode="#,##0.00_);[Red]\(#,##0.00\)" sourceLinked="1"/>
        <c:majorTickMark val="none"/>
        <c:minorTickMark val="none"/>
        <c:tickLblPos val="none"/>
        <c:spPr>
          <a:noFill/>
          <a:ln w="9525" cap="flat" cmpd="sng" algn="ctr">
            <a:solidFill>
              <a:schemeClr val="bg1"/>
            </a:solidFill>
            <a:prstDash val="solid"/>
            <a:round/>
          </a:ln>
          <a:effectLst/>
        </c:spPr>
        <c:txPr>
          <a:bodyPr rot="-60000000" spcFirstLastPara="1" vertOverflow="ellipsis" vert="horz" wrap="square" anchor="ctr" anchorCtr="1"/>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09621016"/>
        <c:crosses val="autoZero"/>
        <c:crossBetween val="between"/>
        <c:dispUnits>
          <c:builtInUnit val="millions"/>
          <c:dispUnitsLbl>
            <c:layout>
              <c:manualLayout>
                <c:xMode val="edge"/>
                <c:yMode val="edge"/>
                <c:x val="7.6274863796122246E-3"/>
                <c:y val="0.44578457085209094"/>
              </c:manualLayout>
            </c:layout>
            <c:spPr>
              <a:noFill/>
              <a:ln>
                <a:noFill/>
              </a:ln>
              <a:effectLst/>
            </c:spPr>
            <c:txPr>
              <a:bodyPr rot="-5400000" spcFirstLastPara="1" vertOverflow="ellipsis" vert="horz" wrap="square" anchor="ctr" anchorCtr="1"/>
              <a:lstStyle/>
              <a:p>
                <a:pPr>
                  <a:defRPr sz="24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ispUnitsLbl>
        </c:dispUnits>
      </c:valAx>
      <c:spPr>
        <a:solidFill>
          <a:schemeClr val="bg1"/>
        </a:solidFill>
        <a:ln>
          <a:noFill/>
        </a:ln>
        <a:effectLst/>
      </c:spPr>
    </c:plotArea>
    <c:legend>
      <c:legendPos val="b"/>
      <c:layout>
        <c:manualLayout>
          <c:xMode val="edge"/>
          <c:yMode val="edge"/>
          <c:x val="0.19087337764306997"/>
          <c:y val="4.4599792304864418E-2"/>
          <c:w val="0.68103790958663801"/>
          <c:h val="3.615628835645103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2400">
          <a:latin typeface="Arial" panose="020B0604020202020204" pitchFamily="34" charset="0"/>
          <a:cs typeface="Arial" panose="020B0604020202020204" pitchFamily="34" charset="0"/>
        </a:defRPr>
      </a:pPr>
      <a:endParaRPr lang="en-US"/>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0"/>
    <c:plotArea>
      <c:layout>
        <c:manualLayout>
          <c:layoutTarget val="inner"/>
          <c:xMode val="edge"/>
          <c:yMode val="edge"/>
          <c:x val="3.5856308709801284E-2"/>
          <c:y val="4.4232268415637516E-2"/>
          <c:w val="0.95085598195474863"/>
          <c:h val="0.80780037901343626"/>
        </c:manualLayout>
      </c:layout>
      <c:barChart>
        <c:barDir val="col"/>
        <c:grouping val="stacked"/>
        <c:varyColors val="0"/>
        <c:ser>
          <c:idx val="0"/>
          <c:order val="0"/>
          <c:tx>
            <c:strRef>
              <c:f>'IV.1.4. Recaudo x sector'!$B$4</c:f>
              <c:strCache>
                <c:ptCount val="1"/>
                <c:pt idx="0">
                  <c:v>Sector  Público</c:v>
                </c:pt>
              </c:strCache>
            </c:strRef>
          </c:tx>
          <c:spPr>
            <a:solidFill>
              <a:schemeClr val="bg1">
                <a:lumMod val="65000"/>
              </a:scheme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'IV.1.4. Recaudo x sector'!$A$5:$A$20</c15:sqref>
                  </c15:fullRef>
                </c:ext>
              </c:extLst>
              <c:f>('IV.1.4. Recaudo x sector'!$A$5,'IV.1.4. Recaudo x sector'!$A$13:$A$20)</c:f>
              <c:strCache>
                <c:ptCount val="8"/>
                <c:pt idx="0">
                  <c:v>2015</c:v>
                </c:pt>
                <c:pt idx="1">
                  <c:v>2016</c:v>
                </c:pt>
                <c:pt idx="2">
                  <c:v>2017</c:v>
                </c:pt>
                <c:pt idx="3">
                  <c:v>2018</c:v>
                </c:pt>
                <c:pt idx="4">
                  <c:v>2019</c:v>
                </c:pt>
                <c:pt idx="5">
                  <c:v>2020</c:v>
                </c:pt>
                <c:pt idx="6">
                  <c:v>2021</c:v>
                </c:pt>
                <c:pt idx="7">
                  <c:v>Ene - Nov. 2022</c:v>
                </c:pt>
              </c:strCache>
            </c:strRef>
          </c:cat>
          <c:val>
            <c:numRef>
              <c:extLst>
                <c:ext xmlns:c15="http://schemas.microsoft.com/office/drawing/2012/chart" uri="{02D57815-91ED-43cb-92C2-25804820EDAC}">
                  <c15:fullRef>
                    <c15:sqref>'IV.1.4. Recaudo x sector'!$B$5:$B$20</c15:sqref>
                  </c15:fullRef>
                </c:ext>
              </c:extLst>
              <c:f>('IV.1.4. Recaudo x sector'!$B$5,'IV.1.4. Recaudo x sector'!$B$13:$B$20)</c:f>
              <c:numCache>
                <c:formatCode>_(* #,##0.00_);_(* \(#,##0.00\);_(* "-"??_);_(@_)</c:formatCode>
                <c:ptCount val="8"/>
                <c:pt idx="0">
                  <c:v>29250900435.389999</c:v>
                </c:pt>
                <c:pt idx="1">
                  <c:v>33197918782.480003</c:v>
                </c:pt>
                <c:pt idx="2">
                  <c:v>37563341220.540001</c:v>
                </c:pt>
                <c:pt idx="3">
                  <c:v>42779387567.769997</c:v>
                </c:pt>
                <c:pt idx="4">
                  <c:v>46529847103.790001</c:v>
                </c:pt>
                <c:pt idx="5">
                  <c:v>51494714927.979996</c:v>
                </c:pt>
                <c:pt idx="6">
                  <c:v>53978644084.050003</c:v>
                </c:pt>
                <c:pt idx="7">
                  <c:v>61767495991.210007</c:v>
                </c:pt>
              </c:numCache>
            </c:numRef>
          </c:val>
          <c:extLst>
            <c:ext xmlns:c16="http://schemas.microsoft.com/office/drawing/2014/chart" uri="{C3380CC4-5D6E-409C-BE32-E72D297353CC}">
              <c16:uniqueId val="{00000000-43B6-4A1A-B484-9D9BAC59B1A1}"/>
            </c:ext>
          </c:extLst>
        </c:ser>
        <c:ser>
          <c:idx val="1"/>
          <c:order val="1"/>
          <c:tx>
            <c:strRef>
              <c:f>'IV.1.4. Recaudo x sector'!$C$4</c:f>
              <c:strCache>
                <c:ptCount val="1"/>
                <c:pt idx="0">
                  <c:v>Sector Privado</c:v>
                </c:pt>
              </c:strCache>
            </c:strRef>
          </c:tx>
          <c:spPr>
            <a:solidFill>
              <a:srgbClr val="00539B"/>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'IV.1.4. Recaudo x sector'!$A$5:$A$20</c15:sqref>
                  </c15:fullRef>
                </c:ext>
              </c:extLst>
              <c:f>('IV.1.4. Recaudo x sector'!$A$5,'IV.1.4. Recaudo x sector'!$A$13:$A$20)</c:f>
              <c:strCache>
                <c:ptCount val="8"/>
                <c:pt idx="0">
                  <c:v>2015</c:v>
                </c:pt>
                <c:pt idx="1">
                  <c:v>2016</c:v>
                </c:pt>
                <c:pt idx="2">
                  <c:v>2017</c:v>
                </c:pt>
                <c:pt idx="3">
                  <c:v>2018</c:v>
                </c:pt>
                <c:pt idx="4">
                  <c:v>2019</c:v>
                </c:pt>
                <c:pt idx="5">
                  <c:v>2020</c:v>
                </c:pt>
                <c:pt idx="6">
                  <c:v>2021</c:v>
                </c:pt>
                <c:pt idx="7">
                  <c:v>Ene - Nov. 2022</c:v>
                </c:pt>
              </c:strCache>
            </c:strRef>
          </c:cat>
          <c:val>
            <c:numRef>
              <c:extLst>
                <c:ext xmlns:c15="http://schemas.microsoft.com/office/drawing/2012/chart" uri="{02D57815-91ED-43cb-92C2-25804820EDAC}">
                  <c15:fullRef>
                    <c15:sqref>'IV.1.4. Recaudo x sector'!$C$5:$C$20</c15:sqref>
                  </c15:fullRef>
                </c:ext>
              </c:extLst>
              <c:f>('IV.1.4. Recaudo x sector'!$C$5,'IV.1.4. Recaudo x sector'!$C$13:$C$20)</c:f>
              <c:numCache>
                <c:formatCode>_(* #,##0.00_);_(* \(#,##0.00\);_(* "-"??_);_(@_)</c:formatCode>
                <c:ptCount val="8"/>
                <c:pt idx="0">
                  <c:v>49801471613.939987</c:v>
                </c:pt>
                <c:pt idx="1">
                  <c:v>55851245438.969994</c:v>
                </c:pt>
                <c:pt idx="2">
                  <c:v>62094410132.149994</c:v>
                </c:pt>
                <c:pt idx="3">
                  <c:v>70074621814.729996</c:v>
                </c:pt>
                <c:pt idx="4">
                  <c:v>76380977283.079987</c:v>
                </c:pt>
                <c:pt idx="5">
                  <c:v>69903275637.529999</c:v>
                </c:pt>
                <c:pt idx="6">
                  <c:v>85663651015.01001</c:v>
                </c:pt>
                <c:pt idx="7">
                  <c:v>91633889428.23999</c:v>
                </c:pt>
              </c:numCache>
            </c:numRef>
          </c:val>
          <c:extLst>
            <c:ext xmlns:c16="http://schemas.microsoft.com/office/drawing/2014/chart" uri="{C3380CC4-5D6E-409C-BE32-E72D297353CC}">
              <c16:uniqueId val="{00000001-43B6-4A1A-B484-9D9BAC59B1A1}"/>
            </c:ext>
          </c:extLst>
        </c:ser>
        <c:ser>
          <c:idx val="2"/>
          <c:order val="2"/>
          <c:tx>
            <c:strRef>
              <c:f>'IV.1.4. Recaudo x sector'!$D$4</c:f>
              <c:strCache>
                <c:ptCount val="1"/>
                <c:pt idx="0">
                  <c:v>PE_Aportes Extraordinario Persona</c:v>
                </c:pt>
              </c:strCache>
            </c:strRef>
          </c:tx>
          <c:invertIfNegative val="0"/>
          <c:cat>
            <c:strRef>
              <c:extLst>
                <c:ext xmlns:c15="http://schemas.microsoft.com/office/drawing/2012/chart" uri="{02D57815-91ED-43cb-92C2-25804820EDAC}">
                  <c15:fullRef>
                    <c15:sqref>'IV.1.4. Recaudo x sector'!$A$5:$A$20</c15:sqref>
                  </c15:fullRef>
                </c:ext>
              </c:extLst>
              <c:f>('IV.1.4. Recaudo x sector'!$A$5,'IV.1.4. Recaudo x sector'!$A$13:$A$20)</c:f>
              <c:strCache>
                <c:ptCount val="8"/>
                <c:pt idx="0">
                  <c:v>2015</c:v>
                </c:pt>
                <c:pt idx="1">
                  <c:v>2016</c:v>
                </c:pt>
                <c:pt idx="2">
                  <c:v>2017</c:v>
                </c:pt>
                <c:pt idx="3">
                  <c:v>2018</c:v>
                </c:pt>
                <c:pt idx="4">
                  <c:v>2019</c:v>
                </c:pt>
                <c:pt idx="5">
                  <c:v>2020</c:v>
                </c:pt>
                <c:pt idx="6">
                  <c:v>2021</c:v>
                </c:pt>
                <c:pt idx="7">
                  <c:v>Ene - Nov. 2022</c:v>
                </c:pt>
              </c:strCache>
            </c:strRef>
          </c:cat>
          <c:val>
            <c:numRef>
              <c:extLst>
                <c:ext xmlns:c15="http://schemas.microsoft.com/office/drawing/2012/chart" uri="{02D57815-91ED-43cb-92C2-25804820EDAC}">
                  <c15:fullRef>
                    <c15:sqref>'IV.1.4. Recaudo x sector'!$D$5:$D$20</c15:sqref>
                  </c15:fullRef>
                </c:ext>
              </c:extLst>
              <c:f>('IV.1.4. Recaudo x sector'!$D$5,'IV.1.4. Recaudo x sector'!$D$13:$D$20)</c:f>
              <c:numCache>
                <c:formatCode>_(* #,##0.00_);_(* \(#,##0.00\);_(* "-"??_);_(@_)</c:formatCode>
                <c:ptCount val="8"/>
                <c:pt idx="0">
                  <c:v>0</c:v>
                </c:pt>
                <c:pt idx="1">
                  <c:v>0</c:v>
                </c:pt>
                <c:pt idx="2">
                  <c:v>0</c:v>
                </c:pt>
                <c:pt idx="3">
                  <c:v>0</c:v>
                </c:pt>
                <c:pt idx="4">
                  <c:v>0</c:v>
                </c:pt>
                <c:pt idx="5">
                  <c:v>0</c:v>
                </c:pt>
                <c:pt idx="6">
                  <c:v>0</c:v>
                </c:pt>
                <c:pt idx="7">
                  <c:v>6660440.9199999999</c:v>
                </c:pt>
              </c:numCache>
            </c:numRef>
          </c:val>
          <c:extLst>
            <c:ext xmlns:c16="http://schemas.microsoft.com/office/drawing/2014/chart" uri="{C3380CC4-5D6E-409C-BE32-E72D297353CC}">
              <c16:uniqueId val="{00000000-3311-4D87-A2E0-F87B277305FB}"/>
            </c:ext>
          </c:extLst>
        </c:ser>
        <c:dLbls>
          <c:showLegendKey val="0"/>
          <c:showVal val="0"/>
          <c:showCatName val="0"/>
          <c:showSerName val="0"/>
          <c:showPercent val="0"/>
          <c:showBubbleSize val="0"/>
        </c:dLbls>
        <c:gapWidth val="24"/>
        <c:overlap val="87"/>
        <c:axId val="409622192"/>
        <c:axId val="409622584"/>
      </c:barChart>
      <c:catAx>
        <c:axId val="409622192"/>
        <c:scaling>
          <c:orientation val="minMax"/>
        </c:scaling>
        <c:delete val="0"/>
        <c:axPos val="b"/>
        <c:numFmt formatCode="General" sourceLinked="1"/>
        <c:majorTickMark val="out"/>
        <c:minorTickMark val="none"/>
        <c:tickLblPos val="nextTo"/>
        <c:txPr>
          <a:bodyPr/>
          <a:lstStyle/>
          <a:p>
            <a:pPr>
              <a:defRPr b="1"/>
            </a:pPr>
            <a:endParaRPr lang="en-US"/>
          </a:p>
        </c:txPr>
        <c:crossAx val="409622584"/>
        <c:crosses val="autoZero"/>
        <c:auto val="1"/>
        <c:lblAlgn val="ctr"/>
        <c:lblOffset val="100"/>
        <c:noMultiLvlLbl val="0"/>
      </c:catAx>
      <c:valAx>
        <c:axId val="409622584"/>
        <c:scaling>
          <c:orientation val="minMax"/>
        </c:scaling>
        <c:delete val="0"/>
        <c:axPos val="l"/>
        <c:numFmt formatCode="_(* #,##0.00_);_(* \(#,##0.00\);_(* &quot;-&quot;??_);_(@_)" sourceLinked="1"/>
        <c:majorTickMark val="out"/>
        <c:minorTickMark val="none"/>
        <c:tickLblPos val="nextTo"/>
        <c:spPr>
          <a:ln>
            <a:solidFill>
              <a:schemeClr val="bg1"/>
            </a:solidFill>
          </a:ln>
        </c:spPr>
        <c:txPr>
          <a:bodyPr/>
          <a:lstStyle/>
          <a:p>
            <a:pPr>
              <a:defRPr sz="200">
                <a:solidFill>
                  <a:schemeClr val="bg1"/>
                </a:solidFill>
              </a:defRPr>
            </a:pPr>
            <a:endParaRPr lang="en-US"/>
          </a:p>
        </c:txPr>
        <c:crossAx val="409622192"/>
        <c:crosses val="autoZero"/>
        <c:crossBetween val="between"/>
        <c:dispUnits>
          <c:builtInUnit val="billions"/>
          <c:dispUnitsLbl>
            <c:layout>
              <c:manualLayout>
                <c:xMode val="edge"/>
                <c:yMode val="edge"/>
                <c:x val="9.7743411833689283E-3"/>
                <c:y val="0.35684134478968954"/>
              </c:manualLayout>
            </c:layout>
          </c:dispUnitsLbl>
        </c:dispUnits>
      </c:valAx>
    </c:plotArea>
    <c:legend>
      <c:legendPos val="r"/>
      <c:layout>
        <c:manualLayout>
          <c:xMode val="edge"/>
          <c:yMode val="edge"/>
          <c:x val="0.12526042877286375"/>
          <c:y val="5.7550034302716963E-2"/>
          <c:w val="0.70287255740146493"/>
          <c:h val="8.8888901331779707E-2"/>
        </c:manualLayout>
      </c:layout>
      <c:overlay val="0"/>
    </c:legend>
    <c:plotVisOnly val="1"/>
    <c:dispBlanksAs val="gap"/>
    <c:showDLblsOverMax val="0"/>
  </c:chart>
  <c:spPr>
    <a:ln>
      <a:noFill/>
    </a:ln>
  </c:spPr>
  <c:txPr>
    <a:bodyPr/>
    <a:lstStyle/>
    <a:p>
      <a:pPr>
        <a:defRPr sz="2000"/>
      </a:pPr>
      <a:endParaRPr lang="en-US"/>
    </a:p>
  </c:txPr>
  <c:printSettings>
    <c:headerFooter/>
    <c:pageMargins b="0.75" l="0.7" r="0.7" t="0.75" header="0.3" footer="0.3"/>
    <c:pageSetup/>
  </c:printSettings>
  <c:userShapes r:id="rId1"/>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0"/>
      <c:rAngAx val="0"/>
    </c:view3D>
    <c:floor>
      <c:thickness val="0"/>
    </c:floor>
    <c:sideWall>
      <c:thickness val="0"/>
    </c:sideWall>
    <c:backWall>
      <c:thickness val="0"/>
    </c:backWall>
    <c:plotArea>
      <c:layout>
        <c:manualLayout>
          <c:layoutTarget val="inner"/>
          <c:xMode val="edge"/>
          <c:yMode val="edge"/>
          <c:x val="8.8115197532275293E-3"/>
          <c:y val="0.1441199792981685"/>
          <c:w val="0.96582884090033283"/>
          <c:h val="0.70478104400533093"/>
        </c:manualLayout>
      </c:layout>
      <c:bar3DChart>
        <c:barDir val="col"/>
        <c:grouping val="standard"/>
        <c:varyColors val="0"/>
        <c:ser>
          <c:idx val="0"/>
          <c:order val="0"/>
          <c:tx>
            <c:strRef>
              <c:f>'IV.1.5 Rec. x origen'!$B$4</c:f>
              <c:strCache>
                <c:ptCount val="1"/>
                <c:pt idx="0">
                  <c:v>Trabajador Sector Público</c:v>
                </c:pt>
              </c:strCache>
            </c:strRef>
          </c:tx>
          <c:invertIfNegative val="0"/>
          <c:cat>
            <c:strRef>
              <c:f>'IV.1.5 Rec. x origen'!$A$5:$A$19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 - Nov. 2022</c:v>
                </c:pt>
              </c:strCache>
            </c:strRef>
          </c:cat>
          <c:val>
            <c:numRef>
              <c:f>'IV.1.5 Rec. x origen'!$B$5:$B$19</c:f>
              <c:numCache>
                <c:formatCode>_(* #,##0.00_);_(* \(#,##0.00\);_(* "-"??_);_(@_)</c:formatCode>
                <c:ptCount val="15"/>
                <c:pt idx="0">
                  <c:v>2875916564.5526996</c:v>
                </c:pt>
                <c:pt idx="1">
                  <c:v>3539537183.8177495</c:v>
                </c:pt>
                <c:pt idx="2">
                  <c:v>3985135886.0018997</c:v>
                </c:pt>
                <c:pt idx="3">
                  <c:v>4455073541.0128489</c:v>
                </c:pt>
                <c:pt idx="4">
                  <c:v>5014781523.3548641</c:v>
                </c:pt>
                <c:pt idx="5">
                  <c:v>5948887373.8236008</c:v>
                </c:pt>
                <c:pt idx="6">
                  <c:v>7027415919.9548988</c:v>
                </c:pt>
                <c:pt idx="7">
                  <c:v>8336506624.0861492</c:v>
                </c:pt>
                <c:pt idx="8">
                  <c:v>9461406853.0067997</c:v>
                </c:pt>
                <c:pt idx="9">
                  <c:v>10705552247.853899</c:v>
                </c:pt>
                <c:pt idx="10">
                  <c:v>12192125456.814447</c:v>
                </c:pt>
                <c:pt idx="11">
                  <c:v>13261006424.580149</c:v>
                </c:pt>
                <c:pt idx="12">
                  <c:v>14675993754.4743</c:v>
                </c:pt>
                <c:pt idx="13">
                  <c:v>15383913563.95425</c:v>
                </c:pt>
                <c:pt idx="14">
                  <c:v>16016275884.138149</c:v>
                </c:pt>
              </c:numCache>
            </c:numRef>
          </c:val>
          <c:extLst>
            <c:ext xmlns:c16="http://schemas.microsoft.com/office/drawing/2014/chart" uri="{C3380CC4-5D6E-409C-BE32-E72D297353CC}">
              <c16:uniqueId val="{00000000-6147-4820-B25A-7F621268FBD9}"/>
            </c:ext>
          </c:extLst>
        </c:ser>
        <c:ser>
          <c:idx val="1"/>
          <c:order val="1"/>
          <c:tx>
            <c:strRef>
              <c:f>'IV.1.5 Rec. x origen'!$C$4</c:f>
              <c:strCache>
                <c:ptCount val="1"/>
                <c:pt idx="0">
                  <c:v>Trabajador Sector Privado</c:v>
                </c:pt>
              </c:strCache>
            </c:strRef>
          </c:tx>
          <c:spPr>
            <a:solidFill>
              <a:schemeClr val="bg1">
                <a:lumMod val="50000"/>
              </a:schemeClr>
            </a:solidFill>
          </c:spPr>
          <c:invertIfNegative val="0"/>
          <c:cat>
            <c:strRef>
              <c:f>'IV.1.5 Rec. x origen'!$A$5:$A$19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 - Nov. 2022</c:v>
                </c:pt>
              </c:strCache>
            </c:strRef>
          </c:cat>
          <c:val>
            <c:numRef>
              <c:f>'IV.1.5 Rec. x origen'!$C$5:$C$19</c:f>
              <c:numCache>
                <c:formatCode>_(* #,##0.00_);_(* \(#,##0.00\);_(* "-"??_);_(@_)</c:formatCode>
                <c:ptCount val="15"/>
                <c:pt idx="0">
                  <c:v>6551360475.0592489</c:v>
                </c:pt>
                <c:pt idx="1">
                  <c:v>7254202449.8704491</c:v>
                </c:pt>
                <c:pt idx="2">
                  <c:v>8442290850.7881002</c:v>
                </c:pt>
                <c:pt idx="3">
                  <c:v>9628453631.5015488</c:v>
                </c:pt>
                <c:pt idx="4">
                  <c:v>10678895184.422285</c:v>
                </c:pt>
                <c:pt idx="5">
                  <c:v>11573768651.720398</c:v>
                </c:pt>
                <c:pt idx="6">
                  <c:v>12900038560.688999</c:v>
                </c:pt>
                <c:pt idx="7">
                  <c:v>14193419409.972895</c:v>
                </c:pt>
                <c:pt idx="8">
                  <c:v>15917604950.106447</c:v>
                </c:pt>
                <c:pt idx="9">
                  <c:v>17696906887.662746</c:v>
                </c:pt>
                <c:pt idx="10">
                  <c:v>19971267217.198051</c:v>
                </c:pt>
                <c:pt idx="11">
                  <c:v>21768578525.677795</c:v>
                </c:pt>
                <c:pt idx="12">
                  <c:v>19922433556.696049</c:v>
                </c:pt>
                <c:pt idx="13">
                  <c:v>24414140539.277851</c:v>
                </c:pt>
                <c:pt idx="14">
                  <c:v>23571280563.130047</c:v>
                </c:pt>
              </c:numCache>
            </c:numRef>
          </c:val>
          <c:extLst>
            <c:ext xmlns:c16="http://schemas.microsoft.com/office/drawing/2014/chart" uri="{C3380CC4-5D6E-409C-BE32-E72D297353CC}">
              <c16:uniqueId val="{00000001-6147-4820-B25A-7F621268FBD9}"/>
            </c:ext>
          </c:extLst>
        </c:ser>
        <c:ser>
          <c:idx val="2"/>
          <c:order val="2"/>
          <c:tx>
            <c:strRef>
              <c:f>'IV.1.5 Rec. x origen'!$D$4</c:f>
              <c:strCache>
                <c:ptCount val="1"/>
                <c:pt idx="0">
                  <c:v> Empleador Sector Público</c:v>
                </c:pt>
              </c:strCache>
            </c:strRef>
          </c:tx>
          <c:invertIfNegative val="0"/>
          <c:cat>
            <c:strRef>
              <c:f>'IV.1.5 Rec. x origen'!$A$5:$A$19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 - Nov. 2022</c:v>
                </c:pt>
              </c:strCache>
            </c:strRef>
          </c:cat>
          <c:val>
            <c:numRef>
              <c:f>'IV.1.5 Rec. x origen'!$D$5:$D$19</c:f>
              <c:numCache>
                <c:formatCode>_(* #,##0.00_);_(* \(#,##0.00\);_(* "-"??_);_(@_)</c:formatCode>
                <c:ptCount val="15"/>
                <c:pt idx="0">
                  <c:v>7215018749.6672993</c:v>
                </c:pt>
                <c:pt idx="1">
                  <c:v>8879891531.3322487</c:v>
                </c:pt>
                <c:pt idx="2">
                  <c:v>9997797047.3381004</c:v>
                </c:pt>
                <c:pt idx="3">
                  <c:v>11176763444.997149</c:v>
                </c:pt>
                <c:pt idx="4">
                  <c:v>12580943119.995537</c:v>
                </c:pt>
                <c:pt idx="5">
                  <c:v>14924401657.136402</c:v>
                </c:pt>
                <c:pt idx="6">
                  <c:v>17630183799.185101</c:v>
                </c:pt>
                <c:pt idx="7">
                  <c:v>20914393811.303848</c:v>
                </c:pt>
                <c:pt idx="8">
                  <c:v>23736511929.473202</c:v>
                </c:pt>
                <c:pt idx="9">
                  <c:v>26857788972.6861</c:v>
                </c:pt>
                <c:pt idx="10">
                  <c:v>30587262110.955547</c:v>
                </c:pt>
                <c:pt idx="11">
                  <c:v>33268840679.20985</c:v>
                </c:pt>
                <c:pt idx="12">
                  <c:v>36818721173.505692</c:v>
                </c:pt>
                <c:pt idx="13">
                  <c:v>38594730520.095749</c:v>
                </c:pt>
                <c:pt idx="14">
                  <c:v>40181183358.451851</c:v>
                </c:pt>
              </c:numCache>
            </c:numRef>
          </c:val>
          <c:extLst>
            <c:ext xmlns:c16="http://schemas.microsoft.com/office/drawing/2014/chart" uri="{C3380CC4-5D6E-409C-BE32-E72D297353CC}">
              <c16:uniqueId val="{00000002-6147-4820-B25A-7F621268FBD9}"/>
            </c:ext>
          </c:extLst>
        </c:ser>
        <c:ser>
          <c:idx val="3"/>
          <c:order val="3"/>
          <c:tx>
            <c:strRef>
              <c:f>'IV.1.5 Rec. x origen'!$E$4</c:f>
              <c:strCache>
                <c:ptCount val="1"/>
                <c:pt idx="0">
                  <c:v>Empleador  Sector Privado</c:v>
                </c:pt>
              </c:strCache>
            </c:strRef>
          </c:tx>
          <c:spPr>
            <a:solidFill>
              <a:schemeClr val="bg1">
                <a:lumMod val="75000"/>
              </a:schemeClr>
            </a:solidFill>
          </c:spPr>
          <c:invertIfNegative val="0"/>
          <c:cat>
            <c:strRef>
              <c:f>'IV.1.5 Rec. x origen'!$A$5:$A$19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 - Nov. 2022</c:v>
                </c:pt>
              </c:strCache>
            </c:strRef>
          </c:cat>
          <c:val>
            <c:numRef>
              <c:f>'IV.1.5 Rec. x origen'!$E$5:$E$19</c:f>
              <c:numCache>
                <c:formatCode>_(* #,##0.00_);_(* \(#,##0.00\);_(* "-"??_);_(@_)</c:formatCode>
                <c:ptCount val="15"/>
                <c:pt idx="0">
                  <c:v>16435869261.990749</c:v>
                </c:pt>
                <c:pt idx="1">
                  <c:v>18199139479.49955</c:v>
                </c:pt>
                <c:pt idx="2">
                  <c:v>21179782309.871902</c:v>
                </c:pt>
                <c:pt idx="3">
                  <c:v>24155594198.328449</c:v>
                </c:pt>
                <c:pt idx="4">
                  <c:v>26790912480.217316</c:v>
                </c:pt>
                <c:pt idx="5">
                  <c:v>29035945915.719597</c:v>
                </c:pt>
                <c:pt idx="6">
                  <c:v>32363254634.710999</c:v>
                </c:pt>
                <c:pt idx="7">
                  <c:v>35608052203.967087</c:v>
                </c:pt>
                <c:pt idx="8">
                  <c:v>39933640488.863541</c:v>
                </c:pt>
                <c:pt idx="9">
                  <c:v>44397503244.487244</c:v>
                </c:pt>
                <c:pt idx="10">
                  <c:v>50103354597.531952</c:v>
                </c:pt>
                <c:pt idx="11">
                  <c:v>54612398757.402191</c:v>
                </c:pt>
                <c:pt idx="12">
                  <c:v>49980842080.833946</c:v>
                </c:pt>
                <c:pt idx="13">
                  <c:v>61249510475.732155</c:v>
                </c:pt>
                <c:pt idx="14">
                  <c:v>59134967026.799942</c:v>
                </c:pt>
              </c:numCache>
            </c:numRef>
          </c:val>
          <c:extLst>
            <c:ext xmlns:c16="http://schemas.microsoft.com/office/drawing/2014/chart" uri="{C3380CC4-5D6E-409C-BE32-E72D297353CC}">
              <c16:uniqueId val="{00000003-6147-4820-B25A-7F621268FBD9}"/>
            </c:ext>
          </c:extLst>
        </c:ser>
        <c:ser>
          <c:idx val="4"/>
          <c:order val="4"/>
          <c:tx>
            <c:strRef>
              <c:f>'IV.1.5 Rec. x origen'!$G$4</c:f>
              <c:strCache>
                <c:ptCount val="1"/>
                <c:pt idx="0">
                  <c:v>Total Recaudo</c:v>
                </c:pt>
              </c:strCache>
            </c:strRef>
          </c:tx>
          <c:spPr>
            <a:solidFill>
              <a:srgbClr val="00539B"/>
            </a:solidFill>
          </c:spPr>
          <c:invertIfNegative val="0"/>
          <c:dLbls>
            <c:dLbl>
              <c:idx val="0"/>
              <c:layout>
                <c:manualLayout>
                  <c:x val="0"/>
                  <c:y val="-2.01760620630385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147-4820-B25A-7F621268FBD9}"/>
                </c:ext>
              </c:extLst>
            </c:dLbl>
            <c:dLbl>
              <c:idx val="1"/>
              <c:layout>
                <c:manualLayout>
                  <c:x val="1.4710192965007734E-3"/>
                  <c:y val="1.606708470570174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147-4820-B25A-7F621268FBD9}"/>
                </c:ext>
              </c:extLst>
            </c:dLbl>
            <c:dLbl>
              <c:idx val="2"/>
              <c:layout>
                <c:manualLayout>
                  <c:x val="0"/>
                  <c:y val="-6.91194411530115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147-4820-B25A-7F621268FBD9}"/>
                </c:ext>
              </c:extLst>
            </c:dLbl>
            <c:dLbl>
              <c:idx val="3"/>
              <c:layout>
                <c:manualLayout>
                  <c:x val="-4.2708194978681663E-17"/>
                  <c:y val="-7.02650026671321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147-4820-B25A-7F621268FBD9}"/>
                </c:ext>
              </c:extLst>
            </c:dLbl>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'IV.1.5 Rec. x origen'!$A$5:$A$19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 - Nov. 2022</c:v>
                </c:pt>
              </c:strCache>
            </c:strRef>
          </c:cat>
          <c:val>
            <c:numRef>
              <c:f>'IV.1.5 Rec. x origen'!$G$5:$G$19</c:f>
              <c:numCache>
                <c:formatCode>_(* #,##0.00_);_(* \(#,##0.00\);_(* "-"??_);_(@_)</c:formatCode>
                <c:ptCount val="15"/>
                <c:pt idx="0">
                  <c:v>33078165051.269997</c:v>
                </c:pt>
                <c:pt idx="1">
                  <c:v>37872770644.519997</c:v>
                </c:pt>
                <c:pt idx="2">
                  <c:v>43605006094</c:v>
                </c:pt>
                <c:pt idx="3">
                  <c:v>49415884815.839996</c:v>
                </c:pt>
                <c:pt idx="4">
                  <c:v>55065532307.990005</c:v>
                </c:pt>
                <c:pt idx="5">
                  <c:v>61483003598.399994</c:v>
                </c:pt>
                <c:pt idx="6">
                  <c:v>69920892914.539993</c:v>
                </c:pt>
                <c:pt idx="7">
                  <c:v>79052372049.329987</c:v>
                </c:pt>
                <c:pt idx="8">
                  <c:v>89049164221.449982</c:v>
                </c:pt>
                <c:pt idx="9">
                  <c:v>99657751352.689987</c:v>
                </c:pt>
                <c:pt idx="10">
                  <c:v>112854009382.5</c:v>
                </c:pt>
                <c:pt idx="11">
                  <c:v>122910824386.86998</c:v>
                </c:pt>
                <c:pt idx="12">
                  <c:v>121397990565.50998</c:v>
                </c:pt>
                <c:pt idx="13">
                  <c:v>139642295099.06</c:v>
                </c:pt>
                <c:pt idx="14">
                  <c:v>138903706832.51999</c:v>
                </c:pt>
              </c:numCache>
            </c:numRef>
          </c:val>
          <c:extLst>
            <c:ext xmlns:c16="http://schemas.microsoft.com/office/drawing/2014/chart" uri="{C3380CC4-5D6E-409C-BE32-E72D297353CC}">
              <c16:uniqueId val="{00000008-6147-4820-B25A-7F621268FBD9}"/>
            </c:ext>
          </c:extLst>
        </c:ser>
        <c:dLbls>
          <c:showLegendKey val="0"/>
          <c:showVal val="0"/>
          <c:showCatName val="0"/>
          <c:showSerName val="0"/>
          <c:showPercent val="0"/>
          <c:showBubbleSize val="0"/>
        </c:dLbls>
        <c:gapWidth val="75"/>
        <c:shape val="cylinder"/>
        <c:axId val="409623368"/>
        <c:axId val="409623760"/>
        <c:axId val="431714712"/>
      </c:bar3DChart>
      <c:catAx>
        <c:axId val="409623368"/>
        <c:scaling>
          <c:orientation val="minMax"/>
        </c:scaling>
        <c:delete val="0"/>
        <c:axPos val="b"/>
        <c:numFmt formatCode="General" sourceLinked="1"/>
        <c:majorTickMark val="none"/>
        <c:minorTickMark val="none"/>
        <c:tickLblPos val="nextTo"/>
        <c:crossAx val="409623760"/>
        <c:crosses val="autoZero"/>
        <c:auto val="1"/>
        <c:lblAlgn val="ctr"/>
        <c:lblOffset val="600"/>
        <c:tickLblSkip val="1"/>
        <c:noMultiLvlLbl val="0"/>
      </c:catAx>
      <c:valAx>
        <c:axId val="409623760"/>
        <c:scaling>
          <c:orientation val="minMax"/>
        </c:scaling>
        <c:delete val="1"/>
        <c:axPos val="l"/>
        <c:numFmt formatCode="_(* #,##0.00_);_(* \(#,##0.00\);_(* &quot;-&quot;??_);_(@_)" sourceLinked="1"/>
        <c:majorTickMark val="none"/>
        <c:minorTickMark val="none"/>
        <c:tickLblPos val="nextTo"/>
        <c:crossAx val="409623368"/>
        <c:crosses val="autoZero"/>
        <c:crossBetween val="between"/>
        <c:dispUnits>
          <c:builtInUnit val="billions"/>
          <c:dispUnitsLbl/>
        </c:dispUnits>
      </c:valAx>
      <c:serAx>
        <c:axId val="431714712"/>
        <c:scaling>
          <c:orientation val="minMax"/>
        </c:scaling>
        <c:delete val="1"/>
        <c:axPos val="b"/>
        <c:majorTickMark val="out"/>
        <c:minorTickMark val="none"/>
        <c:tickLblPos val="nextTo"/>
        <c:crossAx val="409623760"/>
        <c:crosses val="autoZero"/>
      </c:serAx>
    </c:plotArea>
    <c:legend>
      <c:legendPos val="l"/>
      <c:layout>
        <c:manualLayout>
          <c:xMode val="edge"/>
          <c:yMode val="edge"/>
          <c:x val="6.1464468405091038E-2"/>
          <c:y val="4.149955377146923E-2"/>
          <c:w val="0.82289735069919512"/>
          <c:h val="4.3659279614929138E-2"/>
        </c:manualLayout>
      </c:layout>
      <c:overlay val="0"/>
    </c:legend>
    <c:plotVisOnly val="1"/>
    <c:dispBlanksAs val="gap"/>
    <c:showDLblsOverMax val="0"/>
  </c:chart>
  <c:spPr>
    <a:ln>
      <a:noFill/>
    </a:ln>
  </c:spPr>
  <c:txPr>
    <a:bodyPr/>
    <a:lstStyle/>
    <a:p>
      <a:pPr>
        <a:defRPr sz="1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0"/>
      <c:rAngAx val="0"/>
    </c:view3D>
    <c:floor>
      <c:thickness val="0"/>
    </c:floor>
    <c:sideWall>
      <c:thickness val="0"/>
    </c:sideWall>
    <c:backWall>
      <c:thickness val="0"/>
    </c:backWall>
    <c:plotArea>
      <c:layout>
        <c:manualLayout>
          <c:layoutTarget val="inner"/>
          <c:xMode val="edge"/>
          <c:yMode val="edge"/>
          <c:x val="1.3871094862974554E-4"/>
          <c:y val="0.10865253233149225"/>
          <c:w val="0.98359412296850313"/>
          <c:h val="0.77261546925638946"/>
        </c:manualLayout>
      </c:layout>
      <c:bar3DChart>
        <c:barDir val="col"/>
        <c:grouping val="standard"/>
        <c:varyColors val="0"/>
        <c:ser>
          <c:idx val="0"/>
          <c:order val="0"/>
          <c:tx>
            <c:strRef>
              <c:f>'IV.1.6 Aport.Gob.SS'!$B$4</c:f>
              <c:strCache>
                <c:ptCount val="1"/>
                <c:pt idx="0">
                  <c:v>Salud Pensionados
 (RET, PN, FFAA, SS,Etc.)</c:v>
                </c:pt>
              </c:strCache>
            </c:strRef>
          </c:tx>
          <c:spPr>
            <a:solidFill>
              <a:schemeClr val="accent5">
                <a:lumMod val="60000"/>
                <a:lumOff val="40000"/>
              </a:schemeClr>
            </a:solidFill>
          </c:spPr>
          <c:invertIfNegative val="0"/>
          <c:cat>
            <c:strRef>
              <c:f>'IV.1.6 Aport.Gob.SS'!$A$5:$A$19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 - Nov. 2022</c:v>
                </c:pt>
              </c:strCache>
            </c:strRef>
          </c:cat>
          <c:val>
            <c:numRef>
              <c:f>'IV.1.6 Aport.Gob.SS'!$B$5:$B$19</c:f>
              <c:numCache>
                <c:formatCode>_(* #,##0.00_);_(* \(#,##0.00\);_(* "-"??_);_(@_)</c:formatCode>
                <c:ptCount val="15"/>
                <c:pt idx="0">
                  <c:v>0</c:v>
                </c:pt>
                <c:pt idx="1">
                  <c:v>178872817.62</c:v>
                </c:pt>
                <c:pt idx="2">
                  <c:v>95767340.060000002</c:v>
                </c:pt>
                <c:pt idx="3">
                  <c:v>320281085.42000002</c:v>
                </c:pt>
                <c:pt idx="4">
                  <c:v>349151178.95999998</c:v>
                </c:pt>
                <c:pt idx="5">
                  <c:v>362641633.79000002</c:v>
                </c:pt>
                <c:pt idx="6">
                  <c:v>332071916.05000001</c:v>
                </c:pt>
                <c:pt idx="7">
                  <c:v>355290192.04999995</c:v>
                </c:pt>
                <c:pt idx="8">
                  <c:v>371308008.60000002</c:v>
                </c:pt>
                <c:pt idx="9">
                  <c:v>666539596.8900001</c:v>
                </c:pt>
                <c:pt idx="10">
                  <c:v>793166886.71000004</c:v>
                </c:pt>
                <c:pt idx="11">
                  <c:v>910105888.26999998</c:v>
                </c:pt>
                <c:pt idx="12">
                  <c:v>1093851359.3600001</c:v>
                </c:pt>
                <c:pt idx="13">
                  <c:v>1116049433.3900001</c:v>
                </c:pt>
                <c:pt idx="14">
                  <c:v>1205291803.4200001</c:v>
                </c:pt>
              </c:numCache>
            </c:numRef>
          </c:val>
          <c:extLst>
            <c:ext xmlns:c16="http://schemas.microsoft.com/office/drawing/2014/chart" uri="{C3380CC4-5D6E-409C-BE32-E72D297353CC}">
              <c16:uniqueId val="{00000000-EA67-4959-B6D6-9F15CFACD114}"/>
            </c:ext>
          </c:extLst>
        </c:ser>
        <c:ser>
          <c:idx val="1"/>
          <c:order val="1"/>
          <c:tx>
            <c:strRef>
              <c:f>'IV.1.6 Aport.Gob.SS'!$C$4</c:f>
              <c:strCache>
                <c:ptCount val="1"/>
                <c:pt idx="0">
                  <c:v> FONAMAT</c:v>
                </c:pt>
              </c:strCache>
            </c:strRef>
          </c:tx>
          <c:spPr>
            <a:solidFill>
              <a:schemeClr val="accent4">
                <a:lumMod val="75000"/>
              </a:schemeClr>
            </a:solidFill>
          </c:spPr>
          <c:invertIfNegative val="0"/>
          <c:cat>
            <c:strRef>
              <c:f>'IV.1.6 Aport.Gob.SS'!$A$5:$A$19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 - Nov. 2022</c:v>
                </c:pt>
              </c:strCache>
            </c:strRef>
          </c:cat>
          <c:val>
            <c:numRef>
              <c:f>'IV.1.6 Aport.Gob.SS'!$C$5:$C$19</c:f>
              <c:numCache>
                <c:formatCode>_(* #,##0.00_);_(* \(#,##0.00\);_(* "-"??_);_(@_)</c:formatCode>
                <c:ptCount val="15"/>
                <c:pt idx="0">
                  <c:v>256250000</c:v>
                </c:pt>
                <c:pt idx="1">
                  <c:v>18750000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1-EA67-4959-B6D6-9F15CFACD114}"/>
            </c:ext>
          </c:extLst>
        </c:ser>
        <c:ser>
          <c:idx val="2"/>
          <c:order val="2"/>
          <c:tx>
            <c:strRef>
              <c:f>'IV.1.6 Aport.Gob.SS'!$D$4</c:f>
              <c:strCache>
                <c:ptCount val="1"/>
                <c:pt idx="0">
                  <c:v>Aportes del Gob. 
(SFS RS)</c:v>
                </c:pt>
              </c:strCache>
            </c:strRef>
          </c:tx>
          <c:spPr>
            <a:solidFill>
              <a:srgbClr val="00A94F"/>
            </a:solidFill>
          </c:spPr>
          <c:invertIfNegative val="0"/>
          <c:cat>
            <c:strRef>
              <c:f>'IV.1.6 Aport.Gob.SS'!$A$5:$A$19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 - Nov. 2022</c:v>
                </c:pt>
              </c:strCache>
            </c:strRef>
          </c:cat>
          <c:val>
            <c:numRef>
              <c:f>'IV.1.6 Aport.Gob.SS'!$D$5:$D$19</c:f>
              <c:numCache>
                <c:formatCode>_(* #,##0.00_);_(* \(#,##0.00\);_(* "-"??_);_(@_)</c:formatCode>
                <c:ptCount val="15"/>
                <c:pt idx="0">
                  <c:v>2203369531</c:v>
                </c:pt>
                <c:pt idx="1">
                  <c:v>3190675855.0100002</c:v>
                </c:pt>
                <c:pt idx="2">
                  <c:v>3736675849.46</c:v>
                </c:pt>
                <c:pt idx="3">
                  <c:v>4134675852</c:v>
                </c:pt>
                <c:pt idx="4">
                  <c:v>4599999999.96</c:v>
                </c:pt>
                <c:pt idx="5">
                  <c:v>5302610000</c:v>
                </c:pt>
                <c:pt idx="6">
                  <c:v>6839999499</c:v>
                </c:pt>
                <c:pt idx="7">
                  <c:v>6922811271.25</c:v>
                </c:pt>
                <c:pt idx="8">
                  <c:v>8498167479</c:v>
                </c:pt>
                <c:pt idx="9">
                  <c:v>8861365332.7000008</c:v>
                </c:pt>
                <c:pt idx="10">
                  <c:v>9303031999.3699989</c:v>
                </c:pt>
                <c:pt idx="11">
                  <c:v>10073865331.690001</c:v>
                </c:pt>
                <c:pt idx="12">
                  <c:v>9955487666.2999992</c:v>
                </c:pt>
                <c:pt idx="13">
                  <c:v>16360531999.959999</c:v>
                </c:pt>
                <c:pt idx="14">
                  <c:v>15455487666.629999</c:v>
                </c:pt>
              </c:numCache>
            </c:numRef>
          </c:val>
          <c:extLst>
            <c:ext xmlns:c16="http://schemas.microsoft.com/office/drawing/2014/chart" uri="{C3380CC4-5D6E-409C-BE32-E72D297353CC}">
              <c16:uniqueId val="{00000002-EA67-4959-B6D6-9F15CFACD114}"/>
            </c:ext>
          </c:extLst>
        </c:ser>
        <c:ser>
          <c:idx val="3"/>
          <c:order val="3"/>
          <c:tx>
            <c:strRef>
              <c:f>'IV.1.6 Aport.Gob.SS'!$E$4</c:f>
              <c:strCache>
                <c:ptCount val="1"/>
                <c:pt idx="0">
                  <c:v>RC (Empleador)</c:v>
                </c:pt>
              </c:strCache>
            </c:strRef>
          </c:tx>
          <c:spPr>
            <a:solidFill>
              <a:schemeClr val="bg1">
                <a:lumMod val="65000"/>
              </a:schemeClr>
            </a:solidFill>
          </c:spPr>
          <c:invertIfNegative val="0"/>
          <c:cat>
            <c:strRef>
              <c:f>'IV.1.6 Aport.Gob.SS'!$A$5:$A$19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 - Nov. 2022</c:v>
                </c:pt>
              </c:strCache>
            </c:strRef>
          </c:cat>
          <c:val>
            <c:numRef>
              <c:f>'IV.1.6 Aport.Gob.SS'!$E$5:$E$19</c:f>
              <c:numCache>
                <c:formatCode>_(* #,##0.00_);_(* \(#,##0.00\);_(* "-"??_);_(@_)</c:formatCode>
                <c:ptCount val="15"/>
                <c:pt idx="0">
                  <c:v>7215018749.6672993</c:v>
                </c:pt>
                <c:pt idx="1">
                  <c:v>8879891531.3322487</c:v>
                </c:pt>
                <c:pt idx="2">
                  <c:v>9997797047.3381004</c:v>
                </c:pt>
                <c:pt idx="3">
                  <c:v>11176763444.997149</c:v>
                </c:pt>
                <c:pt idx="4">
                  <c:v>12580943119.995537</c:v>
                </c:pt>
                <c:pt idx="5">
                  <c:v>14924401657.136402</c:v>
                </c:pt>
                <c:pt idx="6">
                  <c:v>17630183799.185101</c:v>
                </c:pt>
                <c:pt idx="7">
                  <c:v>20914393811.303848</c:v>
                </c:pt>
                <c:pt idx="8">
                  <c:v>23736511929.473202</c:v>
                </c:pt>
                <c:pt idx="9">
                  <c:v>26857788972.6861</c:v>
                </c:pt>
                <c:pt idx="10">
                  <c:v>30587262110.955547</c:v>
                </c:pt>
                <c:pt idx="11">
                  <c:v>33268840679.20985</c:v>
                </c:pt>
                <c:pt idx="12">
                  <c:v>36818721173.505699</c:v>
                </c:pt>
                <c:pt idx="13">
                  <c:v>38594730520.095749</c:v>
                </c:pt>
                <c:pt idx="14">
                  <c:v>40181183358.451851</c:v>
                </c:pt>
              </c:numCache>
            </c:numRef>
          </c:val>
          <c:extLst>
            <c:ext xmlns:c16="http://schemas.microsoft.com/office/drawing/2014/chart" uri="{C3380CC4-5D6E-409C-BE32-E72D297353CC}">
              <c16:uniqueId val="{00000003-EA67-4959-B6D6-9F15CFACD114}"/>
            </c:ext>
          </c:extLst>
        </c:ser>
        <c:ser>
          <c:idx val="4"/>
          <c:order val="4"/>
          <c:tx>
            <c:strRef>
              <c:f>'IV.1.6 Aport.Gob.SS'!$F$4</c:f>
              <c:strCache>
                <c:ptCount val="1"/>
                <c:pt idx="0">
                  <c:v>Total</c:v>
                </c:pt>
              </c:strCache>
            </c:strRef>
          </c:tx>
          <c:spPr>
            <a:solidFill>
              <a:srgbClr val="00539B"/>
            </a:solidFill>
          </c:spPr>
          <c:invertIfNegative val="0"/>
          <c:dLbls>
            <c:dLbl>
              <c:idx val="0"/>
              <c:layout>
                <c:manualLayout>
                  <c:x val="-8.291875046274538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A67-4959-B6D6-9F15CFACD114}"/>
                </c:ext>
              </c:extLst>
            </c:dLbl>
            <c:dLbl>
              <c:idx val="1"/>
              <c:layout>
                <c:manualLayout>
                  <c:x val="-9.9502500555294464E-3"/>
                  <c:y val="-1.19984987705081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A67-4959-B6D6-9F15CFACD114}"/>
                </c:ext>
              </c:extLst>
            </c:dLbl>
            <c:spPr>
              <a:noFill/>
              <a:ln>
                <a:noFill/>
              </a:ln>
              <a:effectLst/>
            </c:spPr>
            <c:txPr>
              <a:bodyPr wrap="square" lIns="38100" tIns="19050" rIns="38100" bIns="19050" anchor="ctr">
                <a:spAutoFit/>
              </a:bodyPr>
              <a:lstStyle/>
              <a:p>
                <a:pPr>
                  <a:defRPr sz="16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'IV.1.6 Aport.Gob.SS'!$A$5:$A$19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 - Nov. 2022</c:v>
                </c:pt>
              </c:strCache>
            </c:strRef>
          </c:cat>
          <c:val>
            <c:numRef>
              <c:f>'IV.1.6 Aport.Gob.SS'!$F$5:$F$19</c:f>
              <c:numCache>
                <c:formatCode>_(* #,##0.00_);_(* \(#,##0.00\);_(* "-"??_);_(@_)</c:formatCode>
                <c:ptCount val="15"/>
                <c:pt idx="0">
                  <c:v>9674638280.6672993</c:v>
                </c:pt>
                <c:pt idx="1">
                  <c:v>12268190203.96225</c:v>
                </c:pt>
                <c:pt idx="2">
                  <c:v>13830240236.858101</c:v>
                </c:pt>
                <c:pt idx="3">
                  <c:v>15631720382.417149</c:v>
                </c:pt>
                <c:pt idx="4">
                  <c:v>17530094298.915535</c:v>
                </c:pt>
                <c:pt idx="5">
                  <c:v>20589653290.926403</c:v>
                </c:pt>
                <c:pt idx="6">
                  <c:v>24802255214.2351</c:v>
                </c:pt>
                <c:pt idx="7">
                  <c:v>28192495274.603848</c:v>
                </c:pt>
                <c:pt idx="8">
                  <c:v>32605987417.073204</c:v>
                </c:pt>
                <c:pt idx="9">
                  <c:v>36385693902.2761</c:v>
                </c:pt>
                <c:pt idx="10">
                  <c:v>40683460997.035545</c:v>
                </c:pt>
                <c:pt idx="11">
                  <c:v>44252811899.169853</c:v>
                </c:pt>
                <c:pt idx="12">
                  <c:v>47868060199.165695</c:v>
                </c:pt>
                <c:pt idx="13">
                  <c:v>56071311953.445747</c:v>
                </c:pt>
                <c:pt idx="14">
                  <c:v>56841962828.501846</c:v>
                </c:pt>
              </c:numCache>
            </c:numRef>
          </c:val>
          <c:extLst>
            <c:ext xmlns:c16="http://schemas.microsoft.com/office/drawing/2014/chart" uri="{C3380CC4-5D6E-409C-BE32-E72D297353CC}">
              <c16:uniqueId val="{00000006-EA67-4959-B6D6-9F15CFACD114}"/>
            </c:ext>
          </c:extLst>
        </c:ser>
        <c:dLbls>
          <c:showLegendKey val="0"/>
          <c:showVal val="0"/>
          <c:showCatName val="0"/>
          <c:showSerName val="0"/>
          <c:showPercent val="0"/>
          <c:showBubbleSize val="0"/>
        </c:dLbls>
        <c:gapWidth val="75"/>
        <c:shape val="cylinder"/>
        <c:axId val="409624544"/>
        <c:axId val="409624936"/>
        <c:axId val="431717256"/>
      </c:bar3DChart>
      <c:catAx>
        <c:axId val="409624544"/>
        <c:scaling>
          <c:orientation val="minMax"/>
        </c:scaling>
        <c:delete val="0"/>
        <c:axPos val="b"/>
        <c:numFmt formatCode="General" sourceLinked="1"/>
        <c:majorTickMark val="none"/>
        <c:minorTickMark val="none"/>
        <c:tickLblPos val="nextTo"/>
        <c:txPr>
          <a:bodyPr/>
          <a:lstStyle/>
          <a:p>
            <a:pPr>
              <a:defRPr sz="1400" b="0"/>
            </a:pPr>
            <a:endParaRPr lang="en-US"/>
          </a:p>
        </c:txPr>
        <c:crossAx val="409624936"/>
        <c:crosses val="autoZero"/>
        <c:auto val="1"/>
        <c:lblAlgn val="ctr"/>
        <c:lblOffset val="600"/>
        <c:noMultiLvlLbl val="0"/>
      </c:catAx>
      <c:valAx>
        <c:axId val="409624936"/>
        <c:scaling>
          <c:orientation val="minMax"/>
        </c:scaling>
        <c:delete val="1"/>
        <c:axPos val="l"/>
        <c:numFmt formatCode="_(* #,##0.00_);_(* \(#,##0.00\);_(* &quot;-&quot;??_);_(@_)" sourceLinked="1"/>
        <c:majorTickMark val="none"/>
        <c:minorTickMark val="none"/>
        <c:tickLblPos val="nextTo"/>
        <c:crossAx val="409624544"/>
        <c:crosses val="autoZero"/>
        <c:crossBetween val="between"/>
        <c:dispUnits>
          <c:builtInUnit val="billions"/>
          <c:dispUnitsLbl/>
        </c:dispUnits>
      </c:valAx>
      <c:serAx>
        <c:axId val="431717256"/>
        <c:scaling>
          <c:orientation val="minMax"/>
        </c:scaling>
        <c:delete val="1"/>
        <c:axPos val="b"/>
        <c:majorTickMark val="out"/>
        <c:minorTickMark val="none"/>
        <c:tickLblPos val="nextTo"/>
        <c:crossAx val="409624936"/>
        <c:crosses val="autoZero"/>
      </c:serAx>
    </c:plotArea>
    <c:legend>
      <c:legendPos val="l"/>
      <c:layout>
        <c:manualLayout>
          <c:xMode val="edge"/>
          <c:yMode val="edge"/>
          <c:x val="0.17103627807478292"/>
          <c:y val="5.0262795275590549E-2"/>
          <c:w val="0.63423879953074702"/>
          <c:h val="9.0453003371820995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15652436704332043"/>
          <c:y val="0.16006975761316838"/>
          <c:w val="0.79445627816436537"/>
          <c:h val="0.78389352159673675"/>
        </c:manualLayout>
      </c:layout>
      <c:barChart>
        <c:barDir val="bar"/>
        <c:grouping val="clustered"/>
        <c:varyColors val="0"/>
        <c:ser>
          <c:idx val="0"/>
          <c:order val="0"/>
          <c:tx>
            <c:strRef>
              <c:f>'IV.2.2. Pagos SFS A'!$F$4</c:f>
              <c:strCache>
                <c:ptCount val="1"/>
                <c:pt idx="0">
                  <c:v>Total</c:v>
                </c:pt>
              </c:strCache>
            </c:strRef>
          </c:tx>
          <c:spPr>
            <a:solidFill>
              <a:schemeClr val="bg1">
                <a:lumMod val="6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spPr>
              <a:solidFill>
                <a:schemeClr val="bg1">
                  <a:lumMod val="6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DC6E-4DD3-A58A-3ADDFA7C733E}"/>
              </c:ext>
            </c:extLst>
          </c:dPt>
          <c:dPt>
            <c:idx val="1"/>
            <c:invertIfNegative val="0"/>
            <c:bubble3D val="0"/>
            <c:spPr>
              <a:solidFill>
                <a:schemeClr val="bg1">
                  <a:lumMod val="6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DC6E-4DD3-A58A-3ADDFA7C733E}"/>
              </c:ext>
            </c:extLst>
          </c:dPt>
          <c:dPt>
            <c:idx val="2"/>
            <c:invertIfNegative val="0"/>
            <c:bubble3D val="0"/>
            <c:spPr>
              <a:solidFill>
                <a:schemeClr val="bg1">
                  <a:lumMod val="6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DC6E-4DD3-A58A-3ADDFA7C733E}"/>
              </c:ext>
            </c:extLst>
          </c:dPt>
          <c:dPt>
            <c:idx val="3"/>
            <c:invertIfNegative val="0"/>
            <c:bubble3D val="0"/>
            <c:spPr>
              <a:solidFill>
                <a:schemeClr val="bg1">
                  <a:lumMod val="6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DC6E-4DD3-A58A-3ADDFA7C733E}"/>
              </c:ext>
            </c:extLst>
          </c:dPt>
          <c:dLbls>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'IV.2.2. Pagos SFS A'!$A$5:$A$10</c15:sqref>
                  </c15:fullRef>
                </c:ext>
              </c:extLst>
              <c:f>'IV.2.2. Pagos SFS A'!$A$6:$A$10</c:f>
              <c:strCache>
                <c:ptCount val="5"/>
                <c:pt idx="0">
                  <c:v>Subsidios </c:v>
                </c:pt>
                <c:pt idx="1">
                  <c:v>FONAMAT </c:v>
                </c:pt>
                <c:pt idx="2">
                  <c:v>Comisión SISALRIL</c:v>
                </c:pt>
                <c:pt idx="3">
                  <c:v>Estancias Infantiles (EI)</c:v>
                </c:pt>
                <c:pt idx="4">
                  <c:v>Pago de CONDEI</c:v>
                </c:pt>
              </c:strCache>
            </c:strRef>
          </c:cat>
          <c:val>
            <c:numRef>
              <c:extLst>
                <c:ext xmlns:c15="http://schemas.microsoft.com/office/drawing/2012/chart" uri="{02D57815-91ED-43cb-92C2-25804820EDAC}">
                  <c15:fullRef>
                    <c15:sqref>'IV.2.2. Pagos SFS A'!$F$5:$F$10</c15:sqref>
                  </c15:fullRef>
                </c:ext>
              </c:extLst>
              <c:f>'IV.2.2. Pagos SFS A'!$F$6:$F$10</c:f>
              <c:numCache>
                <c:formatCode>_(* #,##0.00_);_(* \(#,##0.00\);_(* "-"??_);_(@_)</c:formatCode>
                <c:ptCount val="5"/>
                <c:pt idx="0">
                  <c:v>24833357357.860001</c:v>
                </c:pt>
                <c:pt idx="1">
                  <c:v>6790870254.3500004</c:v>
                </c:pt>
                <c:pt idx="2">
                  <c:v>6503255072.4099998</c:v>
                </c:pt>
                <c:pt idx="3">
                  <c:v>2862504035.2600002</c:v>
                </c:pt>
                <c:pt idx="4">
                  <c:v>3402850</c:v>
                </c:pt>
              </c:numCache>
            </c:numRef>
          </c:val>
          <c:extLst>
            <c:ext xmlns:c16="http://schemas.microsoft.com/office/drawing/2014/chart" uri="{C3380CC4-5D6E-409C-BE32-E72D297353CC}">
              <c16:uniqueId val="{00000008-DC6E-4DD3-A58A-3ADDFA7C733E}"/>
            </c:ext>
          </c:extLst>
        </c:ser>
        <c:dLbls>
          <c:showLegendKey val="0"/>
          <c:showVal val="0"/>
          <c:showCatName val="0"/>
          <c:showSerName val="0"/>
          <c:showPercent val="0"/>
          <c:showBubbleSize val="0"/>
        </c:dLbls>
        <c:gapWidth val="50"/>
        <c:overlap val="-20"/>
        <c:axId val="409625720"/>
        <c:axId val="409626112"/>
      </c:barChart>
      <c:catAx>
        <c:axId val="409625720"/>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1800" b="0" i="0" u="none" strike="noStrike" kern="1200" baseline="0">
                <a:solidFill>
                  <a:sysClr val="windowText" lastClr="000000"/>
                </a:solidFill>
                <a:latin typeface=""/>
                <a:ea typeface="+mn-ea"/>
                <a:cs typeface="Arial" panose="020B0604020202020204" pitchFamily="34" charset="0"/>
              </a:defRPr>
            </a:pPr>
            <a:endParaRPr lang="en-US"/>
          </a:p>
        </c:txPr>
        <c:crossAx val="409626112"/>
        <c:crosses val="autoZero"/>
        <c:auto val="1"/>
        <c:lblAlgn val="ctr"/>
        <c:lblOffset val="100"/>
        <c:noMultiLvlLbl val="0"/>
      </c:catAx>
      <c:valAx>
        <c:axId val="409626112"/>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1800" b="0" i="0" u="none" strike="noStrike" kern="1200" baseline="0">
                <a:solidFill>
                  <a:sysClr val="windowText" lastClr="000000"/>
                </a:solidFill>
                <a:latin typeface=""/>
                <a:ea typeface="+mn-ea"/>
                <a:cs typeface="Arial" panose="020B0604020202020204" pitchFamily="34" charset="0"/>
              </a:defRPr>
            </a:pPr>
            <a:endParaRPr lang="en-US"/>
          </a:p>
        </c:txPr>
        <c:crossAx val="409625720"/>
        <c:crosses val="autoZero"/>
        <c:crossBetween val="between"/>
        <c:dispUnits>
          <c:builtInUnit val="millions"/>
          <c:dispUnitsLbl>
            <c:layout>
              <c:manualLayout>
                <c:xMode val="edge"/>
                <c:yMode val="edge"/>
                <c:x val="0.46457004794439566"/>
                <c:y val="9.1130393042166954E-2"/>
              </c:manualLayout>
            </c:layout>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
                    <a:ea typeface="+mn-ea"/>
                    <a:cs typeface="Arial" panose="020B0604020202020204" pitchFamily="34" charset="0"/>
                  </a:defRPr>
                </a:pPr>
                <a:endParaRPr lang="en-US"/>
              </a:p>
            </c:txPr>
          </c:dispUnitsLbl>
        </c:dispUnits>
      </c:valAx>
      <c:spPr>
        <a:noFill/>
        <a:ln>
          <a:noFill/>
        </a:ln>
        <a:effectLst/>
      </c:spPr>
    </c:plotArea>
    <c:legend>
      <c:legendPos val="b"/>
      <c:layout>
        <c:manualLayout>
          <c:xMode val="edge"/>
          <c:yMode val="edge"/>
          <c:x val="2.5087604758659205E-3"/>
          <c:y val="3.3076542563584888E-2"/>
          <c:w val="0.97045902911219373"/>
          <c:h val="3.7860911665822519E-2"/>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800">
          <a:solidFill>
            <a:sysClr val="windowText" lastClr="000000"/>
          </a:solidFill>
          <a:latin typeface=""/>
          <a:cs typeface="Arial" panose="020B0604020202020204" pitchFamily="34" charset="0"/>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800" b="1" i="0" u="none" strike="noStrike" kern="1200" baseline="0">
                <a:solidFill>
                  <a:schemeClr val="tx1"/>
                </a:solidFill>
                <a:latin typeface="Arial" panose="020B0604020202020204" pitchFamily="34" charset="0"/>
                <a:ea typeface="+mn-ea"/>
                <a:cs typeface="Arial" panose="020B0604020202020204" pitchFamily="34" charset="0"/>
              </a:defRPr>
            </a:pPr>
            <a:r>
              <a:rPr lang="es-DO" sz="1800"/>
              <a:t>Fondos Pagados a las  Administradora de Riesgos de Salud (ARS) del SFS del RC</a:t>
            </a:r>
          </a:p>
        </c:rich>
      </c:tx>
      <c:layout>
        <c:manualLayout>
          <c:xMode val="edge"/>
          <c:yMode val="edge"/>
          <c:x val="0.11309162807968097"/>
          <c:y val="4.4758515890444904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6111088939256432"/>
          <c:y val="0.11749989950150184"/>
          <c:w val="0.76694305892608705"/>
          <c:h val="0.75579364240099489"/>
        </c:manualLayout>
      </c:layout>
      <c:barChart>
        <c:barDir val="bar"/>
        <c:grouping val="clustered"/>
        <c:varyColors val="0"/>
        <c:ser>
          <c:idx val="0"/>
          <c:order val="0"/>
          <c:tx>
            <c:strRef>
              <c:f>'IV.2.4.Pagos x ARS'!$C$4</c:f>
              <c:strCache>
                <c:ptCount val="1"/>
                <c:pt idx="0">
                  <c:v>Total General
2007-Nov.2022</c:v>
                </c:pt>
              </c:strCache>
            </c:strRef>
          </c:tx>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204E-4F63-8FE2-C01B4CDD26F7}"/>
              </c:ext>
            </c:extLst>
          </c:dPt>
          <c:dPt>
            <c:idx val="1"/>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204E-4F63-8FE2-C01B4CDD26F7}"/>
              </c:ext>
            </c:extLst>
          </c:dPt>
          <c:dPt>
            <c:idx val="2"/>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204E-4F63-8FE2-C01B4CDD26F7}"/>
              </c:ext>
            </c:extLst>
          </c:dPt>
          <c:dPt>
            <c:idx val="3"/>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204E-4F63-8FE2-C01B4CDD26F7}"/>
              </c:ext>
            </c:extLst>
          </c:dPt>
          <c:dPt>
            <c:idx val="4"/>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204E-4F63-8FE2-C01B4CDD26F7}"/>
              </c:ext>
            </c:extLst>
          </c:dPt>
          <c:dPt>
            <c:idx val="5"/>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B-204E-4F63-8FE2-C01B4CDD26F7}"/>
              </c:ext>
            </c:extLst>
          </c:dPt>
          <c:dPt>
            <c:idx val="6"/>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D-204E-4F63-8FE2-C01B4CDD26F7}"/>
              </c:ext>
            </c:extLst>
          </c:dPt>
          <c:dPt>
            <c:idx val="7"/>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F-204E-4F63-8FE2-C01B4CDD26F7}"/>
              </c:ext>
            </c:extLst>
          </c:dPt>
          <c:dPt>
            <c:idx val="8"/>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1-204E-4F63-8FE2-C01B4CDD26F7}"/>
              </c:ext>
            </c:extLst>
          </c:dPt>
          <c:dPt>
            <c:idx val="9"/>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3-204E-4F63-8FE2-C01B4CDD26F7}"/>
              </c:ext>
            </c:extLst>
          </c:dPt>
          <c:dPt>
            <c:idx val="10"/>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5-204E-4F63-8FE2-C01B4CDD26F7}"/>
              </c:ext>
            </c:extLst>
          </c:dPt>
          <c:dPt>
            <c:idx val="11"/>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7-204E-4F63-8FE2-C01B4CDD26F7}"/>
              </c:ext>
            </c:extLst>
          </c:dPt>
          <c:dPt>
            <c:idx val="12"/>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9-204E-4F63-8FE2-C01B4CDD26F7}"/>
              </c:ext>
            </c:extLst>
          </c:dPt>
          <c:dPt>
            <c:idx val="13"/>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B-204E-4F63-8FE2-C01B4CDD26F7}"/>
              </c:ext>
            </c:extLst>
          </c:dPt>
          <c:dPt>
            <c:idx val="14"/>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D-204E-4F63-8FE2-C01B4CDD26F7}"/>
              </c:ext>
            </c:extLst>
          </c:dPt>
          <c:dPt>
            <c:idx val="15"/>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F-204E-4F63-8FE2-C01B4CDD26F7}"/>
              </c:ext>
            </c:extLst>
          </c:dPt>
          <c:dPt>
            <c:idx val="16"/>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1-204E-4F63-8FE2-C01B4CDD26F7}"/>
              </c:ext>
            </c:extLst>
          </c:dPt>
          <c:dPt>
            <c:idx val="17"/>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3-204E-4F63-8FE2-C01B4CDD26F7}"/>
              </c:ext>
            </c:extLst>
          </c:dPt>
          <c:dPt>
            <c:idx val="18"/>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5-204E-4F63-8FE2-C01B4CDD26F7}"/>
              </c:ext>
            </c:extLst>
          </c:dPt>
          <c:dPt>
            <c:idx val="19"/>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7-204E-4F63-8FE2-C01B4CDD26F7}"/>
              </c:ext>
            </c:extLst>
          </c:dPt>
          <c:dPt>
            <c:idx val="20"/>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9-204E-4F63-8FE2-C01B4CDD26F7}"/>
              </c:ext>
            </c:extLst>
          </c:dPt>
          <c:dPt>
            <c:idx val="21"/>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B-204E-4F63-8FE2-C01B4CDD26F7}"/>
              </c:ext>
            </c:extLst>
          </c:dPt>
          <c:dPt>
            <c:idx val="22"/>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D-204E-4F63-8FE2-C01B4CDD26F7}"/>
              </c:ext>
            </c:extLst>
          </c:dPt>
          <c:dPt>
            <c:idx val="23"/>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F-204E-4F63-8FE2-C01B4CDD26F7}"/>
              </c:ext>
            </c:extLst>
          </c:dPt>
          <c:dPt>
            <c:idx val="24"/>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1-204E-4F63-8FE2-C01B4CDD26F7}"/>
              </c:ext>
            </c:extLst>
          </c:dPt>
          <c:dPt>
            <c:idx val="25"/>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3-204E-4F63-8FE2-C01B4CDD26F7}"/>
              </c:ext>
            </c:extLst>
          </c:dPt>
          <c:dPt>
            <c:idx val="26"/>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5-204E-4F63-8FE2-C01B4CDD26F7}"/>
              </c:ext>
            </c:extLst>
          </c:dPt>
          <c:dPt>
            <c:idx val="27"/>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7-204E-4F63-8FE2-C01B4CDD26F7}"/>
              </c:ext>
            </c:extLst>
          </c:dPt>
          <c:dPt>
            <c:idx val="28"/>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9-204E-4F63-8FE2-C01B4CDD26F7}"/>
              </c:ext>
            </c:extLst>
          </c:dPt>
          <c:dLbls>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'IV.2.4.Pagos x ARS'!$B$5:$B$33</c:f>
              <c:strCache>
                <c:ptCount val="29"/>
                <c:pt idx="0">
                  <c:v>Primera ARS de Humano</c:v>
                </c:pt>
                <c:pt idx="1">
                  <c:v>SENASA RC</c:v>
                </c:pt>
                <c:pt idx="2">
                  <c:v>MAPFRE Salud ARS (Palic Salud)</c:v>
                </c:pt>
                <c:pt idx="3">
                  <c:v>Universal</c:v>
                </c:pt>
                <c:pt idx="4">
                  <c:v>SEMMA</c:v>
                </c:pt>
                <c:pt idx="5">
                  <c:v>Futuro</c:v>
                </c:pt>
                <c:pt idx="6">
                  <c:v>Salud Segura</c:v>
                </c:pt>
                <c:pt idx="7">
                  <c:v>Serv. de Igualas Méd. Dr. Abel G.</c:v>
                </c:pt>
                <c:pt idx="8">
                  <c:v>Dr. Yunen</c:v>
                </c:pt>
                <c:pt idx="9">
                  <c:v>Renacer</c:v>
                </c:pt>
                <c:pt idx="10">
                  <c:v>Monumental </c:v>
                </c:pt>
                <c:pt idx="11">
                  <c:v>Asoc. de Profesionales de la Salud</c:v>
                </c:pt>
                <c:pt idx="12">
                  <c:v>Grupo Med. Asociado</c:v>
                </c:pt>
                <c:pt idx="13">
                  <c:v>Adm. Serv. Médicos Amor y Paz</c:v>
                </c:pt>
                <c:pt idx="14">
                  <c:v>Reservas</c:v>
                </c:pt>
                <c:pt idx="15">
                  <c:v>METASALUD</c:v>
                </c:pt>
                <c:pt idx="16">
                  <c:v>Serv. Dominicano de Salud</c:v>
                </c:pt>
                <c:pt idx="17">
                  <c:v>CMD</c:v>
                </c:pt>
                <c:pt idx="18">
                  <c:v>La Colonial</c:v>
                </c:pt>
                <c:pt idx="19">
                  <c:v>ASISTANET (Constitución)</c:v>
                </c:pt>
                <c:pt idx="20">
                  <c:v>Plan Salud </c:v>
                </c:pt>
                <c:pt idx="21">
                  <c:v>FFAA</c:v>
                </c:pt>
                <c:pt idx="22">
                  <c:v>ISSPOL</c:v>
                </c:pt>
                <c:pt idx="23">
                  <c:v>IGMAM</c:v>
                </c:pt>
                <c:pt idx="24">
                  <c:v>SEMUNASED</c:v>
                </c:pt>
                <c:pt idx="25">
                  <c:v>Galeno</c:v>
                </c:pt>
                <c:pt idx="26">
                  <c:v>BMI </c:v>
                </c:pt>
                <c:pt idx="27">
                  <c:v>UCEMED</c:v>
                </c:pt>
                <c:pt idx="28">
                  <c:v>Plamedin</c:v>
                </c:pt>
              </c:strCache>
            </c:strRef>
          </c:cat>
          <c:val>
            <c:numRef>
              <c:f>'IV.2.4.Pagos x ARS'!$C$5:$C$33</c:f>
              <c:numCache>
                <c:formatCode>_(* #,##0.00_);_(* \(#,##0.00\);_(* "-"??_);_(@_)</c:formatCode>
                <c:ptCount val="29"/>
                <c:pt idx="0">
                  <c:v>184214754233.54999</c:v>
                </c:pt>
                <c:pt idx="1">
                  <c:v>122838762670.68001</c:v>
                </c:pt>
                <c:pt idx="2">
                  <c:v>82551046386.22998</c:v>
                </c:pt>
                <c:pt idx="3">
                  <c:v>56067218828.919991</c:v>
                </c:pt>
                <c:pt idx="4">
                  <c:v>21538523643.540001</c:v>
                </c:pt>
                <c:pt idx="5">
                  <c:v>21505654899.030003</c:v>
                </c:pt>
                <c:pt idx="6">
                  <c:v>15490633522.299999</c:v>
                </c:pt>
                <c:pt idx="7">
                  <c:v>10371239572.269999</c:v>
                </c:pt>
                <c:pt idx="8">
                  <c:v>9326879313.6300011</c:v>
                </c:pt>
                <c:pt idx="9">
                  <c:v>7842103023.3599997</c:v>
                </c:pt>
                <c:pt idx="10">
                  <c:v>6802263524.7299995</c:v>
                </c:pt>
                <c:pt idx="11">
                  <c:v>5796712250.3199997</c:v>
                </c:pt>
                <c:pt idx="12">
                  <c:v>5482380112.4299994</c:v>
                </c:pt>
                <c:pt idx="13">
                  <c:v>4601066499.1799994</c:v>
                </c:pt>
                <c:pt idx="14">
                  <c:v>4705583672.71</c:v>
                </c:pt>
                <c:pt idx="15">
                  <c:v>4184576080.5600004</c:v>
                </c:pt>
                <c:pt idx="16">
                  <c:v>3119370268.7700005</c:v>
                </c:pt>
                <c:pt idx="17">
                  <c:v>3510625589.400012</c:v>
                </c:pt>
                <c:pt idx="18">
                  <c:v>2163231786.7200003</c:v>
                </c:pt>
                <c:pt idx="19">
                  <c:v>1604309375.4899993</c:v>
                </c:pt>
                <c:pt idx="20">
                  <c:v>1265286544.8699999</c:v>
                </c:pt>
                <c:pt idx="21">
                  <c:v>582323149.63</c:v>
                </c:pt>
                <c:pt idx="22">
                  <c:v>387469499.48000002</c:v>
                </c:pt>
                <c:pt idx="23">
                  <c:v>260644027.95999998</c:v>
                </c:pt>
                <c:pt idx="24">
                  <c:v>248597782.00000003</c:v>
                </c:pt>
                <c:pt idx="25">
                  <c:v>114002984.84</c:v>
                </c:pt>
                <c:pt idx="26">
                  <c:v>75538660.520000011</c:v>
                </c:pt>
                <c:pt idx="27">
                  <c:v>65746073.510000005</c:v>
                </c:pt>
                <c:pt idx="28">
                  <c:v>40803540.200000003</c:v>
                </c:pt>
              </c:numCache>
            </c:numRef>
          </c:val>
          <c:extLst>
            <c:ext xmlns:c16="http://schemas.microsoft.com/office/drawing/2014/chart" uri="{C3380CC4-5D6E-409C-BE32-E72D297353CC}">
              <c16:uniqueId val="{0000003A-204E-4F63-8FE2-C01B4CDD26F7}"/>
            </c:ext>
          </c:extLst>
        </c:ser>
        <c:dLbls>
          <c:showLegendKey val="0"/>
          <c:showVal val="0"/>
          <c:showCatName val="0"/>
          <c:showSerName val="0"/>
          <c:showPercent val="0"/>
          <c:showBubbleSize val="0"/>
        </c:dLbls>
        <c:gapWidth val="20"/>
        <c:axId val="432547600"/>
        <c:axId val="432547992"/>
      </c:barChart>
      <c:catAx>
        <c:axId val="432547600"/>
        <c:scaling>
          <c:orientation val="minMax"/>
        </c:scaling>
        <c:delete val="0"/>
        <c:axPos val="l"/>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32547992"/>
        <c:crosses val="autoZero"/>
        <c:auto val="1"/>
        <c:lblAlgn val="ctr"/>
        <c:lblOffset val="100"/>
        <c:noMultiLvlLbl val="0"/>
      </c:catAx>
      <c:valAx>
        <c:axId val="432547992"/>
        <c:scaling>
          <c:orientation val="minMax"/>
        </c:scaling>
        <c:delete val="1"/>
        <c:axPos val="b"/>
        <c:numFmt formatCode="_(* #,##0.00_);_(* \(#,##0.00\);_(* &quot;-&quot;??_);_(@_)" sourceLinked="1"/>
        <c:majorTickMark val="out"/>
        <c:minorTickMark val="none"/>
        <c:tickLblPos val="nextTo"/>
        <c:crossAx val="432547600"/>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sz="900">
          <a:latin typeface="Arial" panose="020B0604020202020204" pitchFamily="34" charset="0"/>
          <a:cs typeface="Arial" panose="020B0604020202020204" pitchFamily="34" charset="0"/>
        </a:defRPr>
      </a:pPr>
      <a:endParaRPr lang="en-US"/>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5.8694054623238935E-2"/>
          <c:y val="0.12424943541341396"/>
          <c:w val="0.91564265491908736"/>
          <c:h val="0.70287955444036154"/>
        </c:manualLayout>
      </c:layout>
      <c:barChart>
        <c:barDir val="col"/>
        <c:grouping val="clustered"/>
        <c:varyColors val="0"/>
        <c:ser>
          <c:idx val="0"/>
          <c:order val="0"/>
          <c:tx>
            <c:strRef>
              <c:f>'IV.2.5.Afiliacion x ARS (2)'!$C$4</c:f>
              <c:strCache>
                <c:ptCount val="1"/>
                <c:pt idx="0">
                  <c:v>Cantidad de afiliados</c:v>
                </c:pt>
              </c:strCache>
            </c:strRef>
          </c:tx>
          <c:spPr>
            <a:gradFill flip="none" rotWithShape="1">
              <a:gsLst>
                <a:gs pos="0">
                  <a:schemeClr val="accent5"/>
                </a:gs>
                <a:gs pos="75000">
                  <a:schemeClr val="accent5">
                    <a:lumMod val="60000"/>
                    <a:lumOff val="40000"/>
                  </a:schemeClr>
                </a:gs>
                <a:gs pos="51000">
                  <a:schemeClr val="accent5">
                    <a:alpha val="75000"/>
                  </a:schemeClr>
                </a:gs>
                <a:gs pos="100000">
                  <a:schemeClr val="accent5">
                    <a:lumMod val="20000"/>
                    <a:lumOff val="80000"/>
                    <a:alpha val="15000"/>
                  </a:schemeClr>
                </a:gs>
              </a:gsLst>
              <a:lin ang="5400000" scaled="0"/>
            </a:gra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'IV.2.5.Afiliacion x ARS (2)'!$B$5:$B$21</c:f>
              <c:strCache>
                <c:ptCount val="17"/>
                <c:pt idx="0">
                  <c:v>PRIMERA ARS (Ant._Humano)</c:v>
                </c:pt>
                <c:pt idx="1">
                  <c:v>SENASA_RC</c:v>
                </c:pt>
                <c:pt idx="2">
                  <c:v>MAPFRE SALUD ARS, S.A.</c:v>
                </c:pt>
                <c:pt idx="3">
                  <c:v>ARS UNIVERSAL, S.A.</c:v>
                </c:pt>
                <c:pt idx="4">
                  <c:v>ARS FUTURO</c:v>
                </c:pt>
                <c:pt idx="5">
                  <c:v>ARS SEMMA</c:v>
                </c:pt>
                <c:pt idx="6">
                  <c:v>LA MONUMENTAL DE SEGUROS</c:v>
                </c:pt>
                <c:pt idx="7">
                  <c:v>ARS-SIMAG</c:v>
                </c:pt>
                <c:pt idx="8">
                  <c:v>ARS DR. YUNEN</c:v>
                </c:pt>
                <c:pt idx="9">
                  <c:v>ARS RENACER</c:v>
                </c:pt>
                <c:pt idx="10">
                  <c:v>ARS APS</c:v>
                </c:pt>
                <c:pt idx="11">
                  <c:v>GRUPO MEDICO ASOCIADO</c:v>
                </c:pt>
                <c:pt idx="12">
                  <c:v>ARS  CMD</c:v>
                </c:pt>
                <c:pt idx="13">
                  <c:v>ARS RESERVAS</c:v>
                </c:pt>
                <c:pt idx="14">
                  <c:v>ARS META-SALUD SINATRAE</c:v>
                </c:pt>
                <c:pt idx="15">
                  <c:v>ADM. SERVICIOS MEDICOS AMOR Y PAZ</c:v>
                </c:pt>
                <c:pt idx="16">
                  <c:v>PLAN SALUD DEL BANCO CENTRAL</c:v>
                </c:pt>
              </c:strCache>
            </c:strRef>
          </c:cat>
          <c:val>
            <c:numRef>
              <c:f>'IV.2.5.Afiliacion x ARS (2)'!$C$5:$C$21</c:f>
              <c:numCache>
                <c:formatCode>_(* #,##0_);_(* \(#,##0\);_(* "-"??_);_(@_)</c:formatCode>
                <c:ptCount val="17"/>
                <c:pt idx="0">
                  <c:v>1275405</c:v>
                </c:pt>
                <c:pt idx="1">
                  <c:v>1260845</c:v>
                </c:pt>
                <c:pt idx="2">
                  <c:v>570296</c:v>
                </c:pt>
                <c:pt idx="3">
                  <c:v>311806</c:v>
                </c:pt>
                <c:pt idx="4">
                  <c:v>207716</c:v>
                </c:pt>
                <c:pt idx="5">
                  <c:v>147632</c:v>
                </c:pt>
                <c:pt idx="6">
                  <c:v>83005</c:v>
                </c:pt>
                <c:pt idx="7">
                  <c:v>80455</c:v>
                </c:pt>
                <c:pt idx="8">
                  <c:v>74134</c:v>
                </c:pt>
                <c:pt idx="9">
                  <c:v>68860</c:v>
                </c:pt>
                <c:pt idx="10">
                  <c:v>38335</c:v>
                </c:pt>
                <c:pt idx="11">
                  <c:v>36097</c:v>
                </c:pt>
                <c:pt idx="12">
                  <c:v>34619</c:v>
                </c:pt>
                <c:pt idx="13">
                  <c:v>33960</c:v>
                </c:pt>
                <c:pt idx="14">
                  <c:v>32797</c:v>
                </c:pt>
                <c:pt idx="15">
                  <c:v>26836</c:v>
                </c:pt>
                <c:pt idx="16">
                  <c:v>7544</c:v>
                </c:pt>
              </c:numCache>
            </c:numRef>
          </c:val>
          <c:extLst>
            <c:ext xmlns:c16="http://schemas.microsoft.com/office/drawing/2014/chart" uri="{C3380CC4-5D6E-409C-BE32-E72D297353CC}">
              <c16:uniqueId val="{00000000-4A45-4989-BE7C-D41234BE9144}"/>
            </c:ext>
          </c:extLst>
        </c:ser>
        <c:dLbls>
          <c:showLegendKey val="0"/>
          <c:showVal val="0"/>
          <c:showCatName val="0"/>
          <c:showSerName val="0"/>
          <c:showPercent val="0"/>
          <c:showBubbleSize val="0"/>
        </c:dLbls>
        <c:gapWidth val="38"/>
        <c:overlap val="-70"/>
        <c:axId val="1297578560"/>
        <c:axId val="1297600192"/>
      </c:barChart>
      <c:catAx>
        <c:axId val="12975785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1297600192"/>
        <c:crosses val="autoZero"/>
        <c:auto val="1"/>
        <c:lblAlgn val="ctr"/>
        <c:lblOffset val="100"/>
        <c:noMultiLvlLbl val="0"/>
      </c:catAx>
      <c:valAx>
        <c:axId val="1297600192"/>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757856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90"/>
      <c:rotY val="5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6513721373073801E-2"/>
          <c:y val="0.17672448595009999"/>
          <c:w val="0.75838890240322987"/>
          <c:h val="0.67853500288304291"/>
        </c:manualLayout>
      </c:layout>
      <c:pie3DChart>
        <c:varyColors val="1"/>
        <c:ser>
          <c:idx val="0"/>
          <c:order val="0"/>
          <c:tx>
            <c:strRef>
              <c:f>'IV.2.7.INV_SFS x Entidad'!$B$4</c:f>
              <c:strCache>
                <c:ptCount val="1"/>
                <c:pt idx="0">
                  <c:v> Total Invertido</c:v>
                </c:pt>
              </c:strCache>
            </c:strRef>
          </c:tx>
          <c:explosion val="7"/>
          <c:dPt>
            <c:idx val="0"/>
            <c:bubble3D val="0"/>
            <c:spPr>
              <a:solidFill>
                <a:schemeClr val="accent1">
                  <a:shade val="58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F9D-4A7F-8464-4946EE06C790}"/>
              </c:ext>
            </c:extLst>
          </c:dPt>
          <c:dPt>
            <c:idx val="1"/>
            <c:bubble3D val="0"/>
            <c:spPr>
              <a:solidFill>
                <a:srgbClr val="00539B"/>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6F9D-4A7F-8464-4946EE06C790}"/>
              </c:ext>
            </c:extLst>
          </c:dPt>
          <c:dPt>
            <c:idx val="2"/>
            <c:bubble3D val="0"/>
            <c:spPr>
              <a:solidFill>
                <a:schemeClr val="accent1">
                  <a:tint val="86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6F9D-4A7F-8464-4946EE06C790}"/>
              </c:ext>
            </c:extLst>
          </c:dPt>
          <c:dPt>
            <c:idx val="3"/>
            <c:bubble3D val="0"/>
            <c:spPr>
              <a:solidFill>
                <a:schemeClr val="accent1">
                  <a:tint val="58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6F9D-4A7F-8464-4946EE06C790}"/>
              </c:ext>
            </c:extLst>
          </c:dPt>
          <c:dPt>
            <c:idx val="4"/>
            <c:bubble3D val="0"/>
            <c:spPr>
              <a:solidFill>
                <a:schemeClr val="accent1">
                  <a:tint val="3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6F9D-4A7F-8464-4946EE06C790}"/>
              </c:ext>
            </c:extLst>
          </c:dPt>
          <c:dPt>
            <c:idx val="5"/>
            <c:bubble3D val="0"/>
            <c:spPr>
              <a:solidFill>
                <a:schemeClr val="accent1">
                  <a:tint val="2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9358-4231-B838-509AA939BF66}"/>
              </c:ext>
            </c:extLst>
          </c:dPt>
          <c:dPt>
            <c:idx val="6"/>
            <c:bubble3D val="0"/>
            <c:spPr>
              <a:solidFill>
                <a:schemeClr val="accent1">
                  <a:tint val="74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9358-4231-B838-509AA939BF66}"/>
              </c:ext>
            </c:extLst>
          </c:dPt>
          <c:dLbls>
            <c:dLbl>
              <c:idx val="0"/>
              <c:layout>
                <c:manualLayout>
                  <c:x val="2.1291729792913591E-2"/>
                  <c:y val="-5.3101072360948354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5">
                            <a:lumMod val="50000"/>
                          </a:schemeClr>
                        </a:solidFill>
                        <a:latin typeface="+mn-lt"/>
                        <a:ea typeface="+mn-ea"/>
                        <a:cs typeface="+mn-cs"/>
                      </a:defRPr>
                    </a:pPr>
                    <a:fld id="{0AFC5D00-37DF-4BF8-87C0-3A894CAAFC63}" type="CATEGORYNAME">
                      <a:rPr lang="en-US" sz="1600">
                        <a:solidFill>
                          <a:schemeClr val="accent5">
                            <a:lumMod val="50000"/>
                          </a:schemeClr>
                        </a:solidFill>
                      </a:rPr>
                      <a:pPr>
                        <a:defRPr sz="1600">
                          <a:solidFill>
                            <a:schemeClr val="accent5">
                              <a:lumMod val="50000"/>
                            </a:schemeClr>
                          </a:solidFill>
                        </a:defRPr>
                      </a:pPr>
                      <a:t>[NOMBRE DE CATEGORÍA]</a:t>
                    </a:fld>
                    <a:endParaRPr lang="en-US" sz="1600">
                      <a:solidFill>
                        <a:schemeClr val="accent5">
                          <a:lumMod val="50000"/>
                        </a:schemeClr>
                      </a:solidFill>
                    </a:endParaRPr>
                  </a:p>
                  <a:p>
                    <a:pPr>
                      <a:defRPr sz="1600">
                        <a:solidFill>
                          <a:schemeClr val="accent5">
                            <a:lumMod val="50000"/>
                          </a:schemeClr>
                        </a:solidFill>
                      </a:defRPr>
                    </a:pPr>
                    <a:r>
                      <a:rPr lang="en-US" sz="1600">
                        <a:solidFill>
                          <a:schemeClr val="accent5">
                            <a:lumMod val="50000"/>
                          </a:schemeClr>
                        </a:solidFill>
                      </a:rPr>
                      <a:t> </a:t>
                    </a:r>
                    <a:fld id="{98B5F47F-18CB-4ADF-A9E9-11CD0AC8CCED}" type="VALUE">
                      <a:rPr lang="en-US" sz="1600">
                        <a:solidFill>
                          <a:schemeClr val="accent5">
                            <a:lumMod val="50000"/>
                          </a:schemeClr>
                        </a:solidFill>
                      </a:rPr>
                      <a:pPr>
                        <a:defRPr sz="1600">
                          <a:solidFill>
                            <a:schemeClr val="accent5">
                              <a:lumMod val="50000"/>
                            </a:schemeClr>
                          </a:solidFill>
                        </a:defRPr>
                      </a:pPr>
                      <a:t>[VALOR]</a:t>
                    </a:fld>
                    <a:r>
                      <a:rPr lang="en-US" sz="1600">
                        <a:solidFill>
                          <a:schemeClr val="accent5">
                            <a:lumMod val="50000"/>
                          </a:schemeClr>
                        </a:solidFill>
                      </a:rPr>
                      <a:t> </a:t>
                    </a:r>
                  </a:p>
                  <a:p>
                    <a:pPr>
                      <a:defRPr sz="1600">
                        <a:solidFill>
                          <a:schemeClr val="accent5">
                            <a:lumMod val="50000"/>
                          </a:schemeClr>
                        </a:solidFill>
                      </a:defRPr>
                    </a:pPr>
                    <a:fld id="{D552289A-833A-4884-B3D1-9B0C74CA9852}" type="PERCENTAGE">
                      <a:rPr lang="en-US" sz="1600">
                        <a:solidFill>
                          <a:schemeClr val="accent5">
                            <a:lumMod val="50000"/>
                          </a:schemeClr>
                        </a:solidFill>
                      </a:rPr>
                      <a:pPr>
                        <a:defRPr sz="1600">
                          <a:solidFill>
                            <a:schemeClr val="accent5">
                              <a:lumMod val="50000"/>
                            </a:schemeClr>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5">
                          <a:lumMod val="50000"/>
                        </a:schemeClr>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6F9D-4A7F-8464-4946EE06C790}"/>
                </c:ext>
              </c:extLst>
            </c:dLbl>
            <c:dLbl>
              <c:idx val="1"/>
              <c:layout>
                <c:manualLayout>
                  <c:x val="-1.8734258723024116E-2"/>
                  <c:y val="2.4197453047407023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5">
                            <a:lumMod val="50000"/>
                          </a:schemeClr>
                        </a:solidFill>
                        <a:latin typeface="+mn-lt"/>
                        <a:ea typeface="+mn-ea"/>
                        <a:cs typeface="+mn-cs"/>
                      </a:defRPr>
                    </a:pPr>
                    <a:fld id="{2AAFB0E6-FC0F-4D00-A4E6-C98F54C0354E}" type="CATEGORYNAME">
                      <a:rPr lang="en-US" sz="1600">
                        <a:solidFill>
                          <a:schemeClr val="accent5">
                            <a:lumMod val="50000"/>
                          </a:schemeClr>
                        </a:solidFill>
                      </a:rPr>
                      <a:pPr>
                        <a:defRPr sz="1600">
                          <a:solidFill>
                            <a:schemeClr val="accent5">
                              <a:lumMod val="50000"/>
                            </a:schemeClr>
                          </a:solidFill>
                        </a:defRPr>
                      </a:pPr>
                      <a:t>[NOMBRE DE CATEGORÍA]</a:t>
                    </a:fld>
                    <a:r>
                      <a:rPr lang="en-US" sz="1600">
                        <a:solidFill>
                          <a:schemeClr val="accent5">
                            <a:lumMod val="50000"/>
                          </a:schemeClr>
                        </a:solidFill>
                      </a:rPr>
                      <a:t> </a:t>
                    </a:r>
                  </a:p>
                  <a:p>
                    <a:pPr>
                      <a:defRPr sz="1600">
                        <a:solidFill>
                          <a:schemeClr val="accent5">
                            <a:lumMod val="50000"/>
                          </a:schemeClr>
                        </a:solidFill>
                      </a:defRPr>
                    </a:pPr>
                    <a:fld id="{7FAD5874-CBE0-4907-ADD7-F02F2C884360}" type="VALUE">
                      <a:rPr lang="en-US" sz="1600">
                        <a:solidFill>
                          <a:schemeClr val="accent5">
                            <a:lumMod val="50000"/>
                          </a:schemeClr>
                        </a:solidFill>
                      </a:rPr>
                      <a:pPr>
                        <a:defRPr sz="1600">
                          <a:solidFill>
                            <a:schemeClr val="accent5">
                              <a:lumMod val="50000"/>
                            </a:schemeClr>
                          </a:solidFill>
                        </a:defRPr>
                      </a:pPr>
                      <a:t>[VALOR]</a:t>
                    </a:fld>
                    <a:r>
                      <a:rPr lang="en-US" sz="1600">
                        <a:solidFill>
                          <a:schemeClr val="accent5">
                            <a:lumMod val="50000"/>
                          </a:schemeClr>
                        </a:solidFill>
                      </a:rPr>
                      <a:t> </a:t>
                    </a:r>
                  </a:p>
                  <a:p>
                    <a:pPr>
                      <a:defRPr sz="1600">
                        <a:solidFill>
                          <a:schemeClr val="accent5">
                            <a:lumMod val="50000"/>
                          </a:schemeClr>
                        </a:solidFill>
                      </a:defRPr>
                    </a:pPr>
                    <a:fld id="{394B2F8D-CC6C-4318-AD72-9326F32903AB}" type="PERCENTAGE">
                      <a:rPr lang="en-US" sz="1600">
                        <a:solidFill>
                          <a:schemeClr val="accent5">
                            <a:lumMod val="50000"/>
                          </a:schemeClr>
                        </a:solidFill>
                      </a:rPr>
                      <a:pPr>
                        <a:defRPr sz="1600">
                          <a:solidFill>
                            <a:schemeClr val="accent5">
                              <a:lumMod val="50000"/>
                            </a:schemeClr>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5">
                          <a:lumMod val="50000"/>
                        </a:schemeClr>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6F9D-4A7F-8464-4946EE06C790}"/>
                </c:ext>
              </c:extLst>
            </c:dLbl>
            <c:dLbl>
              <c:idx val="2"/>
              <c:layout>
                <c:manualLayout>
                  <c:x val="-1.877148185783083E-2"/>
                  <c:y val="-3.6937249997788186E-3"/>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5">
                            <a:lumMod val="50000"/>
                          </a:schemeClr>
                        </a:solidFill>
                        <a:latin typeface="+mn-lt"/>
                        <a:ea typeface="+mn-ea"/>
                        <a:cs typeface="+mn-cs"/>
                      </a:defRPr>
                    </a:pPr>
                    <a:fld id="{5FD564F8-93CE-4948-BCF2-C2362FF7C80E}" type="CATEGORYNAME">
                      <a:rPr lang="en-US" sz="1600">
                        <a:solidFill>
                          <a:schemeClr val="accent5">
                            <a:lumMod val="50000"/>
                          </a:schemeClr>
                        </a:solidFill>
                      </a:rPr>
                      <a:pPr>
                        <a:defRPr sz="1600">
                          <a:solidFill>
                            <a:schemeClr val="accent5">
                              <a:lumMod val="50000"/>
                            </a:schemeClr>
                          </a:solidFill>
                        </a:defRPr>
                      </a:pPr>
                      <a:t>[NOMBRE DE CATEGORÍA]</a:t>
                    </a:fld>
                    <a:r>
                      <a:rPr lang="en-US" sz="1600">
                        <a:solidFill>
                          <a:schemeClr val="accent5">
                            <a:lumMod val="50000"/>
                          </a:schemeClr>
                        </a:solidFill>
                      </a:rPr>
                      <a:t>  </a:t>
                    </a:r>
                  </a:p>
                  <a:p>
                    <a:pPr>
                      <a:defRPr sz="1600">
                        <a:solidFill>
                          <a:schemeClr val="accent5">
                            <a:lumMod val="50000"/>
                          </a:schemeClr>
                        </a:solidFill>
                      </a:defRPr>
                    </a:pPr>
                    <a:fld id="{DCD430CD-1E7A-4233-9798-9A7A378BF574}" type="VALUE">
                      <a:rPr lang="en-US" sz="1600">
                        <a:solidFill>
                          <a:schemeClr val="accent5">
                            <a:lumMod val="50000"/>
                          </a:schemeClr>
                        </a:solidFill>
                      </a:rPr>
                      <a:pPr>
                        <a:defRPr sz="1600">
                          <a:solidFill>
                            <a:schemeClr val="accent5">
                              <a:lumMod val="50000"/>
                            </a:schemeClr>
                          </a:solidFill>
                        </a:defRPr>
                      </a:pPr>
                      <a:t>[VALOR]</a:t>
                    </a:fld>
                    <a:r>
                      <a:rPr lang="en-US" sz="1600">
                        <a:solidFill>
                          <a:schemeClr val="accent5">
                            <a:lumMod val="50000"/>
                          </a:schemeClr>
                        </a:solidFill>
                      </a:rPr>
                      <a:t> </a:t>
                    </a:r>
                  </a:p>
                  <a:p>
                    <a:pPr>
                      <a:defRPr sz="1600">
                        <a:solidFill>
                          <a:schemeClr val="accent5">
                            <a:lumMod val="50000"/>
                          </a:schemeClr>
                        </a:solidFill>
                      </a:defRPr>
                    </a:pPr>
                    <a:fld id="{5F743152-EDE7-4DFF-9955-A1A56544B800}" type="PERCENTAGE">
                      <a:rPr lang="en-US" sz="1600">
                        <a:solidFill>
                          <a:schemeClr val="accent5">
                            <a:lumMod val="50000"/>
                          </a:schemeClr>
                        </a:solidFill>
                      </a:rPr>
                      <a:pPr>
                        <a:defRPr sz="1600">
                          <a:solidFill>
                            <a:schemeClr val="accent5">
                              <a:lumMod val="50000"/>
                            </a:schemeClr>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5">
                          <a:lumMod val="50000"/>
                        </a:schemeClr>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6F9D-4A7F-8464-4946EE06C790}"/>
                </c:ext>
              </c:extLst>
            </c:dLbl>
            <c:dLbl>
              <c:idx val="3"/>
              <c:layout>
                <c:manualLayout>
                  <c:x val="1.629056368139534E-2"/>
                  <c:y val="-2.8961746552726188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5">
                            <a:lumMod val="50000"/>
                          </a:schemeClr>
                        </a:solidFill>
                        <a:latin typeface="+mn-lt"/>
                        <a:ea typeface="+mn-ea"/>
                        <a:cs typeface="+mn-cs"/>
                      </a:defRPr>
                    </a:pPr>
                    <a:fld id="{78281DE4-C101-4AAC-ADD2-422AD952B7AF}" type="CATEGORYNAME">
                      <a:rPr lang="en-US" sz="1600">
                        <a:solidFill>
                          <a:schemeClr val="accent5">
                            <a:lumMod val="50000"/>
                          </a:schemeClr>
                        </a:solidFill>
                      </a:rPr>
                      <a:pPr>
                        <a:defRPr sz="1600">
                          <a:solidFill>
                            <a:schemeClr val="accent5">
                              <a:lumMod val="50000"/>
                            </a:schemeClr>
                          </a:solidFill>
                        </a:defRPr>
                      </a:pPr>
                      <a:t>[NOMBRE DE CATEGORÍA]</a:t>
                    </a:fld>
                    <a:r>
                      <a:rPr lang="en-US" sz="1600">
                        <a:solidFill>
                          <a:schemeClr val="accent5">
                            <a:lumMod val="50000"/>
                          </a:schemeClr>
                        </a:solidFill>
                      </a:rPr>
                      <a:t> </a:t>
                    </a:r>
                  </a:p>
                  <a:p>
                    <a:pPr>
                      <a:defRPr sz="1600">
                        <a:solidFill>
                          <a:schemeClr val="accent5">
                            <a:lumMod val="50000"/>
                          </a:schemeClr>
                        </a:solidFill>
                      </a:defRPr>
                    </a:pPr>
                    <a:r>
                      <a:rPr lang="en-US" sz="1600">
                        <a:solidFill>
                          <a:schemeClr val="accent5">
                            <a:lumMod val="50000"/>
                          </a:schemeClr>
                        </a:solidFill>
                      </a:rPr>
                      <a:t> </a:t>
                    </a:r>
                    <a:fld id="{F31B1E5F-8E97-4D6F-8F91-D1E6108AF116}" type="VALUE">
                      <a:rPr lang="en-US" sz="1600">
                        <a:solidFill>
                          <a:schemeClr val="accent5">
                            <a:lumMod val="50000"/>
                          </a:schemeClr>
                        </a:solidFill>
                      </a:rPr>
                      <a:pPr>
                        <a:defRPr sz="1600">
                          <a:solidFill>
                            <a:schemeClr val="accent5">
                              <a:lumMod val="50000"/>
                            </a:schemeClr>
                          </a:solidFill>
                        </a:defRPr>
                      </a:pPr>
                      <a:t>[VALOR]</a:t>
                    </a:fld>
                    <a:endParaRPr lang="en-US" sz="1600">
                      <a:solidFill>
                        <a:schemeClr val="accent5">
                          <a:lumMod val="50000"/>
                        </a:schemeClr>
                      </a:solidFill>
                    </a:endParaRPr>
                  </a:p>
                  <a:p>
                    <a:pPr>
                      <a:defRPr sz="1600">
                        <a:solidFill>
                          <a:schemeClr val="accent5">
                            <a:lumMod val="50000"/>
                          </a:schemeClr>
                        </a:solidFill>
                      </a:defRPr>
                    </a:pPr>
                    <a:r>
                      <a:rPr lang="en-US" sz="1600">
                        <a:solidFill>
                          <a:schemeClr val="accent5">
                            <a:lumMod val="50000"/>
                          </a:schemeClr>
                        </a:solidFill>
                      </a:rPr>
                      <a:t> </a:t>
                    </a:r>
                    <a:fld id="{4A530545-E373-4438-944F-E8B7181694E9}" type="PERCENTAGE">
                      <a:rPr lang="en-US" sz="1600">
                        <a:solidFill>
                          <a:schemeClr val="accent5">
                            <a:lumMod val="50000"/>
                          </a:schemeClr>
                        </a:solidFill>
                      </a:rPr>
                      <a:pPr>
                        <a:defRPr sz="1600">
                          <a:solidFill>
                            <a:schemeClr val="accent5">
                              <a:lumMod val="50000"/>
                            </a:schemeClr>
                          </a:solidFill>
                        </a:defRPr>
                      </a:pPr>
                      <a:t>[PORCENTAJE]</a:t>
                    </a:fld>
                    <a:endParaRPr lang="en-US" sz="1600">
                      <a:solidFill>
                        <a:schemeClr val="accent5">
                          <a:lumMod val="50000"/>
                        </a:schemeClr>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5">
                          <a:lumMod val="50000"/>
                        </a:schemeClr>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6F9D-4A7F-8464-4946EE06C790}"/>
                </c:ext>
              </c:extLst>
            </c:dLbl>
            <c:dLbl>
              <c:idx val="4"/>
              <c:layout>
                <c:manualLayout>
                  <c:x val="6.350022398129436E-2"/>
                  <c:y val="6.7243463640099435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5">
                            <a:lumMod val="50000"/>
                          </a:schemeClr>
                        </a:solidFill>
                        <a:latin typeface="+mn-lt"/>
                        <a:ea typeface="+mn-ea"/>
                        <a:cs typeface="+mn-cs"/>
                      </a:defRPr>
                    </a:pPr>
                    <a:fld id="{FB779FB1-63E4-47AE-A554-245ABCCA074F}" type="CATEGORYNAME">
                      <a:rPr lang="en-US" sz="1600">
                        <a:solidFill>
                          <a:schemeClr val="accent5">
                            <a:lumMod val="50000"/>
                          </a:schemeClr>
                        </a:solidFill>
                      </a:rPr>
                      <a:pPr>
                        <a:defRPr sz="1600">
                          <a:solidFill>
                            <a:schemeClr val="accent5">
                              <a:lumMod val="50000"/>
                            </a:schemeClr>
                          </a:solidFill>
                        </a:defRPr>
                      </a:pPr>
                      <a:t>[NOMBRE DE CATEGORÍA]</a:t>
                    </a:fld>
                    <a:endParaRPr lang="en-US" sz="1600">
                      <a:solidFill>
                        <a:schemeClr val="accent5">
                          <a:lumMod val="50000"/>
                        </a:schemeClr>
                      </a:solidFill>
                    </a:endParaRPr>
                  </a:p>
                  <a:p>
                    <a:pPr>
                      <a:defRPr sz="1600">
                        <a:solidFill>
                          <a:schemeClr val="accent5">
                            <a:lumMod val="50000"/>
                          </a:schemeClr>
                        </a:solidFill>
                      </a:defRPr>
                    </a:pPr>
                    <a:r>
                      <a:rPr lang="en-US" sz="1600">
                        <a:solidFill>
                          <a:schemeClr val="accent5">
                            <a:lumMod val="50000"/>
                          </a:schemeClr>
                        </a:solidFill>
                      </a:rPr>
                      <a:t> </a:t>
                    </a:r>
                    <a:fld id="{E8000586-6D4A-4D00-99F1-E3911ED174BA}" type="VALUE">
                      <a:rPr lang="en-US" sz="1600">
                        <a:solidFill>
                          <a:schemeClr val="accent5">
                            <a:lumMod val="50000"/>
                          </a:schemeClr>
                        </a:solidFill>
                      </a:rPr>
                      <a:pPr>
                        <a:defRPr sz="1600">
                          <a:solidFill>
                            <a:schemeClr val="accent5">
                              <a:lumMod val="50000"/>
                            </a:schemeClr>
                          </a:solidFill>
                        </a:defRPr>
                      </a:pPr>
                      <a:t>[VALOR]</a:t>
                    </a:fld>
                    <a:endParaRPr lang="en-US" sz="1600">
                      <a:solidFill>
                        <a:schemeClr val="accent5">
                          <a:lumMod val="50000"/>
                        </a:schemeClr>
                      </a:solidFill>
                    </a:endParaRPr>
                  </a:p>
                  <a:p>
                    <a:pPr>
                      <a:defRPr sz="1600">
                        <a:solidFill>
                          <a:schemeClr val="accent5">
                            <a:lumMod val="50000"/>
                          </a:schemeClr>
                        </a:solidFill>
                      </a:defRPr>
                    </a:pPr>
                    <a:fld id="{013B44E2-3BE3-4E23-9B15-AE8DF58D614D}" type="PERCENTAGE">
                      <a:rPr lang="en-US" sz="1600">
                        <a:solidFill>
                          <a:schemeClr val="accent5">
                            <a:lumMod val="50000"/>
                          </a:schemeClr>
                        </a:solidFill>
                      </a:rPr>
                      <a:pPr>
                        <a:defRPr sz="1600">
                          <a:solidFill>
                            <a:schemeClr val="accent5">
                              <a:lumMod val="50000"/>
                            </a:schemeClr>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5">
                          <a:lumMod val="50000"/>
                        </a:schemeClr>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6F9D-4A7F-8464-4946EE06C790}"/>
                </c:ext>
              </c:extLst>
            </c:dLbl>
            <c:dLbl>
              <c:idx val="5"/>
              <c:layout>
                <c:manualLayout>
                  <c:x val="9.2080224160635465E-2"/>
                  <c:y val="0.12216818768080268"/>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5">
                            <a:lumMod val="50000"/>
                          </a:schemeClr>
                        </a:solidFill>
                        <a:latin typeface="+mn-lt"/>
                        <a:ea typeface="+mn-ea"/>
                        <a:cs typeface="+mn-cs"/>
                      </a:defRPr>
                    </a:pPr>
                    <a:fld id="{8D3F30BE-07D2-4B45-B2EC-B59E829A102F}" type="CATEGORYNAME">
                      <a:rPr lang="en-US" sz="1600">
                        <a:solidFill>
                          <a:schemeClr val="accent5">
                            <a:lumMod val="50000"/>
                          </a:schemeClr>
                        </a:solidFill>
                      </a:rPr>
                      <a:pPr>
                        <a:defRPr sz="1600">
                          <a:solidFill>
                            <a:schemeClr val="accent5">
                              <a:lumMod val="50000"/>
                            </a:schemeClr>
                          </a:solidFill>
                        </a:defRPr>
                      </a:pPr>
                      <a:t>[NOMBRE DE CATEGORÍA]</a:t>
                    </a:fld>
                    <a:r>
                      <a:rPr lang="en-US" sz="1600">
                        <a:solidFill>
                          <a:schemeClr val="accent5">
                            <a:lumMod val="50000"/>
                          </a:schemeClr>
                        </a:solidFill>
                      </a:rPr>
                      <a:t> </a:t>
                    </a:r>
                  </a:p>
                  <a:p>
                    <a:pPr>
                      <a:defRPr sz="1600">
                        <a:solidFill>
                          <a:schemeClr val="accent5">
                            <a:lumMod val="50000"/>
                          </a:schemeClr>
                        </a:solidFill>
                      </a:defRPr>
                    </a:pPr>
                    <a:fld id="{282EB535-F9E4-4D16-A1C1-A497DCAC471F}" type="VALUE">
                      <a:rPr lang="en-US" sz="1600">
                        <a:solidFill>
                          <a:schemeClr val="accent5">
                            <a:lumMod val="50000"/>
                          </a:schemeClr>
                        </a:solidFill>
                      </a:rPr>
                      <a:pPr>
                        <a:defRPr sz="1600">
                          <a:solidFill>
                            <a:schemeClr val="accent5">
                              <a:lumMod val="50000"/>
                            </a:schemeClr>
                          </a:solidFill>
                        </a:defRPr>
                      </a:pPr>
                      <a:t>[VALOR]</a:t>
                    </a:fld>
                    <a:endParaRPr lang="en-US" sz="1600">
                      <a:solidFill>
                        <a:schemeClr val="accent5">
                          <a:lumMod val="50000"/>
                        </a:schemeClr>
                      </a:solidFill>
                    </a:endParaRPr>
                  </a:p>
                  <a:p>
                    <a:pPr>
                      <a:defRPr sz="1600">
                        <a:solidFill>
                          <a:schemeClr val="accent5">
                            <a:lumMod val="50000"/>
                          </a:schemeClr>
                        </a:solidFill>
                      </a:defRPr>
                    </a:pPr>
                    <a:r>
                      <a:rPr lang="en-US" sz="1600">
                        <a:solidFill>
                          <a:schemeClr val="accent5">
                            <a:lumMod val="50000"/>
                          </a:schemeClr>
                        </a:solidFill>
                      </a:rPr>
                      <a:t> </a:t>
                    </a:r>
                    <a:fld id="{478D091E-F01D-4242-8211-A1CE7055364E}" type="PERCENTAGE">
                      <a:rPr lang="en-US" sz="1600">
                        <a:solidFill>
                          <a:schemeClr val="accent5">
                            <a:lumMod val="50000"/>
                          </a:schemeClr>
                        </a:solidFill>
                      </a:rPr>
                      <a:pPr>
                        <a:defRPr sz="1600">
                          <a:solidFill>
                            <a:schemeClr val="accent5">
                              <a:lumMod val="50000"/>
                            </a:schemeClr>
                          </a:solidFill>
                        </a:defRPr>
                      </a:pPr>
                      <a:t>[PORCENTAJE]</a:t>
                    </a:fld>
                    <a:endParaRPr lang="en-US" sz="1600">
                      <a:solidFill>
                        <a:schemeClr val="accent5">
                          <a:lumMod val="50000"/>
                        </a:schemeClr>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5">
                          <a:lumMod val="50000"/>
                        </a:schemeClr>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A-9358-4231-B838-509AA939BF66}"/>
                </c:ext>
              </c:extLst>
            </c:dLbl>
            <c:dLbl>
              <c:idx val="6"/>
              <c:tx>
                <c:rich>
                  <a:bodyPr rot="0" spcFirstLastPara="1" vertOverflow="ellipsis" vert="horz" wrap="square" lIns="38100" tIns="19050" rIns="38100" bIns="19050" anchor="ctr" anchorCtr="1">
                    <a:spAutoFit/>
                  </a:bodyPr>
                  <a:lstStyle/>
                  <a:p>
                    <a:pPr>
                      <a:defRPr sz="1600" b="1" i="0" u="none" strike="noStrike" kern="1200" spc="0" baseline="0">
                        <a:solidFill>
                          <a:schemeClr val="accent5">
                            <a:lumMod val="50000"/>
                          </a:schemeClr>
                        </a:solidFill>
                        <a:latin typeface="+mn-lt"/>
                        <a:ea typeface="+mn-ea"/>
                        <a:cs typeface="+mn-cs"/>
                      </a:defRPr>
                    </a:pPr>
                    <a:fld id="{509932B2-C7DD-4559-B60D-71D9A5FDCEF9}" type="CATEGORYNAME">
                      <a:rPr lang="en-US" sz="1600">
                        <a:solidFill>
                          <a:schemeClr val="accent5">
                            <a:lumMod val="50000"/>
                          </a:schemeClr>
                        </a:solidFill>
                      </a:rPr>
                      <a:pPr>
                        <a:defRPr sz="1600">
                          <a:solidFill>
                            <a:schemeClr val="accent5">
                              <a:lumMod val="50000"/>
                            </a:schemeClr>
                          </a:solidFill>
                        </a:defRPr>
                      </a:pPr>
                      <a:t>[NOMBRE DE CATEGORÍA]</a:t>
                    </a:fld>
                    <a:r>
                      <a:rPr lang="en-US" sz="1600">
                        <a:solidFill>
                          <a:schemeClr val="accent5">
                            <a:lumMod val="50000"/>
                          </a:schemeClr>
                        </a:solidFill>
                      </a:rPr>
                      <a:t> </a:t>
                    </a:r>
                    <a:fld id="{59B05265-9D87-448D-9A7A-B5B70C191C65}" type="VALUE">
                      <a:rPr lang="en-US" sz="1600">
                        <a:solidFill>
                          <a:schemeClr val="accent5">
                            <a:lumMod val="50000"/>
                          </a:schemeClr>
                        </a:solidFill>
                      </a:rPr>
                      <a:pPr>
                        <a:defRPr sz="1600">
                          <a:solidFill>
                            <a:schemeClr val="accent5">
                              <a:lumMod val="50000"/>
                            </a:schemeClr>
                          </a:solidFill>
                        </a:defRPr>
                      </a:pPr>
                      <a:t>[VALOR]</a:t>
                    </a:fld>
                    <a:r>
                      <a:rPr lang="en-US" sz="1600">
                        <a:solidFill>
                          <a:schemeClr val="accent5">
                            <a:lumMod val="50000"/>
                          </a:schemeClr>
                        </a:solidFill>
                      </a:rPr>
                      <a:t> </a:t>
                    </a:r>
                  </a:p>
                  <a:p>
                    <a:pPr>
                      <a:defRPr sz="1600">
                        <a:solidFill>
                          <a:schemeClr val="accent5">
                            <a:lumMod val="50000"/>
                          </a:schemeClr>
                        </a:solidFill>
                      </a:defRPr>
                    </a:pPr>
                    <a:fld id="{2EB7DBDB-0EED-4497-81B7-D227AA3B7A5E}" type="PERCENTAGE">
                      <a:rPr lang="en-US" sz="1600">
                        <a:solidFill>
                          <a:schemeClr val="accent5">
                            <a:lumMod val="50000"/>
                          </a:schemeClr>
                        </a:solidFill>
                      </a:rPr>
                      <a:pPr>
                        <a:defRPr sz="1600">
                          <a:solidFill>
                            <a:schemeClr val="accent5">
                              <a:lumMod val="50000"/>
                            </a:schemeClr>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5">
                          <a:lumMod val="50000"/>
                        </a:schemeClr>
                      </a:solidFill>
                      <a:latin typeface="+mn-lt"/>
                      <a:ea typeface="+mn-ea"/>
                      <a:cs typeface="+mn-cs"/>
                    </a:defRPr>
                  </a:pPr>
                  <a:endParaRPr lang="en-US"/>
                </a:p>
              </c:txPr>
              <c:dLblPos val="outEnd"/>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B-9358-4231-B838-509AA939BF66}"/>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5">
                        <a:lumMod val="50000"/>
                      </a:schemeClr>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'IV.2.7.INV_SFS x Entidad'!$A$5:$A$8</c:f>
              <c:strCache>
                <c:ptCount val="4"/>
                <c:pt idx="0">
                  <c:v>Certificados Financieros</c:v>
                </c:pt>
                <c:pt idx="1">
                  <c:v>Títulos Desmaterializados de Pacto de Recompra (REPO)</c:v>
                </c:pt>
                <c:pt idx="2">
                  <c:v>Títulos Notas Desmaterializados</c:v>
                </c:pt>
                <c:pt idx="3">
                  <c:v>Otros rubros </c:v>
                </c:pt>
              </c:strCache>
            </c:strRef>
          </c:cat>
          <c:val>
            <c:numRef>
              <c:f>'IV.2.7.INV_SFS x Entidad'!$B$5:$B$8</c:f>
              <c:numCache>
                <c:formatCode>_(* #,##0.00_);_(* \(#,##0.00\);_(* "-"??_);_(@_)</c:formatCode>
                <c:ptCount val="4"/>
                <c:pt idx="0">
                  <c:v>1548524499.4000001</c:v>
                </c:pt>
                <c:pt idx="1">
                  <c:v>3391833228.6300001</c:v>
                </c:pt>
                <c:pt idx="2">
                  <c:v>725995645.32000005</c:v>
                </c:pt>
                <c:pt idx="3">
                  <c:v>884649985.67999995</c:v>
                </c:pt>
              </c:numCache>
            </c:numRef>
          </c:val>
          <c:extLst>
            <c:ext xmlns:c16="http://schemas.microsoft.com/office/drawing/2014/chart" uri="{C3380CC4-5D6E-409C-BE32-E72D297353CC}">
              <c16:uniqueId val="{0000000A-6F9D-4A7F-8464-4946EE06C790}"/>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90"/>
      <c:rotY val="0"/>
      <c:rAngAx val="0"/>
      <c:perspective val="100"/>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9888156237048744E-2"/>
          <c:y val="0.28355083545178711"/>
          <c:w val="0.79823266459685283"/>
          <c:h val="0.69749261249394412"/>
        </c:manualLayout>
      </c:layout>
      <c:pie3DChart>
        <c:varyColors val="1"/>
        <c:ser>
          <c:idx val="0"/>
          <c:order val="0"/>
          <c:explosion val="9"/>
          <c:dPt>
            <c:idx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4-119B-4D4B-A046-BBDB60F6BBF7}"/>
              </c:ext>
            </c:extLst>
          </c:dPt>
          <c:dPt>
            <c:idx val="1"/>
            <c:bubble3D val="0"/>
            <c:spPr>
              <a:solidFill>
                <a:schemeClr val="accent1">
                  <a:shade val="7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119B-4D4B-A046-BBDB60F6BBF7}"/>
              </c:ext>
            </c:extLst>
          </c:dPt>
          <c:dPt>
            <c:idx val="2"/>
            <c:bubble3D val="0"/>
            <c:spPr>
              <a:solidFill>
                <a:schemeClr val="accent1">
                  <a:shade val="9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119B-4D4B-A046-BBDB60F6BBF7}"/>
              </c:ext>
            </c:extLst>
          </c:dPt>
          <c:dPt>
            <c:idx val="3"/>
            <c:bubble3D val="0"/>
            <c:spPr>
              <a:solidFill>
                <a:schemeClr val="accent1">
                  <a:tint val="9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4-511F-46F2-AA37-4BA77B42FFE5}"/>
              </c:ext>
            </c:extLst>
          </c:dPt>
          <c:dPt>
            <c:idx val="4"/>
            <c:bubble3D val="0"/>
            <c:spPr>
              <a:solidFill>
                <a:schemeClr val="accent1">
                  <a:tint val="7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76B4-449B-8645-7515B8D4B888}"/>
              </c:ext>
            </c:extLst>
          </c:dPt>
          <c:dPt>
            <c:idx val="5"/>
            <c:bubble3D val="0"/>
            <c:spPr>
              <a:solidFill>
                <a:schemeClr val="accent3">
                  <a:lumMod val="40000"/>
                  <a:lumOff val="6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4-76B4-449B-8645-7515B8D4B888}"/>
              </c:ext>
            </c:extLst>
          </c:dPt>
          <c:dLbls>
            <c:dLbl>
              <c:idx val="0"/>
              <c:layout>
                <c:manualLayout>
                  <c:x val="3.6514373414305246E-2"/>
                  <c:y val="8.7923529303279031E-3"/>
                </c:manualLayout>
              </c:layout>
              <c:tx>
                <c:rich>
                  <a:bodyPr/>
                  <a:lstStyle/>
                  <a:p>
                    <a:fld id="{8D0DB54A-3B5E-4E4C-9345-8C51CA13F8B2}" type="CATEGORYNAME">
                      <a:rPr lang="en-US">
                        <a:solidFill>
                          <a:sysClr val="windowText" lastClr="000000"/>
                        </a:solidFill>
                      </a:rPr>
                      <a:pPr/>
                      <a:t>[NOMBRE DE CATEGORÍA]</a:t>
                    </a:fld>
                    <a:r>
                      <a:rPr lang="en-US" baseline="0">
                        <a:solidFill>
                          <a:sysClr val="windowText" lastClr="000000"/>
                        </a:solidFill>
                      </a:rPr>
                      <a:t> </a:t>
                    </a:r>
                    <a:fld id="{2A104475-DBB0-4BB3-B589-29B5F1B2783E}" type="VALUE">
                      <a:rPr lang="en-US" baseline="0">
                        <a:solidFill>
                          <a:sysClr val="windowText" lastClr="000000"/>
                        </a:solidFill>
                      </a:rPr>
                      <a:pPr/>
                      <a:t>[VALOR]</a:t>
                    </a:fld>
                    <a:endParaRPr lang="en-US" baseline="0">
                      <a:solidFill>
                        <a:sysClr val="windowText" lastClr="000000"/>
                      </a:solidFill>
                    </a:endParaRPr>
                  </a:p>
                  <a:p>
                    <a:fld id="{894D13A3-E82C-4A41-AB33-83EC22D00D65}" type="PERCENTAGE">
                      <a:rPr lang="en-US" baseline="0">
                        <a:solidFill>
                          <a:sysClr val="windowText" lastClr="000000"/>
                        </a:solidFill>
                      </a:rPr>
                      <a:pPr/>
                      <a:t>[PORCENTAJE]</a:t>
                    </a:fld>
                    <a:endParaRPr lang="en-US"/>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119B-4D4B-A046-BBDB60F6BBF7}"/>
                </c:ext>
              </c:extLst>
            </c:dLbl>
            <c:dLbl>
              <c:idx val="1"/>
              <c:layout>
                <c:manualLayout>
                  <c:x val="-2.5726490325449922E-2"/>
                  <c:y val="3.4185119446322999E-2"/>
                </c:manualLayout>
              </c:layout>
              <c:tx>
                <c:rich>
                  <a:bodyPr/>
                  <a:lstStyle/>
                  <a:p>
                    <a:fld id="{02327605-7BAA-43C8-80EC-02E48A1E22AE}" type="CATEGORYNAME">
                      <a:rPr lang="en-US">
                        <a:solidFill>
                          <a:sysClr val="windowText" lastClr="000000"/>
                        </a:solidFill>
                      </a:rPr>
                      <a:pPr/>
                      <a:t>[NOMBRE DE CATEGORÍA]</a:t>
                    </a:fld>
                    <a:r>
                      <a:rPr lang="en-US" baseline="0">
                        <a:solidFill>
                          <a:sysClr val="windowText" lastClr="000000"/>
                        </a:solidFill>
                      </a:rPr>
                      <a:t> </a:t>
                    </a:r>
                  </a:p>
                  <a:p>
                    <a:fld id="{6BE0742A-AA17-4C05-B557-AC1170AA3FA8}" type="VALUE">
                      <a:rPr lang="en-US" baseline="0">
                        <a:solidFill>
                          <a:sysClr val="windowText" lastClr="000000"/>
                        </a:solidFill>
                      </a:rPr>
                      <a:pPr/>
                      <a:t>[VALOR]</a:t>
                    </a:fld>
                    <a:endParaRPr lang="en-US" baseline="0">
                      <a:solidFill>
                        <a:sysClr val="windowText" lastClr="000000"/>
                      </a:solidFill>
                    </a:endParaRPr>
                  </a:p>
                  <a:p>
                    <a:fld id="{43C35D7F-AE88-4C8F-8296-0E020A8B2A49}" type="PERCENTAGE">
                      <a:rPr lang="en-US" baseline="0">
                        <a:solidFill>
                          <a:sysClr val="windowText" lastClr="000000"/>
                        </a:solidFill>
                      </a:rPr>
                      <a:pPr/>
                      <a:t>[PORCENTAJE]</a:t>
                    </a:fld>
                    <a:endParaRPr lang="en-US"/>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119B-4D4B-A046-BBDB60F6BBF7}"/>
                </c:ext>
              </c:extLst>
            </c:dLbl>
            <c:dLbl>
              <c:idx val="2"/>
              <c:layout>
                <c:manualLayout>
                  <c:x val="-7.2157624341023172E-2"/>
                  <c:y val="1.9428100707048222E-2"/>
                </c:manualLayout>
              </c:layout>
              <c:tx>
                <c:rich>
                  <a:bodyPr/>
                  <a:lstStyle/>
                  <a:p>
                    <a:fld id="{3F109521-6214-41FE-B249-BDCB449E44D4}" type="CATEGORYNAME">
                      <a:rPr lang="en-US">
                        <a:solidFill>
                          <a:sysClr val="windowText" lastClr="000000"/>
                        </a:solidFill>
                      </a:rPr>
                      <a:pPr/>
                      <a:t>[NOMBRE DE CATEGORÍA]</a:t>
                    </a:fld>
                    <a:endParaRPr lang="en-US">
                      <a:solidFill>
                        <a:sysClr val="windowText" lastClr="000000"/>
                      </a:solidFill>
                    </a:endParaRPr>
                  </a:p>
                  <a:p>
                    <a:r>
                      <a:rPr lang="en-US" baseline="0">
                        <a:solidFill>
                          <a:sysClr val="windowText" lastClr="000000"/>
                        </a:solidFill>
                      </a:rPr>
                      <a:t> </a:t>
                    </a:r>
                    <a:fld id="{38463920-1BF6-4CB3-A42C-42C7AA30D2DF}" type="VALUE">
                      <a:rPr lang="en-US" baseline="0">
                        <a:solidFill>
                          <a:sysClr val="windowText" lastClr="000000"/>
                        </a:solidFill>
                      </a:rPr>
                      <a:pPr/>
                      <a:t>[VALOR]</a:t>
                    </a:fld>
                    <a:r>
                      <a:rPr lang="en-US" baseline="0">
                        <a:solidFill>
                          <a:sysClr val="windowText" lastClr="000000"/>
                        </a:solidFill>
                      </a:rPr>
                      <a:t>  </a:t>
                    </a:r>
                    <a:br>
                      <a:rPr lang="en-US" baseline="0">
                        <a:solidFill>
                          <a:sysClr val="windowText" lastClr="000000"/>
                        </a:solidFill>
                      </a:rPr>
                    </a:br>
                    <a:r>
                      <a:rPr lang="en-US" baseline="0">
                        <a:solidFill>
                          <a:sysClr val="windowText" lastClr="000000"/>
                        </a:solidFill>
                      </a:rPr>
                      <a:t> </a:t>
                    </a:r>
                    <a:fld id="{D68AB7B5-A8B6-42CB-AACC-8D94B5A93AB2}" type="PERCENTAGE">
                      <a:rPr lang="en-US" baseline="0">
                        <a:solidFill>
                          <a:sysClr val="windowText" lastClr="000000"/>
                        </a:solidFill>
                      </a:rPr>
                      <a:pPr/>
                      <a:t>[PORCENTAJE]</a:t>
                    </a:fld>
                    <a:endParaRPr lang="en-US" baseline="0">
                      <a:solidFill>
                        <a:sysClr val="windowText" lastClr="000000"/>
                      </a:solidFill>
                    </a:endParaRPr>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119B-4D4B-A046-BBDB60F6BBF7}"/>
                </c:ext>
              </c:extLst>
            </c:dLbl>
            <c:dLbl>
              <c:idx val="3"/>
              <c:layout>
                <c:manualLayout>
                  <c:x val="5.9913984408901336E-3"/>
                  <c:y val="-8.4499311542414565E-2"/>
                </c:manualLayout>
              </c:layout>
              <c:tx>
                <c:rich>
                  <a:bodyPr/>
                  <a:lstStyle/>
                  <a:p>
                    <a:fld id="{18941AD5-4CA1-4F55-848B-F9111525F6E4}" type="CATEGORYNAME">
                      <a:rPr lang="en-US">
                        <a:solidFill>
                          <a:sysClr val="windowText" lastClr="000000"/>
                        </a:solidFill>
                      </a:rPr>
                      <a:pPr/>
                      <a:t>[NOMBRE DE CATEGORÍA]</a:t>
                    </a:fld>
                    <a:fld id="{21F332F2-C222-4D38-85D6-499D59D0635D}" type="VALUE">
                      <a:rPr lang="en-US" baseline="0">
                        <a:solidFill>
                          <a:sysClr val="windowText" lastClr="000000"/>
                        </a:solidFill>
                      </a:rPr>
                      <a:pPr/>
                      <a:t>[VALOR]</a:t>
                    </a:fld>
                    <a:endParaRPr lang="en-US" baseline="0">
                      <a:solidFill>
                        <a:sysClr val="windowText" lastClr="000000"/>
                      </a:solidFill>
                    </a:endParaRPr>
                  </a:p>
                  <a:p>
                    <a:r>
                      <a:rPr lang="en-US" baseline="0">
                        <a:solidFill>
                          <a:sysClr val="windowText" lastClr="000000"/>
                        </a:solidFill>
                      </a:rPr>
                      <a:t> </a:t>
                    </a:r>
                    <a:fld id="{CAB8C15A-0F89-4EFC-AF31-AEE2232EB589}" type="PERCENTAGE">
                      <a:rPr lang="en-US" baseline="0">
                        <a:solidFill>
                          <a:sysClr val="windowText" lastClr="000000"/>
                        </a:solidFill>
                      </a:rPr>
                      <a:pPr/>
                      <a:t>[PORCENTAJE]</a:t>
                    </a:fld>
                    <a:endParaRPr lang="en-US" baseline="0">
                      <a:solidFill>
                        <a:sysClr val="windowText" lastClr="000000"/>
                      </a:solidFill>
                    </a:endParaRPr>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511F-46F2-AA37-4BA77B42FFE5}"/>
                </c:ext>
              </c:extLst>
            </c:dLbl>
            <c:dLbl>
              <c:idx val="4"/>
              <c:layout>
                <c:manualLayout>
                  <c:x val="0.14971789651089051"/>
                  <c:y val="-2.1654557954546627E-2"/>
                </c:manualLayout>
              </c:layout>
              <c:tx>
                <c:rich>
                  <a:bodyPr/>
                  <a:lstStyle/>
                  <a:p>
                    <a:fld id="{18EA86C0-CB88-4E80-8AD3-FE7E7F2FE91E}" type="CATEGORYNAME">
                      <a:rPr lang="en-US"/>
                      <a:pPr/>
                      <a:t>[NOMBRE DE CATEGORÍA]</a:t>
                    </a:fld>
                    <a:r>
                      <a:rPr lang="en-US" baseline="0"/>
                      <a:t> </a:t>
                    </a:r>
                    <a:fld id="{6028EEE7-2B6B-486A-A4B3-9F0F0457E9E8}" type="VALUE">
                      <a:rPr lang="en-US" baseline="0"/>
                      <a:pPr/>
                      <a:t>[VALOR]</a:t>
                    </a:fld>
                    <a:r>
                      <a:rPr lang="en-US" baseline="0"/>
                      <a:t> </a:t>
                    </a:r>
                  </a:p>
                  <a:p>
                    <a:fld id="{CFB1A861-5D3B-495A-908A-1F65D652CC53}" type="PERCENTAGE">
                      <a:rPr lang="en-US" baseline="0"/>
                      <a:pPr/>
                      <a:t>[PORCENTAJE]</a:t>
                    </a:fld>
                    <a:endParaRPr lang="en-US"/>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76B4-449B-8645-7515B8D4B888}"/>
                </c:ext>
              </c:extLst>
            </c:dLbl>
            <c:dLbl>
              <c:idx val="5"/>
              <c:layout>
                <c:manualLayout>
                  <c:x val="0.31183449509463579"/>
                  <c:y val="9.0095447936953191E-2"/>
                </c:manualLayout>
              </c:layout>
              <c:tx>
                <c:rich>
                  <a:bodyPr/>
                  <a:lstStyle/>
                  <a:p>
                    <a:fld id="{B4708B89-875E-4E28-AF9B-21A709473612}" type="CATEGORYNAME">
                      <a:rPr lang="en-US"/>
                      <a:pPr/>
                      <a:t>[NOMBRE DE CATEGORÍA]</a:t>
                    </a:fld>
                    <a:endParaRPr lang="en-US"/>
                  </a:p>
                  <a:p>
                    <a:r>
                      <a:rPr lang="en-US" baseline="0"/>
                      <a:t> </a:t>
                    </a:r>
                    <a:fld id="{C143DD64-F023-4360-9975-FBF2970C5AE5}" type="VALUE">
                      <a:rPr lang="en-US" baseline="0"/>
                      <a:pPr/>
                      <a:t>[VALOR]</a:t>
                    </a:fld>
                    <a:r>
                      <a:rPr lang="en-US" baseline="0"/>
                      <a:t> </a:t>
                    </a:r>
                  </a:p>
                  <a:p>
                    <a:fld id="{AA926DF9-9B53-4A00-9070-A0E5C678AFE9}" type="PERCENTAGE">
                      <a:rPr lang="en-US" baseline="0"/>
                      <a:pPr/>
                      <a:t>[PORCENTAJE]</a:t>
                    </a:fld>
                    <a:endParaRPr lang="en-US"/>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76B4-449B-8645-7515B8D4B888}"/>
                </c:ext>
              </c:extLst>
            </c:dLbl>
            <c:dLbl>
              <c:idx val="6"/>
              <c:layout>
                <c:manualLayout>
                  <c:x val="0.23014134958406049"/>
                  <c:y val="-3.6128780877411074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4-05A9-445B-BD45-CCB8C538F330}"/>
                </c:ext>
              </c:extLst>
            </c:dLbl>
            <c:numFmt formatCode="0.00%" sourceLinked="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1"/>
            <c:showSerName val="0"/>
            <c:showPercent val="1"/>
            <c:showBubbleSize val="0"/>
            <c:separator> </c:separator>
            <c:showLeaderLines val="1"/>
            <c:leaderLines>
              <c:spPr>
                <a:ln w="9525" cap="flat" cmpd="sng" algn="ctr">
                  <a:solidFill>
                    <a:schemeClr val="accent1"/>
                  </a:solidFill>
                  <a:prstDash val="solid"/>
                  <a:round/>
                </a:ln>
                <a:effectLst/>
              </c:spPr>
            </c:leaderLines>
            <c:extLst>
              <c:ext xmlns:c15="http://schemas.microsoft.com/office/drawing/2012/chart" uri="{CE6537A1-D6FC-4f65-9D91-7224C49458BB}"/>
            </c:extLst>
          </c:dLbls>
          <c:cat>
            <c:strRef>
              <c:f>'IV.2.8.INV_SFS x cuentas'!$A$5:$A$10</c:f>
              <c:strCache>
                <c:ptCount val="6"/>
                <c:pt idx="0">
                  <c:v>Cuidado de la Salud</c:v>
                </c:pt>
                <c:pt idx="1">
                  <c:v>Cuenta Personal No Individualizable</c:v>
                </c:pt>
                <c:pt idx="2">
                  <c:v>Seguro de Vida No Individualizable</c:v>
                </c:pt>
                <c:pt idx="3">
                  <c:v>Comisión AFP No Individualizable</c:v>
                </c:pt>
                <c:pt idx="4">
                  <c:v>Aportes Voluntarios No individualizable </c:v>
                </c:pt>
                <c:pt idx="5">
                  <c:v>Otros</c:v>
                </c:pt>
              </c:strCache>
            </c:strRef>
          </c:cat>
          <c:val>
            <c:numRef>
              <c:f>'IV.2.8.INV_SFS x cuentas'!$B$5:$B$10</c:f>
              <c:numCache>
                <c:formatCode>_(* #,##0.00_);_(* \(#,##0.00\);_(* "-"??_);_(@_)</c:formatCode>
                <c:ptCount val="6"/>
                <c:pt idx="0">
                  <c:v>6551003359.0300007</c:v>
                </c:pt>
                <c:pt idx="1">
                  <c:v>2334844921.8200002</c:v>
                </c:pt>
                <c:pt idx="2">
                  <c:v>247742192.81999999</c:v>
                </c:pt>
                <c:pt idx="3">
                  <c:v>85260922</c:v>
                </c:pt>
                <c:pt idx="4">
                  <c:v>83930804.459999993</c:v>
                </c:pt>
                <c:pt idx="5">
                  <c:v>280530520.11000061</c:v>
                </c:pt>
              </c:numCache>
            </c:numRef>
          </c:val>
          <c:extLst>
            <c:ext xmlns:c16="http://schemas.microsoft.com/office/drawing/2014/chart" uri="{C3380CC4-5D6E-409C-BE32-E72D297353CC}">
              <c16:uniqueId val="{00000005-119B-4D4B-A046-BBDB60F6BBF7}"/>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sz="1400">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3047957240967417E-2"/>
          <c:y val="0.10867485877051397"/>
          <c:w val="0.97242379801333645"/>
          <c:h val="0.81650684171985577"/>
        </c:manualLayout>
      </c:layout>
      <c:lineChart>
        <c:grouping val="stacked"/>
        <c:varyColors val="0"/>
        <c:ser>
          <c:idx val="0"/>
          <c:order val="0"/>
          <c:tx>
            <c:strRef>
              <c:f>'IV.2.9.Aport. GOB. y Pagos RS'!$B$4</c:f>
              <c:strCache>
                <c:ptCount val="1"/>
                <c:pt idx="0">
                  <c:v>Aporte Gobierno (Presupuestado)</c:v>
                </c:pt>
              </c:strCache>
            </c:strRef>
          </c:tx>
          <c:spPr>
            <a:ln w="19050" cap="rnd">
              <a:solidFill>
                <a:srgbClr val="00A94F"/>
              </a:solidFill>
              <a:round/>
            </a:ln>
            <a:effectLst/>
          </c:spPr>
          <c:marker>
            <c:symbol val="circle"/>
            <c:size val="25"/>
            <c:spPr>
              <a:solidFill>
                <a:schemeClr val="bg1"/>
              </a:solidFill>
              <a:ln w="31750">
                <a:solidFill>
                  <a:srgbClr val="00A94F"/>
                </a:solidFill>
              </a:ln>
              <a:effectLst/>
            </c:spPr>
          </c:marker>
          <c:dLbls>
            <c:dLbl>
              <c:idx val="6"/>
              <c:layout>
                <c:manualLayout>
                  <c:x val="-6.008800341909705E-2"/>
                  <c:y val="-2.98154528861897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9C3-436C-B2FA-D05836ABCC44}"/>
                </c:ext>
              </c:extLst>
            </c:dLbl>
            <c:numFmt formatCode="#,##0.00" sourceLinked="0"/>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
                    <a:ea typeface="+mn-ea"/>
                    <a:cs typeface="Arial" panose="020B0604020202020204" pitchFamily="34" charset="0"/>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'IV.2.9.Aport. GOB. y Pagos RS'!$A$5:$A$19</c15:sqref>
                  </c15:fullRef>
                </c:ext>
              </c:extLst>
              <c:f>'IV.2.9.Aport. GOB. y Pagos RS'!$A$12:$A$19</c:f>
              <c:strCache>
                <c:ptCount val="8"/>
                <c:pt idx="0">
                  <c:v>2015</c:v>
                </c:pt>
                <c:pt idx="1">
                  <c:v>2016</c:v>
                </c:pt>
                <c:pt idx="2">
                  <c:v>2017</c:v>
                </c:pt>
                <c:pt idx="3">
                  <c:v>2018</c:v>
                </c:pt>
                <c:pt idx="4">
                  <c:v>2019</c:v>
                </c:pt>
                <c:pt idx="5">
                  <c:v>2020</c:v>
                </c:pt>
                <c:pt idx="6">
                  <c:v>2021</c:v>
                </c:pt>
                <c:pt idx="7">
                  <c:v>Ene - Nov. 2022</c:v>
                </c:pt>
              </c:strCache>
            </c:strRef>
          </c:cat>
          <c:val>
            <c:numRef>
              <c:extLst>
                <c:ext xmlns:c15="http://schemas.microsoft.com/office/drawing/2012/chart" uri="{02D57815-91ED-43cb-92C2-25804820EDAC}">
                  <c15:fullRef>
                    <c15:sqref>'IV.2.9.Aport. GOB. y Pagos RS'!$B$5:$B$19</c15:sqref>
                  </c15:fullRef>
                </c:ext>
              </c:extLst>
              <c:f>'IV.2.9.Aport. GOB. y Pagos RS'!$B$12:$B$19</c:f>
              <c:numCache>
                <c:formatCode>#,##0.00_);[Red]\(#,##0.00\)</c:formatCode>
                <c:ptCount val="8"/>
                <c:pt idx="0">
                  <c:v>6922811271.25</c:v>
                </c:pt>
                <c:pt idx="1">
                  <c:v>8498167479</c:v>
                </c:pt>
                <c:pt idx="2">
                  <c:v>8861365332.7000008</c:v>
                </c:pt>
                <c:pt idx="3">
                  <c:v>9303031999.3699989</c:v>
                </c:pt>
                <c:pt idx="4">
                  <c:v>10073865331.690001</c:v>
                </c:pt>
                <c:pt idx="5">
                  <c:v>10800531999.639999</c:v>
                </c:pt>
                <c:pt idx="6">
                  <c:v>16360531999.959999</c:v>
                </c:pt>
                <c:pt idx="7">
                  <c:v>15455487666.629999</c:v>
                </c:pt>
              </c:numCache>
            </c:numRef>
          </c:val>
          <c:smooth val="0"/>
          <c:extLst>
            <c:ext xmlns:c16="http://schemas.microsoft.com/office/drawing/2014/chart" uri="{C3380CC4-5D6E-409C-BE32-E72D297353CC}">
              <c16:uniqueId val="{00000000-C9C3-436C-B2FA-D05836ABCC44}"/>
            </c:ext>
          </c:extLst>
        </c:ser>
        <c:ser>
          <c:idx val="1"/>
          <c:order val="1"/>
          <c:tx>
            <c:strRef>
              <c:f>'IV.2.9.Aport. GOB. y Pagos RS'!$C$4</c:f>
              <c:strCache>
                <c:ptCount val="1"/>
                <c:pt idx="0">
                  <c:v> Pago a SENASA </c:v>
                </c:pt>
              </c:strCache>
            </c:strRef>
          </c:tx>
          <c:spPr>
            <a:ln w="19050" cap="rnd">
              <a:solidFill>
                <a:srgbClr val="00539B"/>
              </a:solidFill>
              <a:round/>
            </a:ln>
            <a:effectLst/>
          </c:spPr>
          <c:marker>
            <c:symbol val="circle"/>
            <c:size val="25"/>
            <c:spPr>
              <a:solidFill>
                <a:schemeClr val="bg1"/>
              </a:solidFill>
              <a:ln w="34925">
                <a:solidFill>
                  <a:srgbClr val="00539B"/>
                </a:solidFill>
              </a:ln>
              <a:effectLst/>
            </c:spPr>
          </c:marker>
          <c:dLbls>
            <c:dLbl>
              <c:idx val="5"/>
              <c:layout>
                <c:manualLayout>
                  <c:x val="-8.3269768490176657E-2"/>
                  <c:y val="-4.29786303994963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9C3-436C-B2FA-D05836ABCC44}"/>
                </c:ext>
              </c:extLst>
            </c:dLbl>
            <c:numFmt formatCode="_(* #,##0.00_);_(* \(#,##0.00\);_(* &quot;-&quot;??_);_(@_)" sourceLinked="0"/>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'IV.2.9.Aport. GOB. y Pagos RS'!$A$5:$A$19</c15:sqref>
                  </c15:fullRef>
                </c:ext>
              </c:extLst>
              <c:f>'IV.2.9.Aport. GOB. y Pagos RS'!$A$12:$A$19</c:f>
              <c:strCache>
                <c:ptCount val="8"/>
                <c:pt idx="0">
                  <c:v>2015</c:v>
                </c:pt>
                <c:pt idx="1">
                  <c:v>2016</c:v>
                </c:pt>
                <c:pt idx="2">
                  <c:v>2017</c:v>
                </c:pt>
                <c:pt idx="3">
                  <c:v>2018</c:v>
                </c:pt>
                <c:pt idx="4">
                  <c:v>2019</c:v>
                </c:pt>
                <c:pt idx="5">
                  <c:v>2020</c:v>
                </c:pt>
                <c:pt idx="6">
                  <c:v>2021</c:v>
                </c:pt>
                <c:pt idx="7">
                  <c:v>Ene - Nov. 2022</c:v>
                </c:pt>
              </c:strCache>
            </c:strRef>
          </c:cat>
          <c:val>
            <c:numRef>
              <c:extLst>
                <c:ext xmlns:c15="http://schemas.microsoft.com/office/drawing/2012/chart" uri="{02D57815-91ED-43cb-92C2-25804820EDAC}">
                  <c15:fullRef>
                    <c15:sqref>'IV.2.9.Aport. GOB. y Pagos RS'!$C$5:$C$19</c15:sqref>
                  </c15:fullRef>
                </c:ext>
              </c:extLst>
              <c:f>'IV.2.9.Aport. GOB. y Pagos RS'!$C$12:$C$19</c:f>
              <c:numCache>
                <c:formatCode>#,##0.00_);[Red]\(#,##0.00\)</c:formatCode>
                <c:ptCount val="8"/>
                <c:pt idx="0">
                  <c:v>6892825210.3000002</c:v>
                </c:pt>
                <c:pt idx="1">
                  <c:v>8178603831.1000004</c:v>
                </c:pt>
                <c:pt idx="2">
                  <c:v>9002153750.7799988</c:v>
                </c:pt>
                <c:pt idx="3">
                  <c:v>9656741344.960001</c:v>
                </c:pt>
                <c:pt idx="4">
                  <c:v>10092459380.139999</c:v>
                </c:pt>
                <c:pt idx="5">
                  <c:v>12108569830.129999</c:v>
                </c:pt>
                <c:pt idx="6">
                  <c:v>18026955388.759998</c:v>
                </c:pt>
                <c:pt idx="7">
                  <c:v>17063270156.77</c:v>
                </c:pt>
              </c:numCache>
            </c:numRef>
          </c:val>
          <c:smooth val="0"/>
          <c:extLst>
            <c:ext xmlns:c16="http://schemas.microsoft.com/office/drawing/2014/chart" uri="{C3380CC4-5D6E-409C-BE32-E72D297353CC}">
              <c16:uniqueId val="{00000001-C9C3-436C-B2FA-D05836ABCC44}"/>
            </c:ext>
          </c:extLst>
        </c:ser>
        <c:dLbls>
          <c:showLegendKey val="0"/>
          <c:showVal val="0"/>
          <c:showCatName val="0"/>
          <c:showSerName val="0"/>
          <c:showPercent val="0"/>
          <c:showBubbleSize val="0"/>
        </c:dLbls>
        <c:marker val="1"/>
        <c:smooth val="0"/>
        <c:axId val="437780784"/>
        <c:axId val="437771928"/>
      </c:lineChart>
      <c:catAx>
        <c:axId val="437780784"/>
        <c:scaling>
          <c:orientation val="minMax"/>
        </c:scaling>
        <c:delete val="0"/>
        <c:axPos val="b"/>
        <c:numFmt formatCode="General" sourceLinked="1"/>
        <c:majorTickMark val="none"/>
        <c:minorTickMark val="none"/>
        <c:tickLblPos val="nextTo"/>
        <c:spPr>
          <a:noFill/>
          <a:ln w="9525" cap="rnd" cmpd="sng" algn="ctr">
            <a:solidFill>
              <a:schemeClr val="tx1">
                <a:lumMod val="25000"/>
                <a:lumOff val="75000"/>
              </a:schemeClr>
            </a:solidFill>
            <a:beve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
                <a:ea typeface="+mn-ea"/>
                <a:cs typeface="Arial" panose="020B0604020202020204" pitchFamily="34" charset="0"/>
              </a:defRPr>
            </a:pPr>
            <a:endParaRPr lang="en-US"/>
          </a:p>
        </c:txPr>
        <c:crossAx val="437771928"/>
        <c:crosses val="autoZero"/>
        <c:auto val="1"/>
        <c:lblAlgn val="ctr"/>
        <c:lblOffset val="100"/>
        <c:tickMarkSkip val="1"/>
        <c:noMultiLvlLbl val="0"/>
      </c:catAx>
      <c:valAx>
        <c:axId val="437771928"/>
        <c:scaling>
          <c:orientation val="minMax"/>
        </c:scaling>
        <c:delete val="0"/>
        <c:axPos val="l"/>
        <c:numFmt formatCode="#,##0.00_);[Red]\(#,##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200" b="0" i="0" u="none" strike="noStrike" kern="1200" baseline="0">
                <a:solidFill>
                  <a:schemeClr val="bg1"/>
                </a:solidFill>
                <a:latin typeface=""/>
                <a:ea typeface="+mn-ea"/>
                <a:cs typeface="Arial" panose="020B0604020202020204" pitchFamily="34" charset="0"/>
              </a:defRPr>
            </a:pPr>
            <a:endParaRPr lang="en-US"/>
          </a:p>
        </c:txPr>
        <c:crossAx val="437780784"/>
        <c:crosses val="autoZero"/>
        <c:crossBetween val="between"/>
      </c:valAx>
      <c:spPr>
        <a:noFill/>
        <a:ln>
          <a:noFill/>
        </a:ln>
        <a:effectLst/>
      </c:spPr>
    </c:plotArea>
    <c:legend>
      <c:legendPos val="b"/>
      <c:layout>
        <c:manualLayout>
          <c:xMode val="edge"/>
          <c:yMode val="edge"/>
          <c:x val="0.26241448422341968"/>
          <c:y val="4.1522850854802888E-2"/>
          <c:w val="0.48858561521689281"/>
          <c:h val="7.7405846361810998E-2"/>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800">
          <a:latin typeface=""/>
          <a:cs typeface="Arial" panose="020B0604020202020204" pitchFamily="34" charset="0"/>
        </a:defRPr>
      </a:pPr>
      <a:endParaRPr lang="en-US"/>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11680962724453474"/>
          <c:y val="6.1623607889457865E-2"/>
          <c:w val="0.8125527315600497"/>
          <c:h val="0.85497835028355029"/>
        </c:manualLayout>
      </c:layout>
      <c:barChart>
        <c:barDir val="bar"/>
        <c:grouping val="clustered"/>
        <c:varyColors val="0"/>
        <c:ser>
          <c:idx val="0"/>
          <c:order val="0"/>
          <c:tx>
            <c:strRef>
              <c:f>'IV.2.10 Pagos.SFS Pens.'!$B$4</c:f>
              <c:strCache>
                <c:ptCount val="1"/>
                <c:pt idx="0">
                  <c:v>Pagos a Pensionados</c:v>
                </c:pt>
              </c:strCache>
            </c:strRef>
          </c:tx>
          <c:spPr>
            <a:solidFill>
              <a:srgbClr val="00539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'IV.2.10 Pagos.SFS Pens.'!$A$5:$A$17</c:f>
              <c:strCach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Ene - Nov. 2022</c:v>
                </c:pt>
              </c:strCache>
            </c:strRef>
          </c:cat>
          <c:val>
            <c:numRef>
              <c:f>'IV.2.10 Pagos.SFS Pens.'!$B$5:$B$17</c:f>
              <c:numCache>
                <c:formatCode>#,##0.00</c:formatCode>
                <c:ptCount val="13"/>
                <c:pt idx="0">
                  <c:v>115952658.19999999</c:v>
                </c:pt>
                <c:pt idx="1">
                  <c:v>291946073.39999998</c:v>
                </c:pt>
                <c:pt idx="2">
                  <c:v>331635794.92000002</c:v>
                </c:pt>
                <c:pt idx="3">
                  <c:v>333800248.55999994</c:v>
                </c:pt>
                <c:pt idx="4">
                  <c:v>329249337.19999999</c:v>
                </c:pt>
                <c:pt idx="5">
                  <c:v>335652778.95999998</c:v>
                </c:pt>
                <c:pt idx="6">
                  <c:v>328531909.15999991</c:v>
                </c:pt>
                <c:pt idx="7">
                  <c:v>558973905.84000003</c:v>
                </c:pt>
                <c:pt idx="8">
                  <c:v>758411882.95999992</c:v>
                </c:pt>
                <c:pt idx="9">
                  <c:v>973800800.96999991</c:v>
                </c:pt>
                <c:pt idx="10">
                  <c:v>970014744.09000003</c:v>
                </c:pt>
                <c:pt idx="11">
                  <c:v>854040296.11999989</c:v>
                </c:pt>
                <c:pt idx="12">
                  <c:v>1205318803.5699999</c:v>
                </c:pt>
              </c:numCache>
            </c:numRef>
          </c:val>
          <c:extLst>
            <c:ext xmlns:c16="http://schemas.microsoft.com/office/drawing/2014/chart" uri="{C3380CC4-5D6E-409C-BE32-E72D297353CC}">
              <c16:uniqueId val="{00000000-20A7-4384-A749-BA678B74CF46}"/>
            </c:ext>
          </c:extLst>
        </c:ser>
        <c:dLbls>
          <c:showLegendKey val="0"/>
          <c:showVal val="0"/>
          <c:showCatName val="0"/>
          <c:showSerName val="0"/>
          <c:showPercent val="0"/>
          <c:showBubbleSize val="0"/>
        </c:dLbls>
        <c:gapWidth val="20"/>
        <c:overlap val="-100"/>
        <c:axId val="432553088"/>
        <c:axId val="432553480"/>
      </c:barChart>
      <c:catAx>
        <c:axId val="432553088"/>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1200" b="0" i="0" u="none" strike="noStrike" kern="1200" baseline="0">
                <a:solidFill>
                  <a:sysClr val="windowText" lastClr="000000"/>
                </a:solidFill>
                <a:latin typeface="+mn-lt"/>
                <a:ea typeface="+mn-ea"/>
                <a:cs typeface="+mn-cs"/>
              </a:defRPr>
            </a:pPr>
            <a:endParaRPr lang="en-US"/>
          </a:p>
        </c:txPr>
        <c:crossAx val="432553480"/>
        <c:crosses val="autoZero"/>
        <c:auto val="1"/>
        <c:lblAlgn val="ctr"/>
        <c:lblOffset val="100"/>
        <c:noMultiLvlLbl val="0"/>
      </c:catAx>
      <c:valAx>
        <c:axId val="432553480"/>
        <c:scaling>
          <c:orientation val="minMax"/>
        </c:scaling>
        <c:delete val="1"/>
        <c:axPos val="b"/>
        <c:numFmt formatCode="#,##0.00" sourceLinked="1"/>
        <c:majorTickMark val="none"/>
        <c:minorTickMark val="none"/>
        <c:tickLblPos val="nextTo"/>
        <c:crossAx val="4325530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10"/>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2737065629697271E-2"/>
          <c:y val="0.12174866475360376"/>
          <c:w val="0.95385621707389689"/>
          <c:h val="0.69111285227818609"/>
        </c:manualLayout>
      </c:layout>
      <c:bar3DChart>
        <c:barDir val="col"/>
        <c:grouping val="stacked"/>
        <c:varyColors val="0"/>
        <c:ser>
          <c:idx val="0"/>
          <c:order val="0"/>
          <c:spPr>
            <a:gradFill flip="none" rotWithShape="1">
              <a:gsLst>
                <a:gs pos="0">
                  <a:srgbClr val="00A94F">
                    <a:shade val="30000"/>
                    <a:satMod val="115000"/>
                  </a:srgbClr>
                </a:gs>
                <a:gs pos="50000">
                  <a:srgbClr val="00A94F">
                    <a:shade val="67500"/>
                    <a:satMod val="115000"/>
                  </a:srgbClr>
                </a:gs>
                <a:gs pos="100000">
                  <a:srgbClr val="00A94F">
                    <a:shade val="100000"/>
                    <a:satMod val="115000"/>
                  </a:srgbClr>
                </a:gs>
              </a:gsLst>
              <a:lin ang="2700000" scaled="1"/>
              <a:tileRect/>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6.8703140267581762E-3"/>
                  <c:y val="-0.1884124023120080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192-4075-B8A0-75102937E47F}"/>
                </c:ext>
              </c:extLst>
            </c:dLbl>
            <c:dLbl>
              <c:idx val="1"/>
              <c:layout>
                <c:manualLayout>
                  <c:x val="5.0286130145566609E-3"/>
                  <c:y val="-0.1849000287941098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192-4075-B8A0-75102937E47F}"/>
                </c:ext>
              </c:extLst>
            </c:dLbl>
            <c:dLbl>
              <c:idx val="2"/>
              <c:layout>
                <c:manualLayout>
                  <c:x val="7.8486626381128952E-3"/>
                  <c:y val="-0.1938213449145715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192-4075-B8A0-75102937E47F}"/>
                </c:ext>
              </c:extLst>
            </c:dLbl>
            <c:dLbl>
              <c:idx val="3"/>
              <c:layout>
                <c:manualLayout>
                  <c:x val="6.2045735104274162E-3"/>
                  <c:y val="-0.2060336991338804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192-4075-B8A0-75102937E47F}"/>
                </c:ext>
              </c:extLst>
            </c:dLbl>
            <c:dLbl>
              <c:idx val="4"/>
              <c:layout>
                <c:manualLayout>
                  <c:x val="6.50717460165459E-3"/>
                  <c:y val="-0.20063297197453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192-4075-B8A0-75102937E47F}"/>
                </c:ext>
              </c:extLst>
            </c:dLbl>
            <c:dLbl>
              <c:idx val="5"/>
              <c:layout>
                <c:manualLayout>
                  <c:x val="8.1209798061677441E-3"/>
                  <c:y val="-0.2161410185427630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192-4075-B8A0-75102937E47F}"/>
                </c:ext>
              </c:extLst>
            </c:dLbl>
            <c:dLbl>
              <c:idx val="6"/>
              <c:layout>
                <c:manualLayout>
                  <c:x val="8.5190959099715018E-3"/>
                  <c:y val="-0.2320265030502626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192-4075-B8A0-75102937E47F}"/>
                </c:ext>
              </c:extLst>
            </c:dLbl>
            <c:dLbl>
              <c:idx val="7"/>
              <c:layout>
                <c:manualLayout>
                  <c:x val="4.6104151710629811E-3"/>
                  <c:y val="-0.2495383353243489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192-4075-B8A0-75102937E47F}"/>
                </c:ext>
              </c:extLst>
            </c:dLbl>
            <c:dLbl>
              <c:idx val="8"/>
              <c:layout>
                <c:manualLayout>
                  <c:x val="8.3319031527995142E-3"/>
                  <c:y val="-0.3023224592563573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192-4075-B8A0-75102937E47F}"/>
                </c:ext>
              </c:extLst>
            </c:dLbl>
            <c:dLbl>
              <c:idx val="9"/>
              <c:layout>
                <c:manualLayout>
                  <c:x val="5.9221889284307543E-3"/>
                  <c:y val="-0.3136763565723615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192-4075-B8A0-75102937E47F}"/>
                </c:ext>
              </c:extLst>
            </c:dLbl>
            <c:dLbl>
              <c:idx val="10"/>
              <c:layout>
                <c:manualLayout>
                  <c:x val="6.7601408320072214E-3"/>
                  <c:y val="-0.31220213883719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192-4075-B8A0-75102937E47F}"/>
                </c:ext>
              </c:extLst>
            </c:dLbl>
            <c:dLbl>
              <c:idx val="11"/>
              <c:layout>
                <c:manualLayout>
                  <c:x val="9.7339426024123082E-3"/>
                  <c:y val="-0.3530972452915755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192-4075-B8A0-75102937E47F}"/>
                </c:ext>
              </c:extLst>
            </c:dLbl>
            <c:dLbl>
              <c:idx val="12"/>
              <c:layout>
                <c:manualLayout>
                  <c:x val="8.6470540837070668E-3"/>
                  <c:y val="-0.3741189505826136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192-4075-B8A0-75102937E47F}"/>
                </c:ext>
              </c:extLst>
            </c:dLbl>
            <c:dLbl>
              <c:idx val="13"/>
              <c:layout>
                <c:manualLayout>
                  <c:x val="3.4656921773606685E-3"/>
                  <c:y val="-0.3105021878223880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0A8-4037-8B4A-42ED66B147D3}"/>
                </c:ext>
              </c:extLst>
            </c:dLbl>
            <c:dLbl>
              <c:idx val="14"/>
              <c:layout>
                <c:manualLayout>
                  <c:x val="3.9493613453010301E-3"/>
                  <c:y val="-0.3375205135950594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A1B-4EC3-9859-81A9B6DE5B05}"/>
                </c:ext>
              </c:extLst>
            </c:dLbl>
            <c:dLbl>
              <c:idx val="15"/>
              <c:layout>
                <c:manualLayout>
                  <c:x val="4.8675204507303386E-3"/>
                  <c:y val="-0.3351179498593858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354-496D-B7A2-1788BCC4840B}"/>
                </c:ext>
              </c:extLst>
            </c:dLbl>
            <c:dLbl>
              <c:idx val="16"/>
              <c:layout>
                <c:manualLayout>
                  <c:x val="8.5022815248164754E-3"/>
                  <c:y val="-0.3393244513220559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FDE-4EC5-BA60-19B3D44B8934}"/>
                </c:ext>
              </c:extLst>
            </c:dLbl>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'IV.3.2.Pagos_ SVDS'!$A$5:$A$19</c15:sqref>
                  </c15:fullRef>
                </c:ext>
              </c:extLst>
              <c:f>'IV.3.2.Pagos_ SVDS'!$A$7:$A$19</c:f>
              <c:strCach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Ene - Nov. 2022</c:v>
                </c:pt>
              </c:strCache>
            </c:strRef>
          </c:cat>
          <c:val>
            <c:numRef>
              <c:extLst>
                <c:ext xmlns:c15="http://schemas.microsoft.com/office/drawing/2012/chart" uri="{02D57815-91ED-43cb-92C2-25804820EDAC}">
                  <c15:fullRef>
                    <c15:sqref>'IV.3.2.Pagos_ SVDS'!$B$5:$B$19</c15:sqref>
                  </c15:fullRef>
                </c:ext>
              </c:extLst>
              <c:f>'IV.3.2.Pagos_ SVDS'!$B$7:$B$19</c:f>
              <c:numCache>
                <c:formatCode>#,##0.00</c:formatCode>
                <c:ptCount val="13"/>
                <c:pt idx="0">
                  <c:v>23938490112.330002</c:v>
                </c:pt>
                <c:pt idx="1">
                  <c:v>23585106301.459999</c:v>
                </c:pt>
                <c:pt idx="2">
                  <c:v>26400473552.349998</c:v>
                </c:pt>
                <c:pt idx="3">
                  <c:v>29506184318.75</c:v>
                </c:pt>
                <c:pt idx="4">
                  <c:v>33591892120.470001</c:v>
                </c:pt>
                <c:pt idx="5">
                  <c:v>38018208331.940002</c:v>
                </c:pt>
                <c:pt idx="6">
                  <c:v>42519520570.940002</c:v>
                </c:pt>
                <c:pt idx="7">
                  <c:v>42519520570.939995</c:v>
                </c:pt>
                <c:pt idx="8">
                  <c:v>53637242685.029984</c:v>
                </c:pt>
                <c:pt idx="9">
                  <c:v>58492444764.090012</c:v>
                </c:pt>
                <c:pt idx="10">
                  <c:v>57570980579.770004</c:v>
                </c:pt>
                <c:pt idx="11">
                  <c:v>66464047805.589996</c:v>
                </c:pt>
                <c:pt idx="12">
                  <c:v>73046680655.309998</c:v>
                </c:pt>
              </c:numCache>
            </c:numRef>
          </c:val>
          <c:extLst>
            <c:ext xmlns:c15="http://schemas.microsoft.com/office/drawing/2012/chart" uri="{02D57815-91ED-43cb-92C2-25804820EDAC}">
              <c15:categoryFilterExceptions>
                <c15:categoryFilterException>
                  <c15:sqref>'IV.3.2.Pagos_ SVDS'!$B$5</c15:sqref>
                  <c15:dLbl>
                    <c:idx val="-1"/>
                    <c:layout>
                      <c:manualLayout>
                        <c:x val="8.6187947066118809E-3"/>
                        <c:y val="-0.15270759581549159"/>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0-FC9D-400C-B6B6-815F078064A5}"/>
                      </c:ext>
                    </c:extLst>
                  </c15:dLbl>
                </c15:categoryFilterException>
                <c15:categoryFilterException>
                  <c15:sqref>'IV.3.2.Pagos_ SVDS'!$B$6</c15:sqref>
                  <c15:dLbl>
                    <c:idx val="-1"/>
                    <c:layout>
                      <c:manualLayout>
                        <c:x val="5.6064812059980458E-3"/>
                        <c:y val="-0.1647094842144685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1-FC9D-400C-B6B6-815F078064A5}"/>
                      </c:ext>
                    </c:extLst>
                  </c15:dLbl>
                </c15:categoryFilterException>
              </c15:categoryFilterExceptions>
            </c:ext>
            <c:ext xmlns:c16="http://schemas.microsoft.com/office/drawing/2014/chart" uri="{C3380CC4-5D6E-409C-BE32-E72D297353CC}">
              <c16:uniqueId val="{0000000F-5192-4075-B8A0-75102937E47F}"/>
            </c:ext>
          </c:extLst>
        </c:ser>
        <c:dLbls>
          <c:showLegendKey val="0"/>
          <c:showVal val="0"/>
          <c:showCatName val="0"/>
          <c:showSerName val="0"/>
          <c:showPercent val="0"/>
          <c:showBubbleSize val="0"/>
        </c:dLbls>
        <c:gapWidth val="76"/>
        <c:gapDepth val="148"/>
        <c:shape val="box"/>
        <c:axId val="431136120"/>
        <c:axId val="431136512"/>
        <c:axId val="0"/>
      </c:bar3DChart>
      <c:catAx>
        <c:axId val="43113612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31136512"/>
        <c:crosses val="autoZero"/>
        <c:auto val="1"/>
        <c:lblAlgn val="ctr"/>
        <c:lblOffset val="100"/>
        <c:noMultiLvlLbl val="0"/>
      </c:catAx>
      <c:valAx>
        <c:axId val="431136512"/>
        <c:scaling>
          <c:orientation val="minMax"/>
        </c:scaling>
        <c:delete val="0"/>
        <c:axPos val="l"/>
        <c:numFmt formatCode="#,##0.00" sourceLinked="1"/>
        <c:majorTickMark val="none"/>
        <c:minorTickMark val="none"/>
        <c:tickLblPos val="none"/>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31136120"/>
        <c:crosses val="autoZero"/>
        <c:crossBetween val="between"/>
        <c:dispUnits>
          <c:builtInUnit val="millions"/>
          <c:dispUnitsLbl>
            <c:layout>
              <c:manualLayout>
                <c:xMode val="edge"/>
                <c:yMode val="edge"/>
                <c:x val="5.3553802963054956E-3"/>
                <c:y val="0.45784881747086836"/>
              </c:manualLayout>
            </c:layout>
            <c:spPr>
              <a:noFill/>
              <a:ln>
                <a:noFill/>
              </a:ln>
              <a:effectLst/>
            </c:spPr>
            <c:txPr>
              <a:bodyPr rot="-5400000" spcFirstLastPara="1" vertOverflow="ellipsis" vert="horz" wrap="square" anchor="ctr" anchorCtr="1"/>
              <a:lstStyle/>
              <a:p>
                <a:pPr>
                  <a:defRPr sz="20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sz="2000">
          <a:latin typeface="Arial" panose="020B0604020202020204" pitchFamily="34" charset="0"/>
          <a:cs typeface="Arial" panose="020B0604020202020204" pitchFamily="34" charset="0"/>
        </a:defRPr>
      </a:pPr>
      <a:endParaRPr lang="en-US"/>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
          <c:y val="0.3066054128825052"/>
          <c:w val="0.99519873331051012"/>
          <c:h val="0.5433515349553738"/>
        </c:manualLayout>
      </c:layout>
      <c:bar3DChart>
        <c:barDir val="col"/>
        <c:grouping val="clustered"/>
        <c:varyColors val="0"/>
        <c:ser>
          <c:idx val="0"/>
          <c:order val="0"/>
          <c:tx>
            <c:strRef>
              <c:f>'IV.3.3.Pagos anuales x cuentas'!$A$15</c:f>
              <c:strCache>
                <c:ptCount val="1"/>
                <c:pt idx="0">
                  <c:v>Total</c:v>
                </c:pt>
              </c:strCache>
            </c:strRef>
          </c:tx>
          <c:spPr>
            <a:solidFill>
              <a:srgbClr val="00539B"/>
            </a:solidFill>
            <a:ln>
              <a:noFill/>
            </a:ln>
            <a:effectLst/>
            <a:sp3d/>
          </c:spPr>
          <c:invertIfNegative val="0"/>
          <c:dLbls>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cuentas'!$B$4:$F$4</c:f>
              <c:strCache>
                <c:ptCount val="5"/>
                <c:pt idx="0">
                  <c:v>2007-2010</c:v>
                </c:pt>
                <c:pt idx="1">
                  <c:v>2011-2014</c:v>
                </c:pt>
                <c:pt idx="2">
                  <c:v>2015-2018</c:v>
                </c:pt>
                <c:pt idx="3">
                  <c:v>2019-2021</c:v>
                </c:pt>
                <c:pt idx="4">
                  <c:v>Ene - Nov. 2022</c:v>
                </c:pt>
              </c:strCache>
            </c:strRef>
          </c:cat>
          <c:val>
            <c:numRef>
              <c:f>'IV.3.3.Pagos anuales x cuentas'!$B$15:$F$15</c:f>
              <c:numCache>
                <c:formatCode>_(* #,##0.00_);_(* \(#,##0.00\);_(* "-"??_);_(@_)</c:formatCode>
                <c:ptCount val="5"/>
                <c:pt idx="0">
                  <c:v>73508807574.119003</c:v>
                </c:pt>
                <c:pt idx="1">
                  <c:v>107639660945.10999</c:v>
                </c:pt>
                <c:pt idx="2">
                  <c:v>235275333165.27002</c:v>
                </c:pt>
                <c:pt idx="3">
                  <c:v>182527473149.44998</c:v>
                </c:pt>
                <c:pt idx="4">
                  <c:v>73046680655.309998</c:v>
                </c:pt>
              </c:numCache>
            </c:numRef>
          </c:val>
          <c:extLst>
            <c:ext xmlns:c16="http://schemas.microsoft.com/office/drawing/2014/chart" uri="{C3380CC4-5D6E-409C-BE32-E72D297353CC}">
              <c16:uniqueId val="{00000003-C43E-441D-B8EC-B37D5A24814D}"/>
            </c:ext>
          </c:extLst>
        </c:ser>
        <c:ser>
          <c:idx val="1"/>
          <c:order val="1"/>
          <c:tx>
            <c:strRef>
              <c:f>'IV.3.3.Pagos anuales x cuentas'!$A$5</c:f>
              <c:strCache>
                <c:ptCount val="1"/>
                <c:pt idx="0">
                  <c:v> CCI</c:v>
                </c:pt>
              </c:strCache>
            </c:strRef>
          </c:tx>
          <c:spPr>
            <a:solidFill>
              <a:srgbClr val="00A94F"/>
            </a:solidFill>
            <a:ln>
              <a:noFill/>
            </a:ln>
            <a:effectLst/>
            <a:sp3d/>
          </c:spPr>
          <c:invertIfNegative val="0"/>
          <c:dLbls>
            <c:dLbl>
              <c:idx val="8"/>
              <c:layout>
                <c:manualLayout>
                  <c:x val="3.0660223245052277E-3"/>
                  <c:y val="-7.9002046268431689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43E-441D-B8EC-B37D5A24814D}"/>
                </c:ext>
              </c:extLst>
            </c:dLbl>
            <c:dLbl>
              <c:idx val="9"/>
              <c:layout>
                <c:manualLayout>
                  <c:x val="2.770986073940245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43E-441D-B8EC-B37D5A24814D}"/>
                </c:ext>
              </c:extLst>
            </c:dLbl>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cuentas'!$B$4:$F$4</c:f>
              <c:strCache>
                <c:ptCount val="5"/>
                <c:pt idx="0">
                  <c:v>2007-2010</c:v>
                </c:pt>
                <c:pt idx="1">
                  <c:v>2011-2014</c:v>
                </c:pt>
                <c:pt idx="2">
                  <c:v>2015-2018</c:v>
                </c:pt>
                <c:pt idx="3">
                  <c:v>2019-2021</c:v>
                </c:pt>
                <c:pt idx="4">
                  <c:v>Ene - Nov. 2022</c:v>
                </c:pt>
              </c:strCache>
            </c:strRef>
          </c:cat>
          <c:val>
            <c:numRef>
              <c:f>'IV.3.3.Pagos anuales x cuentas'!$B$5:$F$5</c:f>
              <c:numCache>
                <c:formatCode>_(* #,##0.00_);_(* \(#,##0.00\);_(* "-"??_);_(@_)</c:formatCode>
                <c:ptCount val="5"/>
                <c:pt idx="0">
                  <c:v>53090828970.830002</c:v>
                </c:pt>
                <c:pt idx="1">
                  <c:v>88007278099.599991</c:v>
                </c:pt>
                <c:pt idx="2">
                  <c:v>184337450143.01001</c:v>
                </c:pt>
                <c:pt idx="3">
                  <c:v>146292540344.98001</c:v>
                </c:pt>
                <c:pt idx="4">
                  <c:v>58659449843.82</c:v>
                </c:pt>
              </c:numCache>
            </c:numRef>
          </c:val>
          <c:extLst>
            <c:ext xmlns:c16="http://schemas.microsoft.com/office/drawing/2014/chart" uri="{C3380CC4-5D6E-409C-BE32-E72D297353CC}">
              <c16:uniqueId val="{00000007-C43E-441D-B8EC-B37D5A24814D}"/>
            </c:ext>
          </c:extLst>
        </c:ser>
        <c:ser>
          <c:idx val="2"/>
          <c:order val="2"/>
          <c:tx>
            <c:strRef>
              <c:f>'IV.3.3.Pagos anuales x cuentas'!$A$6</c:f>
              <c:strCache>
                <c:ptCount val="1"/>
                <c:pt idx="0">
                  <c:v>Seguro Vida</c:v>
                </c:pt>
              </c:strCache>
            </c:strRef>
          </c:tx>
          <c:spPr>
            <a:solidFill>
              <a:schemeClr val="accent5"/>
            </a:solidFill>
            <a:ln>
              <a:noFill/>
            </a:ln>
            <a:effectLst/>
            <a:sp3d/>
          </c:spPr>
          <c:invertIfNegative val="0"/>
          <c:dLbls>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cuentas'!$B$4:$F$4</c:f>
              <c:strCache>
                <c:ptCount val="5"/>
                <c:pt idx="0">
                  <c:v>2007-2010</c:v>
                </c:pt>
                <c:pt idx="1">
                  <c:v>2011-2014</c:v>
                </c:pt>
                <c:pt idx="2">
                  <c:v>2015-2018</c:v>
                </c:pt>
                <c:pt idx="3">
                  <c:v>2019-2021</c:v>
                </c:pt>
                <c:pt idx="4">
                  <c:v>Ene - Nov. 2022</c:v>
                </c:pt>
              </c:strCache>
            </c:strRef>
          </c:cat>
          <c:val>
            <c:numRef>
              <c:f>'IV.3.3.Pagos anuales x cuentas'!$B$6:$F$6</c:f>
              <c:numCache>
                <c:formatCode>_(* #,##0.00_);_(* \(#,##0.00\);_(* "-"??_);_(@_)</c:formatCode>
                <c:ptCount val="5"/>
                <c:pt idx="0">
                  <c:v>5921715932.1999998</c:v>
                </c:pt>
                <c:pt idx="1">
                  <c:v>9755915254.8199997</c:v>
                </c:pt>
                <c:pt idx="2">
                  <c:v>20746490602.369999</c:v>
                </c:pt>
                <c:pt idx="3">
                  <c:v>15557816057.25</c:v>
                </c:pt>
                <c:pt idx="4">
                  <c:v>6050317564.1099997</c:v>
                </c:pt>
              </c:numCache>
            </c:numRef>
          </c:val>
          <c:extLst>
            <c:ext xmlns:c16="http://schemas.microsoft.com/office/drawing/2014/chart" uri="{C3380CC4-5D6E-409C-BE32-E72D297353CC}">
              <c16:uniqueId val="{00000008-C43E-441D-B8EC-B37D5A24814D}"/>
            </c:ext>
          </c:extLst>
        </c:ser>
        <c:ser>
          <c:idx val="3"/>
          <c:order val="3"/>
          <c:tx>
            <c:strRef>
              <c:f>'IV.3.3.Pagos anuales x cuentas'!$A$7</c:f>
              <c:strCache>
                <c:ptCount val="1"/>
                <c:pt idx="0">
                  <c:v> FSS</c:v>
                </c:pt>
              </c:strCache>
            </c:strRef>
          </c:tx>
          <c:spPr>
            <a:solidFill>
              <a:schemeClr val="accent1">
                <a:lumMod val="60000"/>
              </a:schemeClr>
            </a:solidFill>
            <a:ln>
              <a:noFill/>
            </a:ln>
            <a:effectLst/>
            <a:sp3d/>
          </c:spPr>
          <c:invertIfNegative val="0"/>
          <c:dLbls>
            <c:dLbl>
              <c:idx val="9"/>
              <c:layout>
                <c:manualLayout>
                  <c:x val="9.5194099644836064E-4"/>
                  <c:y val="4.544239603799556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43E-441D-B8EC-B37D5A24814D}"/>
                </c:ext>
              </c:extLst>
            </c:dLbl>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cuentas'!$B$4:$F$4</c:f>
              <c:strCache>
                <c:ptCount val="5"/>
                <c:pt idx="0">
                  <c:v>2007-2010</c:v>
                </c:pt>
                <c:pt idx="1">
                  <c:v>2011-2014</c:v>
                </c:pt>
                <c:pt idx="2">
                  <c:v>2015-2018</c:v>
                </c:pt>
                <c:pt idx="3">
                  <c:v>2019-2021</c:v>
                </c:pt>
                <c:pt idx="4">
                  <c:v>Ene - Nov. 2022</c:v>
                </c:pt>
              </c:strCache>
            </c:strRef>
          </c:cat>
          <c:val>
            <c:numRef>
              <c:f>'IV.3.3.Pagos anuales x cuentas'!$B$7:$F$7</c:f>
              <c:numCache>
                <c:formatCode>_(* #,##0.00_);_(* \(#,##0.00\);_(* "-"??_);_(@_)</c:formatCode>
                <c:ptCount val="5"/>
                <c:pt idx="0">
                  <c:v>2728353754.1395001</c:v>
                </c:pt>
                <c:pt idx="1">
                  <c:v>4385248121.6499996</c:v>
                </c:pt>
                <c:pt idx="2">
                  <c:v>8976559345.9400005</c:v>
                </c:pt>
                <c:pt idx="3">
                  <c:v>6983431385.8299999</c:v>
                </c:pt>
                <c:pt idx="4">
                  <c:v>2795450520.8000002</c:v>
                </c:pt>
              </c:numCache>
            </c:numRef>
          </c:val>
          <c:extLst>
            <c:ext xmlns:c16="http://schemas.microsoft.com/office/drawing/2014/chart" uri="{C3380CC4-5D6E-409C-BE32-E72D297353CC}">
              <c16:uniqueId val="{0000000C-C43E-441D-B8EC-B37D5A24814D}"/>
            </c:ext>
          </c:extLst>
        </c:ser>
        <c:ser>
          <c:idx val="4"/>
          <c:order val="4"/>
          <c:tx>
            <c:strRef>
              <c:f>'IV.3.3.Pagos anuales x cuentas'!$A$8</c:f>
              <c:strCache>
                <c:ptCount val="1"/>
                <c:pt idx="0">
                  <c:v>Reparto</c:v>
                </c:pt>
              </c:strCache>
            </c:strRef>
          </c:tx>
          <c:spPr>
            <a:solidFill>
              <a:schemeClr val="accent3">
                <a:lumMod val="60000"/>
              </a:schemeClr>
            </a:solidFill>
            <a:ln>
              <a:noFill/>
            </a:ln>
            <a:effectLst/>
            <a:sp3d/>
          </c:spPr>
          <c:invertIfNegative val="0"/>
          <c:dLbls>
            <c:dLbl>
              <c:idx val="3"/>
              <c:layout>
                <c:manualLayout>
                  <c:x val="-4.0415668275299951E-4"/>
                  <c:y val="1.381691576772985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43E-441D-B8EC-B37D5A24814D}"/>
                </c:ext>
              </c:extLst>
            </c:dLbl>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cuentas'!$B$4:$F$4</c:f>
              <c:strCache>
                <c:ptCount val="5"/>
                <c:pt idx="0">
                  <c:v>2007-2010</c:v>
                </c:pt>
                <c:pt idx="1">
                  <c:v>2011-2014</c:v>
                </c:pt>
                <c:pt idx="2">
                  <c:v>2015-2018</c:v>
                </c:pt>
                <c:pt idx="3">
                  <c:v>2019-2021</c:v>
                </c:pt>
                <c:pt idx="4">
                  <c:v>Ene - Nov. 2022</c:v>
                </c:pt>
              </c:strCache>
            </c:strRef>
          </c:cat>
          <c:val>
            <c:numRef>
              <c:f>'IV.3.3.Pagos anuales x cuentas'!$B$8:$F$8</c:f>
              <c:numCache>
                <c:formatCode>_(* #,##0.00_);_(* \(#,##0.00\);_(* "-"??_);_(@_)</c:formatCode>
                <c:ptCount val="5"/>
                <c:pt idx="0">
                  <c:v>3156278124.1589999</c:v>
                </c:pt>
                <c:pt idx="1">
                  <c:v>4357926980.5500002</c:v>
                </c:pt>
                <c:pt idx="2">
                  <c:v>7743961654.4499998</c:v>
                </c:pt>
                <c:pt idx="3">
                  <c:v>6460931532.3800001</c:v>
                </c:pt>
                <c:pt idx="4">
                  <c:v>3387571206.2199998</c:v>
                </c:pt>
              </c:numCache>
            </c:numRef>
          </c:val>
          <c:extLst>
            <c:ext xmlns:c16="http://schemas.microsoft.com/office/drawing/2014/chart" uri="{C3380CC4-5D6E-409C-BE32-E72D297353CC}">
              <c16:uniqueId val="{0000000E-C43E-441D-B8EC-B37D5A24814D}"/>
            </c:ext>
          </c:extLst>
        </c:ser>
        <c:ser>
          <c:idx val="5"/>
          <c:order val="5"/>
          <c:tx>
            <c:strRef>
              <c:f>'IV.3.3.Pagos anuales x cuentas'!$A$9</c:f>
              <c:strCache>
                <c:ptCount val="1"/>
                <c:pt idx="0">
                  <c:v>Comisión AFP</c:v>
                </c:pt>
              </c:strCache>
            </c:strRef>
          </c:tx>
          <c:spPr>
            <a:solidFill>
              <a:schemeClr val="accent5">
                <a:lumMod val="60000"/>
              </a:schemeClr>
            </a:solidFill>
            <a:ln>
              <a:noFill/>
            </a:ln>
            <a:effectLst/>
            <a:sp3d/>
          </c:spPr>
          <c:invertIfNegative val="0"/>
          <c:dLbls>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cuentas'!$B$4:$F$4</c:f>
              <c:strCache>
                <c:ptCount val="5"/>
                <c:pt idx="0">
                  <c:v>2007-2010</c:v>
                </c:pt>
                <c:pt idx="1">
                  <c:v>2011-2014</c:v>
                </c:pt>
                <c:pt idx="2">
                  <c:v>2015-2018</c:v>
                </c:pt>
                <c:pt idx="3">
                  <c:v>2019-2021</c:v>
                </c:pt>
                <c:pt idx="4">
                  <c:v>Ene - Nov. 2022</c:v>
                </c:pt>
              </c:strCache>
            </c:strRef>
          </c:cat>
          <c:val>
            <c:numRef>
              <c:f>'IV.3.3.Pagos anuales x cuentas'!$B$9:$F$9</c:f>
              <c:numCache>
                <c:formatCode>_(* #,##0.00_);_(* \(#,##0.00\);_(* "-"??_);_(@_)</c:formatCode>
                <c:ptCount val="5"/>
                <c:pt idx="0">
                  <c:v>3560791266.3299999</c:v>
                </c:pt>
                <c:pt idx="1">
                  <c:v>0</c:v>
                </c:pt>
                <c:pt idx="2">
                  <c:v>11153519914.59</c:v>
                </c:pt>
                <c:pt idx="3">
                  <c:v>4003732597.3300004</c:v>
                </c:pt>
                <c:pt idx="4">
                  <c:v>490330233.38999999</c:v>
                </c:pt>
              </c:numCache>
            </c:numRef>
          </c:val>
          <c:extLst>
            <c:ext xmlns:c16="http://schemas.microsoft.com/office/drawing/2014/chart" uri="{C3380CC4-5D6E-409C-BE32-E72D297353CC}">
              <c16:uniqueId val="{0000000F-C43E-441D-B8EC-B37D5A24814D}"/>
            </c:ext>
          </c:extLst>
        </c:ser>
        <c:ser>
          <c:idx val="6"/>
          <c:order val="6"/>
          <c:tx>
            <c:strRef>
              <c:f>'IV.3.3.Pagos anuales x cuentas'!$A$10</c:f>
              <c:strCache>
                <c:ptCount val="1"/>
                <c:pt idx="0">
                  <c:v>Comisión SIPEN</c:v>
                </c:pt>
              </c:strCache>
            </c:strRef>
          </c:tx>
          <c:spPr>
            <a:solidFill>
              <a:schemeClr val="accent1">
                <a:lumMod val="80000"/>
                <a:lumOff val="20000"/>
              </a:schemeClr>
            </a:solidFill>
            <a:ln>
              <a:noFill/>
            </a:ln>
            <a:effectLst/>
            <a:sp3d/>
          </c:spPr>
          <c:invertIfNegative val="0"/>
          <c:dLbls>
            <c:dLbl>
              <c:idx val="9"/>
              <c:layout>
                <c:manualLayout>
                  <c:x val="0"/>
                  <c:y val="-2.27211980189977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43E-441D-B8EC-B37D5A24814D}"/>
                </c:ext>
              </c:extLst>
            </c:dLbl>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cuentas'!$B$4:$F$4</c:f>
              <c:strCache>
                <c:ptCount val="5"/>
                <c:pt idx="0">
                  <c:v>2007-2010</c:v>
                </c:pt>
                <c:pt idx="1">
                  <c:v>2011-2014</c:v>
                </c:pt>
                <c:pt idx="2">
                  <c:v>2015-2018</c:v>
                </c:pt>
                <c:pt idx="3">
                  <c:v>2019-2021</c:v>
                </c:pt>
                <c:pt idx="4">
                  <c:v>Ene - Nov. 2022</c:v>
                </c:pt>
              </c:strCache>
            </c:strRef>
          </c:cat>
          <c:val>
            <c:numRef>
              <c:f>'IV.3.3.Pagos anuales x cuentas'!$B$10:$F$10</c:f>
              <c:numCache>
                <c:formatCode>_(* #,##0.00_);_(* \(#,##0.00\);_(* "-"??_);_(@_)</c:formatCode>
                <c:ptCount val="5"/>
                <c:pt idx="0">
                  <c:v>590893592.30050004</c:v>
                </c:pt>
                <c:pt idx="1">
                  <c:v>766314277.86000001</c:v>
                </c:pt>
                <c:pt idx="2">
                  <c:v>1569656421.6399999</c:v>
                </c:pt>
                <c:pt idx="3">
                  <c:v>1222111040.97</c:v>
                </c:pt>
                <c:pt idx="4">
                  <c:v>489209087.45999998</c:v>
                </c:pt>
              </c:numCache>
            </c:numRef>
          </c:val>
          <c:extLst>
            <c:ext xmlns:c16="http://schemas.microsoft.com/office/drawing/2014/chart" uri="{C3380CC4-5D6E-409C-BE32-E72D297353CC}">
              <c16:uniqueId val="{00000011-C43E-441D-B8EC-B37D5A24814D}"/>
            </c:ext>
          </c:extLst>
        </c:ser>
        <c:ser>
          <c:idx val="7"/>
          <c:order val="7"/>
          <c:tx>
            <c:strRef>
              <c:f>'IV.3.3.Pagos anuales x cuentas'!$A$11</c:f>
              <c:strCache>
                <c:ptCount val="1"/>
                <c:pt idx="0">
                  <c:v>TSS-INABIMA</c:v>
                </c:pt>
              </c:strCache>
            </c:strRef>
          </c:tx>
          <c:spPr>
            <a:solidFill>
              <a:schemeClr val="accent3">
                <a:lumMod val="80000"/>
                <a:lumOff val="20000"/>
              </a:schemeClr>
            </a:solidFill>
            <a:ln>
              <a:noFill/>
            </a:ln>
            <a:effectLst/>
            <a:sp3d/>
          </c:spPr>
          <c:invertIfNegative val="0"/>
          <c:dLbls>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cuentas'!$B$4:$F$4</c:f>
              <c:strCache>
                <c:ptCount val="5"/>
                <c:pt idx="0">
                  <c:v>2007-2010</c:v>
                </c:pt>
                <c:pt idx="1">
                  <c:v>2011-2014</c:v>
                </c:pt>
                <c:pt idx="2">
                  <c:v>2015-2018</c:v>
                </c:pt>
                <c:pt idx="3">
                  <c:v>2019-2021</c:v>
                </c:pt>
                <c:pt idx="4">
                  <c:v>Ene - Nov. 2022</c:v>
                </c:pt>
              </c:strCache>
            </c:strRef>
          </c:cat>
          <c:val>
            <c:numRef>
              <c:f>'IV.3.3.Pagos anuales x cuentas'!$B$11:$F$11</c:f>
              <c:numCache>
                <c:formatCode>_(* #,##0.00_);_(* \(#,##0.00\);_(* "-"??_);_(@_)</c:formatCode>
                <c:ptCount val="5"/>
                <c:pt idx="0">
                  <c:v>4160086738.3200006</c:v>
                </c:pt>
                <c:pt idx="1">
                  <c:v>0</c:v>
                </c:pt>
                <c:pt idx="2">
                  <c:v>0</c:v>
                </c:pt>
                <c:pt idx="3">
                  <c:v>0</c:v>
                </c:pt>
                <c:pt idx="4">
                  <c:v>0</c:v>
                </c:pt>
              </c:numCache>
            </c:numRef>
          </c:val>
          <c:extLst>
            <c:ext xmlns:c16="http://schemas.microsoft.com/office/drawing/2014/chart" uri="{C3380CC4-5D6E-409C-BE32-E72D297353CC}">
              <c16:uniqueId val="{00000015-C43E-441D-B8EC-B37D5A24814D}"/>
            </c:ext>
          </c:extLst>
        </c:ser>
        <c:ser>
          <c:idx val="8"/>
          <c:order val="8"/>
          <c:spPr>
            <a:solidFill>
              <a:schemeClr val="accent5">
                <a:lumMod val="80000"/>
                <a:lumOff val="20000"/>
              </a:schemeClr>
            </a:solidFill>
            <a:ln>
              <a:noFill/>
            </a:ln>
            <a:effectLst/>
            <a:sp3d/>
          </c:spPr>
          <c:invertIfNegative val="0"/>
          <c:cat>
            <c:strRef>
              <c:f>'IV.3.3.Pagos anuales x cuentas'!$B$4:$F$4</c:f>
              <c:strCache>
                <c:ptCount val="5"/>
                <c:pt idx="0">
                  <c:v>2007-2010</c:v>
                </c:pt>
                <c:pt idx="1">
                  <c:v>2011-2014</c:v>
                </c:pt>
                <c:pt idx="2">
                  <c:v>2015-2018</c:v>
                </c:pt>
                <c:pt idx="3">
                  <c:v>2019-2021</c:v>
                </c:pt>
                <c:pt idx="4">
                  <c:v>Ene - Nov. 2022</c:v>
                </c:pt>
              </c:strCache>
            </c:strRef>
          </c:cat>
          <c:val>
            <c:numRef>
              <c:f>[7]R_Contributivo!$DK$228</c:f>
              <c:numCache>
                <c:formatCode>General</c:formatCode>
                <c:ptCount val="1"/>
                <c:pt idx="0">
                  <c:v>194685949.21000001</c:v>
                </c:pt>
              </c:numCache>
            </c:numRef>
          </c:val>
          <c:extLst>
            <c:ext xmlns:c16="http://schemas.microsoft.com/office/drawing/2014/chart" uri="{C3380CC4-5D6E-409C-BE32-E72D297353CC}">
              <c16:uniqueId val="{00000000-CFB5-47A0-A5EE-EC1549669EC6}"/>
            </c:ext>
          </c:extLst>
        </c:ser>
        <c:dLbls>
          <c:showLegendKey val="0"/>
          <c:showVal val="0"/>
          <c:showCatName val="0"/>
          <c:showSerName val="0"/>
          <c:showPercent val="0"/>
          <c:showBubbleSize val="0"/>
        </c:dLbls>
        <c:gapWidth val="75"/>
        <c:shape val="cylinder"/>
        <c:axId val="431137296"/>
        <c:axId val="431137688"/>
        <c:axId val="0"/>
      </c:bar3DChart>
      <c:catAx>
        <c:axId val="431137296"/>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800" b="0" i="0" u="none" strike="noStrike" kern="1200" baseline="0">
                <a:solidFill>
                  <a:schemeClr val="tx1"/>
                </a:solidFill>
                <a:latin typeface="+mn-lt"/>
                <a:ea typeface="+mn-ea"/>
                <a:cs typeface="+mn-cs"/>
              </a:defRPr>
            </a:pPr>
            <a:endParaRPr lang="en-US"/>
          </a:p>
        </c:txPr>
        <c:crossAx val="431137688"/>
        <c:crosses val="autoZero"/>
        <c:auto val="1"/>
        <c:lblAlgn val="ctr"/>
        <c:lblOffset val="100"/>
        <c:noMultiLvlLbl val="0"/>
      </c:catAx>
      <c:valAx>
        <c:axId val="431137688"/>
        <c:scaling>
          <c:orientation val="minMax"/>
        </c:scaling>
        <c:delete val="0"/>
        <c:axPos val="l"/>
        <c:numFmt formatCode="_(* #,##0.00_);_(* \(#,##0.00\);_(* &quot;-&quot;??_);_(@_)" sourceLinked="1"/>
        <c:majorTickMark val="none"/>
        <c:minorTickMark val="none"/>
        <c:tickLblPos val="none"/>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800" b="0" i="0" u="none" strike="noStrike" kern="1200" baseline="0">
                <a:solidFill>
                  <a:schemeClr val="tx1"/>
                </a:solidFill>
                <a:latin typeface="+mn-lt"/>
                <a:ea typeface="+mn-ea"/>
                <a:cs typeface="+mn-cs"/>
              </a:defRPr>
            </a:pPr>
            <a:endParaRPr lang="en-US"/>
          </a:p>
        </c:txPr>
        <c:crossAx val="431137296"/>
        <c:crosses val="autoZero"/>
        <c:crossBetween val="between"/>
        <c:dispUnits>
          <c:builtInUnit val="millions"/>
          <c:dispUnitsLbl>
            <c:layout>
              <c:manualLayout>
                <c:xMode val="edge"/>
                <c:yMode val="edge"/>
                <c:x val="5.5084706125634233E-3"/>
                <c:y val="0.44928518373943704"/>
              </c:manualLayout>
            </c:layout>
            <c:spPr>
              <a:noFill/>
              <a:ln>
                <a:noFill/>
              </a:ln>
              <a:effectLst/>
            </c:spPr>
            <c:txPr>
              <a:bodyPr rot="-5400000" spcFirstLastPara="1" vertOverflow="ellipsis" vert="horz" wrap="square" anchor="ctr" anchorCtr="1"/>
              <a:lstStyle/>
              <a:p>
                <a:pPr>
                  <a:defRPr sz="1800" b="1" i="0" u="none" strike="noStrike" kern="1200" baseline="0">
                    <a:solidFill>
                      <a:schemeClr val="tx1"/>
                    </a:solidFill>
                    <a:latin typeface="+mn-lt"/>
                    <a:ea typeface="+mn-ea"/>
                    <a:cs typeface="+mn-cs"/>
                  </a:defRPr>
                </a:pPr>
                <a:endParaRPr lang="en-US"/>
              </a:p>
            </c:txPr>
          </c:dispUnitsLbl>
        </c:dispUnits>
      </c:valAx>
      <c:spPr>
        <a:noFill/>
        <a:ln w="25400">
          <a:noFill/>
        </a:ln>
        <a:effectLst/>
      </c:spPr>
    </c:plotArea>
    <c:legend>
      <c:legendPos val="b"/>
      <c:legendEntry>
        <c:idx val="8"/>
        <c:delete val="1"/>
      </c:legendEntry>
      <c:layout>
        <c:manualLayout>
          <c:xMode val="edge"/>
          <c:yMode val="edge"/>
          <c:x val="0.13324657544608076"/>
          <c:y val="3.3973333521880617E-2"/>
          <c:w val="0.69792991672542026"/>
          <c:h val="4.5296997624645244E-2"/>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1800"/>
      </a:pPr>
      <a:endParaRPr lang="en-US"/>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679449158681894"/>
          <c:y val="0.11555509132786973"/>
          <c:w val="0.78823176399428885"/>
          <c:h val="0.82133258342707172"/>
        </c:manualLayout>
      </c:layout>
      <c:barChart>
        <c:barDir val="bar"/>
        <c:grouping val="clustered"/>
        <c:varyColors val="0"/>
        <c:ser>
          <c:idx val="0"/>
          <c:order val="0"/>
          <c:tx>
            <c:strRef>
              <c:f>'IV.3.4.Pago Entidades'!$F$4</c:f>
              <c:strCache>
                <c:ptCount val="1"/>
                <c:pt idx="0">
                  <c:v>Total</c:v>
                </c:pt>
              </c:strCache>
            </c:strRef>
          </c:tx>
          <c:spPr>
            <a:gradFill flip="none" rotWithShape="1">
              <a:gsLst>
                <a:gs pos="0">
                  <a:srgbClr val="00539B">
                    <a:shade val="30000"/>
                    <a:satMod val="115000"/>
                  </a:srgbClr>
                </a:gs>
                <a:gs pos="50000">
                  <a:srgbClr val="00539B">
                    <a:shade val="67500"/>
                    <a:satMod val="115000"/>
                  </a:srgbClr>
                </a:gs>
                <a:gs pos="100000">
                  <a:srgbClr val="00539B">
                    <a:shade val="100000"/>
                    <a:satMod val="115000"/>
                  </a:srgbClr>
                </a:gs>
              </a:gsLst>
              <a:lin ang="2700000" scaled="1"/>
              <a:tileRect/>
            </a:gradFill>
            <a:ln>
              <a:noFill/>
            </a:ln>
            <a:effectLst>
              <a:glow rad="139700">
                <a:schemeClr val="bg1">
                  <a:alpha val="49000"/>
                </a:schemeClr>
              </a:glow>
              <a:outerShdw sx="1000" sy="1000" algn="ctr" rotWithShape="0">
                <a:schemeClr val="bg1"/>
              </a:outerShdw>
              <a:softEdge rad="0"/>
            </a:effectLst>
          </c:spPr>
          <c:invertIfNegative val="0"/>
          <c:dPt>
            <c:idx val="11"/>
            <c:invertIfNegative val="0"/>
            <c:bubble3D val="0"/>
            <c:spPr>
              <a:gradFill flip="none" rotWithShape="1">
                <a:gsLst>
                  <a:gs pos="0">
                    <a:srgbClr val="00539B">
                      <a:shade val="30000"/>
                      <a:satMod val="115000"/>
                    </a:srgbClr>
                  </a:gs>
                  <a:gs pos="50000">
                    <a:srgbClr val="00539B">
                      <a:shade val="67500"/>
                      <a:satMod val="115000"/>
                    </a:srgbClr>
                  </a:gs>
                  <a:gs pos="100000">
                    <a:srgbClr val="00539B">
                      <a:shade val="100000"/>
                      <a:satMod val="115000"/>
                    </a:srgbClr>
                  </a:gs>
                </a:gsLst>
                <a:lin ang="2700000" scaled="1"/>
                <a:tileRect/>
              </a:gradFill>
              <a:ln>
                <a:noFill/>
              </a:ln>
              <a:effectLst>
                <a:glow rad="139700">
                  <a:schemeClr val="bg1">
                    <a:alpha val="49000"/>
                  </a:schemeClr>
                </a:glow>
                <a:outerShdw sx="1000" sy="1000" algn="ctr" rotWithShape="0">
                  <a:schemeClr val="bg1"/>
                </a:outerShdw>
                <a:softEdge rad="0"/>
              </a:effectLst>
            </c:spPr>
            <c:extLst>
              <c:ext xmlns:c16="http://schemas.microsoft.com/office/drawing/2014/chart" uri="{C3380CC4-5D6E-409C-BE32-E72D297353CC}">
                <c16:uniqueId val="{00000001-FA0F-4D96-934E-AFE2A2521853}"/>
              </c:ext>
            </c:extLst>
          </c:dPt>
          <c:dPt>
            <c:idx val="12"/>
            <c:invertIfNegative val="0"/>
            <c:bubble3D val="0"/>
            <c:spPr>
              <a:gradFill flip="none" rotWithShape="1">
                <a:gsLst>
                  <a:gs pos="0">
                    <a:srgbClr val="00539B">
                      <a:shade val="30000"/>
                      <a:satMod val="115000"/>
                    </a:srgbClr>
                  </a:gs>
                  <a:gs pos="50000">
                    <a:srgbClr val="00539B">
                      <a:shade val="67500"/>
                      <a:satMod val="115000"/>
                    </a:srgbClr>
                  </a:gs>
                  <a:gs pos="100000">
                    <a:srgbClr val="00539B">
                      <a:shade val="100000"/>
                      <a:satMod val="115000"/>
                    </a:srgbClr>
                  </a:gs>
                </a:gsLst>
                <a:lin ang="2700000" scaled="1"/>
                <a:tileRect/>
              </a:gradFill>
              <a:ln>
                <a:noFill/>
              </a:ln>
              <a:effectLst>
                <a:glow rad="139700">
                  <a:schemeClr val="bg1">
                    <a:alpha val="49000"/>
                  </a:schemeClr>
                </a:glow>
                <a:outerShdw sx="1000" sy="1000" algn="ctr" rotWithShape="0">
                  <a:schemeClr val="bg1"/>
                </a:outerShdw>
                <a:softEdge rad="0"/>
              </a:effectLst>
            </c:spPr>
            <c:extLst>
              <c:ext xmlns:c16="http://schemas.microsoft.com/office/drawing/2014/chart" uri="{C3380CC4-5D6E-409C-BE32-E72D297353CC}">
                <c16:uniqueId val="{00000003-FA0F-4D96-934E-AFE2A2521853}"/>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'IV.3.4.Pago Entidades'!$A$5:$A$21</c15:sqref>
                  </c15:fullRef>
                </c:ext>
              </c:extLst>
              <c:f>'IV.3.4.Pago Entidades'!$A$5:$A$19</c:f>
              <c:strCache>
                <c:ptCount val="15"/>
                <c:pt idx="0">
                  <c:v>AFP Popular </c:v>
                </c:pt>
                <c:pt idx="1">
                  <c:v>Scotia Crecer AFP</c:v>
                </c:pt>
                <c:pt idx="2">
                  <c:v>AFP Siembra</c:v>
                </c:pt>
                <c:pt idx="3">
                  <c:v>AFP Reservas</c:v>
                </c:pt>
                <c:pt idx="4">
                  <c:v>Fondo INABIMA</c:v>
                </c:pt>
                <c:pt idx="5">
                  <c:v>Ministerio de Hacienda</c:v>
                </c:pt>
                <c:pt idx="6">
                  <c:v>AFP Romana</c:v>
                </c:pt>
                <c:pt idx="7">
                  <c:v>SIPEN</c:v>
                </c:pt>
                <c:pt idx="8">
                  <c:v>Fondo BR</c:v>
                </c:pt>
                <c:pt idx="9">
                  <c:v>Fondo BC</c:v>
                </c:pt>
                <c:pt idx="10">
                  <c:v>Autoseguro (IDSS)</c:v>
                </c:pt>
                <c:pt idx="11">
                  <c:v>AFP Atlántico</c:v>
                </c:pt>
                <c:pt idx="12">
                  <c:v>AFP JMMB BDI, SA</c:v>
                </c:pt>
                <c:pt idx="13">
                  <c:v>Comisión TSS</c:v>
                </c:pt>
                <c:pt idx="14">
                  <c:v>Comisión DIDA</c:v>
                </c:pt>
              </c:strCache>
            </c:strRef>
          </c:cat>
          <c:val>
            <c:numRef>
              <c:extLst>
                <c:ext xmlns:c15="http://schemas.microsoft.com/office/drawing/2012/chart" uri="{02D57815-91ED-43cb-92C2-25804820EDAC}">
                  <c15:fullRef>
                    <c15:sqref>'IV.3.4.Pago Entidades'!$F$5:$F$21</c15:sqref>
                  </c15:fullRef>
                </c:ext>
              </c:extLst>
              <c:f>'IV.3.4.Pago Entidades'!$F$5:$F$19</c:f>
              <c:numCache>
                <c:formatCode>_(* #,##0.00_);_(* \(#,##0.00\);_(* "-"??_);_(@_)</c:formatCode>
                <c:ptCount val="15"/>
                <c:pt idx="0">
                  <c:v>174240094672.72003</c:v>
                </c:pt>
                <c:pt idx="1">
                  <c:v>126441186837.51001</c:v>
                </c:pt>
                <c:pt idx="2">
                  <c:v>104380430183.2</c:v>
                </c:pt>
                <c:pt idx="3">
                  <c:v>105996631640.26001</c:v>
                </c:pt>
                <c:pt idx="4">
                  <c:v>86866602451.600006</c:v>
                </c:pt>
                <c:pt idx="5">
                  <c:v>24785344910.089996</c:v>
                </c:pt>
                <c:pt idx="6">
                  <c:v>4348831148.04</c:v>
                </c:pt>
                <c:pt idx="7">
                  <c:v>4367462943.1599998</c:v>
                </c:pt>
                <c:pt idx="8">
                  <c:v>3983087499.7000003</c:v>
                </c:pt>
                <c:pt idx="9">
                  <c:v>2486066175.1700006</c:v>
                </c:pt>
                <c:pt idx="10">
                  <c:v>2144579754.0500002</c:v>
                </c:pt>
                <c:pt idx="11">
                  <c:v>3082672956.1999998</c:v>
                </c:pt>
                <c:pt idx="12">
                  <c:v>1206682643.76</c:v>
                </c:pt>
                <c:pt idx="13">
                  <c:v>1542816718.8</c:v>
                </c:pt>
                <c:pt idx="14">
                  <c:v>771443723.46000004</c:v>
                </c:pt>
              </c:numCache>
            </c:numRef>
          </c:val>
          <c:extLst>
            <c:ext xmlns:c16="http://schemas.microsoft.com/office/drawing/2014/chart" uri="{C3380CC4-5D6E-409C-BE32-E72D297353CC}">
              <c16:uniqueId val="{00000004-FA0F-4D96-934E-AFE2A2521853}"/>
            </c:ext>
          </c:extLst>
        </c:ser>
        <c:dLbls>
          <c:showLegendKey val="0"/>
          <c:showVal val="0"/>
          <c:showCatName val="0"/>
          <c:showSerName val="0"/>
          <c:showPercent val="0"/>
          <c:showBubbleSize val="0"/>
        </c:dLbls>
        <c:gapWidth val="68"/>
        <c:overlap val="1"/>
        <c:axId val="431138472"/>
        <c:axId val="431138864"/>
      </c:barChart>
      <c:catAx>
        <c:axId val="4311384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31138864"/>
        <c:crosses val="autoZero"/>
        <c:auto val="1"/>
        <c:lblAlgn val="ctr"/>
        <c:lblOffset val="100"/>
        <c:noMultiLvlLbl val="0"/>
      </c:catAx>
      <c:valAx>
        <c:axId val="431138864"/>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200" b="0" i="0" u="none" strike="noStrike" kern="1200" baseline="0">
                <a:solidFill>
                  <a:schemeClr val="bg1"/>
                </a:solidFill>
                <a:latin typeface="+mn-lt"/>
                <a:ea typeface="+mn-ea"/>
                <a:cs typeface="+mn-cs"/>
              </a:defRPr>
            </a:pPr>
            <a:endParaRPr lang="en-US"/>
          </a:p>
        </c:txPr>
        <c:crossAx val="431138472"/>
        <c:crosses val="autoZero"/>
        <c:crossBetween val="between"/>
        <c:dispUnits>
          <c:builtInUnit val="millions"/>
          <c:dispUnitsLbl>
            <c:layout>
              <c:manualLayout>
                <c:xMode val="edge"/>
                <c:yMode val="edge"/>
                <c:x val="0.41592689653755138"/>
                <c:y val="4.2140446729873049E-2"/>
              </c:manualLayout>
            </c:layout>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941955212086576E-2"/>
          <c:y val="0.10323455898713225"/>
          <c:w val="0.95039404042324771"/>
          <c:h val="0.80126504579427682"/>
        </c:manualLayout>
      </c:layout>
      <c:lineChart>
        <c:grouping val="standard"/>
        <c:varyColors val="0"/>
        <c:ser>
          <c:idx val="0"/>
          <c:order val="0"/>
          <c:tx>
            <c:strRef>
              <c:f>'IV.3.5.Patrim. fp anual'!$B$4</c:f>
              <c:strCache>
                <c:ptCount val="1"/>
                <c:pt idx="0">
                  <c:v>Patrimonio Fondos de Pensiones 
(RD$ Millones)</c:v>
                </c:pt>
              </c:strCache>
            </c:strRef>
          </c:tx>
          <c:spPr>
            <a:ln w="28575" cap="rnd" cmpd="sng" algn="ctr">
              <a:solidFill>
                <a:srgbClr val="00539B"/>
              </a:solidFill>
              <a:prstDash val="solid"/>
              <a:round/>
            </a:ln>
            <a:effectLst/>
          </c:spPr>
          <c:marker>
            <c:symbol val="circle"/>
            <c:size val="13"/>
            <c:spPr>
              <a:solidFill>
                <a:schemeClr val="bg1"/>
              </a:solidFill>
              <a:ln w="9525" cap="flat" cmpd="sng" algn="ctr">
                <a:solidFill>
                  <a:srgbClr val="00539B"/>
                </a:solidFill>
                <a:prstDash val="solid"/>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'IV.3.5.Patrim. fp anual'!$A$5:$A$19</c15:sqref>
                  </c15:fullRef>
                </c:ext>
              </c:extLst>
              <c:f>'IV.3.5.Patrim. fp anual'!$A$7:$A$19</c:f>
              <c:strCach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Ene - Nov. 2022</c:v>
                </c:pt>
              </c:strCache>
            </c:strRef>
          </c:cat>
          <c:val>
            <c:numRef>
              <c:extLst>
                <c:ext xmlns:c15="http://schemas.microsoft.com/office/drawing/2012/chart" uri="{02D57815-91ED-43cb-92C2-25804820EDAC}">
                  <c15:fullRef>
                    <c15:sqref>'IV.3.5.Patrim. fp anual'!$B$5:$B$19</c15:sqref>
                  </c15:fullRef>
                </c:ext>
              </c:extLst>
              <c:f>'IV.3.5.Patrim. fp anual'!$B$7:$B$19</c:f>
              <c:numCache>
                <c:formatCode>_(* #,##0.00_);_(* \(#,##0.00\);_(* "-"??_);_(@_)</c:formatCode>
                <c:ptCount val="13"/>
                <c:pt idx="0">
                  <c:v>120339.19</c:v>
                </c:pt>
                <c:pt idx="1">
                  <c:v>154672.16</c:v>
                </c:pt>
                <c:pt idx="2">
                  <c:v>198249.65</c:v>
                </c:pt>
                <c:pt idx="3">
                  <c:v>248516.38566900001</c:v>
                </c:pt>
                <c:pt idx="4">
                  <c:v>305297.32352799998</c:v>
                </c:pt>
                <c:pt idx="5">
                  <c:v>367708.87092800002</c:v>
                </c:pt>
                <c:pt idx="6">
                  <c:v>436929.96823200001</c:v>
                </c:pt>
                <c:pt idx="7">
                  <c:v>520077.01557300001</c:v>
                </c:pt>
                <c:pt idx="8">
                  <c:v>599976.12957899994</c:v>
                </c:pt>
                <c:pt idx="9">
                  <c:v>707666.437209</c:v>
                </c:pt>
                <c:pt idx="10">
                  <c:v>820942.24981800001</c:v>
                </c:pt>
                <c:pt idx="11">
                  <c:v>960567.11641200003</c:v>
                </c:pt>
                <c:pt idx="12">
                  <c:v>1044452.00245</c:v>
                </c:pt>
              </c:numCache>
            </c:numRef>
          </c:val>
          <c:smooth val="0"/>
          <c:extLst>
            <c:ext xmlns:c16="http://schemas.microsoft.com/office/drawing/2014/chart" uri="{C3380CC4-5D6E-409C-BE32-E72D297353CC}">
              <c16:uniqueId val="{0000000D-11A7-4510-A9FB-9CD6C0E1EBCB}"/>
            </c:ext>
          </c:extLst>
        </c:ser>
        <c:dLbls>
          <c:showLegendKey val="0"/>
          <c:showVal val="0"/>
          <c:showCatName val="0"/>
          <c:showSerName val="0"/>
          <c:showPercent val="0"/>
          <c:showBubbleSize val="0"/>
        </c:dLbls>
        <c:marker val="1"/>
        <c:smooth val="0"/>
        <c:axId val="431139256"/>
        <c:axId val="431140040"/>
      </c:lineChart>
      <c:lineChart>
        <c:grouping val="standard"/>
        <c:varyColors val="0"/>
        <c:ser>
          <c:idx val="1"/>
          <c:order val="1"/>
          <c:tx>
            <c:strRef>
              <c:f>'IV.3.5.Patrim. fp anual'!$E$4</c:f>
              <c:strCache>
                <c:ptCount val="1"/>
                <c:pt idx="0">
                  <c:v>% Patrimonio/ PIB</c:v>
                </c:pt>
              </c:strCache>
            </c:strRef>
          </c:tx>
          <c:spPr>
            <a:ln w="28575" cap="rnd" cmpd="sng" algn="ctr">
              <a:solidFill>
                <a:schemeClr val="accent5">
                  <a:shade val="95000"/>
                  <a:satMod val="105000"/>
                </a:schemeClr>
              </a:solidFill>
              <a:prstDash val="solid"/>
              <a:round/>
            </a:ln>
            <a:effectLst/>
          </c:spPr>
          <c:marker>
            <c:symbol val="circle"/>
            <c:size val="13"/>
            <c:spPr>
              <a:solidFill>
                <a:schemeClr val="bg1"/>
              </a:solidFill>
              <a:ln w="9525" cap="flat" cmpd="sng" algn="ctr">
                <a:solidFill>
                  <a:schemeClr val="accent5">
                    <a:shade val="95000"/>
                    <a:satMod val="105000"/>
                  </a:schemeClr>
                </a:solidFill>
                <a:prstDash val="solid"/>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'IV.3.5.Patrim. fp anual'!$A$5:$A$19</c15:sqref>
                  </c15:fullRef>
                </c:ext>
              </c:extLst>
              <c:f>'IV.3.5.Patrim. fp anual'!$A$7:$A$19</c:f>
              <c:strCach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Ene - Nov. 2022</c:v>
                </c:pt>
              </c:strCache>
            </c:strRef>
          </c:cat>
          <c:val>
            <c:numRef>
              <c:extLst>
                <c:ext xmlns:c15="http://schemas.microsoft.com/office/drawing/2012/chart" uri="{02D57815-91ED-43cb-92C2-25804820EDAC}">
                  <c15:fullRef>
                    <c15:sqref>'IV.3.5.Patrim. fp anual'!$E$5:$E$19</c15:sqref>
                  </c15:fullRef>
                </c:ext>
              </c:extLst>
              <c:f>'IV.3.5.Patrim. fp anual'!$E$7:$E$19</c:f>
              <c:numCache>
                <c:formatCode>0.0%</c:formatCode>
                <c:ptCount val="13"/>
                <c:pt idx="0">
                  <c:v>6.3273252432689955E-2</c:v>
                </c:pt>
                <c:pt idx="1">
                  <c:v>7.2982602100370983E-2</c:v>
                </c:pt>
                <c:pt idx="2">
                  <c:v>8.5571065611347308E-2</c:v>
                </c:pt>
                <c:pt idx="3">
                  <c:v>9.8070140691973604E-2</c:v>
                </c:pt>
                <c:pt idx="4">
                  <c:v>0.10957363748990527</c:v>
                </c:pt>
                <c:pt idx="5">
                  <c:v>0.1198475384857927</c:v>
                </c:pt>
                <c:pt idx="6">
                  <c:v>0.13300480292241038</c:v>
                </c:pt>
                <c:pt idx="7">
                  <c:v>0.14394017038949464</c:v>
                </c:pt>
                <c:pt idx="8">
                  <c:v>0.14905897121049302</c:v>
                </c:pt>
                <c:pt idx="9">
                  <c:v>0.15511397849904754</c:v>
                </c:pt>
                <c:pt idx="10">
                  <c:v>0.18420582522236675</c:v>
                </c:pt>
                <c:pt idx="11">
                  <c:v>0.17812313025102211</c:v>
                </c:pt>
                <c:pt idx="12">
                  <c:v>0.19367835614471185</c:v>
                </c:pt>
              </c:numCache>
            </c:numRef>
          </c:val>
          <c:smooth val="0"/>
          <c:extLst>
            <c:ext xmlns:c16="http://schemas.microsoft.com/office/drawing/2014/chart" uri="{C3380CC4-5D6E-409C-BE32-E72D297353CC}">
              <c16:uniqueId val="{0000001B-11A7-4510-A9FB-9CD6C0E1EBCB}"/>
            </c:ext>
          </c:extLst>
        </c:ser>
        <c:dLbls>
          <c:showLegendKey val="0"/>
          <c:showVal val="0"/>
          <c:showCatName val="0"/>
          <c:showSerName val="0"/>
          <c:showPercent val="0"/>
          <c:showBubbleSize val="0"/>
        </c:dLbls>
        <c:marker val="1"/>
        <c:smooth val="0"/>
        <c:axId val="431140432"/>
        <c:axId val="431140824"/>
      </c:lineChart>
      <c:catAx>
        <c:axId val="431139256"/>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31140040"/>
        <c:crosses val="autoZero"/>
        <c:auto val="1"/>
        <c:lblAlgn val="ctr"/>
        <c:lblOffset val="100"/>
        <c:noMultiLvlLbl val="0"/>
      </c:catAx>
      <c:valAx>
        <c:axId val="431140040"/>
        <c:scaling>
          <c:orientation val="minMax"/>
          <c:max val="1100000"/>
        </c:scaling>
        <c:delete val="0"/>
        <c:axPos val="l"/>
        <c:numFmt formatCode="_(* #,##0.00_);_(* \(#,##0.00\);_(* &quot;-&quot;??_);_(@_)"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31139256"/>
        <c:crosses val="autoZero"/>
        <c:crossBetween val="between"/>
      </c:valAx>
      <c:catAx>
        <c:axId val="431140432"/>
        <c:scaling>
          <c:orientation val="minMax"/>
        </c:scaling>
        <c:delete val="1"/>
        <c:axPos val="b"/>
        <c:numFmt formatCode="General" sourceLinked="1"/>
        <c:majorTickMark val="out"/>
        <c:minorTickMark val="none"/>
        <c:tickLblPos val="nextTo"/>
        <c:crossAx val="431140824"/>
        <c:crosses val="autoZero"/>
        <c:auto val="1"/>
        <c:lblAlgn val="ctr"/>
        <c:lblOffset val="100"/>
        <c:noMultiLvlLbl val="0"/>
      </c:catAx>
      <c:valAx>
        <c:axId val="431140824"/>
        <c:scaling>
          <c:orientation val="minMax"/>
          <c:max val="1"/>
          <c:min val="-0.1"/>
        </c:scaling>
        <c:delete val="0"/>
        <c:axPos val="r"/>
        <c:numFmt formatCode="0.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31140432"/>
        <c:crosses val="max"/>
        <c:crossBetween val="between"/>
        <c:majorUnit val="0.60000000000000009"/>
      </c:valAx>
      <c:spPr>
        <a:solidFill>
          <a:schemeClr val="bg1"/>
        </a:solidFill>
        <a:ln>
          <a:noFill/>
        </a:ln>
        <a:effectLst/>
      </c:spPr>
    </c:plotArea>
    <c:legend>
      <c:legendPos val="b"/>
      <c:layout>
        <c:manualLayout>
          <c:xMode val="edge"/>
          <c:yMode val="edge"/>
          <c:x val="0.16736691164032688"/>
          <c:y val="2.5010961090461012E-2"/>
          <c:w val="0.61921649122607347"/>
          <c:h val="9.3342865453780663E-2"/>
        </c:manualLayout>
      </c:layout>
      <c:overlay val="0"/>
      <c:spPr>
        <a:noFill/>
        <a:ln>
          <a:noFill/>
        </a:ln>
        <a:effectLst/>
      </c:spPr>
      <c:txPr>
        <a:bodyPr rot="0" spcFirstLastPara="1" vertOverflow="ellipsis" vert="horz" wrap="square" anchor="ctr" anchorCtr="1"/>
        <a:lstStyle/>
        <a:p>
          <a:pPr rtl="0">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000000000001465" l="0.70000000000000062" r="0.70000000000000062" t="0.75000000000001465" header="0.30000000000000032" footer="0.30000000000000032"/>
    <c:pageSetup orientation="landscape"/>
  </c:printSettings>
  <c:userShapes r:id="rId3"/>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80"/>
      <c:rotY val="0"/>
      <c:depthPercent val="100"/>
      <c:rAngAx val="0"/>
      <c:perspective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4176104275131027"/>
          <c:y val="0.26987577325802581"/>
          <c:w val="0.67300978016347723"/>
          <c:h val="0.62082069586010313"/>
        </c:manualLayout>
      </c:layout>
      <c:pie3DChart>
        <c:varyColors val="1"/>
        <c:ser>
          <c:idx val="0"/>
          <c:order val="0"/>
          <c:tx>
            <c:strRef>
              <c:f>'IV.3.6.Cartera de inv fp'!$B$4</c:f>
              <c:strCache>
                <c:ptCount val="1"/>
                <c:pt idx="0">
                  <c:v>Inversión </c:v>
                </c:pt>
              </c:strCache>
            </c:strRef>
          </c:tx>
          <c:explosion val="15"/>
          <c:dPt>
            <c:idx val="0"/>
            <c:bubble3D val="0"/>
            <c:explosion val="10"/>
            <c:spPr>
              <a:solidFill>
                <a:srgbClr val="00539B"/>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EA25-4C03-AE74-A5C04F3B8283}"/>
              </c:ext>
            </c:extLst>
          </c:dPt>
          <c:dPt>
            <c:idx val="1"/>
            <c:bubble3D val="0"/>
            <c:explosion val="9"/>
            <c:spPr>
              <a:solidFill>
                <a:schemeClr val="accent1">
                  <a:shade val="58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EA25-4C03-AE74-A5C04F3B8283}"/>
              </c:ext>
            </c:extLst>
          </c:dPt>
          <c:dPt>
            <c:idx val="2"/>
            <c:bubble3D val="0"/>
            <c:explosion val="6"/>
            <c:spPr>
              <a:solidFill>
                <a:schemeClr val="accent1">
                  <a:lumMod val="60000"/>
                  <a:lumOff val="4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EA25-4C03-AE74-A5C04F3B8283}"/>
              </c:ext>
            </c:extLst>
          </c:dPt>
          <c:dPt>
            <c:idx val="3"/>
            <c:bubble3D val="0"/>
            <c:spPr>
              <a:solidFill>
                <a:schemeClr val="accent1">
                  <a:shade val="86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EA25-4C03-AE74-A5C04F3B8283}"/>
              </c:ext>
            </c:extLst>
          </c:dPt>
          <c:dPt>
            <c:idx val="4"/>
            <c:bubble3D val="0"/>
            <c:explosion val="7"/>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EA25-4C03-AE74-A5C04F3B8283}"/>
              </c:ext>
            </c:extLst>
          </c:dPt>
          <c:dPt>
            <c:idx val="5"/>
            <c:bubble3D val="0"/>
            <c:spPr>
              <a:solidFill>
                <a:srgbClr val="00A94F"/>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EA25-4C03-AE74-A5C04F3B8283}"/>
              </c:ext>
            </c:extLst>
          </c:dPt>
          <c:dPt>
            <c:idx val="6"/>
            <c:bubble3D val="0"/>
            <c:explosion val="9"/>
            <c:spPr>
              <a:solidFill>
                <a:schemeClr val="accent1">
                  <a:tint val="72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EA25-4C03-AE74-A5C04F3B8283}"/>
              </c:ext>
            </c:extLst>
          </c:dPt>
          <c:dPt>
            <c:idx val="7"/>
            <c:bubble3D val="0"/>
            <c:explosion val="10"/>
            <c:spPr>
              <a:solidFill>
                <a:schemeClr val="accent1">
                  <a:tint val="58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EA25-4C03-AE74-A5C04F3B8283}"/>
              </c:ext>
            </c:extLst>
          </c:dPt>
          <c:dPt>
            <c:idx val="8"/>
            <c:bubble3D val="0"/>
            <c:spPr>
              <a:solidFill>
                <a:schemeClr val="accent1">
                  <a:tint val="44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EA25-4C03-AE74-A5C04F3B8283}"/>
              </c:ext>
            </c:extLst>
          </c:dPt>
          <c:dLbls>
            <c:dLbl>
              <c:idx val="0"/>
              <c:layout>
                <c:manualLayout>
                  <c:x val="4.003267027397106E-2"/>
                  <c:y val="-9.042657755061979E-3"/>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B6F1AFB7-BEA2-4D02-BD8E-2D8CD935846D}" type="CATEGORYNAME">
                      <a:rPr lang="en-US" sz="1400" b="0">
                        <a:solidFill>
                          <a:schemeClr val="tx1"/>
                        </a:solidFill>
                      </a:rPr>
                      <a:pPr>
                        <a:defRPr sz="1400" b="0">
                          <a:solidFill>
                            <a:schemeClr val="tx1"/>
                          </a:solidFill>
                        </a:defRPr>
                      </a:pPr>
                      <a:t>[NOMBRE DE CATEGORÍA]</a:t>
                    </a:fld>
                    <a:r>
                      <a:rPr lang="en-US" sz="1400" b="0">
                        <a:solidFill>
                          <a:schemeClr val="tx1"/>
                        </a:solidFill>
                      </a:rPr>
                      <a:t> </a:t>
                    </a:r>
                    <a:fld id="{802593D4-D7C9-4FFF-8538-6F19ABEF7343}" type="VALUE">
                      <a:rPr lang="en-US" sz="1400" b="0">
                        <a:solidFill>
                          <a:schemeClr val="tx1"/>
                        </a:solidFill>
                      </a:rPr>
                      <a:pPr>
                        <a:defRPr sz="1400" b="0">
                          <a:solidFill>
                            <a:schemeClr val="tx1"/>
                          </a:solidFill>
                        </a:defRPr>
                      </a:pPr>
                      <a:t>[VALOR]</a:t>
                    </a:fld>
                    <a:r>
                      <a:rPr lang="en-US" sz="1400" b="0">
                        <a:solidFill>
                          <a:schemeClr val="tx1"/>
                        </a:solidFill>
                      </a:rPr>
                      <a:t> </a:t>
                    </a:r>
                  </a:p>
                  <a:p>
                    <a:pPr>
                      <a:defRPr sz="1400" b="0">
                        <a:solidFill>
                          <a:schemeClr val="tx1"/>
                        </a:solidFill>
                      </a:defRPr>
                    </a:pPr>
                    <a:fld id="{D001C737-3F8B-48C0-B8FC-3D84735647BA}" type="PERCENTAGE">
                      <a:rPr lang="en-US" sz="1400" b="0">
                        <a:solidFill>
                          <a:schemeClr val="tx1"/>
                        </a:solidFill>
                      </a:rPr>
                      <a:pPr>
                        <a:defRPr sz="1400" b="0">
                          <a:solidFill>
                            <a:schemeClr val="tx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EA25-4C03-AE74-A5C04F3B8283}"/>
                </c:ext>
              </c:extLst>
            </c:dLbl>
            <c:dLbl>
              <c:idx val="1"/>
              <c:layout>
                <c:manualLayout>
                  <c:x val="4.5014591600841092E-2"/>
                  <c:y val="-7.0372560833477094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9DB53A80-1631-4C54-B94A-7623F16DC562}" type="CATEGORYNAME">
                      <a:rPr lang="en-US" sz="1400" b="0">
                        <a:solidFill>
                          <a:schemeClr val="tx1"/>
                        </a:solidFill>
                      </a:rPr>
                      <a:pPr>
                        <a:defRPr sz="1400" b="0">
                          <a:solidFill>
                            <a:schemeClr val="tx1"/>
                          </a:solidFill>
                        </a:defRPr>
                      </a:pPr>
                      <a:t>[NOMBRE DE CATEGORÍA]</a:t>
                    </a:fld>
                    <a:r>
                      <a:rPr lang="en-US" sz="1400" b="0">
                        <a:solidFill>
                          <a:schemeClr val="tx1"/>
                        </a:solidFill>
                      </a:rPr>
                      <a:t> </a:t>
                    </a:r>
                    <a:fld id="{8B1BE688-23E6-409E-A9E5-487FD9D966BE}" type="VALUE">
                      <a:rPr lang="en-US" sz="1400" b="0">
                        <a:solidFill>
                          <a:schemeClr val="tx1"/>
                        </a:solidFill>
                      </a:rPr>
                      <a:pPr>
                        <a:defRPr sz="1400" b="0">
                          <a:solidFill>
                            <a:schemeClr val="tx1"/>
                          </a:solidFill>
                        </a:defRPr>
                      </a:pPr>
                      <a:t>[VALOR]</a:t>
                    </a:fld>
                    <a:r>
                      <a:rPr lang="en-US" sz="1400" b="0">
                        <a:solidFill>
                          <a:schemeClr val="tx1"/>
                        </a:solidFill>
                      </a:rPr>
                      <a:t> </a:t>
                    </a:r>
                  </a:p>
                  <a:p>
                    <a:pPr>
                      <a:defRPr sz="1400" b="0">
                        <a:solidFill>
                          <a:schemeClr val="tx1"/>
                        </a:solidFill>
                      </a:defRPr>
                    </a:pPr>
                    <a:fld id="{D0DF9589-4A9B-4BCB-BDFB-E932696D7EAC}" type="PERCENTAGE">
                      <a:rPr lang="en-US" sz="1400" b="0">
                        <a:solidFill>
                          <a:schemeClr val="tx1"/>
                        </a:solidFill>
                      </a:rPr>
                      <a:pPr>
                        <a:defRPr sz="1400" b="0">
                          <a:solidFill>
                            <a:schemeClr val="tx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EA25-4C03-AE74-A5C04F3B8283}"/>
                </c:ext>
              </c:extLst>
            </c:dLbl>
            <c:dLbl>
              <c:idx val="2"/>
              <c:layout>
                <c:manualLayout>
                  <c:x val="3.8164545052887133E-2"/>
                  <c:y val="-6.2553387407535193E-3"/>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C822C21F-0988-4DDE-BA82-A40D03D21168}" type="CATEGORYNAME">
                      <a:rPr lang="en-US" sz="1400" b="0">
                        <a:solidFill>
                          <a:schemeClr val="tx1"/>
                        </a:solidFill>
                      </a:rPr>
                      <a:pPr>
                        <a:defRPr sz="1400" b="0">
                          <a:solidFill>
                            <a:schemeClr val="tx1"/>
                          </a:solidFill>
                        </a:defRPr>
                      </a:pPr>
                      <a:t>[NOMBRE DE CATEGORÍA]</a:t>
                    </a:fld>
                    <a:r>
                      <a:rPr lang="en-US" sz="1400" b="0">
                        <a:solidFill>
                          <a:schemeClr val="tx1"/>
                        </a:solidFill>
                      </a:rPr>
                      <a:t> </a:t>
                    </a:r>
                    <a:fld id="{E05FC477-5633-4DC9-A14F-63E5DD5E4C00}" type="VALUE">
                      <a:rPr lang="en-US" sz="1400" b="0">
                        <a:solidFill>
                          <a:schemeClr val="tx1"/>
                        </a:solidFill>
                      </a:rPr>
                      <a:pPr>
                        <a:defRPr sz="1400" b="0">
                          <a:solidFill>
                            <a:schemeClr val="tx1"/>
                          </a:solidFill>
                        </a:defRPr>
                      </a:pPr>
                      <a:t>[VALOR]</a:t>
                    </a:fld>
                    <a:r>
                      <a:rPr lang="en-US" sz="1400" b="0">
                        <a:solidFill>
                          <a:schemeClr val="tx1"/>
                        </a:solidFill>
                      </a:rPr>
                      <a:t> </a:t>
                    </a:r>
                  </a:p>
                  <a:p>
                    <a:pPr>
                      <a:defRPr sz="1400" b="0">
                        <a:solidFill>
                          <a:schemeClr val="tx1"/>
                        </a:solidFill>
                      </a:defRPr>
                    </a:pPr>
                    <a:fld id="{87E1A451-509B-4625-B12B-E5AD063B949E}" type="PERCENTAGE">
                      <a:rPr lang="en-US" sz="1400" b="0">
                        <a:solidFill>
                          <a:schemeClr val="tx1"/>
                        </a:solidFill>
                      </a:rPr>
                      <a:pPr>
                        <a:defRPr sz="1400" b="0">
                          <a:solidFill>
                            <a:schemeClr val="tx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EA25-4C03-AE74-A5C04F3B8283}"/>
                </c:ext>
              </c:extLst>
            </c:dLbl>
            <c:dLbl>
              <c:idx val="3"/>
              <c:layout>
                <c:manualLayout>
                  <c:x val="3.5228810818049662E-2"/>
                  <c:y val="6.8808726148288715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441E169C-1271-4FB6-9C79-850CD6DBDDF9}" type="CATEGORYNAME">
                      <a:rPr lang="en-US" sz="1400" b="0">
                        <a:solidFill>
                          <a:schemeClr val="tx1"/>
                        </a:solidFill>
                      </a:rPr>
                      <a:pPr>
                        <a:defRPr sz="1400" b="0">
                          <a:solidFill>
                            <a:schemeClr val="tx1"/>
                          </a:solidFill>
                        </a:defRPr>
                      </a:pPr>
                      <a:t>[NOMBRE DE CATEGORÍA]</a:t>
                    </a:fld>
                    <a:r>
                      <a:rPr lang="en-US" sz="1400" b="0">
                        <a:solidFill>
                          <a:schemeClr val="tx1"/>
                        </a:solidFill>
                      </a:rPr>
                      <a:t> </a:t>
                    </a:r>
                    <a:fld id="{FC9DF459-C227-4F7A-863B-82216E0DF0CF}" type="VALUE">
                      <a:rPr lang="en-US" sz="1400" b="0">
                        <a:solidFill>
                          <a:schemeClr val="tx1"/>
                        </a:solidFill>
                      </a:rPr>
                      <a:pPr>
                        <a:defRPr sz="1400" b="0">
                          <a:solidFill>
                            <a:schemeClr val="tx1"/>
                          </a:solidFill>
                        </a:defRPr>
                      </a:pPr>
                      <a:t>[VALOR]</a:t>
                    </a:fld>
                    <a:r>
                      <a:rPr lang="en-US" sz="1400" b="0">
                        <a:solidFill>
                          <a:schemeClr val="tx1"/>
                        </a:solidFill>
                      </a:rPr>
                      <a:t> </a:t>
                    </a:r>
                  </a:p>
                  <a:p>
                    <a:pPr>
                      <a:defRPr sz="1400" b="0">
                        <a:solidFill>
                          <a:schemeClr val="tx1"/>
                        </a:solidFill>
                      </a:defRPr>
                    </a:pPr>
                    <a:fld id="{620B5D4B-2CA5-470A-B586-099CE11DD813}" type="PERCENTAGE">
                      <a:rPr lang="en-US" sz="1400" b="0">
                        <a:solidFill>
                          <a:schemeClr val="tx1"/>
                        </a:solidFill>
                      </a:rPr>
                      <a:pPr>
                        <a:defRPr sz="1400" b="0">
                          <a:solidFill>
                            <a:schemeClr val="tx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EA25-4C03-AE74-A5C04F3B8283}"/>
                </c:ext>
              </c:extLst>
            </c:dLbl>
            <c:dLbl>
              <c:idx val="4"/>
              <c:layout>
                <c:manualLayout>
                  <c:x val="-6.0671840853307756E-2"/>
                  <c:y val="0.10321308922243308"/>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7DD70EF7-1AAF-438F-9331-27DA076168CA}" type="CATEGORYNAME">
                      <a:rPr lang="en-US" sz="1400" b="0">
                        <a:solidFill>
                          <a:schemeClr val="tx1"/>
                        </a:solidFill>
                      </a:rPr>
                      <a:pPr>
                        <a:defRPr sz="1400" b="0">
                          <a:solidFill>
                            <a:schemeClr val="tx1"/>
                          </a:solidFill>
                        </a:defRPr>
                      </a:pPr>
                      <a:t>[NOMBRE DE CATEGORÍA]</a:t>
                    </a:fld>
                    <a:r>
                      <a:rPr lang="en-US" sz="1400" b="0">
                        <a:solidFill>
                          <a:schemeClr val="tx1"/>
                        </a:solidFill>
                      </a:rPr>
                      <a:t> </a:t>
                    </a:r>
                    <a:fld id="{6D252B49-7D56-4E22-A534-BB9B7756DFBD}" type="VALUE">
                      <a:rPr lang="en-US" sz="1400" b="0">
                        <a:solidFill>
                          <a:schemeClr val="tx1"/>
                        </a:solidFill>
                      </a:rPr>
                      <a:pPr>
                        <a:defRPr sz="1400" b="0">
                          <a:solidFill>
                            <a:schemeClr val="tx1"/>
                          </a:solidFill>
                        </a:defRPr>
                      </a:pPr>
                      <a:t>[VALOR]</a:t>
                    </a:fld>
                    <a:r>
                      <a:rPr lang="en-US" sz="1400" b="0">
                        <a:solidFill>
                          <a:schemeClr val="tx1"/>
                        </a:solidFill>
                      </a:rPr>
                      <a:t> </a:t>
                    </a:r>
                  </a:p>
                  <a:p>
                    <a:pPr>
                      <a:defRPr sz="1400" b="0">
                        <a:solidFill>
                          <a:schemeClr val="tx1"/>
                        </a:solidFill>
                      </a:defRPr>
                    </a:pPr>
                    <a:fld id="{1D9AE98C-01ED-475F-925F-8D75A818D38B}" type="PERCENTAGE">
                      <a:rPr lang="en-US" sz="1400" b="0">
                        <a:solidFill>
                          <a:schemeClr val="tx1"/>
                        </a:solidFill>
                      </a:rPr>
                      <a:pPr>
                        <a:defRPr sz="1400" b="0">
                          <a:solidFill>
                            <a:schemeClr val="tx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EA25-4C03-AE74-A5C04F3B8283}"/>
                </c:ext>
              </c:extLst>
            </c:dLbl>
            <c:dLbl>
              <c:idx val="5"/>
              <c:layout>
                <c:manualLayout>
                  <c:x val="-2.0550139643862323E-2"/>
                  <c:y val="9.3830081111302786E-3"/>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EF644DE4-DF8F-49A5-9A62-64921D302CCE}" type="CATEGORYNAME">
                      <a:rPr lang="en-US" sz="1400" b="0">
                        <a:solidFill>
                          <a:schemeClr val="tx1"/>
                        </a:solidFill>
                      </a:rPr>
                      <a:pPr>
                        <a:defRPr sz="1400" b="0">
                          <a:solidFill>
                            <a:schemeClr val="tx1"/>
                          </a:solidFill>
                        </a:defRPr>
                      </a:pPr>
                      <a:t>[NOMBRE DE CATEGORÍA]</a:t>
                    </a:fld>
                    <a:r>
                      <a:rPr lang="en-US" sz="1400" b="0">
                        <a:solidFill>
                          <a:schemeClr val="tx1"/>
                        </a:solidFill>
                      </a:rPr>
                      <a:t> </a:t>
                    </a:r>
                    <a:fld id="{3E2E50A4-1B0A-4FC5-902F-E8410AC53794}" type="VALUE">
                      <a:rPr lang="en-US" sz="1400" b="0">
                        <a:solidFill>
                          <a:schemeClr val="tx1"/>
                        </a:solidFill>
                      </a:rPr>
                      <a:pPr>
                        <a:defRPr sz="1400" b="0">
                          <a:solidFill>
                            <a:schemeClr val="tx1"/>
                          </a:solidFill>
                        </a:defRPr>
                      </a:pPr>
                      <a:t>[VALOR]</a:t>
                    </a:fld>
                    <a:r>
                      <a:rPr lang="en-US" sz="1400" b="0">
                        <a:solidFill>
                          <a:schemeClr val="tx1"/>
                        </a:solidFill>
                      </a:rPr>
                      <a:t> </a:t>
                    </a:r>
                  </a:p>
                  <a:p>
                    <a:pPr>
                      <a:defRPr sz="1400" b="0">
                        <a:solidFill>
                          <a:schemeClr val="tx1"/>
                        </a:solidFill>
                      </a:defRPr>
                    </a:pPr>
                    <a:fld id="{4111708A-3B59-4967-84E6-EECC52FCFB84}" type="PERCENTAGE">
                      <a:rPr lang="en-US" sz="1400" b="0">
                        <a:solidFill>
                          <a:schemeClr val="tx1"/>
                        </a:solidFill>
                      </a:rPr>
                      <a:pPr>
                        <a:defRPr sz="1400" b="0">
                          <a:solidFill>
                            <a:schemeClr val="tx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B-EA25-4C03-AE74-A5C04F3B8283}"/>
                </c:ext>
              </c:extLst>
            </c:dLbl>
            <c:dLbl>
              <c:idx val="6"/>
              <c:layout>
                <c:manualLayout>
                  <c:x val="-5.7736106618470284E-2"/>
                  <c:y val="9.3830081111302508E-3"/>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A5E59B5B-77F2-432F-9811-2B7739094CF8}" type="CATEGORYNAME">
                      <a:rPr lang="en-US" sz="1400" b="0">
                        <a:solidFill>
                          <a:schemeClr val="tx1"/>
                        </a:solidFill>
                      </a:rPr>
                      <a:pPr>
                        <a:defRPr sz="1400" b="0">
                          <a:solidFill>
                            <a:schemeClr val="tx1"/>
                          </a:solidFill>
                        </a:defRPr>
                      </a:pPr>
                      <a:t>[NOMBRE DE CATEGORÍA]</a:t>
                    </a:fld>
                    <a:endParaRPr lang="en-US" sz="1400" b="0">
                      <a:solidFill>
                        <a:schemeClr val="tx1"/>
                      </a:solidFill>
                    </a:endParaRPr>
                  </a:p>
                  <a:p>
                    <a:pPr>
                      <a:defRPr sz="1400" b="0">
                        <a:solidFill>
                          <a:schemeClr val="tx1"/>
                        </a:solidFill>
                      </a:defRPr>
                    </a:pPr>
                    <a:r>
                      <a:rPr lang="en-US" sz="1400" b="0">
                        <a:solidFill>
                          <a:schemeClr val="tx1"/>
                        </a:solidFill>
                      </a:rPr>
                      <a:t> </a:t>
                    </a:r>
                    <a:fld id="{1BDD7775-3694-48B1-8E00-43164F4FB3DE}" type="VALUE">
                      <a:rPr lang="en-US" sz="1400" b="0">
                        <a:solidFill>
                          <a:schemeClr val="tx1"/>
                        </a:solidFill>
                      </a:rPr>
                      <a:pPr>
                        <a:defRPr sz="1400" b="0">
                          <a:solidFill>
                            <a:schemeClr val="tx1"/>
                          </a:solidFill>
                        </a:defRPr>
                      </a:pPr>
                      <a:t>[VALOR]</a:t>
                    </a:fld>
                    <a:r>
                      <a:rPr lang="en-US" sz="1400" b="0">
                        <a:solidFill>
                          <a:schemeClr val="tx1"/>
                        </a:solidFill>
                      </a:rPr>
                      <a:t> </a:t>
                    </a:r>
                  </a:p>
                  <a:p>
                    <a:pPr>
                      <a:defRPr sz="1400" b="0">
                        <a:solidFill>
                          <a:schemeClr val="tx1"/>
                        </a:solidFill>
                      </a:defRPr>
                    </a:pPr>
                    <a:r>
                      <a:rPr lang="en-US" sz="1400" b="0">
                        <a:solidFill>
                          <a:schemeClr val="tx1"/>
                        </a:solidFill>
                      </a:rPr>
                      <a:t> </a:t>
                    </a:r>
                    <a:fld id="{C5A6A023-0142-4CE2-AEC3-D8F09CE2FF15}" type="PERCENTAGE">
                      <a:rPr lang="en-US" sz="1400" b="0">
                        <a:solidFill>
                          <a:schemeClr val="tx1"/>
                        </a:solidFill>
                      </a:rPr>
                      <a:pPr>
                        <a:defRPr sz="1400" b="0">
                          <a:solidFill>
                            <a:schemeClr val="tx1"/>
                          </a:solidFill>
                        </a:defRPr>
                      </a:pPr>
                      <a:t>[PORCENTAJE]</a:t>
                    </a:fld>
                    <a:endParaRPr lang="en-US" sz="1400" b="0">
                      <a:solidFill>
                        <a:schemeClr val="tx1"/>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D-EA25-4C03-AE74-A5C04F3B8283}"/>
                </c:ext>
              </c:extLst>
            </c:dLbl>
            <c:dLbl>
              <c:idx val="7"/>
              <c:layout>
                <c:manualLayout>
                  <c:x val="-3.1081031248392775E-3"/>
                  <c:y val="-6.8773579299800366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50981681-95F5-453F-9142-449085960DA7}" type="CATEGORYNAME">
                      <a:rPr lang="en-US" sz="1400" b="0">
                        <a:solidFill>
                          <a:schemeClr val="tx1"/>
                        </a:solidFill>
                      </a:rPr>
                      <a:pPr>
                        <a:defRPr sz="1400" b="0">
                          <a:solidFill>
                            <a:schemeClr val="tx1"/>
                          </a:solidFill>
                        </a:defRPr>
                      </a:pPr>
                      <a:t>[NOMBRE DE CATEGORÍA]</a:t>
                    </a:fld>
                    <a:r>
                      <a:rPr lang="en-US" sz="1400" b="0">
                        <a:solidFill>
                          <a:schemeClr val="tx1"/>
                        </a:solidFill>
                      </a:rPr>
                      <a:t> </a:t>
                    </a:r>
                    <a:fld id="{B02056E3-4B15-4376-97D8-3D55DF97EFAB}" type="VALUE">
                      <a:rPr lang="en-US" sz="1400" b="0">
                        <a:solidFill>
                          <a:schemeClr val="tx1"/>
                        </a:solidFill>
                      </a:rPr>
                      <a:pPr>
                        <a:defRPr sz="1400" b="0">
                          <a:solidFill>
                            <a:schemeClr val="tx1"/>
                          </a:solidFill>
                        </a:defRPr>
                      </a:pPr>
                      <a:t>[VALOR]</a:t>
                    </a:fld>
                    <a:r>
                      <a:rPr lang="en-US" sz="1400" b="0">
                        <a:solidFill>
                          <a:schemeClr val="tx1"/>
                        </a:solidFill>
                      </a:rPr>
                      <a:t> </a:t>
                    </a:r>
                  </a:p>
                  <a:p>
                    <a:pPr>
                      <a:defRPr sz="1400" b="0">
                        <a:solidFill>
                          <a:schemeClr val="tx1"/>
                        </a:solidFill>
                      </a:defRPr>
                    </a:pPr>
                    <a:fld id="{C5E724B0-74E6-4A35-BFFD-0F1D175430A2}" type="PERCENTAGE">
                      <a:rPr lang="en-US" sz="1400" b="0">
                        <a:solidFill>
                          <a:schemeClr val="tx1"/>
                        </a:solidFill>
                      </a:rPr>
                      <a:pPr>
                        <a:defRPr sz="1400" b="0">
                          <a:solidFill>
                            <a:schemeClr val="tx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F-EA25-4C03-AE74-A5C04F3B8283}"/>
                </c:ext>
              </c:extLst>
            </c:dLbl>
            <c:dLbl>
              <c:idx val="8"/>
              <c:layout>
                <c:manualLayout>
                  <c:x val="0.12728901663775477"/>
                  <c:y val="-7.3993725912160316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25B0F813-7B7E-44B9-B531-6EF160358BCD}" type="CATEGORYNAME">
                      <a:rPr lang="en-US" sz="1400" b="0">
                        <a:solidFill>
                          <a:schemeClr val="tx1"/>
                        </a:solidFill>
                      </a:rPr>
                      <a:pPr>
                        <a:defRPr sz="1400" b="0">
                          <a:solidFill>
                            <a:schemeClr val="tx1"/>
                          </a:solidFill>
                        </a:defRPr>
                      </a:pPr>
                      <a:t>[NOMBRE DE CATEGORÍA]</a:t>
                    </a:fld>
                    <a:r>
                      <a:rPr lang="en-US" sz="1400" b="0">
                        <a:solidFill>
                          <a:schemeClr val="tx1"/>
                        </a:solidFill>
                      </a:rPr>
                      <a:t> </a:t>
                    </a:r>
                  </a:p>
                  <a:p>
                    <a:pPr>
                      <a:defRPr sz="1400" b="0">
                        <a:solidFill>
                          <a:schemeClr val="tx1"/>
                        </a:solidFill>
                      </a:defRPr>
                    </a:pPr>
                    <a:fld id="{AB02F347-BE99-467F-8042-2D347CDADC91}" type="VALUE">
                      <a:rPr lang="en-US" sz="1400" b="0">
                        <a:solidFill>
                          <a:schemeClr val="tx1"/>
                        </a:solidFill>
                      </a:rPr>
                      <a:pPr>
                        <a:defRPr sz="1400" b="0">
                          <a:solidFill>
                            <a:schemeClr val="tx1"/>
                          </a:solidFill>
                        </a:defRPr>
                      </a:pPr>
                      <a:t>[VALOR]</a:t>
                    </a:fld>
                    <a:r>
                      <a:rPr lang="en-US" sz="1400" b="0">
                        <a:solidFill>
                          <a:schemeClr val="tx1"/>
                        </a:solidFill>
                      </a:rPr>
                      <a:t> </a:t>
                    </a:r>
                  </a:p>
                  <a:p>
                    <a:pPr>
                      <a:defRPr sz="1400" b="0">
                        <a:solidFill>
                          <a:schemeClr val="tx1"/>
                        </a:solidFill>
                      </a:defRPr>
                    </a:pPr>
                    <a:fld id="{2DB289DC-793E-46FC-A1D6-5C878650ED82}" type="PERCENTAGE">
                      <a:rPr lang="en-US" sz="1400" b="0">
                        <a:solidFill>
                          <a:schemeClr val="tx1"/>
                        </a:solidFill>
                      </a:rPr>
                      <a:pPr>
                        <a:defRPr sz="1400" b="0">
                          <a:solidFill>
                            <a:schemeClr val="tx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n-US"/>
                </a:p>
              </c:txPr>
              <c:dLblPos val="bestFit"/>
              <c:showLegendKey val="1"/>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1-EA25-4C03-AE74-A5C04F3B8283}"/>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n-U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'IV.3.6.Cartera de inv fp'!$A$5:$A$13</c:f>
              <c:strCache>
                <c:ptCount val="9"/>
                <c:pt idx="0">
                  <c:v>Banco Central de la República Dominicana</c:v>
                </c:pt>
                <c:pt idx="1">
                  <c:v>Asociaciones de Ahorros y Préstamos</c:v>
                </c:pt>
                <c:pt idx="2">
                  <c:v>Bancos Comerciales y de Servicios Múltiples</c:v>
                </c:pt>
                <c:pt idx="3">
                  <c:v>Bancos de Ahorro y Crédito</c:v>
                </c:pt>
                <c:pt idx="4">
                  <c:v>Empresas Privadas</c:v>
                </c:pt>
                <c:pt idx="5">
                  <c:v>Cartera Ministerio de Hacienda</c:v>
                </c:pt>
                <c:pt idx="6">
                  <c:v>Fondos de Inversión </c:v>
                </c:pt>
                <c:pt idx="7">
                  <c:v>Fideicomisos de Oferta Pública</c:v>
                </c:pt>
                <c:pt idx="8">
                  <c:v>Otros</c:v>
                </c:pt>
              </c:strCache>
            </c:strRef>
          </c:cat>
          <c:val>
            <c:numRef>
              <c:f>'IV.3.6.Cartera de inv fp'!$B$5:$B$13</c:f>
              <c:numCache>
                <c:formatCode>"RD$"#,##0.00</c:formatCode>
                <c:ptCount val="9"/>
                <c:pt idx="0">
                  <c:v>194779538598.57999</c:v>
                </c:pt>
                <c:pt idx="1">
                  <c:v>19017104814.110001</c:v>
                </c:pt>
                <c:pt idx="2">
                  <c:v>72489880709.550003</c:v>
                </c:pt>
                <c:pt idx="3">
                  <c:v>378673609.55000001</c:v>
                </c:pt>
                <c:pt idx="4">
                  <c:v>25881711573.260002</c:v>
                </c:pt>
                <c:pt idx="5">
                  <c:v>498689189702.57996</c:v>
                </c:pt>
                <c:pt idx="6">
                  <c:v>68087164096.379997</c:v>
                </c:pt>
                <c:pt idx="7">
                  <c:v>34125637615.02</c:v>
                </c:pt>
                <c:pt idx="8">
                  <c:v>458603297.82006836</c:v>
                </c:pt>
              </c:numCache>
            </c:numRef>
          </c:val>
          <c:extLst>
            <c:ext xmlns:c16="http://schemas.microsoft.com/office/drawing/2014/chart" uri="{C3380CC4-5D6E-409C-BE32-E72D297353CC}">
              <c16:uniqueId val="{00000012-EA25-4C03-AE74-A5C04F3B8283}"/>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0894035503638629E-2"/>
          <c:y val="0.17366093412195613"/>
          <c:w val="0.96634915804104726"/>
          <c:h val="0.65978105319495761"/>
        </c:manualLayout>
      </c:layout>
      <c:barChart>
        <c:barDir val="col"/>
        <c:grouping val="clustered"/>
        <c:varyColors val="0"/>
        <c:ser>
          <c:idx val="1"/>
          <c:order val="0"/>
          <c:tx>
            <c:strRef>
              <c:f>'IV.3.8.Rentab.Real'!$B$5</c:f>
              <c:strCache>
                <c:ptCount val="1"/>
                <c:pt idx="0">
                  <c:v>Rentabilidad Nominal del Sistema</c:v>
                </c:pt>
              </c:strCache>
            </c:strRef>
          </c:tx>
          <c:spPr>
            <a:solidFill>
              <a:srgbClr val="00A94F"/>
            </a:solidFill>
            <a:ln>
              <a:noFill/>
            </a:ln>
            <a:effectLst/>
          </c:spPr>
          <c:invertIfNegative val="0"/>
          <c:dLbls>
            <c:dLbl>
              <c:idx val="12"/>
              <c:layout>
                <c:manualLayout>
                  <c:x val="-9.013095602094302E-3"/>
                  <c:y val="-2.769908499235221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1AB-4F5E-95D3-41DB5E3240F8}"/>
                </c:ext>
              </c:extLst>
            </c:dLbl>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'IV.3.8.Rentab.Real'!$A$6:$A$20</c15:sqref>
                  </c15:fullRef>
                </c:ext>
              </c:extLst>
              <c:f>'IV.3.8.Rentab.Real'!$A$8:$A$20</c:f>
              <c:strCache>
                <c:ptCount val="13"/>
                <c:pt idx="0">
                  <c:v>Dec-10</c:v>
                </c:pt>
                <c:pt idx="1">
                  <c:v>Dec-11</c:v>
                </c:pt>
                <c:pt idx="2">
                  <c:v>Dec-12</c:v>
                </c:pt>
                <c:pt idx="3">
                  <c:v>Dec-13</c:v>
                </c:pt>
                <c:pt idx="4">
                  <c:v>Dec-14</c:v>
                </c:pt>
                <c:pt idx="5">
                  <c:v>Dec-15</c:v>
                </c:pt>
                <c:pt idx="6">
                  <c:v>Dic-16</c:v>
                </c:pt>
                <c:pt idx="7">
                  <c:v>Dec-17</c:v>
                </c:pt>
                <c:pt idx="8">
                  <c:v>Dic-18</c:v>
                </c:pt>
                <c:pt idx="9">
                  <c:v>Dec-19</c:v>
                </c:pt>
                <c:pt idx="10">
                  <c:v>Dec-20</c:v>
                </c:pt>
                <c:pt idx="11">
                  <c:v>Dec.21</c:v>
                </c:pt>
                <c:pt idx="12">
                  <c:v>Nov.2022</c:v>
                </c:pt>
              </c:strCache>
            </c:strRef>
          </c:cat>
          <c:val>
            <c:numRef>
              <c:extLst>
                <c:ext xmlns:c15="http://schemas.microsoft.com/office/drawing/2012/chart" uri="{02D57815-91ED-43cb-92C2-25804820EDAC}">
                  <c15:fullRef>
                    <c15:sqref>'IV.3.8.Rentab.Real'!$B$6:$B$20</c15:sqref>
                  </c15:fullRef>
                </c:ext>
              </c:extLst>
              <c:f>'IV.3.8.Rentab.Real'!$B$8:$B$20</c:f>
              <c:numCache>
                <c:formatCode>0.00%</c:formatCode>
                <c:ptCount val="13"/>
                <c:pt idx="0">
                  <c:v>0.110547250717437</c:v>
                </c:pt>
                <c:pt idx="1">
                  <c:v>0.12663965470126301</c:v>
                </c:pt>
                <c:pt idx="2">
                  <c:v>0.1454</c:v>
                </c:pt>
                <c:pt idx="3">
                  <c:v>0.133732017269869</c:v>
                </c:pt>
                <c:pt idx="4">
                  <c:v>0.124785116569871</c:v>
                </c:pt>
                <c:pt idx="5">
                  <c:v>0.1108</c:v>
                </c:pt>
                <c:pt idx="6">
                  <c:v>0.1024</c:v>
                </c:pt>
                <c:pt idx="7">
                  <c:v>0.1082</c:v>
                </c:pt>
                <c:pt idx="8">
                  <c:v>8.7800000000000003E-2</c:v>
                </c:pt>
                <c:pt idx="9">
                  <c:v>0.10809646211624585</c:v>
                </c:pt>
                <c:pt idx="10">
                  <c:v>0.1028</c:v>
                </c:pt>
                <c:pt idx="11">
                  <c:v>0.1215</c:v>
                </c:pt>
                <c:pt idx="12">
                  <c:v>5.0099999999999999E-2</c:v>
                </c:pt>
              </c:numCache>
            </c:numRef>
          </c:val>
          <c:extLst>
            <c:ext xmlns:c16="http://schemas.microsoft.com/office/drawing/2014/chart" uri="{C3380CC4-5D6E-409C-BE32-E72D297353CC}">
              <c16:uniqueId val="{0000000E-BF8A-4748-83BA-FED14E472CC9}"/>
            </c:ext>
          </c:extLst>
        </c:ser>
        <c:ser>
          <c:idx val="0"/>
          <c:order val="2"/>
          <c:tx>
            <c:strRef>
              <c:f>'IV.3.8.Rentab.Real'!$C$5</c:f>
              <c:strCache>
                <c:ptCount val="1"/>
                <c:pt idx="0">
                  <c:v>Inflación Acumulada</c:v>
                </c:pt>
              </c:strCache>
            </c:strRef>
          </c:tx>
          <c:spPr>
            <a:solidFill>
              <a:srgbClr val="00539B"/>
            </a:solidFill>
            <a:ln>
              <a:noFill/>
            </a:ln>
            <a:effectLst/>
          </c:spPr>
          <c:invertIfNegative val="0"/>
          <c:dLbls>
            <c:dLbl>
              <c:idx val="2"/>
              <c:layout>
                <c:manualLayout>
                  <c:x val="6.7598217015706992E-3"/>
                  <c:y val="1.38495424961761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BF8A-4748-83BA-FED14E472CC9}"/>
                </c:ext>
              </c:extLst>
            </c:dLbl>
            <c:dLbl>
              <c:idx val="3"/>
              <c:layout>
                <c:manualLayout>
                  <c:x val="6.0087304013962022E-3"/>
                  <c:y val="-1.0156213838413555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BF8A-4748-83BA-FED14E472CC9}"/>
                </c:ext>
              </c:extLst>
            </c:dLbl>
            <c:dLbl>
              <c:idx val="4"/>
              <c:layout>
                <c:manualLayout>
                  <c:x val="5.2576391012216766E-3"/>
                  <c:y val="-1.0156213838413555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BF8A-4748-83BA-FED14E472CC9}"/>
                </c:ext>
              </c:extLst>
            </c:dLbl>
            <c:dLbl>
              <c:idx val="5"/>
              <c:layout>
                <c:manualLayout>
                  <c:x val="8.2620043019197772E-3"/>
                  <c:y val="1.38495424961761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BF8A-4748-83BA-FED14E472CC9}"/>
                </c:ext>
              </c:extLst>
            </c:dLbl>
            <c:dLbl>
              <c:idx val="6"/>
              <c:layout>
                <c:manualLayout>
                  <c:x val="5.2576391012216766E-3"/>
                  <c:y val="2.769908499235221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BF8A-4748-83BA-FED14E472CC9}"/>
                </c:ext>
              </c:extLst>
            </c:dLbl>
            <c:dLbl>
              <c:idx val="7"/>
              <c:layout>
                <c:manualLayout>
                  <c:x val="7.5109130017452525E-3"/>
                  <c:y val="2.7699084992351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BF8A-4748-83BA-FED14E472CC9}"/>
                </c:ext>
              </c:extLst>
            </c:dLbl>
            <c:dLbl>
              <c:idx val="8"/>
              <c:layout>
                <c:manualLayout>
                  <c:x val="7.5109130017452525E-3"/>
                  <c:y val="2.769908499235221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BF8A-4748-83BA-FED14E472CC9}"/>
                </c:ext>
              </c:extLst>
            </c:dLbl>
            <c:dLbl>
              <c:idx val="9"/>
              <c:layout>
                <c:manualLayout>
                  <c:x val="5.2576391012216766E-3"/>
                  <c:y val="2.769908499235221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BF8A-4748-83BA-FED14E472CC9}"/>
                </c:ext>
              </c:extLst>
            </c:dLbl>
            <c:dLbl>
              <c:idx val="10"/>
              <c:layout>
                <c:manualLayout>
                  <c:x val="6.7598217015707269E-3"/>
                  <c:y val="-1.0156213838413555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BF8A-4748-83BA-FED14E472CC9}"/>
                </c:ext>
              </c:extLst>
            </c:dLbl>
            <c:dLbl>
              <c:idx val="11"/>
              <c:layout>
                <c:manualLayout>
                  <c:x val="6.008730401396092E-3"/>
                  <c:y val="-5.0781069192067773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BF8A-4748-83BA-FED14E472CC9}"/>
                </c:ext>
              </c:extLst>
            </c:dLbl>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'IV.3.8.Rentab.Real'!$A$6:$A$20</c15:sqref>
                  </c15:fullRef>
                </c:ext>
              </c:extLst>
              <c:f>'IV.3.8.Rentab.Real'!$A$8:$A$20</c:f>
              <c:strCache>
                <c:ptCount val="13"/>
                <c:pt idx="0">
                  <c:v>Dec-10</c:v>
                </c:pt>
                <c:pt idx="1">
                  <c:v>Dec-11</c:v>
                </c:pt>
                <c:pt idx="2">
                  <c:v>Dec-12</c:v>
                </c:pt>
                <c:pt idx="3">
                  <c:v>Dec-13</c:v>
                </c:pt>
                <c:pt idx="4">
                  <c:v>Dec-14</c:v>
                </c:pt>
                <c:pt idx="5">
                  <c:v>Dec-15</c:v>
                </c:pt>
                <c:pt idx="6">
                  <c:v>Dic-16</c:v>
                </c:pt>
                <c:pt idx="7">
                  <c:v>Dec-17</c:v>
                </c:pt>
                <c:pt idx="8">
                  <c:v>Dic-18</c:v>
                </c:pt>
                <c:pt idx="9">
                  <c:v>Dec-19</c:v>
                </c:pt>
                <c:pt idx="10">
                  <c:v>Dec-20</c:v>
                </c:pt>
                <c:pt idx="11">
                  <c:v>Dec.21</c:v>
                </c:pt>
                <c:pt idx="12">
                  <c:v>Nov.2022</c:v>
                </c:pt>
              </c:strCache>
            </c:strRef>
          </c:cat>
          <c:val>
            <c:numRef>
              <c:extLst>
                <c:ext xmlns:c15="http://schemas.microsoft.com/office/drawing/2012/chart" uri="{02D57815-91ED-43cb-92C2-25804820EDAC}">
                  <c15:fullRef>
                    <c15:sqref>'IV.3.8.Rentab.Real'!$C$6:$C$20</c15:sqref>
                  </c15:fullRef>
                </c:ext>
              </c:extLst>
              <c:f>'IV.3.8.Rentab.Real'!$C$8:$C$20</c:f>
              <c:numCache>
                <c:formatCode>0.00%</c:formatCode>
                <c:ptCount val="13"/>
                <c:pt idx="0">
                  <c:v>6.2383050642844218E-2</c:v>
                </c:pt>
                <c:pt idx="1">
                  <c:v>7.7600000000000002E-2</c:v>
                </c:pt>
                <c:pt idx="2">
                  <c:v>3.9100000000000003E-2</c:v>
                </c:pt>
                <c:pt idx="3">
                  <c:v>3.8800000000000001E-2</c:v>
                </c:pt>
                <c:pt idx="4">
                  <c:v>1.5800000000000002E-2</c:v>
                </c:pt>
                <c:pt idx="5">
                  <c:v>2.3400000000000001E-2</c:v>
                </c:pt>
                <c:pt idx="6">
                  <c:v>1.7000000000000001E-2</c:v>
                </c:pt>
                <c:pt idx="7">
                  <c:v>4.2000000000000003E-2</c:v>
                </c:pt>
                <c:pt idx="8">
                  <c:v>2.3699999999999999E-2</c:v>
                </c:pt>
                <c:pt idx="9">
                  <c:v>3.6600000000000001E-2</c:v>
                </c:pt>
                <c:pt idx="10">
                  <c:v>5.5500000000000001E-2</c:v>
                </c:pt>
                <c:pt idx="11">
                  <c:v>8.5000000000000006E-2</c:v>
                </c:pt>
                <c:pt idx="12">
                  <c:v>7.5800000000000006E-2</c:v>
                </c:pt>
              </c:numCache>
            </c:numRef>
          </c:val>
          <c:extLst>
            <c:ext xmlns:c16="http://schemas.microsoft.com/office/drawing/2014/chart" uri="{C3380CC4-5D6E-409C-BE32-E72D297353CC}">
              <c16:uniqueId val="{0000002C-BF8A-4748-83BA-FED14E472CC9}"/>
            </c:ext>
          </c:extLst>
        </c:ser>
        <c:dLbls>
          <c:showLegendKey val="0"/>
          <c:showVal val="0"/>
          <c:showCatName val="0"/>
          <c:showSerName val="0"/>
          <c:showPercent val="0"/>
          <c:showBubbleSize val="0"/>
        </c:dLbls>
        <c:gapWidth val="150"/>
        <c:axId val="433152504"/>
        <c:axId val="433152896"/>
      </c:barChart>
      <c:lineChart>
        <c:grouping val="standard"/>
        <c:varyColors val="0"/>
        <c:ser>
          <c:idx val="2"/>
          <c:order val="1"/>
          <c:tx>
            <c:strRef>
              <c:f>'IV.3.8.Rentab.Real'!$D$5</c:f>
              <c:strCache>
                <c:ptCount val="1"/>
                <c:pt idx="0">
                  <c:v>Rentabilidad Real</c:v>
                </c:pt>
              </c:strCache>
            </c:strRef>
          </c:tx>
          <c:spPr>
            <a:ln w="28575" cap="rnd" cmpd="sng" algn="ctr">
              <a:solidFill>
                <a:srgbClr val="00539B"/>
              </a:solidFill>
              <a:prstDash val="solid"/>
              <a:round/>
            </a:ln>
            <a:effectLst/>
          </c:spPr>
          <c:marker>
            <c:symbol val="circle"/>
            <c:size val="15"/>
            <c:spPr>
              <a:solidFill>
                <a:schemeClr val="bg1">
                  <a:lumMod val="50000"/>
                </a:schemeClr>
              </a:solidFill>
              <a:ln w="9525" cap="flat" cmpd="sng" algn="ctr">
                <a:solidFill>
                  <a:srgbClr val="00539B"/>
                </a:solidFill>
                <a:prstDash val="solid"/>
                <a:round/>
              </a:ln>
              <a:effectLst/>
            </c:spPr>
          </c:marker>
          <c:dLbls>
            <c:dLbl>
              <c:idx val="0"/>
              <c:layout>
                <c:manualLayout>
                  <c:x val="-2.751625935241736E-2"/>
                  <c:y val="2.3869741017917383E-2"/>
                </c:manualLayout>
              </c:layout>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mn-lt"/>
                      <a:ea typeface="+mn-ea"/>
                      <a:cs typeface="+mn-cs"/>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F8A-4748-83BA-FED14E472CC9}"/>
                </c:ext>
              </c:extLst>
            </c:dLbl>
            <c:dLbl>
              <c:idx val="1"/>
              <c:layout>
                <c:manualLayout>
                  <c:x val="-2.6014076752068311E-2"/>
                  <c:y val="2.6639649517152603E-2"/>
                </c:manualLayout>
              </c:layout>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mn-lt"/>
                      <a:ea typeface="+mn-ea"/>
                      <a:cs typeface="+mn-cs"/>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F8A-4748-83BA-FED14E472CC9}"/>
                </c:ext>
              </c:extLst>
            </c:dLbl>
            <c:dLbl>
              <c:idx val="2"/>
              <c:layout>
                <c:manualLayout>
                  <c:x val="-9.9476712088775489E-3"/>
                  <c:y val="-2.6340387684438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F8A-4748-83BA-FED14E472CC9}"/>
                </c:ext>
              </c:extLst>
            </c:dLbl>
            <c:dLbl>
              <c:idx val="3"/>
              <c:layout>
                <c:manualLayout>
                  <c:x val="-4.4035965938196611E-3"/>
                  <c:y val="1.552249772948649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F8A-4748-83BA-FED14E472CC9}"/>
                </c:ext>
              </c:extLst>
            </c:dLbl>
            <c:dLbl>
              <c:idx val="4"/>
              <c:layout>
                <c:manualLayout>
                  <c:x val="-5.9715321626760045E-3"/>
                  <c:y val="-2.60073679916238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BF8A-4748-83BA-FED14E472CC9}"/>
                </c:ext>
              </c:extLst>
            </c:dLbl>
            <c:dLbl>
              <c:idx val="5"/>
              <c:layout>
                <c:manualLayout>
                  <c:x val="-7.2367942477051797E-3"/>
                  <c:y val="-2.59886119683166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F8A-4748-83BA-FED14E472CC9}"/>
                </c:ext>
              </c:extLst>
            </c:dLbl>
            <c:dLbl>
              <c:idx val="6"/>
              <c:layout>
                <c:manualLayout>
                  <c:x val="-7.9878855478797053E-3"/>
                  <c:y val="-2.46036577186990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BF8A-4748-83BA-FED14E472CC9}"/>
                </c:ext>
              </c:extLst>
            </c:dLbl>
            <c:dLbl>
              <c:idx val="7"/>
              <c:layout>
                <c:manualLayout>
                  <c:x val="-8.73897684805423E-3"/>
                  <c:y val="-2.73735662179342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BF8A-4748-83BA-FED14E472CC9}"/>
                </c:ext>
              </c:extLst>
            </c:dLbl>
            <c:dLbl>
              <c:idx val="8"/>
              <c:layout>
                <c:manualLayout>
                  <c:x val="-8.7389768480543393E-3"/>
                  <c:y val="-3.152842896678715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BF8A-4748-83BA-FED14E472CC9}"/>
                </c:ext>
              </c:extLst>
            </c:dLbl>
            <c:dLbl>
              <c:idx val="9"/>
              <c:layout>
                <c:manualLayout>
                  <c:x val="-6.4857029475306541E-3"/>
                  <c:y val="-2.7373566217934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BF8A-4748-83BA-FED14E472CC9}"/>
                </c:ext>
              </c:extLst>
            </c:dLbl>
            <c:dLbl>
              <c:idx val="10"/>
              <c:layout>
                <c:manualLayout>
                  <c:x val="-2.7343508353377219E-2"/>
                  <c:y val="2.5254695267534991E-2"/>
                </c:manualLayout>
              </c:layout>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mn-lt"/>
                      <a:ea typeface="+mn-ea"/>
                      <a:cs typeface="+mn-cs"/>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BF8A-4748-83BA-FED14E472CC9}"/>
                </c:ext>
              </c:extLst>
            </c:dLbl>
            <c:dLbl>
              <c:idx val="11"/>
              <c:layout>
                <c:manualLayout>
                  <c:x val="-2.8094599653551856E-2"/>
                  <c:y val="-3.152842896678705E-2"/>
                </c:manualLayout>
              </c:layout>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mn-lt"/>
                      <a:ea typeface="+mn-ea"/>
                      <a:cs typeface="+mn-cs"/>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BF8A-4748-83BA-FED14E472CC9}"/>
                </c:ext>
              </c:extLst>
            </c:dLbl>
            <c:dLbl>
              <c:idx val="12"/>
              <c:layout>
                <c:manualLayout>
                  <c:x val="-1.3583515734180028E-2"/>
                  <c:y val="2.10998325186819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1AB-4F5E-95D3-41DB5E3240F8}"/>
                </c:ext>
              </c:extLst>
            </c:dLbl>
            <c:spPr>
              <a:noFill/>
              <a:ln>
                <a:noFill/>
              </a:ln>
              <a:effectLst/>
            </c:spPr>
            <c:txPr>
              <a:bodyPr rot="0" spcFirstLastPara="1" vertOverflow="ellipsis" vert="horz" wrap="square" anchor="ctr" anchorCtr="1"/>
              <a:lstStyle/>
              <a:p>
                <a:pPr>
                  <a:defRPr sz="1600" b="1" i="0" u="none" strike="noStrike" kern="1200" baseline="0">
                    <a:solidFill>
                      <a:schemeClr val="accent3">
                        <a:lumMod val="50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'IV.3.8.Rentab.Real'!$A$6:$A$20</c15:sqref>
                  </c15:fullRef>
                </c:ext>
              </c:extLst>
              <c:f>'IV.3.8.Rentab.Real'!$A$8:$A$20</c:f>
              <c:strCache>
                <c:ptCount val="13"/>
                <c:pt idx="0">
                  <c:v>Dec-10</c:v>
                </c:pt>
                <c:pt idx="1">
                  <c:v>Dec-11</c:v>
                </c:pt>
                <c:pt idx="2">
                  <c:v>Dec-12</c:v>
                </c:pt>
                <c:pt idx="3">
                  <c:v>Dec-13</c:v>
                </c:pt>
                <c:pt idx="4">
                  <c:v>Dec-14</c:v>
                </c:pt>
                <c:pt idx="5">
                  <c:v>Dec-15</c:v>
                </c:pt>
                <c:pt idx="6">
                  <c:v>Dic-16</c:v>
                </c:pt>
                <c:pt idx="7">
                  <c:v>Dec-17</c:v>
                </c:pt>
                <c:pt idx="8">
                  <c:v>Dic-18</c:v>
                </c:pt>
                <c:pt idx="9">
                  <c:v>Dec-19</c:v>
                </c:pt>
                <c:pt idx="10">
                  <c:v>Dec-20</c:v>
                </c:pt>
                <c:pt idx="11">
                  <c:v>Dec.21</c:v>
                </c:pt>
                <c:pt idx="12">
                  <c:v>Nov.2022</c:v>
                </c:pt>
              </c:strCache>
            </c:strRef>
          </c:cat>
          <c:val>
            <c:numRef>
              <c:extLst>
                <c:ext xmlns:c15="http://schemas.microsoft.com/office/drawing/2012/chart" uri="{02D57815-91ED-43cb-92C2-25804820EDAC}">
                  <c15:fullRef>
                    <c15:sqref>'IV.3.8.Rentab.Real'!$D$6:$D$20</c15:sqref>
                  </c15:fullRef>
                </c:ext>
              </c:extLst>
              <c:f>'IV.3.8.Rentab.Real'!$D$8:$D$20</c:f>
              <c:numCache>
                <c:formatCode>0.00%</c:formatCode>
                <c:ptCount val="13"/>
                <c:pt idx="0">
                  <c:v>4.8164200074592781E-2</c:v>
                </c:pt>
                <c:pt idx="1">
                  <c:v>4.9039654701263008E-2</c:v>
                </c:pt>
                <c:pt idx="2">
                  <c:v>0.10630000000000001</c:v>
                </c:pt>
                <c:pt idx="3">
                  <c:v>9.4932017269868996E-2</c:v>
                </c:pt>
                <c:pt idx="4">
                  <c:v>0.108985116569871</c:v>
                </c:pt>
                <c:pt idx="5">
                  <c:v>8.7399999999999992E-2</c:v>
                </c:pt>
                <c:pt idx="6">
                  <c:v>8.5400000000000004E-2</c:v>
                </c:pt>
                <c:pt idx="7">
                  <c:v>6.6200000000000009E-2</c:v>
                </c:pt>
                <c:pt idx="8">
                  <c:v>6.4100000000000004E-2</c:v>
                </c:pt>
                <c:pt idx="9">
                  <c:v>7.1496462116245857E-2</c:v>
                </c:pt>
                <c:pt idx="10">
                  <c:v>4.7300000000000002E-2</c:v>
                </c:pt>
                <c:pt idx="11">
                  <c:v>3.6499999999999991E-2</c:v>
                </c:pt>
                <c:pt idx="12">
                  <c:v>-2.5700000000000008E-2</c:v>
                </c:pt>
              </c:numCache>
            </c:numRef>
          </c:val>
          <c:smooth val="0"/>
          <c:extLst>
            <c:ext xmlns:c16="http://schemas.microsoft.com/office/drawing/2014/chart" uri="{C3380CC4-5D6E-409C-BE32-E72D297353CC}">
              <c16:uniqueId val="{0000001D-BF8A-4748-83BA-FED14E472CC9}"/>
            </c:ext>
          </c:extLst>
        </c:ser>
        <c:dLbls>
          <c:showLegendKey val="0"/>
          <c:showVal val="0"/>
          <c:showCatName val="0"/>
          <c:showSerName val="0"/>
          <c:showPercent val="0"/>
          <c:showBubbleSize val="0"/>
        </c:dLbls>
        <c:marker val="1"/>
        <c:smooth val="0"/>
        <c:axId val="963201912"/>
        <c:axId val="963191744"/>
      </c:lineChart>
      <c:catAx>
        <c:axId val="433152504"/>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lang="en-US" sz="1600" b="0" i="0" u="none" strike="noStrike" kern="1200" baseline="0">
                <a:solidFill>
                  <a:schemeClr val="tx1"/>
                </a:solidFill>
                <a:latin typeface="+mn-lt"/>
                <a:ea typeface="+mn-ea"/>
                <a:cs typeface="+mn-cs"/>
              </a:defRPr>
            </a:pPr>
            <a:endParaRPr lang="en-US"/>
          </a:p>
        </c:txPr>
        <c:crossAx val="433152896"/>
        <c:crosses val="autoZero"/>
        <c:auto val="0"/>
        <c:lblAlgn val="ctr"/>
        <c:lblOffset val="100"/>
        <c:noMultiLvlLbl val="0"/>
      </c:catAx>
      <c:valAx>
        <c:axId val="433152896"/>
        <c:scaling>
          <c:orientation val="minMax"/>
        </c:scaling>
        <c:delete val="1"/>
        <c:axPos val="l"/>
        <c:numFmt formatCode="0.00%" sourceLinked="1"/>
        <c:majorTickMark val="out"/>
        <c:minorTickMark val="none"/>
        <c:tickLblPos val="nextTo"/>
        <c:crossAx val="433152504"/>
        <c:crosses val="autoZero"/>
        <c:crossBetween val="between"/>
      </c:valAx>
      <c:valAx>
        <c:axId val="963191744"/>
        <c:scaling>
          <c:orientation val="minMax"/>
        </c:scaling>
        <c:delete val="0"/>
        <c:axPos val="r"/>
        <c:numFmt formatCode="0.0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mn-lt"/>
                <a:ea typeface="+mn-ea"/>
                <a:cs typeface="+mn-cs"/>
              </a:defRPr>
            </a:pPr>
            <a:endParaRPr lang="en-US"/>
          </a:p>
        </c:txPr>
        <c:crossAx val="963201912"/>
        <c:crosses val="max"/>
        <c:crossBetween val="between"/>
      </c:valAx>
      <c:catAx>
        <c:axId val="963201912"/>
        <c:scaling>
          <c:orientation val="minMax"/>
        </c:scaling>
        <c:delete val="1"/>
        <c:axPos val="b"/>
        <c:numFmt formatCode="General" sourceLinked="1"/>
        <c:majorTickMark val="out"/>
        <c:minorTickMark val="none"/>
        <c:tickLblPos val="nextTo"/>
        <c:crossAx val="963191744"/>
        <c:crosses val="autoZero"/>
        <c:auto val="0"/>
        <c:lblAlgn val="ctr"/>
        <c:lblOffset val="100"/>
        <c:noMultiLvlLbl val="0"/>
      </c:catAx>
      <c:spPr>
        <a:solidFill>
          <a:schemeClr val="bg1"/>
        </a:solidFill>
        <a:ln>
          <a:noFill/>
        </a:ln>
        <a:effectLst/>
      </c:spPr>
    </c:plotArea>
    <c:legend>
      <c:legendPos val="b"/>
      <c:layout>
        <c:manualLayout>
          <c:xMode val="edge"/>
          <c:yMode val="edge"/>
          <c:x val="0.1063063872922449"/>
          <c:y val="7.968390340329129E-2"/>
          <c:w val="0.67670345436942925"/>
          <c:h val="4.38123686423047E-2"/>
        </c:manualLayout>
      </c:layout>
      <c:overlay val="0"/>
      <c:spPr>
        <a:noFill/>
        <a:ln>
          <a:noFill/>
        </a:ln>
        <a:effectLst/>
      </c:spPr>
      <c:txPr>
        <a:bodyPr rot="0" spcFirstLastPara="1" vertOverflow="ellipsis" vert="horz" wrap="square" anchor="ctr" anchorCtr="1"/>
        <a:lstStyle/>
        <a:p>
          <a:pPr>
            <a:defRPr lang="en-US" sz="20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n-US"/>
    </a:p>
  </c:txPr>
  <c:printSettings>
    <c:headerFooter/>
    <c:pageMargins b="0.75000000000001565" l="0.70000000000000095" r="0.70000000000000095" t="0.75000000000001565" header="0.30000000000000032" footer="0.30000000000000032"/>
    <c:pageSetup orientation="landscape"/>
  </c:printSettings>
  <c:userShapes r:id="rId3"/>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2.9572719527883717E-2"/>
          <c:y val="0.19363691818020495"/>
          <c:w val="0.94204636498574312"/>
          <c:h val="0.58843719205387501"/>
        </c:manualLayout>
      </c:layout>
      <c:lineChart>
        <c:grouping val="standard"/>
        <c:varyColors val="0"/>
        <c:ser>
          <c:idx val="0"/>
          <c:order val="0"/>
          <c:tx>
            <c:strRef>
              <c:f>'IV.3.7. Rent. nom. de los FP'!$B$5</c:f>
              <c:strCache>
                <c:ptCount val="1"/>
                <c:pt idx="0">
                  <c:v>Promedio CCI </c:v>
                </c:pt>
              </c:strCache>
            </c:strRef>
          </c:tx>
          <c:spPr>
            <a:ln w="28575" cap="rnd" cmpd="sng" algn="ctr">
              <a:solidFill>
                <a:schemeClr val="accent5">
                  <a:shade val="76000"/>
                  <a:shade val="95000"/>
                  <a:satMod val="105000"/>
                </a:schemeClr>
              </a:solidFill>
              <a:prstDash val="solid"/>
              <a:round/>
            </a:ln>
            <a:effectLst/>
          </c:spPr>
          <c:marker>
            <c:symbol val="diamond"/>
            <c:size val="13"/>
            <c:spPr>
              <a:solidFill>
                <a:schemeClr val="accent5">
                  <a:shade val="76000"/>
                </a:schemeClr>
              </a:solidFill>
              <a:ln w="9525" cap="flat" cmpd="sng" algn="ctr">
                <a:solidFill>
                  <a:schemeClr val="accent5">
                    <a:shade val="76000"/>
                    <a:shade val="95000"/>
                    <a:satMod val="105000"/>
                  </a:schemeClr>
                </a:solidFill>
                <a:prstDash val="solid"/>
                <a:round/>
              </a:ln>
              <a:effectLst/>
            </c:spPr>
          </c:marker>
          <c:dLbls>
            <c:dLbl>
              <c:idx val="17"/>
              <c:layout>
                <c:manualLayout>
                  <c:x val="-1.8631151037627771E-2"/>
                  <c:y val="7.96645640340565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965-45F9-84C7-4125DF76F143}"/>
                </c:ext>
              </c:extLst>
            </c:dLbl>
            <c:dLbl>
              <c:idx val="19"/>
              <c:layout>
                <c:manualLayout>
                  <c:x val="-1.8820404801829827E-2"/>
                  <c:y val="4.55691427604606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6AA-4807-AD82-6A8C992E44C6}"/>
                </c:ext>
              </c:extLst>
            </c:dLbl>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'IV.3.7. Rent. nom. de los FP'!$A$6:$A$38</c15:sqref>
                  </c15:fullRef>
                </c:ext>
              </c:extLst>
              <c:f>('IV.3.7. Rent. nom. de los FP'!$A$6:$A$13,'IV.3.7. Rent. nom. de los FP'!$A$20:$A$38)</c:f>
              <c:strCache>
                <c:ptCount val="19"/>
                <c:pt idx="0">
                  <c:v>Dec-10</c:v>
                </c:pt>
                <c:pt idx="1">
                  <c:v>Jun-11</c:v>
                </c:pt>
                <c:pt idx="2">
                  <c:v>Dec-11</c:v>
                </c:pt>
                <c:pt idx="3">
                  <c:v>Jun-12</c:v>
                </c:pt>
                <c:pt idx="4">
                  <c:v>Dec-12</c:v>
                </c:pt>
                <c:pt idx="5">
                  <c:v>Jun-13</c:v>
                </c:pt>
                <c:pt idx="6">
                  <c:v>Dec-13</c:v>
                </c:pt>
                <c:pt idx="7">
                  <c:v>Jun-14</c:v>
                </c:pt>
                <c:pt idx="8">
                  <c:v>Dec-14</c:v>
                </c:pt>
                <c:pt idx="9">
                  <c:v>Jun-15</c:v>
                </c:pt>
                <c:pt idx="10">
                  <c:v>Dec-15</c:v>
                </c:pt>
                <c:pt idx="11">
                  <c:v>Jun-16</c:v>
                </c:pt>
                <c:pt idx="12">
                  <c:v>Dec-16</c:v>
                </c:pt>
                <c:pt idx="13">
                  <c:v>Dec-17</c:v>
                </c:pt>
                <c:pt idx="14">
                  <c:v>Dec-18</c:v>
                </c:pt>
                <c:pt idx="15">
                  <c:v>Dec-19</c:v>
                </c:pt>
                <c:pt idx="16">
                  <c:v>Dec-20</c:v>
                </c:pt>
                <c:pt idx="17">
                  <c:v>Dec-21</c:v>
                </c:pt>
                <c:pt idx="18">
                  <c:v>Nov.2022</c:v>
                </c:pt>
              </c:strCache>
            </c:strRef>
          </c:cat>
          <c:val>
            <c:numRef>
              <c:extLst>
                <c:ext xmlns:c15="http://schemas.microsoft.com/office/drawing/2012/chart" uri="{02D57815-91ED-43cb-92C2-25804820EDAC}">
                  <c15:fullRef>
                    <c15:sqref>'IV.3.7. Rent. nom. de los FP'!$B$6:$B$38</c15:sqref>
                  </c15:fullRef>
                </c:ext>
              </c:extLst>
              <c:f>('IV.3.7. Rent. nom. de los FP'!$B$6:$B$13,'IV.3.7. Rent. nom. de los FP'!$B$20:$B$38)</c:f>
              <c:numCache>
                <c:formatCode>0.00%</c:formatCode>
                <c:ptCount val="19"/>
                <c:pt idx="0">
                  <c:v>0.108409960162953</c:v>
                </c:pt>
                <c:pt idx="1">
                  <c:v>0.113957126516463</c:v>
                </c:pt>
                <c:pt idx="2">
                  <c:v>0.124824699343822</c:v>
                </c:pt>
                <c:pt idx="3">
                  <c:v>0.13097785101096041</c:v>
                </c:pt>
                <c:pt idx="4">
                  <c:v>0.14269999999999999</c:v>
                </c:pt>
                <c:pt idx="5">
                  <c:v>0.15329999999999999</c:v>
                </c:pt>
                <c:pt idx="6">
                  <c:v>0.132289709655253</c:v>
                </c:pt>
                <c:pt idx="7">
                  <c:v>0.116663916655663</c:v>
                </c:pt>
                <c:pt idx="8">
                  <c:v>0.12024802064232901</c:v>
                </c:pt>
                <c:pt idx="9">
                  <c:v>0.119904812700729</c:v>
                </c:pt>
                <c:pt idx="10">
                  <c:v>0.10699132529452618</c:v>
                </c:pt>
                <c:pt idx="11">
                  <c:v>9.4724611591017208E-2</c:v>
                </c:pt>
                <c:pt idx="12">
                  <c:v>9.8297349429762718E-2</c:v>
                </c:pt>
                <c:pt idx="13">
                  <c:v>0.1082</c:v>
                </c:pt>
                <c:pt idx="14">
                  <c:v>7.7600000000000002E-2</c:v>
                </c:pt>
                <c:pt idx="15">
                  <c:v>0.10809646211624585</c:v>
                </c:pt>
                <c:pt idx="16">
                  <c:v>0.1028</c:v>
                </c:pt>
                <c:pt idx="17">
                  <c:v>0.1215</c:v>
                </c:pt>
                <c:pt idx="18">
                  <c:v>5.0099999999999999E-2</c:v>
                </c:pt>
              </c:numCache>
            </c:numRef>
          </c:val>
          <c:smooth val="0"/>
          <c:extLst>
            <c:ext xmlns:c15="http://schemas.microsoft.com/office/drawing/2012/chart" uri="{02D57815-91ED-43cb-92C2-25804820EDAC}">
              <c15:categoryFilterExceptions>
                <c15:categoryFilterException>
                  <c15:sqref>'IV.3.7. Rent. nom. de los FP'!$B$14</c15:sqref>
                  <c15:dLbl>
                    <c:idx val="-1"/>
                    <c:layout>
                      <c:manualLayout>
                        <c:x val="-1.4660580976728987E-2"/>
                        <c:y val="-6.624078580348583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0-96B7-49AF-8FBD-2CDB592B3FB2}"/>
                      </c:ext>
                    </c:extLst>
                  </c15:dLbl>
                </c15:categoryFilterException>
                <c15:categoryFilterException>
                  <c15:sqref>'IV.3.7. Rent. nom. de los FP'!$B$16</c15:sqref>
                  <c15:dLbl>
                    <c:idx val="-1"/>
                    <c:layout>
                      <c:manualLayout>
                        <c:x val="-1.2866958554346577E-2"/>
                        <c:y val="6.893939593868699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1-96B7-49AF-8FBD-2CDB592B3FB2}"/>
                      </c:ext>
                    </c:extLst>
                  </c15:dLbl>
                </c15:categoryFilterException>
              </c15:categoryFilterExceptions>
            </c:ext>
            <c:ext xmlns:c16="http://schemas.microsoft.com/office/drawing/2014/chart" uri="{C3380CC4-5D6E-409C-BE32-E72D297353CC}">
              <c16:uniqueId val="{00000001-C6AA-4807-AD82-6A8C992E44C6}"/>
            </c:ext>
          </c:extLst>
        </c:ser>
        <c:ser>
          <c:idx val="1"/>
          <c:order val="1"/>
          <c:tx>
            <c:strRef>
              <c:f>'IV.3.7. Rent. nom. de los FP'!$C$5</c:f>
              <c:strCache>
                <c:ptCount val="1"/>
                <c:pt idx="0">
                  <c:v>Promedio Sistema</c:v>
                </c:pt>
              </c:strCache>
            </c:strRef>
          </c:tx>
          <c:spPr>
            <a:ln w="28575" cap="rnd" cmpd="sng" algn="ctr">
              <a:solidFill>
                <a:srgbClr val="00539B"/>
              </a:solidFill>
              <a:prstDash val="solid"/>
              <a:round/>
            </a:ln>
            <a:effectLst/>
          </c:spPr>
          <c:marker>
            <c:symbol val="circle"/>
            <c:size val="13"/>
            <c:spPr>
              <a:solidFill>
                <a:schemeClr val="accent5">
                  <a:tint val="77000"/>
                </a:schemeClr>
              </a:solidFill>
              <a:ln w="9525" cap="flat" cmpd="sng" algn="ctr">
                <a:solidFill>
                  <a:srgbClr val="00539B"/>
                </a:solidFill>
                <a:prstDash val="solid"/>
                <a:round/>
              </a:ln>
              <a:effectLst/>
            </c:spPr>
          </c:marker>
          <c:dLbls>
            <c:dLbl>
              <c:idx val="18"/>
              <c:layout>
                <c:manualLayout>
                  <c:x val="-7.7432319025410711E-3"/>
                  <c:y val="-6.0768105714688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965-45F9-84C7-4125DF76F143}"/>
                </c:ext>
              </c:extLst>
            </c:dLbl>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'IV.3.7. Rent. nom. de los FP'!$A$6:$A$38</c15:sqref>
                  </c15:fullRef>
                </c:ext>
              </c:extLst>
              <c:f>('IV.3.7. Rent. nom. de los FP'!$A$6:$A$13,'IV.3.7. Rent. nom. de los FP'!$A$20:$A$38)</c:f>
              <c:strCache>
                <c:ptCount val="19"/>
                <c:pt idx="0">
                  <c:v>Dec-10</c:v>
                </c:pt>
                <c:pt idx="1">
                  <c:v>Jun-11</c:v>
                </c:pt>
                <c:pt idx="2">
                  <c:v>Dec-11</c:v>
                </c:pt>
                <c:pt idx="3">
                  <c:v>Jun-12</c:v>
                </c:pt>
                <c:pt idx="4">
                  <c:v>Dec-12</c:v>
                </c:pt>
                <c:pt idx="5">
                  <c:v>Jun-13</c:v>
                </c:pt>
                <c:pt idx="6">
                  <c:v>Dec-13</c:v>
                </c:pt>
                <c:pt idx="7">
                  <c:v>Jun-14</c:v>
                </c:pt>
                <c:pt idx="8">
                  <c:v>Dec-14</c:v>
                </c:pt>
                <c:pt idx="9">
                  <c:v>Jun-15</c:v>
                </c:pt>
                <c:pt idx="10">
                  <c:v>Dec-15</c:v>
                </c:pt>
                <c:pt idx="11">
                  <c:v>Jun-16</c:v>
                </c:pt>
                <c:pt idx="12">
                  <c:v>Dec-16</c:v>
                </c:pt>
                <c:pt idx="13">
                  <c:v>Dec-17</c:v>
                </c:pt>
                <c:pt idx="14">
                  <c:v>Dec-18</c:v>
                </c:pt>
                <c:pt idx="15">
                  <c:v>Dec-19</c:v>
                </c:pt>
                <c:pt idx="16">
                  <c:v>Dec-20</c:v>
                </c:pt>
                <c:pt idx="17">
                  <c:v>Dec-21</c:v>
                </c:pt>
                <c:pt idx="18">
                  <c:v>Nov.2022</c:v>
                </c:pt>
              </c:strCache>
            </c:strRef>
          </c:cat>
          <c:val>
            <c:numRef>
              <c:extLst>
                <c:ext xmlns:c15="http://schemas.microsoft.com/office/drawing/2012/chart" uri="{02D57815-91ED-43cb-92C2-25804820EDAC}">
                  <c15:fullRef>
                    <c15:sqref>'IV.3.7. Rent. nom. de los FP'!$C$6:$C$38</c15:sqref>
                  </c15:fullRef>
                </c:ext>
              </c:extLst>
              <c:f>('IV.3.7. Rent. nom. de los FP'!$C$6:$C$13,'IV.3.7. Rent. nom. de los FP'!$C$20:$C$38)</c:f>
              <c:numCache>
                <c:formatCode>0.00%</c:formatCode>
                <c:ptCount val="19"/>
                <c:pt idx="0">
                  <c:v>0.110547250717437</c:v>
                </c:pt>
                <c:pt idx="1">
                  <c:v>0.115288967128472</c:v>
                </c:pt>
                <c:pt idx="2">
                  <c:v>0.12663965470126301</c:v>
                </c:pt>
                <c:pt idx="3">
                  <c:v>0.13425247806895432</c:v>
                </c:pt>
                <c:pt idx="4">
                  <c:v>0.1454</c:v>
                </c:pt>
                <c:pt idx="5">
                  <c:v>0.15759999999999999</c:v>
                </c:pt>
                <c:pt idx="6">
                  <c:v>0.133732017269869</c:v>
                </c:pt>
                <c:pt idx="7">
                  <c:v>0.117645839774349</c:v>
                </c:pt>
                <c:pt idx="8">
                  <c:v>0.124785116569871</c:v>
                </c:pt>
                <c:pt idx="9">
                  <c:v>0.12382087974788</c:v>
                </c:pt>
                <c:pt idx="10">
                  <c:v>0.11080081164274938</c:v>
                </c:pt>
                <c:pt idx="11">
                  <c:v>9.923979479437206E-2</c:v>
                </c:pt>
                <c:pt idx="12">
                  <c:v>0.10235589284546419</c:v>
                </c:pt>
                <c:pt idx="13">
                  <c:v>0.11070000000000001</c:v>
                </c:pt>
                <c:pt idx="14">
                  <c:v>8.2600000000000007E-2</c:v>
                </c:pt>
                <c:pt idx="15">
                  <c:v>0.10823910973861361</c:v>
                </c:pt>
                <c:pt idx="16">
                  <c:v>0.1021</c:v>
                </c:pt>
                <c:pt idx="17">
                  <c:v>0.12</c:v>
                </c:pt>
                <c:pt idx="18">
                  <c:v>5.6599999999999998E-2</c:v>
                </c:pt>
              </c:numCache>
            </c:numRef>
          </c:val>
          <c:smooth val="0"/>
          <c:extLst>
            <c:ext xmlns:c15="http://schemas.microsoft.com/office/drawing/2012/chart" uri="{02D57815-91ED-43cb-92C2-25804820EDAC}">
              <c15:categoryFilterExceptions>
                <c15:categoryFilterException>
                  <c15:sqref>'IV.3.7. Rent. nom. de los FP'!$C$14</c15:sqref>
                  <c15:dLbl>
                    <c:idx val="-1"/>
                    <c:layout>
                      <c:manualLayout>
                        <c:x val="-1.7094882508771992E-2"/>
                        <c:y val="6.2387996943171695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2-96B7-49AF-8FBD-2CDB592B3FB2}"/>
                      </c:ext>
                    </c:extLst>
                  </c15:dLbl>
                </c15:categoryFilterException>
              </c15:categoryFilterExceptions>
            </c:ext>
            <c:ext xmlns:c16="http://schemas.microsoft.com/office/drawing/2014/chart" uri="{C3380CC4-5D6E-409C-BE32-E72D297353CC}">
              <c16:uniqueId val="{00000002-C6AA-4807-AD82-6A8C992E44C6}"/>
            </c:ext>
          </c:extLst>
        </c:ser>
        <c:dLbls>
          <c:showLegendKey val="0"/>
          <c:showVal val="0"/>
          <c:showCatName val="0"/>
          <c:showSerName val="0"/>
          <c:showPercent val="0"/>
          <c:showBubbleSize val="0"/>
        </c:dLbls>
        <c:marker val="1"/>
        <c:smooth val="0"/>
        <c:axId val="431142000"/>
        <c:axId val="431142784"/>
      </c:lineChart>
      <c:catAx>
        <c:axId val="43114200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31142784"/>
        <c:crosses val="autoZero"/>
        <c:auto val="0"/>
        <c:lblAlgn val="ctr"/>
        <c:lblOffset val="100"/>
        <c:noMultiLvlLbl val="0"/>
      </c:catAx>
      <c:valAx>
        <c:axId val="431142784"/>
        <c:scaling>
          <c:orientation val="minMax"/>
        </c:scaling>
        <c:delete val="1"/>
        <c:axPos val="l"/>
        <c:numFmt formatCode="0.00%" sourceLinked="1"/>
        <c:majorTickMark val="out"/>
        <c:minorTickMark val="none"/>
        <c:tickLblPos val="nextTo"/>
        <c:crossAx val="431142000"/>
        <c:crosses val="autoZero"/>
        <c:crossBetween val="between"/>
      </c:valAx>
      <c:spPr>
        <a:solidFill>
          <a:schemeClr val="bg1"/>
        </a:solidFill>
        <a:ln>
          <a:noFill/>
        </a:ln>
        <a:effectLst/>
      </c:spPr>
    </c:plotArea>
    <c:legend>
      <c:legendPos val="b"/>
      <c:layout>
        <c:manualLayout>
          <c:xMode val="edge"/>
          <c:yMode val="edge"/>
          <c:x val="0.31372823081957063"/>
          <c:y val="3.1246340034666809E-2"/>
          <c:w val="0.35374771502705354"/>
          <c:h val="4.995855182308663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2400">
          <a:latin typeface="Arial" panose="020B0604020202020204" pitchFamily="34" charset="0"/>
          <a:cs typeface="Arial" panose="020B06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userShapes r:id="rId3"/>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457446488102762E-2"/>
          <c:y val="0.19253029638224892"/>
          <c:w val="0.9391229958960059"/>
          <c:h val="0.62747498807099167"/>
        </c:manualLayout>
      </c:layout>
      <c:bar3DChart>
        <c:barDir val="col"/>
        <c:grouping val="clustered"/>
        <c:varyColors val="0"/>
        <c:ser>
          <c:idx val="0"/>
          <c:order val="0"/>
          <c:tx>
            <c:strRef>
              <c:f>'IV.4.2.Pagos ARL A'!$B$5</c:f>
              <c:strCache>
                <c:ptCount val="1"/>
                <c:pt idx="0">
                  <c:v> Prestaciones de Beneficios
 (ARL Salud Segura)</c:v>
                </c:pt>
              </c:strCache>
            </c:strRef>
          </c:tx>
          <c:spPr>
            <a:solidFill>
              <a:srgbClr val="00539B"/>
            </a:solidFill>
            <a:ln>
              <a:noFill/>
            </a:ln>
            <a:effectLst/>
            <a:sp3d/>
          </c:spPr>
          <c:invertIfNegative val="0"/>
          <c:dLbls>
            <c:dLbl>
              <c:idx val="0"/>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2C8-472C-986F-21D60EF40396}"/>
                </c:ext>
              </c:extLst>
            </c:dLbl>
            <c:dLbl>
              <c:idx val="1"/>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2C8-472C-986F-21D60EF40396}"/>
                </c:ext>
              </c:extLst>
            </c:dLbl>
            <c:dLbl>
              <c:idx val="2"/>
              <c:layout>
                <c:manualLayout>
                  <c:x val="4.450490180317485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2C8-472C-986F-21D60EF40396}"/>
                </c:ext>
              </c:extLst>
            </c:dLbl>
            <c:dLbl>
              <c:idx val="3"/>
              <c:layout>
                <c:manualLayout>
                  <c:x val="4.450490180317567E-3"/>
                  <c:y val="-2.2951650991773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2C8-472C-986F-21D60EF40396}"/>
                </c:ext>
              </c:extLst>
            </c:dLbl>
            <c:dLbl>
              <c:idx val="4"/>
              <c:layout>
                <c:manualLayout>
                  <c:x val="5.563112725396958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2C8-472C-986F-21D60EF40396}"/>
                </c:ext>
              </c:extLst>
            </c:dLbl>
            <c:dLbl>
              <c:idx val="5"/>
              <c:layout>
                <c:manualLayout>
                  <c:x val="5.5631127253969589E-3"/>
                  <c:y val="-2.2951650991773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2C8-472C-986F-21D60EF40396}"/>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'IV.4.2.Pagos ARL A'!$A$6:$A$21</c15:sqref>
                  </c15:fullRef>
                </c:ext>
              </c:extLst>
              <c:f>'IV.4.2.Pagos ARL A'!$A$9:$A$21</c:f>
              <c:strCach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Ene - Nov. 2022</c:v>
                </c:pt>
              </c:strCache>
            </c:strRef>
          </c:cat>
          <c:val>
            <c:numRef>
              <c:extLst>
                <c:ext xmlns:c15="http://schemas.microsoft.com/office/drawing/2012/chart" uri="{02D57815-91ED-43cb-92C2-25804820EDAC}">
                  <c15:fullRef>
                    <c15:sqref>'IV.4.2.Pagos ARL A'!$B$6:$B$21</c15:sqref>
                  </c15:fullRef>
                </c:ext>
              </c:extLst>
              <c:f>'IV.4.2.Pagos ARL A'!$B$9:$B$21</c:f>
              <c:numCache>
                <c:formatCode>_(* #,##0.00_);_(* \(#,##0.00\);_(* "-"??_);_(@_)</c:formatCode>
                <c:ptCount val="13"/>
                <c:pt idx="0">
                  <c:v>1922473262.4300001</c:v>
                </c:pt>
                <c:pt idx="1">
                  <c:v>2175109581.8400002</c:v>
                </c:pt>
                <c:pt idx="2">
                  <c:v>2411674911.5</c:v>
                </c:pt>
                <c:pt idx="3">
                  <c:v>2663186569.8199997</c:v>
                </c:pt>
                <c:pt idx="4">
                  <c:v>3005088863.5</c:v>
                </c:pt>
                <c:pt idx="5">
                  <c:v>3382710516.6399999</c:v>
                </c:pt>
                <c:pt idx="6">
                  <c:v>3862688790.9599996</c:v>
                </c:pt>
                <c:pt idx="7">
                  <c:v>4365095869.0900002</c:v>
                </c:pt>
                <c:pt idx="8">
                  <c:v>4960308050.1199999</c:v>
                </c:pt>
                <c:pt idx="9">
                  <c:v>5454398175.96</c:v>
                </c:pt>
                <c:pt idx="10">
                  <c:v>5371768693.4499998</c:v>
                </c:pt>
                <c:pt idx="11">
                  <c:v>6220465761.29</c:v>
                </c:pt>
                <c:pt idx="12">
                  <c:v>6880267928.79</c:v>
                </c:pt>
              </c:numCache>
            </c:numRef>
          </c:val>
          <c:extLst>
            <c:ext xmlns:c15="http://schemas.microsoft.com/office/drawing/2012/chart" uri="{02D57815-91ED-43cb-92C2-25804820EDAC}">
              <c15:categoryFilterExceptions>
                <c15:categoryFilterException>
                  <c15:sqref>'IV.4.2.Pagos ARL A'!$B$6</c15:sqref>
                  <c15:dLbl>
                    <c:idx val="-1"/>
                    <c:layout>
                      <c:manualLayout>
                        <c:x val="3.3378676352381754E-3"/>
                        <c:y val="0"/>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0-3AE0-420E-A332-5F977EC4FB40}"/>
                      </c:ext>
                    </c:extLst>
                  </c15:dLbl>
                </c15:categoryFilterException>
                <c15:categoryFilterException>
                  <c15:sqref>'IV.4.2.Pagos ARL A'!$B$7</c15:sqref>
                  <c15:dLbl>
                    <c:idx val="-1"/>
                    <c:layout>
                      <c:manualLayout>
                        <c:x val="4.450490180317567E-3"/>
                        <c:y val="0"/>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1-3AE0-420E-A332-5F977EC4FB40}"/>
                      </c:ext>
                    </c:extLst>
                  </c15:dLbl>
                </c15:categoryFilterException>
                <c15:categoryFilterException>
                  <c15:sqref>'IV.4.2.Pagos ARL A'!$B$8</c15:sqref>
                  <c15:dLbl>
                    <c:idx val="-1"/>
                    <c:layout>
                      <c:manualLayout>
                        <c:x val="5.5631127253969997E-3"/>
                        <c:y val="-2.295165099177337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2-3AE0-420E-A332-5F977EC4FB40}"/>
                      </c:ext>
                    </c:extLst>
                  </c15:dLbl>
                </c15:categoryFilterException>
              </c15:categoryFilterExceptions>
            </c:ext>
            <c:ext xmlns:c16="http://schemas.microsoft.com/office/drawing/2014/chart" uri="{C3380CC4-5D6E-409C-BE32-E72D297353CC}">
              <c16:uniqueId val="{0000000A-82C8-472C-986F-21D60EF40396}"/>
            </c:ext>
          </c:extLst>
        </c:ser>
        <c:ser>
          <c:idx val="1"/>
          <c:order val="1"/>
          <c:tx>
            <c:strRef>
              <c:f>'IV.4.2.Pagos ARL A'!$D$5</c:f>
              <c:strCache>
                <c:ptCount val="1"/>
                <c:pt idx="0">
                  <c:v>Comisión SISALRIL</c:v>
                </c:pt>
              </c:strCache>
            </c:strRef>
          </c:tx>
          <c:spPr>
            <a:solidFill>
              <a:schemeClr val="accent5"/>
            </a:solidFill>
            <a:ln>
              <a:noFill/>
            </a:ln>
            <a:effectLst/>
            <a:sp3d/>
          </c:spPr>
          <c:invertIfNegative val="0"/>
          <c:dLbls>
            <c:dLbl>
              <c:idx val="5"/>
              <c:layout>
                <c:manualLayout>
                  <c:x val="5.5631127253967958E-3"/>
                  <c:y val="-1.37709905950640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2C8-472C-986F-21D60EF40396}"/>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'IV.4.2.Pagos ARL A'!$A$6:$A$21</c15:sqref>
                  </c15:fullRef>
                </c:ext>
              </c:extLst>
              <c:f>'IV.4.2.Pagos ARL A'!$A$9:$A$21</c:f>
              <c:strCach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Ene - Nov. 2022</c:v>
                </c:pt>
              </c:strCache>
            </c:strRef>
          </c:cat>
          <c:val>
            <c:numRef>
              <c:extLst>
                <c:ext xmlns:c15="http://schemas.microsoft.com/office/drawing/2012/chart" uri="{02D57815-91ED-43cb-92C2-25804820EDAC}">
                  <c15:fullRef>
                    <c15:sqref>'IV.4.2.Pagos ARL A'!$D$6:$D$21</c15:sqref>
                  </c15:fullRef>
                </c:ext>
              </c:extLst>
              <c:f>'IV.4.2.Pagos ARL A'!$D$9:$D$21</c:f>
              <c:numCache>
                <c:formatCode>_(* #,##0.00_);_(* \(#,##0.00\);_(* "-"??_);_(@_)</c:formatCode>
                <c:ptCount val="13"/>
                <c:pt idx="0">
                  <c:v>83809693.36999999</c:v>
                </c:pt>
                <c:pt idx="1">
                  <c:v>94554070.570000008</c:v>
                </c:pt>
                <c:pt idx="2">
                  <c:v>104789518.08999999</c:v>
                </c:pt>
                <c:pt idx="3">
                  <c:v>115834844.37000003</c:v>
                </c:pt>
                <c:pt idx="4">
                  <c:v>131454109.10000002</c:v>
                </c:pt>
                <c:pt idx="5">
                  <c:v>147262666.77000001</c:v>
                </c:pt>
                <c:pt idx="6">
                  <c:v>168521814.59</c:v>
                </c:pt>
                <c:pt idx="7">
                  <c:v>189049670.72999999</c:v>
                </c:pt>
                <c:pt idx="8">
                  <c:v>216582431.09999999</c:v>
                </c:pt>
                <c:pt idx="9">
                  <c:v>236137407.19999999</c:v>
                </c:pt>
                <c:pt idx="10">
                  <c:v>233752220.31999999</c:v>
                </c:pt>
                <c:pt idx="11">
                  <c:v>270679156.31999999</c:v>
                </c:pt>
                <c:pt idx="12">
                  <c:v>299387633.44</c:v>
                </c:pt>
              </c:numCache>
            </c:numRef>
          </c:val>
          <c:extLst>
            <c:ext xmlns:c16="http://schemas.microsoft.com/office/drawing/2014/chart" uri="{C3380CC4-5D6E-409C-BE32-E72D297353CC}">
              <c16:uniqueId val="{0000000F-82C8-472C-986F-21D60EF40396}"/>
            </c:ext>
          </c:extLst>
        </c:ser>
        <c:ser>
          <c:idx val="2"/>
          <c:order val="2"/>
          <c:tx>
            <c:strRef>
              <c:f>'IV.4.2.Pagos ARL A'!$F$5</c:f>
              <c:strCache>
                <c:ptCount val="1"/>
                <c:pt idx="0">
                  <c:v>Fondos de Solidaridad FSS (SRL)</c:v>
                </c:pt>
              </c:strCache>
            </c:strRef>
          </c:tx>
          <c:spPr>
            <a:solidFill>
              <a:schemeClr val="accent5">
                <a:tint val="65000"/>
              </a:schemeClr>
            </a:solidFill>
            <a:ln>
              <a:noFill/>
            </a:ln>
            <a:effectLst/>
            <a:sp3d/>
          </c:spPr>
          <c:invertIfNegative val="0"/>
          <c:dLbls>
            <c:dLbl>
              <c:idx val="3"/>
              <c:layout>
                <c:manualLayout>
                  <c:x val="3.4796093421257152E-3"/>
                  <c:y val="-8.94027464479395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2C8-472C-986F-21D60EF40396}"/>
                </c:ext>
              </c:extLst>
            </c:dLbl>
            <c:dLbl>
              <c:idx val="5"/>
              <c:layout>
                <c:manualLayout>
                  <c:x val="7.788357815555742E-3"/>
                  <c:y val="-6.88549529753201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2C8-472C-986F-21D60EF40396}"/>
                </c:ext>
              </c:extLst>
            </c:dLbl>
            <c:dLbl>
              <c:idx val="7"/>
              <c:layout>
                <c:manualLayout>
                  <c:x val="4.6713571506339802E-3"/>
                  <c:y val="-1.4069577198126789E-2"/>
                </c:manualLayout>
              </c:layout>
              <c:showLegendKey val="0"/>
              <c:showVal val="1"/>
              <c:showCatName val="0"/>
              <c:showSerName val="0"/>
              <c:showPercent val="0"/>
              <c:showBubbleSize val="0"/>
              <c:extLst>
                <c:ext xmlns:c15="http://schemas.microsoft.com/office/drawing/2012/chart" uri="{CE6537A1-D6FC-4f65-9D91-7224C49458BB}">
                  <c15:layout>
                    <c:manualLayout>
                      <c:w val="5.4271827376065583E-2"/>
                      <c:h val="5.1623531349399857E-2"/>
                    </c:manualLayout>
                  </c15:layout>
                </c:ext>
                <c:ext xmlns:c16="http://schemas.microsoft.com/office/drawing/2014/chart" uri="{C3380CC4-5D6E-409C-BE32-E72D297353CC}">
                  <c16:uniqueId val="{00000013-82C8-472C-986F-21D60EF40396}"/>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'IV.4.2.Pagos ARL A'!$A$6:$A$21</c15:sqref>
                  </c15:fullRef>
                </c:ext>
              </c:extLst>
              <c:f>'IV.4.2.Pagos ARL A'!$A$9:$A$21</c:f>
              <c:strCach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Ene - Nov. 2022</c:v>
                </c:pt>
              </c:strCache>
            </c:strRef>
          </c:cat>
          <c:val>
            <c:numRef>
              <c:extLst>
                <c:ext xmlns:c15="http://schemas.microsoft.com/office/drawing/2012/chart" uri="{02D57815-91ED-43cb-92C2-25804820EDAC}">
                  <c15:fullRef>
                    <c15:sqref>'IV.4.2.Pagos ARL A'!$F$6:$F$21</c15:sqref>
                  </c15:fullRef>
                </c:ext>
              </c:extLst>
              <c:f>'IV.4.2.Pagos ARL A'!$F$9:$F$21</c:f>
              <c:numCache>
                <c:formatCode>_(* #,##0.00_);_(* \(#,##0.00\);_(* "-"??_);_(@_)</c:formatCode>
                <c:ptCount val="13"/>
                <c:pt idx="0">
                  <c:v>10909175.590000002</c:v>
                </c:pt>
                <c:pt idx="1">
                  <c:v>17436831.43</c:v>
                </c:pt>
                <c:pt idx="2">
                  <c:v>16509152.34</c:v>
                </c:pt>
                <c:pt idx="3">
                  <c:v>19107235.449999999</c:v>
                </c:pt>
                <c:pt idx="4">
                  <c:v>21081739.099999998</c:v>
                </c:pt>
                <c:pt idx="5">
                  <c:v>18117196.77</c:v>
                </c:pt>
                <c:pt idx="6">
                  <c:v>17049514.629999999</c:v>
                </c:pt>
                <c:pt idx="7">
                  <c:v>18941966.82</c:v>
                </c:pt>
                <c:pt idx="8">
                  <c:v>20296486.460000001</c:v>
                </c:pt>
                <c:pt idx="9">
                  <c:v>20324305.609999999</c:v>
                </c:pt>
                <c:pt idx="10">
                  <c:v>5713466.4100000001</c:v>
                </c:pt>
                <c:pt idx="11">
                  <c:v>6284233.25</c:v>
                </c:pt>
                <c:pt idx="12">
                  <c:v>5425877.3799999999</c:v>
                </c:pt>
              </c:numCache>
            </c:numRef>
          </c:val>
          <c:extLst>
            <c:ext xmlns:c16="http://schemas.microsoft.com/office/drawing/2014/chart" uri="{C3380CC4-5D6E-409C-BE32-E72D297353CC}">
              <c16:uniqueId val="{00000014-82C8-472C-986F-21D60EF40396}"/>
            </c:ext>
          </c:extLst>
        </c:ser>
        <c:dLbls>
          <c:showLegendKey val="0"/>
          <c:showVal val="0"/>
          <c:showCatName val="0"/>
          <c:showSerName val="0"/>
          <c:showPercent val="0"/>
          <c:showBubbleSize val="0"/>
        </c:dLbls>
        <c:gapWidth val="75"/>
        <c:shape val="cylinder"/>
        <c:axId val="433153680"/>
        <c:axId val="433154072"/>
        <c:axId val="0"/>
      </c:bar3DChart>
      <c:catAx>
        <c:axId val="43315368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33154072"/>
        <c:crosses val="autoZero"/>
        <c:auto val="1"/>
        <c:lblAlgn val="ctr"/>
        <c:lblOffset val="100"/>
        <c:noMultiLvlLbl val="0"/>
      </c:catAx>
      <c:valAx>
        <c:axId val="433154072"/>
        <c:scaling>
          <c:orientation val="minMax"/>
        </c:scaling>
        <c:delete val="0"/>
        <c:axPos val="l"/>
        <c:numFmt formatCode="_(* #,##0.00_);_(* \(#,##0.00\);_(* &quot;-&quot;??_);_(@_)" sourceLinked="1"/>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33153680"/>
        <c:crosses val="autoZero"/>
        <c:crossBetween val="between"/>
        <c:dispUnits>
          <c:builtInUnit val="millions"/>
          <c:dispUnitsLbl>
            <c:layout>
              <c:manualLayout>
                <c:xMode val="edge"/>
                <c:yMode val="edge"/>
                <c:x val="8.1102250376415327E-3"/>
                <c:y val="0.50010753194331259"/>
              </c:manualLayout>
            </c:layout>
            <c:spPr>
              <a:noFill/>
              <a:ln>
                <a:noFill/>
              </a:ln>
              <a:effectLst/>
            </c:spPr>
            <c:txPr>
              <a:bodyPr rot="-5400000" spcFirstLastPara="1" vertOverflow="ellipsis" vert="horz" wrap="square" anchor="ctr" anchorCtr="1"/>
              <a:lstStyle/>
              <a:p>
                <a:pPr>
                  <a:defRPr sz="16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ispUnitsLbl>
        </c:dispUnits>
      </c:valAx>
      <c:spPr>
        <a:noFill/>
        <a:ln w="25400">
          <a:noFill/>
        </a:ln>
        <a:effectLst/>
      </c:spPr>
    </c:plotArea>
    <c:legend>
      <c:legendPos val="b"/>
      <c:layout>
        <c:manualLayout>
          <c:xMode val="edge"/>
          <c:yMode val="edge"/>
          <c:x val="0.26339133980535556"/>
          <c:y val="3.0495401060662369E-2"/>
          <c:w val="0.46757489620023718"/>
          <c:h val="3.6115483076726858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1600">
          <a:latin typeface="Arial" panose="020B0604020202020204" pitchFamily="34" charset="0"/>
          <a:cs typeface="Arial" panose="020B0604020202020204" pitchFamily="34" charset="0"/>
        </a:defRPr>
      </a:pPr>
      <a:endParaRPr lang="en-US"/>
    </a:p>
  </c:txPr>
  <c:printSettings>
    <c:headerFooter/>
    <c:pageMargins b="0.74803149606303365" l="0.70866141732286425" r="0.70866141732286425" t="0.74803149606303365" header="0.31496062992128193" footer="0.31496062992128193"/>
    <c:pageSetup orientation="landscape"/>
  </c:printSettings>
  <c:userShapes r:id="rId3"/>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1411035033614597E-2"/>
          <c:y val="0.11127731318188351"/>
          <c:w val="0.98858896496638538"/>
          <c:h val="0.78598043113572125"/>
        </c:manualLayout>
      </c:layout>
      <c:barChart>
        <c:barDir val="col"/>
        <c:grouping val="stacked"/>
        <c:varyColors val="0"/>
        <c:ser>
          <c:idx val="0"/>
          <c:order val="0"/>
          <c:tx>
            <c:strRef>
              <c:f>'III.3.3.Afil.SFSRSsex tipo '!$C$4</c:f>
              <c:strCache>
                <c:ptCount val="1"/>
                <c:pt idx="0">
                  <c:v>Titulares_Masc</c:v>
                </c:pt>
              </c:strCache>
            </c:strRef>
          </c:tx>
          <c:spPr>
            <a:solidFill>
              <a:srgbClr val="00539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('III.3.3.Afil.SFSRSsex tipo '!$B$5:$B$13,'III.3.3.Afil.SFSRSsex tipo '!$B$19)</c15:sqref>
                  </c15:fullRef>
                </c:ext>
              </c:extLst>
              <c:f>('III.3.3.Afil.SFSRSsex tipo '!$B$8:$B$13,'III.3.3.Afil.SFSRSsex tipo '!$B$19)</c:f>
              <c:strCache>
                <c:ptCount val="7"/>
                <c:pt idx="0">
                  <c:v>Dic.11</c:v>
                </c:pt>
                <c:pt idx="1">
                  <c:v>Dic.12</c:v>
                </c:pt>
                <c:pt idx="2">
                  <c:v>Dic.13</c:v>
                </c:pt>
                <c:pt idx="3">
                  <c:v>Dic.14</c:v>
                </c:pt>
                <c:pt idx="4">
                  <c:v>Dic.15</c:v>
                </c:pt>
                <c:pt idx="5">
                  <c:v>Dic.16</c:v>
                </c:pt>
                <c:pt idx="6">
                  <c:v>Nov.2022</c:v>
                </c:pt>
              </c:strCache>
            </c:strRef>
          </c:cat>
          <c:val>
            <c:numRef>
              <c:extLst>
                <c:ext xmlns:c15="http://schemas.microsoft.com/office/drawing/2012/chart" uri="{02D57815-91ED-43cb-92C2-25804820EDAC}">
                  <c15:fullRef>
                    <c15:sqref>('III.3.3.Afil.SFSRSsex tipo '!$C$5:$C$13,'III.3.3.Afil.SFSRSsex tipo '!$C$19)</c15:sqref>
                  </c15:fullRef>
                </c:ext>
              </c:extLst>
              <c:f>('III.3.3.Afil.SFSRSsex tipo '!$C$8:$C$13,'III.3.3.Afil.SFSRSsex tipo '!$C$19)</c:f>
              <c:numCache>
                <c:formatCode>#,##0</c:formatCode>
                <c:ptCount val="7"/>
                <c:pt idx="0">
                  <c:v>319816</c:v>
                </c:pt>
                <c:pt idx="1">
                  <c:v>446880</c:v>
                </c:pt>
                <c:pt idx="2">
                  <c:v>625451</c:v>
                </c:pt>
                <c:pt idx="3">
                  <c:v>760801</c:v>
                </c:pt>
                <c:pt idx="4">
                  <c:v>965980</c:v>
                </c:pt>
                <c:pt idx="5">
                  <c:v>958091</c:v>
                </c:pt>
                <c:pt idx="6">
                  <c:v>2387287</c:v>
                </c:pt>
              </c:numCache>
            </c:numRef>
          </c:val>
          <c:extLst xmlns:c15="http://schemas.microsoft.com/office/drawing/2012/chart">
            <c:ext xmlns:c16="http://schemas.microsoft.com/office/drawing/2014/chart" uri="{C3380CC4-5D6E-409C-BE32-E72D297353CC}">
              <c16:uniqueId val="{00000000-A53D-4425-9C22-20DE6C2F0296}"/>
            </c:ext>
          </c:extLst>
        </c:ser>
        <c:ser>
          <c:idx val="1"/>
          <c:order val="1"/>
          <c:tx>
            <c:strRef>
              <c:f>'III.3.3.Afil.SFSRSsex tipo '!$D$4</c:f>
              <c:strCache>
                <c:ptCount val="1"/>
                <c:pt idx="0">
                  <c:v>Dependientes Directos_Masc</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('III.3.3.Afil.SFSRSsex tipo '!$B$5:$B$13,'III.3.3.Afil.SFSRSsex tipo '!$B$19)</c15:sqref>
                  </c15:fullRef>
                </c:ext>
              </c:extLst>
              <c:f>('III.3.3.Afil.SFSRSsex tipo '!$B$8:$B$13,'III.3.3.Afil.SFSRSsex tipo '!$B$19)</c:f>
              <c:strCache>
                <c:ptCount val="7"/>
                <c:pt idx="0">
                  <c:v>Dic.11</c:v>
                </c:pt>
                <c:pt idx="1">
                  <c:v>Dic.12</c:v>
                </c:pt>
                <c:pt idx="2">
                  <c:v>Dic.13</c:v>
                </c:pt>
                <c:pt idx="3">
                  <c:v>Dic.14</c:v>
                </c:pt>
                <c:pt idx="4">
                  <c:v>Dic.15</c:v>
                </c:pt>
                <c:pt idx="5">
                  <c:v>Dic.16</c:v>
                </c:pt>
                <c:pt idx="6">
                  <c:v>Nov.2022</c:v>
                </c:pt>
              </c:strCache>
            </c:strRef>
          </c:cat>
          <c:val>
            <c:numRef>
              <c:extLst>
                <c:ext xmlns:c15="http://schemas.microsoft.com/office/drawing/2012/chart" uri="{02D57815-91ED-43cb-92C2-25804820EDAC}">
                  <c15:fullRef>
                    <c15:sqref>('III.3.3.Afil.SFSRSsex tipo '!$D$5:$D$13,'III.3.3.Afil.SFSRSsex tipo '!$D$19)</c15:sqref>
                  </c15:fullRef>
                </c:ext>
              </c:extLst>
              <c:f>('III.3.3.Afil.SFSRSsex tipo '!$D$8:$D$13,'III.3.3.Afil.SFSRSsex tipo '!$D$19)</c:f>
              <c:numCache>
                <c:formatCode>#,##0</c:formatCode>
                <c:ptCount val="7"/>
                <c:pt idx="0">
                  <c:v>579358</c:v>
                </c:pt>
                <c:pt idx="1">
                  <c:v>584446</c:v>
                </c:pt>
                <c:pt idx="2">
                  <c:v>617980</c:v>
                </c:pt>
                <c:pt idx="3">
                  <c:v>639717</c:v>
                </c:pt>
                <c:pt idx="4">
                  <c:v>606813</c:v>
                </c:pt>
                <c:pt idx="5">
                  <c:v>617507</c:v>
                </c:pt>
                <c:pt idx="6">
                  <c:v>452579</c:v>
                </c:pt>
              </c:numCache>
            </c:numRef>
          </c:val>
          <c:extLst xmlns:c15="http://schemas.microsoft.com/office/drawing/2012/chart">
            <c:ext xmlns:c16="http://schemas.microsoft.com/office/drawing/2014/chart" uri="{C3380CC4-5D6E-409C-BE32-E72D297353CC}">
              <c16:uniqueId val="{00000001-A53D-4425-9C22-20DE6C2F0296}"/>
            </c:ext>
          </c:extLst>
        </c:ser>
        <c:ser>
          <c:idx val="2"/>
          <c:order val="2"/>
          <c:tx>
            <c:strRef>
              <c:f>'III.3.3.Afil.SFSRSsex tipo '!$F$4</c:f>
              <c:strCache>
                <c:ptCount val="1"/>
                <c:pt idx="0">
                  <c:v>Titulares_Fem</c:v>
                </c:pt>
              </c:strCache>
            </c:strRef>
          </c:tx>
          <c:spPr>
            <a:solidFill>
              <a:schemeClr val="bg1">
                <a:lumMod val="65000"/>
              </a:schemeClr>
            </a:solidFill>
            <a:ln>
              <a:noFill/>
            </a:ln>
            <a:effectLst/>
          </c:spPr>
          <c:invertIfNegative val="0"/>
          <c:dLbls>
            <c:spPr>
              <a:noFill/>
              <a:ln>
                <a:noFill/>
              </a:ln>
              <a:effectLst/>
            </c:spPr>
            <c:txPr>
              <a:bodyPr rot="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('III.3.3.Afil.SFSRSsex tipo '!$B$5:$B$13,'III.3.3.Afil.SFSRSsex tipo '!$B$19)</c15:sqref>
                  </c15:fullRef>
                </c:ext>
              </c:extLst>
              <c:f>('III.3.3.Afil.SFSRSsex tipo '!$B$8:$B$13,'III.3.3.Afil.SFSRSsex tipo '!$B$19)</c:f>
              <c:strCache>
                <c:ptCount val="7"/>
                <c:pt idx="0">
                  <c:v>Dic.11</c:v>
                </c:pt>
                <c:pt idx="1">
                  <c:v>Dic.12</c:v>
                </c:pt>
                <c:pt idx="2">
                  <c:v>Dic.13</c:v>
                </c:pt>
                <c:pt idx="3">
                  <c:v>Dic.14</c:v>
                </c:pt>
                <c:pt idx="4">
                  <c:v>Dic.15</c:v>
                </c:pt>
                <c:pt idx="5">
                  <c:v>Dic.16</c:v>
                </c:pt>
                <c:pt idx="6">
                  <c:v>Nov.2022</c:v>
                </c:pt>
              </c:strCache>
            </c:strRef>
          </c:cat>
          <c:val>
            <c:numRef>
              <c:extLst>
                <c:ext xmlns:c15="http://schemas.microsoft.com/office/drawing/2012/chart" uri="{02D57815-91ED-43cb-92C2-25804820EDAC}">
                  <c15:fullRef>
                    <c15:sqref>('III.3.3.Afil.SFSRSsex tipo '!$F$5:$F$13,'III.3.3.Afil.SFSRSsex tipo '!$F$19)</c15:sqref>
                  </c15:fullRef>
                </c:ext>
              </c:extLst>
              <c:f>('III.3.3.Afil.SFSRSsex tipo '!$F$8:$F$13,'III.3.3.Afil.SFSRSsex tipo '!$F$19)</c:f>
              <c:numCache>
                <c:formatCode>#,##0</c:formatCode>
                <c:ptCount val="7"/>
                <c:pt idx="0">
                  <c:v>563959</c:v>
                </c:pt>
                <c:pt idx="1">
                  <c:v>731160</c:v>
                </c:pt>
                <c:pt idx="2">
                  <c:v>942774</c:v>
                </c:pt>
                <c:pt idx="3">
                  <c:v>1034413</c:v>
                </c:pt>
                <c:pt idx="4">
                  <c:v>1198725</c:v>
                </c:pt>
                <c:pt idx="5">
                  <c:v>1210866</c:v>
                </c:pt>
                <c:pt idx="6">
                  <c:v>2454608</c:v>
                </c:pt>
              </c:numCache>
            </c:numRef>
          </c:val>
          <c:extLst xmlns:c15="http://schemas.microsoft.com/office/drawing/2012/chart">
            <c:ext xmlns:c16="http://schemas.microsoft.com/office/drawing/2014/chart" uri="{C3380CC4-5D6E-409C-BE32-E72D297353CC}">
              <c16:uniqueId val="{00000002-A53D-4425-9C22-20DE6C2F0296}"/>
            </c:ext>
          </c:extLst>
        </c:ser>
        <c:ser>
          <c:idx val="3"/>
          <c:order val="3"/>
          <c:tx>
            <c:strRef>
              <c:f>'III.3.3.Afil.SFSRSsex tipo '!$G$4</c:f>
              <c:strCache>
                <c:ptCount val="1"/>
                <c:pt idx="0">
                  <c:v>Dependientes Directos_Fem</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('III.3.3.Afil.SFSRSsex tipo '!$B$5:$B$13,'III.3.3.Afil.SFSRSsex tipo '!$B$19)</c15:sqref>
                  </c15:fullRef>
                </c:ext>
              </c:extLst>
              <c:f>('III.3.3.Afil.SFSRSsex tipo '!$B$8:$B$13,'III.3.3.Afil.SFSRSsex tipo '!$B$19)</c:f>
              <c:strCache>
                <c:ptCount val="7"/>
                <c:pt idx="0">
                  <c:v>Dic.11</c:v>
                </c:pt>
                <c:pt idx="1">
                  <c:v>Dic.12</c:v>
                </c:pt>
                <c:pt idx="2">
                  <c:v>Dic.13</c:v>
                </c:pt>
                <c:pt idx="3">
                  <c:v>Dic.14</c:v>
                </c:pt>
                <c:pt idx="4">
                  <c:v>Dic.15</c:v>
                </c:pt>
                <c:pt idx="5">
                  <c:v>Dic.16</c:v>
                </c:pt>
                <c:pt idx="6">
                  <c:v>Nov.2022</c:v>
                </c:pt>
              </c:strCache>
            </c:strRef>
          </c:cat>
          <c:val>
            <c:numRef>
              <c:extLst>
                <c:ext xmlns:c15="http://schemas.microsoft.com/office/drawing/2012/chart" uri="{02D57815-91ED-43cb-92C2-25804820EDAC}">
                  <c15:fullRef>
                    <c15:sqref>('III.3.3.Afil.SFSRSsex tipo '!$G$5:$G$13,'III.3.3.Afil.SFSRSsex tipo '!$G$19)</c15:sqref>
                  </c15:fullRef>
                </c:ext>
              </c:extLst>
              <c:f>('III.3.3.Afil.SFSRSsex tipo '!$G$8:$G$13,'III.3.3.Afil.SFSRSsex tipo '!$G$19)</c:f>
              <c:numCache>
                <c:formatCode>#,##0</c:formatCode>
                <c:ptCount val="7"/>
                <c:pt idx="0">
                  <c:v>540294</c:v>
                </c:pt>
                <c:pt idx="1">
                  <c:v>540865</c:v>
                </c:pt>
                <c:pt idx="2">
                  <c:v>565548</c:v>
                </c:pt>
                <c:pt idx="3">
                  <c:v>580715</c:v>
                </c:pt>
                <c:pt idx="4">
                  <c:v>545887</c:v>
                </c:pt>
                <c:pt idx="5">
                  <c:v>560604</c:v>
                </c:pt>
                <c:pt idx="6">
                  <c:v>452579</c:v>
                </c:pt>
              </c:numCache>
            </c:numRef>
          </c:val>
          <c:extLst>
            <c:ext xmlns:c16="http://schemas.microsoft.com/office/drawing/2014/chart" uri="{C3380CC4-5D6E-409C-BE32-E72D297353CC}">
              <c16:uniqueId val="{00000003-A53D-4425-9C22-20DE6C2F0296}"/>
            </c:ext>
          </c:extLst>
        </c:ser>
        <c:dLbls>
          <c:showLegendKey val="0"/>
          <c:showVal val="0"/>
          <c:showCatName val="0"/>
          <c:showSerName val="0"/>
          <c:showPercent val="0"/>
          <c:showBubbleSize val="0"/>
        </c:dLbls>
        <c:gapWidth val="59"/>
        <c:overlap val="100"/>
        <c:axId val="704950904"/>
        <c:axId val="704944344"/>
        <c:extLst/>
      </c:barChart>
      <c:catAx>
        <c:axId val="704950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704944344"/>
        <c:crosses val="autoZero"/>
        <c:auto val="1"/>
        <c:lblAlgn val="ctr"/>
        <c:lblOffset val="100"/>
        <c:noMultiLvlLbl val="0"/>
      </c:catAx>
      <c:valAx>
        <c:axId val="70494434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704950904"/>
        <c:crosses val="autoZero"/>
        <c:crossBetween val="between"/>
      </c:valAx>
      <c:spPr>
        <a:noFill/>
        <a:ln>
          <a:noFill/>
        </a:ln>
        <a:effectLst/>
      </c:spPr>
    </c:plotArea>
    <c:legend>
      <c:legendPos val="b"/>
      <c:layout>
        <c:manualLayout>
          <c:xMode val="edge"/>
          <c:yMode val="edge"/>
          <c:x val="2.0366523332372294E-2"/>
          <c:y val="4.4610501965272713E-2"/>
          <c:w val="0.898907723546302"/>
          <c:h val="7.4689893242009295E-2"/>
        </c:manualLayout>
      </c:layout>
      <c:overlay val="0"/>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800" b="1">
          <a:solidFill>
            <a:schemeClr val="bg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1854636079504829E-3"/>
          <c:y val="0.23652737347225536"/>
          <c:w val="0.97435721992735613"/>
          <c:h val="0.67800058326042567"/>
        </c:manualLayout>
      </c:layout>
      <c:bar3DChart>
        <c:barDir val="col"/>
        <c:grouping val="clustered"/>
        <c:varyColors val="0"/>
        <c:ser>
          <c:idx val="0"/>
          <c:order val="0"/>
          <c:tx>
            <c:strRef>
              <c:f>' V.2.2.Benef. subsid '!$A$4</c:f>
              <c:strCache>
                <c:ptCount val="1"/>
                <c:pt idx="0">
                  <c:v>Enfermedad Común</c:v>
                </c:pt>
              </c:strCache>
            </c:strRef>
          </c:tx>
          <c:spPr>
            <a:solidFill>
              <a:srgbClr val="00539B"/>
            </a:solidFill>
            <a:ln>
              <a:noFill/>
            </a:ln>
            <a:effectLst/>
            <a:sp3d/>
          </c:spPr>
          <c:invertIfNegative val="0"/>
          <c:dLbls>
            <c:dLbl>
              <c:idx val="0"/>
              <c:layout>
                <c:manualLayout>
                  <c:x val="1.6342095353712477E-2"/>
                  <c:y val="-2.15503776313675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AEA-48AB-AB26-403F47605FA6}"/>
                </c:ext>
              </c:extLst>
            </c:dLbl>
            <c:dLbl>
              <c:idx val="1"/>
              <c:layout>
                <c:manualLayout>
                  <c:x val="6.3492047621035467E-3"/>
                  <c:y val="-1.3059085678913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AEA-48AB-AB26-403F47605FA6}"/>
                </c:ext>
              </c:extLst>
            </c:dLbl>
            <c:dLbl>
              <c:idx val="2"/>
              <c:layout>
                <c:manualLayout>
                  <c:x val="1.221916853541059E-2"/>
                  <c:y val="-1.6107986501687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AEA-48AB-AB26-403F47605FA6}"/>
                </c:ext>
              </c:extLst>
            </c:dLbl>
            <c:dLbl>
              <c:idx val="3"/>
              <c:layout>
                <c:manualLayout>
                  <c:x val="1.33272634282598E-2"/>
                  <c:y val="-1.3386898066313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AEA-48AB-AB26-403F47605FA6}"/>
                </c:ext>
              </c:extLst>
            </c:dLbl>
            <c:spPr>
              <a:noFill/>
              <a:ln>
                <a:noFill/>
              </a:ln>
              <a:effectLst/>
            </c:spPr>
            <c:txPr>
              <a:bodyPr rot="-5400000" spcFirstLastPara="1" vertOverflow="ellipsis"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V.2.2.Benef. subsid '!$B$3:$I$3</c:f>
              <c:strCache>
                <c:ptCount val="8"/>
                <c:pt idx="0">
                  <c:v>2015</c:v>
                </c:pt>
                <c:pt idx="1">
                  <c:v>2016</c:v>
                </c:pt>
                <c:pt idx="2">
                  <c:v>2017</c:v>
                </c:pt>
                <c:pt idx="3">
                  <c:v>2018</c:v>
                </c:pt>
                <c:pt idx="4">
                  <c:v>2019</c:v>
                </c:pt>
                <c:pt idx="5">
                  <c:v>2020</c:v>
                </c:pt>
                <c:pt idx="6">
                  <c:v>2021</c:v>
                </c:pt>
                <c:pt idx="7">
                  <c:v>2022</c:v>
                </c:pt>
              </c:strCache>
            </c:strRef>
          </c:cat>
          <c:val>
            <c:numRef>
              <c:f>' V.2.2.Benef. subsid '!$B$4:$I$4</c:f>
              <c:numCache>
                <c:formatCode>_(* #,##0_);_(* \(#,##0\);_(* "-"_);_(@_)</c:formatCode>
                <c:ptCount val="8"/>
                <c:pt idx="0">
                  <c:v>74609</c:v>
                </c:pt>
                <c:pt idx="1">
                  <c:v>89800</c:v>
                </c:pt>
                <c:pt idx="2">
                  <c:v>122783</c:v>
                </c:pt>
                <c:pt idx="3">
                  <c:v>185831</c:v>
                </c:pt>
                <c:pt idx="4">
                  <c:v>168619</c:v>
                </c:pt>
                <c:pt idx="5">
                  <c:v>120651</c:v>
                </c:pt>
                <c:pt idx="6">
                  <c:v>126126</c:v>
                </c:pt>
                <c:pt idx="7">
                  <c:v>120075</c:v>
                </c:pt>
              </c:numCache>
            </c:numRef>
          </c:val>
          <c:extLst>
            <c:ext xmlns:c16="http://schemas.microsoft.com/office/drawing/2014/chart" uri="{C3380CC4-5D6E-409C-BE32-E72D297353CC}">
              <c16:uniqueId val="{00000004-DAEA-48AB-AB26-403F47605FA6}"/>
            </c:ext>
          </c:extLst>
        </c:ser>
        <c:ser>
          <c:idx val="1"/>
          <c:order val="1"/>
          <c:tx>
            <c:strRef>
              <c:f>' V.2.2.Benef. subsid '!$A$5</c:f>
              <c:strCache>
                <c:ptCount val="1"/>
                <c:pt idx="0">
                  <c:v>Lactancia </c:v>
                </c:pt>
              </c:strCache>
            </c:strRef>
          </c:tx>
          <c:spPr>
            <a:solidFill>
              <a:schemeClr val="accent1"/>
            </a:solidFill>
            <a:ln>
              <a:noFill/>
            </a:ln>
            <a:effectLst/>
            <a:sp3d/>
          </c:spPr>
          <c:invertIfNegative val="0"/>
          <c:dLbls>
            <c:dLbl>
              <c:idx val="0"/>
              <c:layout>
                <c:manualLayout>
                  <c:x val="1.2059440107459801E-2"/>
                  <c:y val="-2.40529219561839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AEA-48AB-AB26-403F47605FA6}"/>
                </c:ext>
              </c:extLst>
            </c:dLbl>
            <c:dLbl>
              <c:idx val="1"/>
              <c:layout>
                <c:manualLayout>
                  <c:x val="9.5238071431553196E-3"/>
                  <c:y val="-1.56709028146956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AEA-48AB-AB26-403F47605FA6}"/>
                </c:ext>
              </c:extLst>
            </c:dLbl>
            <c:dLbl>
              <c:idx val="2"/>
              <c:layout>
                <c:manualLayout>
                  <c:x val="1.047215993075812E-2"/>
                  <c:y val="-2.15501633724356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AEA-48AB-AB26-403F47605FA6}"/>
                </c:ext>
              </c:extLst>
            </c:dLbl>
            <c:dLbl>
              <c:idx val="3"/>
              <c:layout>
                <c:manualLayout>
                  <c:x val="9.5237934658595948E-3"/>
                  <c:y val="-1.6107986501687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AEA-48AB-AB26-403F47605FA6}"/>
                </c:ext>
              </c:extLst>
            </c:dLbl>
            <c:dLbl>
              <c:idx val="4"/>
              <c:layout>
                <c:manualLayout>
                  <c:x val="5.312084437882649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AEA-48AB-AB26-403F47605FA6}"/>
                </c:ext>
              </c:extLst>
            </c:dLbl>
            <c:spPr>
              <a:noFill/>
              <a:ln>
                <a:noFill/>
              </a:ln>
              <a:effectLst/>
            </c:spPr>
            <c:txPr>
              <a:bodyPr rot="-5400000" spcFirstLastPara="1" vertOverflow="ellipsis"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V.2.2.Benef. subsid '!$B$3:$I$3</c:f>
              <c:strCache>
                <c:ptCount val="8"/>
                <c:pt idx="0">
                  <c:v>2015</c:v>
                </c:pt>
                <c:pt idx="1">
                  <c:v>2016</c:v>
                </c:pt>
                <c:pt idx="2">
                  <c:v>2017</c:v>
                </c:pt>
                <c:pt idx="3">
                  <c:v>2018</c:v>
                </c:pt>
                <c:pt idx="4">
                  <c:v>2019</c:v>
                </c:pt>
                <c:pt idx="5">
                  <c:v>2020</c:v>
                </c:pt>
                <c:pt idx="6">
                  <c:v>2021</c:v>
                </c:pt>
                <c:pt idx="7">
                  <c:v>2022</c:v>
                </c:pt>
              </c:strCache>
            </c:strRef>
          </c:cat>
          <c:val>
            <c:numRef>
              <c:f>' V.2.2.Benef. subsid '!$B$5:$I$5</c:f>
              <c:numCache>
                <c:formatCode>_(* #,##0_);_(* \(#,##0\);_(* "-"_);_(@_)</c:formatCode>
                <c:ptCount val="8"/>
                <c:pt idx="0">
                  <c:v>17654</c:v>
                </c:pt>
                <c:pt idx="1">
                  <c:v>14026</c:v>
                </c:pt>
                <c:pt idx="2">
                  <c:v>16886</c:v>
                </c:pt>
                <c:pt idx="3">
                  <c:v>34460</c:v>
                </c:pt>
                <c:pt idx="4">
                  <c:v>29056</c:v>
                </c:pt>
                <c:pt idx="5">
                  <c:v>17575</c:v>
                </c:pt>
                <c:pt idx="6">
                  <c:v>24007</c:v>
                </c:pt>
                <c:pt idx="7">
                  <c:v>27234</c:v>
                </c:pt>
              </c:numCache>
            </c:numRef>
          </c:val>
          <c:extLst>
            <c:ext xmlns:c16="http://schemas.microsoft.com/office/drawing/2014/chart" uri="{C3380CC4-5D6E-409C-BE32-E72D297353CC}">
              <c16:uniqueId val="{0000000A-DAEA-48AB-AB26-403F47605FA6}"/>
            </c:ext>
          </c:extLst>
        </c:ser>
        <c:ser>
          <c:idx val="2"/>
          <c:order val="2"/>
          <c:tx>
            <c:strRef>
              <c:f>' V.2.2.Benef. subsid '!$A$6</c:f>
              <c:strCache>
                <c:ptCount val="1"/>
                <c:pt idx="0">
                  <c:v>Maternidad</c:v>
                </c:pt>
              </c:strCache>
            </c:strRef>
          </c:tx>
          <c:spPr>
            <a:solidFill>
              <a:schemeClr val="accent1">
                <a:tint val="65000"/>
              </a:schemeClr>
            </a:solidFill>
            <a:ln>
              <a:noFill/>
            </a:ln>
            <a:effectLst/>
            <a:sp3d/>
          </c:spPr>
          <c:invertIfNegative val="0"/>
          <c:dLbls>
            <c:dLbl>
              <c:idx val="1"/>
              <c:layout>
                <c:manualLayout>
                  <c:x val="9.363952632259297E-3"/>
                  <c:y val="-1.8829074937061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AEA-48AB-AB26-403F47605FA6}"/>
                </c:ext>
              </c:extLst>
            </c:dLbl>
            <c:dLbl>
              <c:idx val="2"/>
              <c:layout>
                <c:manualLayout>
                  <c:x val="1.221916853541059E-2"/>
                  <c:y val="-2.93856125127215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AEA-48AB-AB26-403F47605FA6}"/>
                </c:ext>
              </c:extLst>
            </c:dLbl>
            <c:dLbl>
              <c:idx val="3"/>
              <c:layout>
                <c:manualLayout>
                  <c:x val="1.1111108333681206E-2"/>
                  <c:y val="-1.56709028146956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AEA-48AB-AB26-403F47605FA6}"/>
                </c:ext>
              </c:extLst>
            </c:dLbl>
            <c:spPr>
              <a:noFill/>
              <a:ln>
                <a:noFill/>
              </a:ln>
              <a:effectLst/>
            </c:spPr>
            <c:txPr>
              <a:bodyPr rot="-5400000" spcFirstLastPara="1" vertOverflow="ellipsis"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V.2.2.Benef. subsid '!$B$3:$I$3</c:f>
              <c:strCache>
                <c:ptCount val="8"/>
                <c:pt idx="0">
                  <c:v>2015</c:v>
                </c:pt>
                <c:pt idx="1">
                  <c:v>2016</c:v>
                </c:pt>
                <c:pt idx="2">
                  <c:v>2017</c:v>
                </c:pt>
                <c:pt idx="3">
                  <c:v>2018</c:v>
                </c:pt>
                <c:pt idx="4">
                  <c:v>2019</c:v>
                </c:pt>
                <c:pt idx="5">
                  <c:v>2020</c:v>
                </c:pt>
                <c:pt idx="6">
                  <c:v>2021</c:v>
                </c:pt>
                <c:pt idx="7">
                  <c:v>2022</c:v>
                </c:pt>
              </c:strCache>
            </c:strRef>
          </c:cat>
          <c:val>
            <c:numRef>
              <c:f>' V.2.2.Benef. subsid '!$B$6:$I$6</c:f>
              <c:numCache>
                <c:formatCode>_(* #,##0_);_(* \(#,##0\);_(* "-"_);_(@_)</c:formatCode>
                <c:ptCount val="8"/>
                <c:pt idx="0">
                  <c:v>20611</c:v>
                </c:pt>
                <c:pt idx="1">
                  <c:v>16739</c:v>
                </c:pt>
                <c:pt idx="2">
                  <c:v>25676</c:v>
                </c:pt>
                <c:pt idx="3">
                  <c:v>36972</c:v>
                </c:pt>
                <c:pt idx="4">
                  <c:v>40514</c:v>
                </c:pt>
                <c:pt idx="5">
                  <c:v>22993</c:v>
                </c:pt>
                <c:pt idx="6">
                  <c:v>27713</c:v>
                </c:pt>
                <c:pt idx="7">
                  <c:v>28669</c:v>
                </c:pt>
              </c:numCache>
            </c:numRef>
          </c:val>
          <c:extLst>
            <c:ext xmlns:c16="http://schemas.microsoft.com/office/drawing/2014/chart" uri="{C3380CC4-5D6E-409C-BE32-E72D297353CC}">
              <c16:uniqueId val="{0000000E-DAEA-48AB-AB26-403F47605FA6}"/>
            </c:ext>
          </c:extLst>
        </c:ser>
        <c:dLbls>
          <c:showLegendKey val="0"/>
          <c:showVal val="0"/>
          <c:showCatName val="0"/>
          <c:showSerName val="0"/>
          <c:showPercent val="0"/>
          <c:showBubbleSize val="0"/>
        </c:dLbls>
        <c:gapWidth val="67"/>
        <c:shape val="cylinder"/>
        <c:axId val="433158776"/>
        <c:axId val="433159560"/>
        <c:axId val="0"/>
      </c:bar3DChart>
      <c:catAx>
        <c:axId val="433158776"/>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33159560"/>
        <c:crosses val="autoZero"/>
        <c:auto val="1"/>
        <c:lblAlgn val="ctr"/>
        <c:lblOffset val="100"/>
        <c:noMultiLvlLbl val="0"/>
      </c:catAx>
      <c:valAx>
        <c:axId val="433159560"/>
        <c:scaling>
          <c:orientation val="minMax"/>
        </c:scaling>
        <c:delete val="1"/>
        <c:axPos val="l"/>
        <c:numFmt formatCode="_(* #,##0_);_(* \(#,##0\);_(* &quot;-&quot;_);_(@_)" sourceLinked="1"/>
        <c:majorTickMark val="out"/>
        <c:minorTickMark val="none"/>
        <c:tickLblPos val="nextTo"/>
        <c:crossAx val="433158776"/>
        <c:crosses val="autoZero"/>
        <c:crossBetween val="between"/>
      </c:valAx>
      <c:spPr>
        <a:noFill/>
        <a:ln w="25400">
          <a:noFill/>
        </a:ln>
        <a:effectLst/>
      </c:spPr>
    </c:plotArea>
    <c:legend>
      <c:legendPos val="t"/>
      <c:layout>
        <c:manualLayout>
          <c:xMode val="edge"/>
          <c:yMode val="edge"/>
          <c:x val="0.24731374992339591"/>
          <c:y val="4.6922921617046393E-2"/>
          <c:w val="0.52591064584711555"/>
          <c:h val="4.4199084053040856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0"/>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0644293400301322E-4"/>
          <c:y val="0.22770413386804086"/>
          <c:w val="0.99723066249527581"/>
          <c:h val="0.62237720662073703"/>
        </c:manualLayout>
      </c:layout>
      <c:bar3DChart>
        <c:barDir val="col"/>
        <c:grouping val="clustered"/>
        <c:varyColors val="0"/>
        <c:ser>
          <c:idx val="1"/>
          <c:order val="0"/>
          <c:tx>
            <c:strRef>
              <c:f>'V.2.3. Monto subsid.'!$A$5</c:f>
              <c:strCache>
                <c:ptCount val="1"/>
                <c:pt idx="0">
                  <c:v>Lactancia </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2.1276592180165688E-3"/>
                  <c:y val="-1.5191071836276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8B4-4D84-86B1-EC0F4277E739}"/>
                </c:ext>
              </c:extLst>
            </c:dLbl>
            <c:dLbl>
              <c:idx val="1"/>
              <c:layout>
                <c:manualLayout>
                  <c:x val="6.3829909024653211E-3"/>
                  <c:y val="-4.748497409413505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8B4-4D84-86B1-EC0F4277E739}"/>
                </c:ext>
              </c:extLst>
            </c:dLbl>
            <c:dLbl>
              <c:idx val="2"/>
              <c:layout>
                <c:manualLayout>
                  <c:x val="8.316402441347473E-3"/>
                  <c:y val="-8.546286181380509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8B4-4D84-86B1-EC0F4277E739}"/>
                </c:ext>
              </c:extLst>
            </c:dLbl>
            <c:dLbl>
              <c:idx val="3"/>
              <c:layout>
                <c:manualLayout>
                  <c:x val="6.0360945751655589E-3"/>
                  <c:y val="-1.08017488665921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8B4-4D84-86B1-EC0F4277E739}"/>
                </c:ext>
              </c:extLst>
            </c:dLbl>
            <c:dLbl>
              <c:idx val="5"/>
              <c:layout>
                <c:manualLayout>
                  <c:x val="6.2534890049939689E-3"/>
                  <c:y val="-1.16828913714948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8B4-4D84-86B1-EC0F4277E739}"/>
                </c:ext>
              </c:extLst>
            </c:dLbl>
            <c:dLbl>
              <c:idx val="6"/>
              <c:layout>
                <c:manualLayout>
                  <c:x val="7.035175693818699E-3"/>
                  <c:y val="-7.120153144963364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8B4-4D84-86B1-EC0F4277E739}"/>
                </c:ext>
              </c:extLst>
            </c:dLbl>
            <c:dLbl>
              <c:idx val="7"/>
              <c:layout>
                <c:manualLayout>
                  <c:x val="2.9396322786207699E-3"/>
                  <c:y val="-1.0384792330217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9B7-4CE1-B0AE-A0193521F303}"/>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'V.2.3. Monto subsid.'!$B$3:$I$3</c:f>
              <c:strCache>
                <c:ptCount val="8"/>
                <c:pt idx="0">
                  <c:v>2015</c:v>
                </c:pt>
                <c:pt idx="1">
                  <c:v>2016</c:v>
                </c:pt>
                <c:pt idx="2">
                  <c:v>2017</c:v>
                </c:pt>
                <c:pt idx="3">
                  <c:v>2018</c:v>
                </c:pt>
                <c:pt idx="4">
                  <c:v>2019</c:v>
                </c:pt>
                <c:pt idx="5">
                  <c:v>2020</c:v>
                </c:pt>
                <c:pt idx="6">
                  <c:v>2021</c:v>
                </c:pt>
                <c:pt idx="7">
                  <c:v>2022</c:v>
                </c:pt>
              </c:strCache>
            </c:strRef>
          </c:cat>
          <c:val>
            <c:numRef>
              <c:f>'V.2.3. Monto subsid.'!$B$5:$I$5</c:f>
              <c:numCache>
                <c:formatCode>_(* #,##0.00_);_(* \(#,##0.00\);_(* "-"??_);_(@_)</c:formatCode>
                <c:ptCount val="8"/>
                <c:pt idx="0">
                  <c:v>294082236</c:v>
                </c:pt>
                <c:pt idx="1">
                  <c:v>258654996</c:v>
                </c:pt>
                <c:pt idx="2">
                  <c:v>351221246.90999997</c:v>
                </c:pt>
                <c:pt idx="3">
                  <c:v>611823256.20000005</c:v>
                </c:pt>
                <c:pt idx="4">
                  <c:v>679361342.63999999</c:v>
                </c:pt>
                <c:pt idx="5">
                  <c:v>452031424.79999995</c:v>
                </c:pt>
                <c:pt idx="6">
                  <c:v>707257339.53559542</c:v>
                </c:pt>
                <c:pt idx="7">
                  <c:v>1035014930.0400001</c:v>
                </c:pt>
              </c:numCache>
            </c:numRef>
          </c:val>
          <c:extLst>
            <c:ext xmlns:c16="http://schemas.microsoft.com/office/drawing/2014/chart" uri="{C3380CC4-5D6E-409C-BE32-E72D297353CC}">
              <c16:uniqueId val="{0000000D-A8B4-4D84-86B1-EC0F4277E739}"/>
            </c:ext>
          </c:extLst>
        </c:ser>
        <c:ser>
          <c:idx val="2"/>
          <c:order val="1"/>
          <c:tx>
            <c:strRef>
              <c:f>'V.2.3. Monto subsid.'!$A$6</c:f>
              <c:strCache>
                <c:ptCount val="1"/>
                <c:pt idx="0">
                  <c:v>Maternidad</c:v>
                </c:pt>
              </c:strCache>
            </c:strRef>
          </c:tx>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E-A8B4-4D84-86B1-EC0F4277E739}"/>
                </c:ext>
              </c:extLst>
            </c:dLbl>
            <c:dLbl>
              <c:idx val="1"/>
              <c:layout>
                <c:manualLayout>
                  <c:x val="6.8177807633676493E-3"/>
                  <c:y val="-6.29082349616899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8B4-4D84-86B1-EC0F4277E739}"/>
                </c:ext>
              </c:extLst>
            </c:dLbl>
            <c:dLbl>
              <c:idx val="2"/>
              <c:layout>
                <c:manualLayout>
                  <c:x val="7.3173213226942766E-3"/>
                  <c:y val="-9.85090006865061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8B4-4D84-86B1-EC0F4277E739}"/>
                </c:ext>
              </c:extLst>
            </c:dLbl>
            <c:dLbl>
              <c:idx val="3"/>
              <c:layout>
                <c:manualLayout>
                  <c:x val="5.8507672434587486E-3"/>
                  <c:y val="-1.07661481008674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8B4-4D84-86B1-EC0F4277E739}"/>
                </c:ext>
              </c:extLst>
            </c:dLbl>
            <c:dLbl>
              <c:idx val="5"/>
              <c:layout>
                <c:manualLayout>
                  <c:x val="4.4094484179308851E-3"/>
                  <c:y val="-1.0384792330217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9B7-4CE1-B0AE-A0193521F303}"/>
                </c:ext>
              </c:extLst>
            </c:dLbl>
            <c:dLbl>
              <c:idx val="6"/>
              <c:layout>
                <c:manualLayout>
                  <c:x val="5.4718033174146327E-3"/>
                  <c:y val="-8.9001914312040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8B4-4D84-86B1-EC0F4277E739}"/>
                </c:ext>
              </c:extLst>
            </c:dLbl>
            <c:dLbl>
              <c:idx val="7"/>
              <c:layout>
                <c:manualLayout>
                  <c:x val="4.4094484179309935E-3"/>
                  <c:y val="-1.03847923302176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9B7-4CE1-B0AE-A0193521F303}"/>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'V.2.3. Monto subsid.'!$B$3:$I$3</c:f>
              <c:strCache>
                <c:ptCount val="8"/>
                <c:pt idx="0">
                  <c:v>2015</c:v>
                </c:pt>
                <c:pt idx="1">
                  <c:v>2016</c:v>
                </c:pt>
                <c:pt idx="2">
                  <c:v>2017</c:v>
                </c:pt>
                <c:pt idx="3">
                  <c:v>2018</c:v>
                </c:pt>
                <c:pt idx="4">
                  <c:v>2019</c:v>
                </c:pt>
                <c:pt idx="5">
                  <c:v>2020</c:v>
                </c:pt>
                <c:pt idx="6">
                  <c:v>2021</c:v>
                </c:pt>
                <c:pt idx="7">
                  <c:v>2022</c:v>
                </c:pt>
              </c:strCache>
            </c:strRef>
          </c:cat>
          <c:val>
            <c:numRef>
              <c:f>'V.2.3. Monto subsid.'!$B$6:$I$6</c:f>
              <c:numCache>
                <c:formatCode>_(* #,##0.00_);_(* \(#,##0.00\);_(* "-"??_);_(@_)</c:formatCode>
                <c:ptCount val="8"/>
                <c:pt idx="0">
                  <c:v>954395629.62</c:v>
                </c:pt>
                <c:pt idx="1">
                  <c:v>824091314.12999988</c:v>
                </c:pt>
                <c:pt idx="2">
                  <c:v>1367644020.5673332</c:v>
                </c:pt>
                <c:pt idx="3">
                  <c:v>2249742046.6733332</c:v>
                </c:pt>
                <c:pt idx="4">
                  <c:v>2529316943.402667</c:v>
                </c:pt>
                <c:pt idx="5">
                  <c:v>1527235545.0519998</c:v>
                </c:pt>
                <c:pt idx="6">
                  <c:v>3167610230.9966679</c:v>
                </c:pt>
                <c:pt idx="7">
                  <c:v>2145732856.9300001</c:v>
                </c:pt>
              </c:numCache>
            </c:numRef>
          </c:val>
          <c:extLst>
            <c:ext xmlns:c16="http://schemas.microsoft.com/office/drawing/2014/chart" uri="{C3380CC4-5D6E-409C-BE32-E72D297353CC}">
              <c16:uniqueId val="{00000013-A8B4-4D84-86B1-EC0F4277E739}"/>
            </c:ext>
          </c:extLst>
        </c:ser>
        <c:ser>
          <c:idx val="0"/>
          <c:order val="2"/>
          <c:tx>
            <c:strRef>
              <c:f>'V.2.3. Monto subsid.'!$A$4</c:f>
              <c:strCache>
                <c:ptCount val="1"/>
                <c:pt idx="0">
                  <c:v>Enfermedad Común</c:v>
                </c:pt>
              </c:strCache>
            </c:strRef>
          </c:tx>
          <c:spPr>
            <a:solidFill>
              <a:schemeClr val="bg1">
                <a:lumMod val="6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0"/>
                  <c:y val="-1.32921878567416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8B4-4D84-86B1-EC0F4277E739}"/>
                </c:ext>
              </c:extLst>
            </c:dLbl>
            <c:dLbl>
              <c:idx val="1"/>
              <c:layout>
                <c:manualLayout>
                  <c:x val="4.8195569759675811E-3"/>
                  <c:y val="-2.730746923687375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8B4-4D84-86B1-EC0F4277E739}"/>
                </c:ext>
              </c:extLst>
            </c:dLbl>
            <c:dLbl>
              <c:idx val="2"/>
              <c:layout>
                <c:manualLayout>
                  <c:x val="9.4449849568493845E-3"/>
                  <c:y val="-1.16309383548914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8B4-4D84-86B1-EC0F4277E739}"/>
                </c:ext>
              </c:extLst>
            </c:dLbl>
            <c:dLbl>
              <c:idx val="3"/>
              <c:layout>
                <c:manualLayout>
                  <c:x val="6.7530300649432931E-3"/>
                  <c:y val="-1.18686505543768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8B4-4D84-86B1-EC0F4277E739}"/>
                </c:ext>
              </c:extLst>
            </c:dLbl>
            <c:dLbl>
              <c:idx val="4"/>
              <c:layout>
                <c:manualLayout>
                  <c:x val="7.4428491742363958E-3"/>
                  <c:y val="-9.34668658383546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4A3-42AC-97D0-8603D246859C}"/>
                </c:ext>
              </c:extLst>
            </c:dLbl>
            <c:dLbl>
              <c:idx val="5"/>
              <c:layout>
                <c:manualLayout>
                  <c:x val="6.2534895056167231E-3"/>
                  <c:y val="-8.9001914312040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8B4-4D84-86B1-EC0F4277E739}"/>
                </c:ext>
              </c:extLst>
            </c:dLbl>
            <c:dLbl>
              <c:idx val="6"/>
              <c:layout>
                <c:manualLayout>
                  <c:x val="5.4718033174146327E-3"/>
                  <c:y val="-7.12015314496323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8B4-4D84-86B1-EC0F4277E739}"/>
                </c:ext>
              </c:extLst>
            </c:dLbl>
            <c:dLbl>
              <c:idx val="7"/>
              <c:layout>
                <c:manualLayout>
                  <c:x val="5.1443564875861582E-3"/>
                  <c:y val="-6.49049520638599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9B7-4CE1-B0AE-A0193521F303}"/>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'V.2.3. Monto subsid.'!$B$3:$I$3</c:f>
              <c:strCache>
                <c:ptCount val="8"/>
                <c:pt idx="0">
                  <c:v>2015</c:v>
                </c:pt>
                <c:pt idx="1">
                  <c:v>2016</c:v>
                </c:pt>
                <c:pt idx="2">
                  <c:v>2017</c:v>
                </c:pt>
                <c:pt idx="3">
                  <c:v>2018</c:v>
                </c:pt>
                <c:pt idx="4">
                  <c:v>2019</c:v>
                </c:pt>
                <c:pt idx="5">
                  <c:v>2020</c:v>
                </c:pt>
                <c:pt idx="6">
                  <c:v>2021</c:v>
                </c:pt>
                <c:pt idx="7">
                  <c:v>2022</c:v>
                </c:pt>
              </c:strCache>
            </c:strRef>
          </c:cat>
          <c:val>
            <c:numRef>
              <c:f>'V.2.3. Monto subsid.'!$B$4:$I$4</c:f>
              <c:numCache>
                <c:formatCode>_(* #,##0.00_);_(* \(#,##0.00\);_(* "-"??_);_(@_)</c:formatCode>
                <c:ptCount val="8"/>
                <c:pt idx="0">
                  <c:v>363517045.23000002</c:v>
                </c:pt>
                <c:pt idx="1">
                  <c:v>468151582.34000003</c:v>
                </c:pt>
                <c:pt idx="2">
                  <c:v>595825240.70000005</c:v>
                </c:pt>
                <c:pt idx="3">
                  <c:v>699302422.17999995</c:v>
                </c:pt>
                <c:pt idx="4">
                  <c:v>997894234.25</c:v>
                </c:pt>
                <c:pt idx="5">
                  <c:v>726046954.76999998</c:v>
                </c:pt>
                <c:pt idx="6">
                  <c:v>845589689.4240526</c:v>
                </c:pt>
                <c:pt idx="7">
                  <c:v>1013490035.92</c:v>
                </c:pt>
              </c:numCache>
            </c:numRef>
          </c:val>
          <c:extLst>
            <c:ext xmlns:c16="http://schemas.microsoft.com/office/drawing/2014/chart" uri="{C3380CC4-5D6E-409C-BE32-E72D297353CC}">
              <c16:uniqueId val="{00000006-A8B4-4D84-86B1-EC0F4277E739}"/>
            </c:ext>
          </c:extLst>
        </c:ser>
        <c:dLbls>
          <c:showLegendKey val="0"/>
          <c:showVal val="0"/>
          <c:showCatName val="0"/>
          <c:showSerName val="0"/>
          <c:showPercent val="0"/>
          <c:showBubbleSize val="0"/>
        </c:dLbls>
        <c:gapWidth val="89"/>
        <c:shape val="cylinder"/>
        <c:axId val="433160344"/>
        <c:axId val="433160736"/>
        <c:axId val="0"/>
      </c:bar3DChart>
      <c:catAx>
        <c:axId val="433160344"/>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33160736"/>
        <c:crosses val="autoZero"/>
        <c:auto val="1"/>
        <c:lblAlgn val="ctr"/>
        <c:lblOffset val="100"/>
        <c:noMultiLvlLbl val="0"/>
      </c:catAx>
      <c:valAx>
        <c:axId val="433160736"/>
        <c:scaling>
          <c:orientation val="minMax"/>
        </c:scaling>
        <c:delete val="1"/>
        <c:axPos val="l"/>
        <c:numFmt formatCode="_(* #,##0.00_);_(* \(#,##0.00\);_(* &quot;-&quot;??_);_(@_)" sourceLinked="1"/>
        <c:majorTickMark val="out"/>
        <c:minorTickMark val="none"/>
        <c:tickLblPos val="nextTo"/>
        <c:crossAx val="433160344"/>
        <c:crosses val="autoZero"/>
        <c:crossBetween val="between"/>
      </c:valAx>
      <c:spPr>
        <a:noFill/>
        <a:ln>
          <a:noFill/>
        </a:ln>
        <a:effectLst/>
      </c:spPr>
    </c:plotArea>
    <c:legend>
      <c:legendPos val="t"/>
      <c:layout>
        <c:manualLayout>
          <c:xMode val="edge"/>
          <c:yMode val="edge"/>
          <c:x val="0.17383926626962157"/>
          <c:y val="5.7862757368769113E-2"/>
          <c:w val="0.61458018387821134"/>
          <c:h val="4.0321651516718765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16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10"/>
      <c:rotY val="2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099970710633452E-2"/>
          <c:y val="0.17166767948164258"/>
          <c:w val="0.96500649176116271"/>
          <c:h val="0.63953289808060543"/>
        </c:manualLayout>
      </c:layout>
      <c:bar3DChart>
        <c:barDir val="col"/>
        <c:grouping val="clustered"/>
        <c:varyColors val="0"/>
        <c:ser>
          <c:idx val="0"/>
          <c:order val="0"/>
          <c:tx>
            <c:strRef>
              <c:f>'V.3.2 Pensiones por año'!$C$5</c:f>
              <c:strCache>
                <c:ptCount val="1"/>
                <c:pt idx="0">
                  <c:v>Sobrevivencia</c:v>
                </c:pt>
              </c:strCache>
            </c:strRef>
          </c:tx>
          <c:spPr>
            <a:solidFill>
              <a:schemeClr val="accent1">
                <a:shade val="58000"/>
              </a:schemeClr>
            </a:solidFill>
            <a:ln>
              <a:noFill/>
            </a:ln>
            <a:effectLst/>
            <a:sp3d/>
          </c:spPr>
          <c:invertIfNegative val="0"/>
          <c:dLbls>
            <c:dLbl>
              <c:idx val="0"/>
              <c:layout>
                <c:manualLayout>
                  <c:x val="6.22727902707923E-3"/>
                  <c:y val="-2.09308944352755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F00-487E-8D25-2969731E95F8}"/>
                </c:ext>
              </c:extLst>
            </c:dLbl>
            <c:dLbl>
              <c:idx val="1"/>
              <c:layout>
                <c:manualLayout>
                  <c:x val="2.8709346638535324E-3"/>
                  <c:y val="-1.20180470608469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F00-487E-8D25-2969731E95F8}"/>
                </c:ext>
              </c:extLst>
            </c:dLbl>
            <c:dLbl>
              <c:idx val="2"/>
              <c:layout>
                <c:manualLayout>
                  <c:x val="-1.9247763974987731E-3"/>
                  <c:y val="-1.30565143029411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F00-487E-8D25-2969731E95F8}"/>
                </c:ext>
              </c:extLst>
            </c:dLbl>
            <c:spPr>
              <a:noFill/>
              <a:ln>
                <a:noFill/>
              </a:ln>
              <a:effectLst/>
            </c:spPr>
            <c:txPr>
              <a:bodyPr rot="-5400000" spcFirstLastPara="1" vertOverflow="ellipsis" wrap="square" anchor="ctr" anchorCtr="1"/>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'V.3.2 Pensiones por año'!$A$14:$A$21</c:f>
              <c:strCache>
                <c:ptCount val="8"/>
                <c:pt idx="0">
                  <c:v>2015</c:v>
                </c:pt>
                <c:pt idx="1">
                  <c:v>2016</c:v>
                </c:pt>
                <c:pt idx="2">
                  <c:v>2017</c:v>
                </c:pt>
                <c:pt idx="3">
                  <c:v>2018</c:v>
                </c:pt>
                <c:pt idx="4">
                  <c:v>2019</c:v>
                </c:pt>
                <c:pt idx="5">
                  <c:v>2020</c:v>
                </c:pt>
                <c:pt idx="6">
                  <c:v>2021</c:v>
                </c:pt>
                <c:pt idx="7">
                  <c:v>Ene - Nov. 2022</c:v>
                </c:pt>
              </c:strCache>
              <c:extLst/>
            </c:strRef>
          </c:cat>
          <c:val>
            <c:numRef>
              <c:f>'V.3.2 Pensiones por año'!$C$14:$C$21</c:f>
              <c:numCache>
                <c:formatCode>#,##0</c:formatCode>
                <c:ptCount val="8"/>
                <c:pt idx="0">
                  <c:v>836</c:v>
                </c:pt>
                <c:pt idx="1">
                  <c:v>937</c:v>
                </c:pt>
                <c:pt idx="2">
                  <c:v>933</c:v>
                </c:pt>
                <c:pt idx="3">
                  <c:v>1073</c:v>
                </c:pt>
                <c:pt idx="4">
                  <c:v>1000</c:v>
                </c:pt>
                <c:pt idx="5">
                  <c:v>897</c:v>
                </c:pt>
                <c:pt idx="6">
                  <c:v>1377</c:v>
                </c:pt>
                <c:pt idx="7">
                  <c:v>1128</c:v>
                </c:pt>
              </c:numCache>
              <c:extLst/>
            </c:numRef>
          </c:val>
          <c:extLst>
            <c:ext xmlns:c16="http://schemas.microsoft.com/office/drawing/2014/chart" uri="{C3380CC4-5D6E-409C-BE32-E72D297353CC}">
              <c16:uniqueId val="{0000000B-DF00-487E-8D25-2969731E95F8}"/>
            </c:ext>
          </c:extLst>
        </c:ser>
        <c:ser>
          <c:idx val="2"/>
          <c:order val="2"/>
          <c:tx>
            <c:strRef>
              <c:f>'V.3.2 Pensiones por año'!$B$5</c:f>
              <c:strCache>
                <c:ptCount val="1"/>
                <c:pt idx="0">
                  <c:v>Discapacidad</c:v>
                </c:pt>
              </c:strCache>
            </c:strRef>
          </c:tx>
          <c:spPr>
            <a:solidFill>
              <a:srgbClr val="00A94F"/>
            </a:solidFill>
            <a:ln>
              <a:noFill/>
            </a:ln>
            <a:effectLst/>
            <a:sp3d/>
          </c:spPr>
          <c:invertIfNegative val="0"/>
          <c:dLbls>
            <c:dLbl>
              <c:idx val="0"/>
              <c:layout>
                <c:manualLayout>
                  <c:x val="4.1176200625647717E-3"/>
                  <c:y val="-1.45597830442825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DF00-487E-8D25-2969731E95F8}"/>
                </c:ext>
              </c:extLst>
            </c:dLbl>
            <c:dLbl>
              <c:idx val="1"/>
              <c:layout>
                <c:manualLayout>
                  <c:x val="1.2302805820011959E-2"/>
                  <c:y val="-1.18924904599349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DF00-487E-8D25-2969731E95F8}"/>
                </c:ext>
              </c:extLst>
            </c:dLbl>
            <c:dLbl>
              <c:idx val="2"/>
              <c:layout>
                <c:manualLayout>
                  <c:x val="3.2319671375615443E-3"/>
                  <c:y val="-1.42153853501188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DF00-487E-8D25-2969731E95F8}"/>
                </c:ext>
              </c:extLst>
            </c:dLbl>
            <c:dLbl>
              <c:idx val="3"/>
              <c:layout>
                <c:manualLayout>
                  <c:x val="2.1100226741595624E-3"/>
                  <c:y val="-1.33429601876653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30E-4692-A382-D6FECEE3FC78}"/>
                </c:ext>
              </c:extLst>
            </c:dLbl>
            <c:dLbl>
              <c:idx val="5"/>
              <c:layout>
                <c:manualLayout>
                  <c:x val="2.7839921329204987E-3"/>
                  <c:y val="-1.03778567122669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83C-4D80-8BE7-32610B0EC7EE}"/>
                </c:ext>
              </c:extLst>
            </c:dLbl>
            <c:dLbl>
              <c:idx val="7"/>
              <c:layout>
                <c:manualLayout>
                  <c:x val="3.252032686871722E-3"/>
                  <c:y val="-1.75999998152231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D2C-41A8-96D3-8867F9FB80AF}"/>
                </c:ext>
              </c:extLst>
            </c:dLbl>
            <c:spPr>
              <a:noFill/>
              <a:ln>
                <a:noFill/>
              </a:ln>
              <a:effectLst/>
            </c:spPr>
            <c:txPr>
              <a:bodyPr rot="-5400000" spcFirstLastPara="1" vertOverflow="ellipsis" wrap="square" anchor="ctr" anchorCtr="1"/>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'V.3.2 Pensiones por año'!$A$14:$A$21</c:f>
              <c:strCache>
                <c:ptCount val="8"/>
                <c:pt idx="0">
                  <c:v>2015</c:v>
                </c:pt>
                <c:pt idx="1">
                  <c:v>2016</c:v>
                </c:pt>
                <c:pt idx="2">
                  <c:v>2017</c:v>
                </c:pt>
                <c:pt idx="3">
                  <c:v>2018</c:v>
                </c:pt>
                <c:pt idx="4">
                  <c:v>2019</c:v>
                </c:pt>
                <c:pt idx="5">
                  <c:v>2020</c:v>
                </c:pt>
                <c:pt idx="6">
                  <c:v>2021</c:v>
                </c:pt>
                <c:pt idx="7">
                  <c:v>Ene - Nov. 2022</c:v>
                </c:pt>
              </c:strCache>
              <c:extLst/>
            </c:strRef>
          </c:cat>
          <c:val>
            <c:numRef>
              <c:f>'V.3.2 Pensiones por año'!$B$14:$B$21</c:f>
              <c:numCache>
                <c:formatCode>#,##0</c:formatCode>
                <c:ptCount val="8"/>
                <c:pt idx="0">
                  <c:v>704</c:v>
                </c:pt>
                <c:pt idx="1">
                  <c:v>580</c:v>
                </c:pt>
                <c:pt idx="2">
                  <c:v>660</c:v>
                </c:pt>
                <c:pt idx="3">
                  <c:v>5389</c:v>
                </c:pt>
                <c:pt idx="4">
                  <c:v>764</c:v>
                </c:pt>
                <c:pt idx="5">
                  <c:v>616</c:v>
                </c:pt>
                <c:pt idx="6">
                  <c:v>1030</c:v>
                </c:pt>
                <c:pt idx="7">
                  <c:v>1150</c:v>
                </c:pt>
              </c:numCache>
              <c:extLst/>
            </c:numRef>
          </c:val>
          <c:extLst>
            <c:ext xmlns:c16="http://schemas.microsoft.com/office/drawing/2014/chart" uri="{C3380CC4-5D6E-409C-BE32-E72D297353CC}">
              <c16:uniqueId val="{00000015-DF00-487E-8D25-2969731E95F8}"/>
            </c:ext>
          </c:extLst>
        </c:ser>
        <c:ser>
          <c:idx val="3"/>
          <c:order val="3"/>
          <c:tx>
            <c:strRef>
              <c:f>'V.3.2 Pensiones por año'!$D$5</c:f>
              <c:strCache>
                <c:ptCount val="1"/>
                <c:pt idx="0">
                  <c:v>Retiro Programado</c:v>
                </c:pt>
              </c:strCache>
            </c:strRef>
          </c:tx>
          <c:spPr>
            <a:solidFill>
              <a:schemeClr val="accent1">
                <a:tint val="58000"/>
              </a:schemeClr>
            </a:solidFill>
            <a:ln>
              <a:noFill/>
            </a:ln>
            <a:effectLst/>
            <a:sp3d/>
          </c:spPr>
          <c:invertIfNegative val="0"/>
          <c:dLbls>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'V.3.2 Pensiones por año'!$A$14:$A$21</c:f>
              <c:strCache>
                <c:ptCount val="8"/>
                <c:pt idx="0">
                  <c:v>2015</c:v>
                </c:pt>
                <c:pt idx="1">
                  <c:v>2016</c:v>
                </c:pt>
                <c:pt idx="2">
                  <c:v>2017</c:v>
                </c:pt>
                <c:pt idx="3">
                  <c:v>2018</c:v>
                </c:pt>
                <c:pt idx="4">
                  <c:v>2019</c:v>
                </c:pt>
                <c:pt idx="5">
                  <c:v>2020</c:v>
                </c:pt>
                <c:pt idx="6">
                  <c:v>2021</c:v>
                </c:pt>
                <c:pt idx="7">
                  <c:v>Ene - Nov. 2022</c:v>
                </c:pt>
              </c:strCache>
              <c:extLst/>
            </c:strRef>
          </c:cat>
          <c:val>
            <c:numRef>
              <c:f>'V.3.2 Pensiones por año'!$D$14:$D$21</c:f>
              <c:numCache>
                <c:formatCode>_(* #,##0_);_(* \(#,##0\);_(* "-"_);_(@_)</c:formatCode>
                <c:ptCount val="8"/>
                <c:pt idx="0">
                  <c:v>0</c:v>
                </c:pt>
                <c:pt idx="1">
                  <c:v>0</c:v>
                </c:pt>
                <c:pt idx="2">
                  <c:v>0</c:v>
                </c:pt>
                <c:pt idx="3">
                  <c:v>0</c:v>
                </c:pt>
                <c:pt idx="4">
                  <c:v>1</c:v>
                </c:pt>
                <c:pt idx="5">
                  <c:v>3</c:v>
                </c:pt>
                <c:pt idx="6">
                  <c:v>11</c:v>
                </c:pt>
                <c:pt idx="7">
                  <c:v>12</c:v>
                </c:pt>
              </c:numCache>
              <c:extLst/>
            </c:numRef>
          </c:val>
          <c:extLst>
            <c:ext xmlns:c16="http://schemas.microsoft.com/office/drawing/2014/chart" uri="{C3380CC4-5D6E-409C-BE32-E72D297353CC}">
              <c16:uniqueId val="{00000016-DF00-487E-8D25-2969731E95F8}"/>
            </c:ext>
          </c:extLst>
        </c:ser>
        <c:dLbls>
          <c:showLegendKey val="0"/>
          <c:showVal val="0"/>
          <c:showCatName val="0"/>
          <c:showSerName val="0"/>
          <c:showPercent val="0"/>
          <c:showBubbleSize val="0"/>
        </c:dLbls>
        <c:gapWidth val="49"/>
        <c:shape val="cylinder"/>
        <c:axId val="433161912"/>
        <c:axId val="433162304"/>
        <c:axId val="0"/>
        <c:extLst>
          <c:ext xmlns:c15="http://schemas.microsoft.com/office/drawing/2012/chart" uri="{02D57815-91ED-43cb-92C2-25804820EDAC}">
            <c15:filteredBarSeries>
              <c15:ser>
                <c:idx val="1"/>
                <c:order val="1"/>
                <c:tx>
                  <c:strRef>
                    <c:extLst>
                      <c:ext uri="{02D57815-91ED-43cb-92C2-25804820EDAC}">
                        <c15:formulaRef>
                          <c15:sqref>'V.3.2 Pensiones por año'!#REF!</c15:sqref>
                        </c15:formulaRef>
                      </c:ext>
                    </c:extLst>
                    <c:strCache>
                      <c:ptCount val="1"/>
                      <c:pt idx="0">
                        <c:v>#REF!</c:v>
                      </c:pt>
                    </c:strCache>
                  </c:strRef>
                </c:tx>
                <c:spPr>
                  <a:solidFill>
                    <a:schemeClr val="accent1">
                      <a:shade val="86000"/>
                    </a:schemeClr>
                  </a:solidFill>
                  <a:ln>
                    <a:noFill/>
                  </a:ln>
                  <a:effectLst/>
                  <a:sp3d/>
                </c:spPr>
                <c:invertIfNegative val="0"/>
                <c:dLbls>
                  <c:dLbl>
                    <c:idx val="1"/>
                    <c:layout>
                      <c:manualLayout>
                        <c:x val="7.7029524219190493E-4"/>
                        <c:y val="-1.6592529599239271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E-DF00-487E-8D25-2969731E95F8}"/>
                      </c:ext>
                    </c:extLst>
                  </c:dLbl>
                  <c:spPr>
                    <a:noFill/>
                    <a:ln>
                      <a:noFill/>
                    </a:ln>
                    <a:effectLst/>
                  </c:spPr>
                  <c:txPr>
                    <a:bodyPr rot="0" spcFirstLastPara="1" vertOverflow="ellipsis" vert="horz" wrap="square" anchor="ctr" anchorCtr="1"/>
                    <a:lstStyle/>
                    <a:p>
                      <a:pPr>
                        <a:defRPr sz="1400" b="0" i="0" u="none" strike="noStrike" kern="1200" baseline="0">
                          <a:solidFill>
                            <a:srgbClr val="FF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'V.3.2 Pensiones por año'!$A$14:$A$21</c15:sqref>
                        </c15:formulaRef>
                      </c:ext>
                    </c:extLst>
                    <c:strCache>
                      <c:ptCount val="8"/>
                      <c:pt idx="0">
                        <c:v>2015</c:v>
                      </c:pt>
                      <c:pt idx="1">
                        <c:v>2016</c:v>
                      </c:pt>
                      <c:pt idx="2">
                        <c:v>2017</c:v>
                      </c:pt>
                      <c:pt idx="3">
                        <c:v>2018</c:v>
                      </c:pt>
                      <c:pt idx="4">
                        <c:v>2019</c:v>
                      </c:pt>
                      <c:pt idx="5">
                        <c:v>2020</c:v>
                      </c:pt>
                      <c:pt idx="6">
                        <c:v>2021</c:v>
                      </c:pt>
                      <c:pt idx="7">
                        <c:v>Ene - Nov. 2022</c:v>
                      </c:pt>
                    </c:strCache>
                  </c:strRef>
                </c:cat>
                <c:val>
                  <c:numRef>
                    <c:extLst>
                      <c:ext uri="{02D57815-91ED-43cb-92C2-25804820EDAC}">
                        <c15:formulaRef>
                          <c15:sqref>'V.3.2 Pensiones por año'!#REF!</c15:sqref>
                        </c15:formulaRef>
                      </c:ext>
                    </c:extLst>
                  </c:numRef>
                </c:val>
                <c:extLst>
                  <c:ext xmlns:c16="http://schemas.microsoft.com/office/drawing/2014/chart" uri="{C3380CC4-5D6E-409C-BE32-E72D297353CC}">
                    <c16:uniqueId val="{0000001F-DF00-487E-8D25-2969731E95F8}"/>
                  </c:ext>
                </c:extLst>
              </c15:ser>
            </c15:filteredBarSeries>
          </c:ext>
        </c:extLst>
      </c:bar3DChart>
      <c:catAx>
        <c:axId val="43316191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33162304"/>
        <c:crosses val="autoZero"/>
        <c:auto val="1"/>
        <c:lblAlgn val="ctr"/>
        <c:lblOffset val="100"/>
        <c:noMultiLvlLbl val="0"/>
      </c:catAx>
      <c:valAx>
        <c:axId val="433162304"/>
        <c:scaling>
          <c:orientation val="minMax"/>
        </c:scaling>
        <c:delete val="0"/>
        <c:axPos val="l"/>
        <c:numFmt formatCode="#,##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33161912"/>
        <c:crosses val="autoZero"/>
        <c:crossBetween val="between"/>
      </c:valAx>
      <c:spPr>
        <a:noFill/>
        <a:ln>
          <a:noFill/>
        </a:ln>
        <a:effectLst/>
      </c:spPr>
    </c:plotArea>
    <c:legend>
      <c:legendPos val="r"/>
      <c:layout>
        <c:manualLayout>
          <c:xMode val="edge"/>
          <c:yMode val="edge"/>
          <c:x val="0.23981315943054421"/>
          <c:y val="4.8740444403457032E-2"/>
          <c:w val="0.5549281545586624"/>
          <c:h val="6.0086279806427861E-2"/>
        </c:manualLayout>
      </c:layout>
      <c:overlay val="0"/>
      <c:spPr>
        <a:noFill/>
        <a:ln>
          <a:noFill/>
        </a:ln>
        <a:effectLst/>
      </c:spPr>
      <c:txPr>
        <a:bodyPr rot="0" spcFirstLastPara="1" vertOverflow="ellipsis" vert="horz" wrap="square" anchor="ctr" anchorCtr="1"/>
        <a:lstStyle/>
        <a:p>
          <a:pPr rtl="0">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24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24778747251188199"/>
          <c:y val="8.6987507210880263E-2"/>
          <c:w val="0.69516570901610275"/>
          <c:h val="0.79952302506427197"/>
        </c:manualLayout>
      </c:layout>
      <c:barChart>
        <c:barDir val="bar"/>
        <c:grouping val="clustered"/>
        <c:varyColors val="0"/>
        <c:ser>
          <c:idx val="0"/>
          <c:order val="0"/>
          <c:tx>
            <c:strRef>
              <c:f>'V.3.3.Pens.Disc. AFP'!$B$4</c:f>
              <c:strCache>
                <c:ptCount val="1"/>
                <c:pt idx="0">
                  <c:v>RD$</c:v>
                </c:pt>
              </c:strCache>
            </c:strRef>
          </c:tx>
          <c:spPr>
            <a:solidFill>
              <a:srgbClr val="00539B"/>
            </a:solidFill>
            <a:ln>
              <a:solidFill>
                <a:srgbClr val="00539B">
                  <a:alpha val="20000"/>
                </a:srgb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'V.3.3.Pens.Disc. AFP'!$A$5:$A$7</c:f>
              <c:strCache>
                <c:ptCount val="3"/>
                <c:pt idx="0">
                  <c:v>Sobreviviencia</c:v>
                </c:pt>
                <c:pt idx="1">
                  <c:v>Discapacidad</c:v>
                </c:pt>
                <c:pt idx="2">
                  <c:v>Pensión promedio de retiro programado</c:v>
                </c:pt>
              </c:strCache>
            </c:strRef>
          </c:cat>
          <c:val>
            <c:numRef>
              <c:f>'V.3.3.Pens.Disc. AFP'!$B$5:$B$7</c:f>
              <c:numCache>
                <c:formatCode>_(* #,##0.00_);_(* \(#,##0.00\);_(* "-"??_);_(@_)</c:formatCode>
                <c:ptCount val="3"/>
                <c:pt idx="0">
                  <c:v>12175.83</c:v>
                </c:pt>
                <c:pt idx="1">
                  <c:v>12451.9</c:v>
                </c:pt>
                <c:pt idx="2">
                  <c:v>29405.21</c:v>
                </c:pt>
              </c:numCache>
            </c:numRef>
          </c:val>
          <c:extLst>
            <c:ext xmlns:c16="http://schemas.microsoft.com/office/drawing/2014/chart" uri="{C3380CC4-5D6E-409C-BE32-E72D297353CC}">
              <c16:uniqueId val="{00000000-329A-4267-A9AC-FCC2753F8374}"/>
            </c:ext>
          </c:extLst>
        </c:ser>
        <c:dLbls>
          <c:showLegendKey val="0"/>
          <c:showVal val="0"/>
          <c:showCatName val="0"/>
          <c:showSerName val="0"/>
          <c:showPercent val="0"/>
          <c:showBubbleSize val="0"/>
        </c:dLbls>
        <c:gapWidth val="42"/>
        <c:overlap val="-43"/>
        <c:axId val="1576025104"/>
        <c:axId val="1576022192"/>
      </c:barChart>
      <c:catAx>
        <c:axId val="1576025104"/>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1800" b="1" i="0" u="none" strike="noStrike" kern="1200" baseline="0">
                <a:solidFill>
                  <a:sysClr val="windowText" lastClr="000000"/>
                </a:solidFill>
                <a:latin typeface="+mn-lt"/>
                <a:ea typeface="+mn-ea"/>
                <a:cs typeface="+mn-cs"/>
              </a:defRPr>
            </a:pPr>
            <a:endParaRPr lang="en-US"/>
          </a:p>
        </c:txPr>
        <c:crossAx val="1576022192"/>
        <c:crosses val="autoZero"/>
        <c:auto val="1"/>
        <c:lblAlgn val="ctr"/>
        <c:lblOffset val="100"/>
        <c:noMultiLvlLbl val="0"/>
      </c:catAx>
      <c:valAx>
        <c:axId val="1576022192"/>
        <c:scaling>
          <c:orientation val="minMax"/>
        </c:scaling>
        <c:delete val="1"/>
        <c:axPos val="b"/>
        <c:numFmt formatCode="_(* #,##0.00_);_(* \(#,##0.00\);_(* &quot;-&quot;??_);_(@_)" sourceLinked="1"/>
        <c:majorTickMark val="none"/>
        <c:minorTickMark val="none"/>
        <c:tickLblPos val="nextTo"/>
        <c:crossAx val="15760251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26841908029674222"/>
          <c:w val="1"/>
          <c:h val="0.54469007334055453"/>
        </c:manualLayout>
      </c:layout>
      <c:lineChart>
        <c:grouping val="standard"/>
        <c:varyColors val="0"/>
        <c:ser>
          <c:idx val="0"/>
          <c:order val="0"/>
          <c:tx>
            <c:strRef>
              <c:f>'V.4.2.NA. Reportes ARL'!$E$4</c:f>
              <c:strCache>
                <c:ptCount val="1"/>
                <c:pt idx="0">
                  <c:v>% Accidentes Laborales</c:v>
                </c:pt>
              </c:strCache>
            </c:strRef>
          </c:tx>
          <c:spPr>
            <a:ln w="38100" cap="rnd" cmpd="sng" algn="ctr">
              <a:solidFill>
                <a:schemeClr val="accent1">
                  <a:shade val="95000"/>
                  <a:satMod val="105000"/>
                </a:schemeClr>
              </a:solidFill>
              <a:prstDash val="solid"/>
              <a:round/>
            </a:ln>
            <a:effectLst/>
          </c:spPr>
          <c:marker>
            <c:symbol val="circle"/>
            <c:size val="17"/>
            <c:spPr>
              <a:solidFill>
                <a:schemeClr val="bg1"/>
              </a:solidFill>
              <a:ln w="38100" cap="flat" cmpd="sng" algn="ctr">
                <a:solidFill>
                  <a:schemeClr val="accent1">
                    <a:shade val="95000"/>
                    <a:satMod val="105000"/>
                  </a:schemeClr>
                </a:solidFill>
                <a:prstDash val="solid"/>
                <a:round/>
              </a:ln>
              <a:effectLst/>
            </c:spPr>
          </c:marker>
          <c:dLbls>
            <c:spPr>
              <a:noFill/>
              <a:ln>
                <a:noFill/>
              </a:ln>
              <a:effectLst/>
            </c:spPr>
            <c:txPr>
              <a:bodyPr rot="-5400000" spcFirstLastPara="1" vertOverflow="ellipsis"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'V.4.2.NA. Reportes ARL'!$A$5:$A$20</c15:sqref>
                  </c15:fullRef>
                </c:ext>
              </c:extLst>
              <c:f>'V.4.2.NA. Reportes ARL'!$A$13:$A$20</c:f>
              <c:strCache>
                <c:ptCount val="8"/>
                <c:pt idx="0">
                  <c:v>2015</c:v>
                </c:pt>
                <c:pt idx="1">
                  <c:v>2016</c:v>
                </c:pt>
                <c:pt idx="2">
                  <c:v>2017</c:v>
                </c:pt>
                <c:pt idx="3">
                  <c:v>2018</c:v>
                </c:pt>
                <c:pt idx="4">
                  <c:v>2019</c:v>
                </c:pt>
                <c:pt idx="5">
                  <c:v>2020</c:v>
                </c:pt>
                <c:pt idx="6">
                  <c:v>2021</c:v>
                </c:pt>
                <c:pt idx="7">
                  <c:v>Ene - Nov. 2022</c:v>
                </c:pt>
              </c:strCache>
            </c:strRef>
          </c:cat>
          <c:val>
            <c:numRef>
              <c:extLst>
                <c:ext xmlns:c15="http://schemas.microsoft.com/office/drawing/2012/chart" uri="{02D57815-91ED-43cb-92C2-25804820EDAC}">
                  <c15:fullRef>
                    <c15:sqref>'V.4.2.NA. Reportes ARL'!$E$5:$E$20</c15:sqref>
                  </c15:fullRef>
                </c:ext>
              </c:extLst>
              <c:f>'V.4.2.NA. Reportes ARL'!$E$13:$E$20</c:f>
              <c:numCache>
                <c:formatCode>0.0%</c:formatCode>
                <c:ptCount val="8"/>
                <c:pt idx="0">
                  <c:v>0.98662768821094682</c:v>
                </c:pt>
                <c:pt idx="1">
                  <c:v>0.98780111179740582</c:v>
                </c:pt>
                <c:pt idx="2">
                  <c:v>0.98884041553182767</c:v>
                </c:pt>
                <c:pt idx="3">
                  <c:v>0.98585880800527825</c:v>
                </c:pt>
                <c:pt idx="4">
                  <c:v>0.98467892894929598</c:v>
                </c:pt>
                <c:pt idx="5">
                  <c:v>0.79437040727363306</c:v>
                </c:pt>
                <c:pt idx="6">
                  <c:v>0.8135511064278188</c:v>
                </c:pt>
                <c:pt idx="7">
                  <c:v>0.89666644921390826</c:v>
                </c:pt>
              </c:numCache>
            </c:numRef>
          </c:val>
          <c:smooth val="0"/>
          <c:extLst>
            <c:ext xmlns:c16="http://schemas.microsoft.com/office/drawing/2014/chart" uri="{C3380CC4-5D6E-409C-BE32-E72D297353CC}">
              <c16:uniqueId val="{0000000D-2A01-4EF4-925D-734CD074FE33}"/>
            </c:ext>
          </c:extLst>
        </c:ser>
        <c:ser>
          <c:idx val="1"/>
          <c:order val="1"/>
          <c:tx>
            <c:strRef>
              <c:f>'V.4.2.NA. Reportes ARL'!$F$4</c:f>
              <c:strCache>
                <c:ptCount val="1"/>
                <c:pt idx="0">
                  <c:v>% Enfermedades Profesionales</c:v>
                </c:pt>
              </c:strCache>
            </c:strRef>
          </c:tx>
          <c:spPr>
            <a:ln w="38100" cap="rnd" cmpd="sng" algn="ctr">
              <a:solidFill>
                <a:srgbClr val="00A94F"/>
              </a:solidFill>
              <a:prstDash val="solid"/>
              <a:round/>
            </a:ln>
            <a:effectLst/>
          </c:spPr>
          <c:marker>
            <c:symbol val="circle"/>
            <c:size val="17"/>
            <c:spPr>
              <a:solidFill>
                <a:schemeClr val="bg1"/>
              </a:solidFill>
              <a:ln w="38100" cap="flat" cmpd="sng" algn="ctr">
                <a:solidFill>
                  <a:srgbClr val="00A94F"/>
                </a:solidFill>
                <a:prstDash val="solid"/>
                <a:round/>
              </a:ln>
              <a:effectLst/>
            </c:spPr>
          </c:marker>
          <c:dLbls>
            <c:spPr>
              <a:noFill/>
              <a:ln>
                <a:noFill/>
              </a:ln>
              <a:effectLst/>
            </c:spPr>
            <c:txPr>
              <a:bodyPr rot="-5400000" spcFirstLastPara="1" vertOverflow="ellipsis"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'V.4.2.NA. Reportes ARL'!$A$5:$A$20</c15:sqref>
                  </c15:fullRef>
                </c:ext>
              </c:extLst>
              <c:f>'V.4.2.NA. Reportes ARL'!$A$13:$A$20</c:f>
              <c:strCache>
                <c:ptCount val="8"/>
                <c:pt idx="0">
                  <c:v>2015</c:v>
                </c:pt>
                <c:pt idx="1">
                  <c:v>2016</c:v>
                </c:pt>
                <c:pt idx="2">
                  <c:v>2017</c:v>
                </c:pt>
                <c:pt idx="3">
                  <c:v>2018</c:v>
                </c:pt>
                <c:pt idx="4">
                  <c:v>2019</c:v>
                </c:pt>
                <c:pt idx="5">
                  <c:v>2020</c:v>
                </c:pt>
                <c:pt idx="6">
                  <c:v>2021</c:v>
                </c:pt>
                <c:pt idx="7">
                  <c:v>Ene - Nov. 2022</c:v>
                </c:pt>
              </c:strCache>
            </c:strRef>
          </c:cat>
          <c:val>
            <c:numRef>
              <c:extLst>
                <c:ext xmlns:c15="http://schemas.microsoft.com/office/drawing/2012/chart" uri="{02D57815-91ED-43cb-92C2-25804820EDAC}">
                  <c15:fullRef>
                    <c15:sqref>'V.4.2.NA. Reportes ARL'!$F$5:$F$20</c15:sqref>
                  </c15:fullRef>
                </c:ext>
              </c:extLst>
              <c:f>'V.4.2.NA. Reportes ARL'!$F$13:$F$20</c:f>
              <c:numCache>
                <c:formatCode>0.0%</c:formatCode>
                <c:ptCount val="8"/>
                <c:pt idx="0">
                  <c:v>1.3372311789053229E-2</c:v>
                </c:pt>
                <c:pt idx="1">
                  <c:v>1.2198888202594195E-2</c:v>
                </c:pt>
                <c:pt idx="2">
                  <c:v>1.1159584468172286E-2</c:v>
                </c:pt>
                <c:pt idx="3">
                  <c:v>1.4141191994721795E-2</c:v>
                </c:pt>
                <c:pt idx="4">
                  <c:v>1.5321071050703997E-2</c:v>
                </c:pt>
                <c:pt idx="5">
                  <c:v>0.20562959272636691</c:v>
                </c:pt>
                <c:pt idx="6">
                  <c:v>0.18644889357218125</c:v>
                </c:pt>
                <c:pt idx="7">
                  <c:v>0.10333355078609172</c:v>
                </c:pt>
              </c:numCache>
            </c:numRef>
          </c:val>
          <c:smooth val="0"/>
          <c:extLst>
            <c:ext xmlns:c16="http://schemas.microsoft.com/office/drawing/2014/chart" uri="{C3380CC4-5D6E-409C-BE32-E72D297353CC}">
              <c16:uniqueId val="{0000001B-2A01-4EF4-925D-734CD074FE33}"/>
            </c:ext>
          </c:extLst>
        </c:ser>
        <c:dLbls>
          <c:showLegendKey val="0"/>
          <c:showVal val="0"/>
          <c:showCatName val="0"/>
          <c:showSerName val="0"/>
          <c:showPercent val="0"/>
          <c:showBubbleSize val="0"/>
        </c:dLbls>
        <c:marker val="1"/>
        <c:smooth val="0"/>
        <c:axId val="433165440"/>
        <c:axId val="433165832"/>
      </c:lineChart>
      <c:catAx>
        <c:axId val="43316544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33165832"/>
        <c:crosses val="autoZero"/>
        <c:auto val="1"/>
        <c:lblAlgn val="ctr"/>
        <c:lblOffset val="100"/>
        <c:noMultiLvlLbl val="0"/>
      </c:catAx>
      <c:valAx>
        <c:axId val="433165832"/>
        <c:scaling>
          <c:orientation val="minMax"/>
        </c:scaling>
        <c:delete val="1"/>
        <c:axPos val="l"/>
        <c:numFmt formatCode="0.0%" sourceLinked="1"/>
        <c:majorTickMark val="out"/>
        <c:minorTickMark val="none"/>
        <c:tickLblPos val="nextTo"/>
        <c:crossAx val="433165440"/>
        <c:crosses val="autoZero"/>
        <c:crossBetween val="between"/>
      </c:valAx>
      <c:spPr>
        <a:solidFill>
          <a:schemeClr val="bg1"/>
        </a:solidFill>
        <a:ln>
          <a:noFill/>
        </a:ln>
        <a:effectLst/>
      </c:spPr>
    </c:plotArea>
    <c:legend>
      <c:legendPos val="t"/>
      <c:layout>
        <c:manualLayout>
          <c:xMode val="edge"/>
          <c:yMode val="edge"/>
          <c:x val="0.23620256945685189"/>
          <c:y val="4.1661923387353084E-2"/>
          <c:w val="0.47566828116727883"/>
          <c:h val="4.6856928968643713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16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view3D>
      <c:rotX val="10"/>
      <c:rotY val="0"/>
      <c:depthPercent val="100"/>
      <c:rAngAx val="1"/>
    </c:view3D>
    <c:floor>
      <c:thickness val="0"/>
    </c:floor>
    <c:sideWall>
      <c:thickness val="0"/>
    </c:sideWall>
    <c:backWall>
      <c:thickness val="0"/>
    </c:backWall>
    <c:plotArea>
      <c:layout>
        <c:manualLayout>
          <c:layoutTarget val="inner"/>
          <c:xMode val="edge"/>
          <c:yMode val="edge"/>
          <c:x val="0.14390908734550867"/>
          <c:y val="0.11570054210513403"/>
          <c:w val="0.78388270298171858"/>
          <c:h val="0.80742129663698581"/>
        </c:manualLayout>
      </c:layout>
      <c:bar3DChart>
        <c:barDir val="bar"/>
        <c:grouping val="stacked"/>
        <c:varyColors val="0"/>
        <c:ser>
          <c:idx val="0"/>
          <c:order val="0"/>
          <c:tx>
            <c:strRef>
              <c:f>'V.4.3. NA.Cant. accid x región'!$B$4</c:f>
              <c:strCache>
                <c:ptCount val="1"/>
                <c:pt idx="0">
                  <c:v>Región 0</c:v>
                </c:pt>
              </c:strCache>
            </c:strRef>
          </c:tx>
          <c:spPr>
            <a:solidFill>
              <a:srgbClr val="00539B"/>
            </a:solidFill>
          </c:spPr>
          <c:invertIfNegative val="0"/>
          <c:cat>
            <c:strRef>
              <c:extLst>
                <c:ext xmlns:c15="http://schemas.microsoft.com/office/drawing/2012/chart" uri="{02D57815-91ED-43cb-92C2-25804820EDAC}">
                  <c15:fullRef>
                    <c15:sqref>'V.4.3. NA.Cant. accid x región'!$A$5:$A$20</c15:sqref>
                  </c15:fullRef>
                </c:ext>
              </c:extLst>
              <c:f>'V.4.3. NA.Cant. accid x región'!$A$8:$A$20</c:f>
              <c:strCach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Ene - Nov. 2022</c:v>
                </c:pt>
              </c:strCache>
            </c:strRef>
          </c:cat>
          <c:val>
            <c:numRef>
              <c:extLst>
                <c:ext xmlns:c15="http://schemas.microsoft.com/office/drawing/2012/chart" uri="{02D57815-91ED-43cb-92C2-25804820EDAC}">
                  <c15:fullRef>
                    <c15:sqref>'V.4.3. NA.Cant. accid x región'!$B$5:$B$20</c15:sqref>
                  </c15:fullRef>
                </c:ext>
              </c:extLst>
              <c:f>'V.4.3. NA.Cant. accid x región'!$B$8:$B$20</c:f>
              <c:numCache>
                <c:formatCode>_(* #,##0_);_(* \(#,##0\);_(* "-"??_);_(@_)</c:formatCode>
                <c:ptCount val="13"/>
                <c:pt idx="0">
                  <c:v>6247</c:v>
                </c:pt>
                <c:pt idx="1">
                  <c:v>7512</c:v>
                </c:pt>
                <c:pt idx="2">
                  <c:v>8554</c:v>
                </c:pt>
                <c:pt idx="3">
                  <c:v>9093</c:v>
                </c:pt>
                <c:pt idx="4">
                  <c:v>10098</c:v>
                </c:pt>
                <c:pt idx="5">
                  <c:v>11104</c:v>
                </c:pt>
                <c:pt idx="6">
                  <c:v>13004</c:v>
                </c:pt>
                <c:pt idx="7">
                  <c:v>14295</c:v>
                </c:pt>
                <c:pt idx="8">
                  <c:v>16903</c:v>
                </c:pt>
                <c:pt idx="9">
                  <c:v>18434</c:v>
                </c:pt>
                <c:pt idx="10">
                  <c:v>16908</c:v>
                </c:pt>
                <c:pt idx="11">
                  <c:v>21434</c:v>
                </c:pt>
                <c:pt idx="12">
                  <c:v>20436</c:v>
                </c:pt>
              </c:numCache>
            </c:numRef>
          </c:val>
          <c:extLst>
            <c:ext xmlns:c16="http://schemas.microsoft.com/office/drawing/2014/chart" uri="{C3380CC4-5D6E-409C-BE32-E72D297353CC}">
              <c16:uniqueId val="{00000000-61BE-4658-B961-B7B9DDC2C457}"/>
            </c:ext>
          </c:extLst>
        </c:ser>
        <c:ser>
          <c:idx val="1"/>
          <c:order val="1"/>
          <c:tx>
            <c:strRef>
              <c:f>'V.4.3. NA.Cant. accid x región'!$C$4</c:f>
              <c:strCache>
                <c:ptCount val="1"/>
                <c:pt idx="0">
                  <c:v>Región I</c:v>
                </c:pt>
              </c:strCache>
            </c:strRef>
          </c:tx>
          <c:spPr>
            <a:solidFill>
              <a:schemeClr val="accent5">
                <a:lumMod val="75000"/>
              </a:schemeClr>
            </a:solidFill>
          </c:spPr>
          <c:invertIfNegative val="0"/>
          <c:cat>
            <c:strRef>
              <c:extLst>
                <c:ext xmlns:c15="http://schemas.microsoft.com/office/drawing/2012/chart" uri="{02D57815-91ED-43cb-92C2-25804820EDAC}">
                  <c15:fullRef>
                    <c15:sqref>'V.4.3. NA.Cant. accid x región'!$A$5:$A$20</c15:sqref>
                  </c15:fullRef>
                </c:ext>
              </c:extLst>
              <c:f>'V.4.3. NA.Cant. accid x región'!$A$8:$A$20</c:f>
              <c:strCach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Ene - Nov. 2022</c:v>
                </c:pt>
              </c:strCache>
            </c:strRef>
          </c:cat>
          <c:val>
            <c:numRef>
              <c:extLst>
                <c:ext xmlns:c15="http://schemas.microsoft.com/office/drawing/2012/chart" uri="{02D57815-91ED-43cb-92C2-25804820EDAC}">
                  <c15:fullRef>
                    <c15:sqref>'V.4.3. NA.Cant. accid x región'!$C$5:$C$20</c15:sqref>
                  </c15:fullRef>
                </c:ext>
              </c:extLst>
              <c:f>'V.4.3. NA.Cant. accid x región'!$C$8:$C$20</c:f>
              <c:numCache>
                <c:formatCode>_(* #,##0_);_(* \(#,##0\);_(* "-"??_);_(@_)</c:formatCode>
                <c:ptCount val="13"/>
                <c:pt idx="0">
                  <c:v>524</c:v>
                </c:pt>
                <c:pt idx="1">
                  <c:v>818</c:v>
                </c:pt>
                <c:pt idx="2">
                  <c:v>1073</c:v>
                </c:pt>
                <c:pt idx="3">
                  <c:v>1147</c:v>
                </c:pt>
                <c:pt idx="4">
                  <c:v>1346</c:v>
                </c:pt>
                <c:pt idx="5">
                  <c:v>1417</c:v>
                </c:pt>
                <c:pt idx="6">
                  <c:v>1848</c:v>
                </c:pt>
                <c:pt idx="7">
                  <c:v>2006</c:v>
                </c:pt>
                <c:pt idx="8">
                  <c:v>2403</c:v>
                </c:pt>
                <c:pt idx="9">
                  <c:v>1949</c:v>
                </c:pt>
                <c:pt idx="10">
                  <c:v>1624</c:v>
                </c:pt>
                <c:pt idx="11">
                  <c:v>1874</c:v>
                </c:pt>
                <c:pt idx="12">
                  <c:v>1528</c:v>
                </c:pt>
              </c:numCache>
            </c:numRef>
          </c:val>
          <c:extLst>
            <c:ext xmlns:c16="http://schemas.microsoft.com/office/drawing/2014/chart" uri="{C3380CC4-5D6E-409C-BE32-E72D297353CC}">
              <c16:uniqueId val="{00000001-61BE-4658-B961-B7B9DDC2C457}"/>
            </c:ext>
          </c:extLst>
        </c:ser>
        <c:ser>
          <c:idx val="2"/>
          <c:order val="2"/>
          <c:tx>
            <c:strRef>
              <c:f>'V.4.3. NA.Cant. accid x región'!$D$4</c:f>
              <c:strCache>
                <c:ptCount val="1"/>
                <c:pt idx="0">
                  <c:v>Región II</c:v>
                </c:pt>
              </c:strCache>
            </c:strRef>
          </c:tx>
          <c:spPr>
            <a:solidFill>
              <a:schemeClr val="accent1">
                <a:lumMod val="40000"/>
                <a:lumOff val="60000"/>
              </a:schemeClr>
            </a:solidFill>
            <a:ln>
              <a:solidFill>
                <a:schemeClr val="accent3">
                  <a:lumMod val="75000"/>
                </a:schemeClr>
              </a:solidFill>
            </a:ln>
          </c:spPr>
          <c:invertIfNegative val="0"/>
          <c:cat>
            <c:strRef>
              <c:extLst>
                <c:ext xmlns:c15="http://schemas.microsoft.com/office/drawing/2012/chart" uri="{02D57815-91ED-43cb-92C2-25804820EDAC}">
                  <c15:fullRef>
                    <c15:sqref>'V.4.3. NA.Cant. accid x región'!$A$5:$A$20</c15:sqref>
                  </c15:fullRef>
                </c:ext>
              </c:extLst>
              <c:f>'V.4.3. NA.Cant. accid x región'!$A$8:$A$20</c:f>
              <c:strCach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Ene - Nov. 2022</c:v>
                </c:pt>
              </c:strCache>
            </c:strRef>
          </c:cat>
          <c:val>
            <c:numRef>
              <c:extLst>
                <c:ext xmlns:c15="http://schemas.microsoft.com/office/drawing/2012/chart" uri="{02D57815-91ED-43cb-92C2-25804820EDAC}">
                  <c15:fullRef>
                    <c15:sqref>'V.4.3. NA.Cant. accid x región'!$D$5:$D$20</c15:sqref>
                  </c15:fullRef>
                </c:ext>
              </c:extLst>
              <c:f>'V.4.3. NA.Cant. accid x región'!$D$8:$D$20</c:f>
              <c:numCache>
                <c:formatCode>_(* #,##0_);_(* \(#,##0\);_(* "-"??_);_(@_)</c:formatCode>
                <c:ptCount val="13"/>
                <c:pt idx="0">
                  <c:v>4790</c:v>
                </c:pt>
                <c:pt idx="1">
                  <c:v>6018</c:v>
                </c:pt>
                <c:pt idx="2">
                  <c:v>7266</c:v>
                </c:pt>
                <c:pt idx="3">
                  <c:v>8256</c:v>
                </c:pt>
                <c:pt idx="4">
                  <c:v>8494</c:v>
                </c:pt>
                <c:pt idx="5">
                  <c:v>9714</c:v>
                </c:pt>
                <c:pt idx="6">
                  <c:v>10279</c:v>
                </c:pt>
                <c:pt idx="7">
                  <c:v>10762</c:v>
                </c:pt>
                <c:pt idx="8">
                  <c:v>10960</c:v>
                </c:pt>
                <c:pt idx="9">
                  <c:v>11829</c:v>
                </c:pt>
                <c:pt idx="10">
                  <c:v>9095</c:v>
                </c:pt>
                <c:pt idx="11">
                  <c:v>10126</c:v>
                </c:pt>
                <c:pt idx="12">
                  <c:v>9352</c:v>
                </c:pt>
              </c:numCache>
            </c:numRef>
          </c:val>
          <c:extLst>
            <c:ext xmlns:c16="http://schemas.microsoft.com/office/drawing/2014/chart" uri="{C3380CC4-5D6E-409C-BE32-E72D297353CC}">
              <c16:uniqueId val="{00000002-61BE-4658-B961-B7B9DDC2C457}"/>
            </c:ext>
          </c:extLst>
        </c:ser>
        <c:ser>
          <c:idx val="3"/>
          <c:order val="3"/>
          <c:tx>
            <c:strRef>
              <c:f>'V.4.3. NA.Cant. accid x región'!$E$4</c:f>
              <c:strCache>
                <c:ptCount val="1"/>
                <c:pt idx="0">
                  <c:v>Región III</c:v>
                </c:pt>
              </c:strCache>
            </c:strRef>
          </c:tx>
          <c:spPr>
            <a:solidFill>
              <a:schemeClr val="bg1">
                <a:lumMod val="65000"/>
              </a:schemeClr>
            </a:solidFill>
          </c:spPr>
          <c:invertIfNegative val="0"/>
          <c:cat>
            <c:strRef>
              <c:extLst>
                <c:ext xmlns:c15="http://schemas.microsoft.com/office/drawing/2012/chart" uri="{02D57815-91ED-43cb-92C2-25804820EDAC}">
                  <c15:fullRef>
                    <c15:sqref>'V.4.3. NA.Cant. accid x región'!$A$5:$A$20</c15:sqref>
                  </c15:fullRef>
                </c:ext>
              </c:extLst>
              <c:f>'V.4.3. NA.Cant. accid x región'!$A$8:$A$20</c:f>
              <c:strCach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Ene - Nov. 2022</c:v>
                </c:pt>
              </c:strCache>
            </c:strRef>
          </c:cat>
          <c:val>
            <c:numRef>
              <c:extLst>
                <c:ext xmlns:c15="http://schemas.microsoft.com/office/drawing/2012/chart" uri="{02D57815-91ED-43cb-92C2-25804820EDAC}">
                  <c15:fullRef>
                    <c15:sqref>'V.4.3. NA.Cant. accid x región'!$E$5:$E$20</c15:sqref>
                  </c15:fullRef>
                </c:ext>
              </c:extLst>
              <c:f>'V.4.3. NA.Cant. accid x región'!$E$8:$E$20</c:f>
              <c:numCache>
                <c:formatCode>_(* #,##0_);_(* \(#,##0\);_(* "-"??_);_(@_)</c:formatCode>
                <c:ptCount val="13"/>
                <c:pt idx="0">
                  <c:v>428</c:v>
                </c:pt>
                <c:pt idx="1">
                  <c:v>681</c:v>
                </c:pt>
                <c:pt idx="2">
                  <c:v>925</c:v>
                </c:pt>
                <c:pt idx="3">
                  <c:v>933</c:v>
                </c:pt>
                <c:pt idx="4">
                  <c:v>1003</c:v>
                </c:pt>
                <c:pt idx="5">
                  <c:v>1229</c:v>
                </c:pt>
                <c:pt idx="6">
                  <c:v>1386</c:v>
                </c:pt>
                <c:pt idx="7">
                  <c:v>1529</c:v>
                </c:pt>
                <c:pt idx="8">
                  <c:v>1808</c:v>
                </c:pt>
                <c:pt idx="9">
                  <c:v>2244</c:v>
                </c:pt>
                <c:pt idx="10">
                  <c:v>1711</c:v>
                </c:pt>
                <c:pt idx="11">
                  <c:v>1855</c:v>
                </c:pt>
                <c:pt idx="12">
                  <c:v>1730</c:v>
                </c:pt>
              </c:numCache>
            </c:numRef>
          </c:val>
          <c:extLst>
            <c:ext xmlns:c16="http://schemas.microsoft.com/office/drawing/2014/chart" uri="{C3380CC4-5D6E-409C-BE32-E72D297353CC}">
              <c16:uniqueId val="{00000003-61BE-4658-B961-B7B9DDC2C457}"/>
            </c:ext>
          </c:extLst>
        </c:ser>
        <c:ser>
          <c:idx val="4"/>
          <c:order val="4"/>
          <c:tx>
            <c:strRef>
              <c:f>'V.4.3. NA.Cant. accid x región'!$F$4</c:f>
              <c:strCache>
                <c:ptCount val="1"/>
                <c:pt idx="0">
                  <c:v>Región IV</c:v>
                </c:pt>
              </c:strCache>
            </c:strRef>
          </c:tx>
          <c:spPr>
            <a:solidFill>
              <a:schemeClr val="tx2">
                <a:lumMod val="40000"/>
                <a:lumOff val="60000"/>
              </a:schemeClr>
            </a:solidFill>
          </c:spPr>
          <c:invertIfNegative val="0"/>
          <c:cat>
            <c:strRef>
              <c:extLst>
                <c:ext xmlns:c15="http://schemas.microsoft.com/office/drawing/2012/chart" uri="{02D57815-91ED-43cb-92C2-25804820EDAC}">
                  <c15:fullRef>
                    <c15:sqref>'V.4.3. NA.Cant. accid x región'!$A$5:$A$20</c15:sqref>
                  </c15:fullRef>
                </c:ext>
              </c:extLst>
              <c:f>'V.4.3. NA.Cant. accid x región'!$A$8:$A$20</c:f>
              <c:strCach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Ene - Nov. 2022</c:v>
                </c:pt>
              </c:strCache>
            </c:strRef>
          </c:cat>
          <c:val>
            <c:numRef>
              <c:extLst>
                <c:ext xmlns:c15="http://schemas.microsoft.com/office/drawing/2012/chart" uri="{02D57815-91ED-43cb-92C2-25804820EDAC}">
                  <c15:fullRef>
                    <c15:sqref>'V.4.3. NA.Cant. accid x región'!$F$5:$F$20</c15:sqref>
                  </c15:fullRef>
                </c:ext>
              </c:extLst>
              <c:f>'V.4.3. NA.Cant. accid x región'!$F$8:$F$20</c:f>
              <c:numCache>
                <c:formatCode>_(* #,##0_);_(* \(#,##0\);_(* "-"??_);_(@_)</c:formatCode>
                <c:ptCount val="13"/>
                <c:pt idx="0">
                  <c:v>239</c:v>
                </c:pt>
                <c:pt idx="1">
                  <c:v>471</c:v>
                </c:pt>
                <c:pt idx="2">
                  <c:v>535</c:v>
                </c:pt>
                <c:pt idx="3">
                  <c:v>584</c:v>
                </c:pt>
                <c:pt idx="4">
                  <c:v>627</c:v>
                </c:pt>
                <c:pt idx="5">
                  <c:v>451</c:v>
                </c:pt>
                <c:pt idx="6">
                  <c:v>557</c:v>
                </c:pt>
                <c:pt idx="7">
                  <c:v>713</c:v>
                </c:pt>
                <c:pt idx="8">
                  <c:v>722</c:v>
                </c:pt>
                <c:pt idx="9">
                  <c:v>854</c:v>
                </c:pt>
                <c:pt idx="10">
                  <c:v>1369</c:v>
                </c:pt>
                <c:pt idx="11">
                  <c:v>907</c:v>
                </c:pt>
                <c:pt idx="12">
                  <c:v>599</c:v>
                </c:pt>
              </c:numCache>
            </c:numRef>
          </c:val>
          <c:extLst>
            <c:ext xmlns:c16="http://schemas.microsoft.com/office/drawing/2014/chart" uri="{C3380CC4-5D6E-409C-BE32-E72D297353CC}">
              <c16:uniqueId val="{00000004-61BE-4658-B961-B7B9DDC2C457}"/>
            </c:ext>
          </c:extLst>
        </c:ser>
        <c:ser>
          <c:idx val="5"/>
          <c:order val="5"/>
          <c:tx>
            <c:strRef>
              <c:f>'V.4.3. NA.Cant. accid x región'!$G$4</c:f>
              <c:strCache>
                <c:ptCount val="1"/>
                <c:pt idx="0">
                  <c:v>Región V</c:v>
                </c:pt>
              </c:strCache>
            </c:strRef>
          </c:tx>
          <c:spPr>
            <a:solidFill>
              <a:schemeClr val="accent5"/>
            </a:solidFill>
          </c:spPr>
          <c:invertIfNegative val="0"/>
          <c:cat>
            <c:strRef>
              <c:extLst>
                <c:ext xmlns:c15="http://schemas.microsoft.com/office/drawing/2012/chart" uri="{02D57815-91ED-43cb-92C2-25804820EDAC}">
                  <c15:fullRef>
                    <c15:sqref>'V.4.3. NA.Cant. accid x región'!$A$5:$A$20</c15:sqref>
                  </c15:fullRef>
                </c:ext>
              </c:extLst>
              <c:f>'V.4.3. NA.Cant. accid x región'!$A$8:$A$20</c:f>
              <c:strCach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Ene - Nov. 2022</c:v>
                </c:pt>
              </c:strCache>
            </c:strRef>
          </c:cat>
          <c:val>
            <c:numRef>
              <c:extLst>
                <c:ext xmlns:c15="http://schemas.microsoft.com/office/drawing/2012/chart" uri="{02D57815-91ED-43cb-92C2-25804820EDAC}">
                  <c15:fullRef>
                    <c15:sqref>'V.4.3. NA.Cant. accid x región'!$G$5:$G$20</c15:sqref>
                  </c15:fullRef>
                </c:ext>
              </c:extLst>
              <c:f>'V.4.3. NA.Cant. accid x región'!$G$8:$G$20</c:f>
              <c:numCache>
                <c:formatCode>_(* #,##0_);_(* \(#,##0\);_(* "-"??_);_(@_)</c:formatCode>
                <c:ptCount val="13"/>
                <c:pt idx="0">
                  <c:v>3860</c:v>
                </c:pt>
                <c:pt idx="1">
                  <c:v>5158</c:v>
                </c:pt>
                <c:pt idx="2">
                  <c:v>5902</c:v>
                </c:pt>
                <c:pt idx="3">
                  <c:v>5913</c:v>
                </c:pt>
                <c:pt idx="4">
                  <c:v>6354</c:v>
                </c:pt>
                <c:pt idx="5">
                  <c:v>7190</c:v>
                </c:pt>
                <c:pt idx="6">
                  <c:v>7820</c:v>
                </c:pt>
                <c:pt idx="7">
                  <c:v>7971</c:v>
                </c:pt>
                <c:pt idx="8">
                  <c:v>8122</c:v>
                </c:pt>
                <c:pt idx="9">
                  <c:v>8942</c:v>
                </c:pt>
                <c:pt idx="10">
                  <c:v>5073</c:v>
                </c:pt>
                <c:pt idx="11">
                  <c:v>6664</c:v>
                </c:pt>
                <c:pt idx="12">
                  <c:v>7762</c:v>
                </c:pt>
              </c:numCache>
            </c:numRef>
          </c:val>
          <c:extLst>
            <c:ext xmlns:c16="http://schemas.microsoft.com/office/drawing/2014/chart" uri="{C3380CC4-5D6E-409C-BE32-E72D297353CC}">
              <c16:uniqueId val="{00000012-61BE-4658-B961-B7B9DDC2C457}"/>
            </c:ext>
          </c:extLst>
        </c:ser>
        <c:ser>
          <c:idx val="6"/>
          <c:order val="6"/>
          <c:tx>
            <c:strRef>
              <c:f>'V.4.3. NA.Cant. accid x región'!$H$4</c:f>
              <c:strCache>
                <c:ptCount val="1"/>
                <c:pt idx="0">
                  <c:v>Región VI</c:v>
                </c:pt>
              </c:strCache>
            </c:strRef>
          </c:tx>
          <c:spPr>
            <a:solidFill>
              <a:schemeClr val="bg1">
                <a:lumMod val="50000"/>
              </a:schemeClr>
            </a:solidFill>
          </c:spPr>
          <c:invertIfNegative val="0"/>
          <c:cat>
            <c:strRef>
              <c:extLst>
                <c:ext xmlns:c15="http://schemas.microsoft.com/office/drawing/2012/chart" uri="{02D57815-91ED-43cb-92C2-25804820EDAC}">
                  <c15:fullRef>
                    <c15:sqref>'V.4.3. NA.Cant. accid x región'!$A$5:$A$20</c15:sqref>
                  </c15:fullRef>
                </c:ext>
              </c:extLst>
              <c:f>'V.4.3. NA.Cant. accid x región'!$A$8:$A$20</c:f>
              <c:strCach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Ene - Nov. 2022</c:v>
                </c:pt>
              </c:strCache>
            </c:strRef>
          </c:cat>
          <c:val>
            <c:numRef>
              <c:extLst>
                <c:ext xmlns:c15="http://schemas.microsoft.com/office/drawing/2012/chart" uri="{02D57815-91ED-43cb-92C2-25804820EDAC}">
                  <c15:fullRef>
                    <c15:sqref>'V.4.3. NA.Cant. accid x región'!$H$5:$H$20</c15:sqref>
                  </c15:fullRef>
                </c:ext>
              </c:extLst>
              <c:f>'V.4.3. NA.Cant. accid x región'!$H$8:$H$20</c:f>
              <c:numCache>
                <c:formatCode>_(* #,##0_);_(* \(#,##0\);_(* "-"??_);_(@_)</c:formatCode>
                <c:ptCount val="13"/>
                <c:pt idx="0">
                  <c:v>234</c:v>
                </c:pt>
                <c:pt idx="1">
                  <c:v>364</c:v>
                </c:pt>
                <c:pt idx="2">
                  <c:v>474</c:v>
                </c:pt>
                <c:pt idx="3">
                  <c:v>417</c:v>
                </c:pt>
                <c:pt idx="4">
                  <c:v>518</c:v>
                </c:pt>
                <c:pt idx="5">
                  <c:v>574</c:v>
                </c:pt>
                <c:pt idx="6">
                  <c:v>635</c:v>
                </c:pt>
                <c:pt idx="7">
                  <c:v>693</c:v>
                </c:pt>
                <c:pt idx="8">
                  <c:v>830</c:v>
                </c:pt>
                <c:pt idx="9">
                  <c:v>824</c:v>
                </c:pt>
                <c:pt idx="10">
                  <c:v>833</c:v>
                </c:pt>
                <c:pt idx="11">
                  <c:v>795</c:v>
                </c:pt>
                <c:pt idx="12">
                  <c:v>805</c:v>
                </c:pt>
              </c:numCache>
            </c:numRef>
          </c:val>
          <c:extLst>
            <c:ext xmlns:c16="http://schemas.microsoft.com/office/drawing/2014/chart" uri="{C3380CC4-5D6E-409C-BE32-E72D297353CC}">
              <c16:uniqueId val="{00000013-61BE-4658-B961-B7B9DDC2C457}"/>
            </c:ext>
          </c:extLst>
        </c:ser>
        <c:ser>
          <c:idx val="7"/>
          <c:order val="7"/>
          <c:tx>
            <c:strRef>
              <c:f>'V.4.3. NA.Cant. accid x región'!$I$4</c:f>
              <c:strCache>
                <c:ptCount val="1"/>
                <c:pt idx="0">
                  <c:v>Región VII</c:v>
                </c:pt>
              </c:strCache>
            </c:strRef>
          </c:tx>
          <c:spPr>
            <a:solidFill>
              <a:schemeClr val="tx2">
                <a:lumMod val="60000"/>
                <a:lumOff val="40000"/>
              </a:schemeClr>
            </a:solidFill>
            <a:ln>
              <a:noFill/>
            </a:ln>
          </c:spPr>
          <c:invertIfNegative val="0"/>
          <c:cat>
            <c:strRef>
              <c:extLst>
                <c:ext xmlns:c15="http://schemas.microsoft.com/office/drawing/2012/chart" uri="{02D57815-91ED-43cb-92C2-25804820EDAC}">
                  <c15:fullRef>
                    <c15:sqref>'V.4.3. NA.Cant. accid x región'!$A$5:$A$20</c15:sqref>
                  </c15:fullRef>
                </c:ext>
              </c:extLst>
              <c:f>'V.4.3. NA.Cant. accid x región'!$A$8:$A$20</c:f>
              <c:strCach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Ene - Nov. 2022</c:v>
                </c:pt>
              </c:strCache>
            </c:strRef>
          </c:cat>
          <c:val>
            <c:numRef>
              <c:extLst>
                <c:ext xmlns:c15="http://schemas.microsoft.com/office/drawing/2012/chart" uri="{02D57815-91ED-43cb-92C2-25804820EDAC}">
                  <c15:fullRef>
                    <c15:sqref>'V.4.3. NA.Cant. accid x región'!$I$5:$I$20</c15:sqref>
                  </c15:fullRef>
                </c:ext>
              </c:extLst>
              <c:f>'V.4.3. NA.Cant. accid x región'!$I$8:$I$20</c:f>
              <c:numCache>
                <c:formatCode>_(* #,##0_);_(* \(#,##0\);_(* "-"??_);_(@_)</c:formatCode>
                <c:ptCount val="13"/>
                <c:pt idx="0">
                  <c:v>1134</c:v>
                </c:pt>
                <c:pt idx="1">
                  <c:v>1575</c:v>
                </c:pt>
                <c:pt idx="2">
                  <c:v>1959</c:v>
                </c:pt>
                <c:pt idx="3">
                  <c:v>2292</c:v>
                </c:pt>
                <c:pt idx="4">
                  <c:v>2592</c:v>
                </c:pt>
                <c:pt idx="5">
                  <c:v>2870</c:v>
                </c:pt>
                <c:pt idx="6">
                  <c:v>3327</c:v>
                </c:pt>
                <c:pt idx="7">
                  <c:v>3520</c:v>
                </c:pt>
                <c:pt idx="8">
                  <c:v>3722</c:v>
                </c:pt>
                <c:pt idx="9">
                  <c:v>4072</c:v>
                </c:pt>
                <c:pt idx="10">
                  <c:v>3532</c:v>
                </c:pt>
                <c:pt idx="11">
                  <c:v>3795</c:v>
                </c:pt>
                <c:pt idx="12">
                  <c:v>3775</c:v>
                </c:pt>
              </c:numCache>
            </c:numRef>
          </c:val>
          <c:extLst>
            <c:ext xmlns:c16="http://schemas.microsoft.com/office/drawing/2014/chart" uri="{C3380CC4-5D6E-409C-BE32-E72D297353CC}">
              <c16:uniqueId val="{00000015-61BE-4658-B961-B7B9DDC2C457}"/>
            </c:ext>
          </c:extLst>
        </c:ser>
        <c:ser>
          <c:idx val="8"/>
          <c:order val="8"/>
          <c:tx>
            <c:strRef>
              <c:f>'V.4.3. NA.Cant. accid x región'!$J$4</c:f>
              <c:strCache>
                <c:ptCount val="1"/>
                <c:pt idx="0">
                  <c:v>Región VIII</c:v>
                </c:pt>
              </c:strCache>
            </c:strRef>
          </c:tx>
          <c:invertIfNegative val="0"/>
          <c:cat>
            <c:strRef>
              <c:extLst>
                <c:ext xmlns:c15="http://schemas.microsoft.com/office/drawing/2012/chart" uri="{02D57815-91ED-43cb-92C2-25804820EDAC}">
                  <c15:fullRef>
                    <c15:sqref>'V.4.3. NA.Cant. accid x región'!$A$5:$A$20</c15:sqref>
                  </c15:fullRef>
                </c:ext>
              </c:extLst>
              <c:f>'V.4.3. NA.Cant. accid x región'!$A$8:$A$20</c:f>
              <c:strCache>
                <c:ptCount val="13"/>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 - Nov. 2022</c:v>
                </c:pt>
              </c:strCache>
            </c:strRef>
          </c:cat>
          <c:val>
            <c:numRef>
              <c:extLst>
                <c:ext xmlns:c15="http://schemas.microsoft.com/office/drawing/2012/chart" uri="{02D57815-91ED-43cb-92C2-25804820EDAC}">
                  <c15:fullRef>
                    <c15:sqref>'V.4.3. NA.Cant. accid x región'!$J$5:$J$20</c15:sqref>
                  </c15:fullRef>
                </c:ext>
              </c:extLst>
              <c:f>'V.4.3. NA.Cant. accid x región'!$J$8:$J$20</c:f>
            </c:numRef>
          </c:val>
          <c:extLst>
            <c:ext xmlns:c16="http://schemas.microsoft.com/office/drawing/2014/chart" uri="{C3380CC4-5D6E-409C-BE32-E72D297353CC}">
              <c16:uniqueId val="{00000023-61BE-4658-B961-B7B9DDC2C457}"/>
            </c:ext>
          </c:extLst>
        </c:ser>
        <c:dLbls>
          <c:showLegendKey val="0"/>
          <c:showVal val="0"/>
          <c:showCatName val="0"/>
          <c:showSerName val="0"/>
          <c:showPercent val="0"/>
          <c:showBubbleSize val="0"/>
        </c:dLbls>
        <c:gapWidth val="58"/>
        <c:gapDepth val="289"/>
        <c:shape val="cylinder"/>
        <c:axId val="433166224"/>
        <c:axId val="433167008"/>
        <c:axId val="0"/>
      </c:bar3DChart>
      <c:catAx>
        <c:axId val="433166224"/>
        <c:scaling>
          <c:orientation val="minMax"/>
        </c:scaling>
        <c:delete val="0"/>
        <c:axPos val="l"/>
        <c:numFmt formatCode="General" sourceLinked="1"/>
        <c:majorTickMark val="none"/>
        <c:minorTickMark val="none"/>
        <c:tickLblPos val="nextTo"/>
        <c:crossAx val="433167008"/>
        <c:crosses val="autoZero"/>
        <c:auto val="1"/>
        <c:lblAlgn val="ctr"/>
        <c:lblOffset val="100"/>
        <c:noMultiLvlLbl val="0"/>
      </c:catAx>
      <c:valAx>
        <c:axId val="433167008"/>
        <c:scaling>
          <c:orientation val="minMax"/>
        </c:scaling>
        <c:delete val="1"/>
        <c:axPos val="b"/>
        <c:numFmt formatCode="_(* #,##0_);_(* \(#,##0\);_(* &quot;-&quot;??_);_(@_)" sourceLinked="1"/>
        <c:majorTickMark val="out"/>
        <c:minorTickMark val="none"/>
        <c:tickLblPos val="nextTo"/>
        <c:crossAx val="433166224"/>
        <c:crosses val="autoZero"/>
        <c:crossBetween val="between"/>
      </c:valAx>
      <c:spPr>
        <a:noFill/>
        <a:ln w="25400">
          <a:noFill/>
        </a:ln>
      </c:spPr>
    </c:plotArea>
    <c:legend>
      <c:legendPos val="t"/>
      <c:layout>
        <c:manualLayout>
          <c:xMode val="edge"/>
          <c:yMode val="edge"/>
          <c:x val="0.11624400398226085"/>
          <c:y val="4.2336876344355137E-2"/>
          <c:w val="0.68073728746809381"/>
          <c:h val="3.8809169467284604E-2"/>
        </c:manualLayout>
      </c:layout>
      <c:overlay val="0"/>
      <c:txPr>
        <a:bodyPr/>
        <a:lstStyle/>
        <a:p>
          <a:pPr rtl="0">
            <a:defRPr/>
          </a:pPr>
          <a:endParaRPr lang="en-US"/>
        </a:p>
      </c:txPr>
    </c:legend>
    <c:plotVisOnly val="1"/>
    <c:dispBlanksAs val="gap"/>
    <c:showDLblsOverMax val="0"/>
  </c:chart>
  <c:spPr>
    <a:ln>
      <a:noFill/>
    </a:ln>
  </c:spPr>
  <c:txPr>
    <a:bodyPr/>
    <a:lstStyle/>
    <a:p>
      <a:pPr>
        <a:defRPr sz="1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1"/>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7.5361146836629617E-2"/>
          <c:y val="0.10339964194083429"/>
          <c:w val="0.91419625047572917"/>
          <c:h val="0.59614964327974151"/>
        </c:manualLayout>
      </c:layout>
      <c:barChart>
        <c:barDir val="col"/>
        <c:grouping val="clustered"/>
        <c:varyColors val="0"/>
        <c:ser>
          <c:idx val="1"/>
          <c:order val="0"/>
          <c:tx>
            <c:strRef>
              <c:f>'V.4.4.NA.Cant. accid x Prov'!$F$4</c:f>
              <c:strCache>
                <c:ptCount val="1"/>
                <c:pt idx="0">
                  <c:v>Total </c:v>
                </c:pt>
              </c:strCache>
            </c:strRef>
          </c:tx>
          <c:spPr>
            <a:solidFill>
              <a:srgbClr val="00539B"/>
            </a:solidFill>
            <a:ln>
              <a:noFill/>
            </a:ln>
            <a:effectLst/>
          </c:spPr>
          <c:invertIfNegative val="0"/>
          <c:dLbls>
            <c:spPr>
              <a:noFill/>
              <a:ln>
                <a:noFill/>
              </a:ln>
              <a:effectLst/>
            </c:spPr>
            <c:txPr>
              <a:bodyPr rot="-5400000" spcFirstLastPara="1" vertOverflow="ellipsis"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'V.4.4.NA.Cant. accid x Prov'!$A$5:$A$36</c:f>
              <c:strCache>
                <c:ptCount val="32"/>
                <c:pt idx="0">
                  <c:v>DIST. NACIONAL</c:v>
                </c:pt>
                <c:pt idx="1">
                  <c:v>SANTIAGO D. CAB.</c:v>
                </c:pt>
                <c:pt idx="2">
                  <c:v>SANTO DOMINGO</c:v>
                </c:pt>
                <c:pt idx="3">
                  <c:v>ALTAGRACIA</c:v>
                </c:pt>
                <c:pt idx="4">
                  <c:v>LA ROMANA</c:v>
                </c:pt>
                <c:pt idx="5">
                  <c:v>PUERTO PLATA</c:v>
                </c:pt>
                <c:pt idx="6">
                  <c:v>VALVERDE</c:v>
                </c:pt>
                <c:pt idx="7">
                  <c:v>SAN PEDRO DE MACORIS</c:v>
                </c:pt>
                <c:pt idx="8">
                  <c:v>SAN CRISTOBAL</c:v>
                </c:pt>
                <c:pt idx="9">
                  <c:v>LA VEGA</c:v>
                </c:pt>
                <c:pt idx="10">
                  <c:v>MARIA TRINIDAD SANCHEZ</c:v>
                </c:pt>
                <c:pt idx="11">
                  <c:v>ESPAILLAT</c:v>
                </c:pt>
                <c:pt idx="12">
                  <c:v>DUARTE</c:v>
                </c:pt>
                <c:pt idx="13">
                  <c:v>SAN JUAN D. MAG.</c:v>
                </c:pt>
                <c:pt idx="14">
                  <c:v>MONSEÑOR NOUEL</c:v>
                </c:pt>
                <c:pt idx="15">
                  <c:v>PERAVIA</c:v>
                </c:pt>
                <c:pt idx="16">
                  <c:v>AZUA</c:v>
                </c:pt>
                <c:pt idx="17">
                  <c:v>BARAHONA</c:v>
                </c:pt>
                <c:pt idx="18">
                  <c:v>MONTECRISTI</c:v>
                </c:pt>
                <c:pt idx="19">
                  <c:v>DAJABON</c:v>
                </c:pt>
                <c:pt idx="20">
                  <c:v>SANTIAGO RODRIGUEZ</c:v>
                </c:pt>
                <c:pt idx="21">
                  <c:v>SANCHEZ RAMIREZ</c:v>
                </c:pt>
                <c:pt idx="22">
                  <c:v>SALCEDO</c:v>
                </c:pt>
                <c:pt idx="23">
                  <c:v>MONTE PLATA</c:v>
                </c:pt>
                <c:pt idx="24">
                  <c:v>SAMANA</c:v>
                </c:pt>
                <c:pt idx="25">
                  <c:v>HATO MAYOR</c:v>
                </c:pt>
                <c:pt idx="26">
                  <c:v>ELIAS PIÑA</c:v>
                </c:pt>
                <c:pt idx="27">
                  <c:v>BAHORUCO</c:v>
                </c:pt>
                <c:pt idx="28">
                  <c:v>PEDERNALES</c:v>
                </c:pt>
                <c:pt idx="29">
                  <c:v>INDEPENDENCIA</c:v>
                </c:pt>
                <c:pt idx="30">
                  <c:v>SAN JOSE DE OCOA</c:v>
                </c:pt>
                <c:pt idx="31">
                  <c:v>EL SEYBO</c:v>
                </c:pt>
              </c:strCache>
            </c:strRef>
          </c:cat>
          <c:val>
            <c:numRef>
              <c:f>'V.4.4.NA.Cant. accid x Prov'!$F$5:$F$36</c:f>
              <c:numCache>
                <c:formatCode>_(* #,##0_);_(* \(#,##0\);_(* "-"??_);_(@_)</c:formatCode>
                <c:ptCount val="32"/>
                <c:pt idx="0">
                  <c:v>147296</c:v>
                </c:pt>
                <c:pt idx="1">
                  <c:v>97631</c:v>
                </c:pt>
                <c:pt idx="2">
                  <c:v>40559</c:v>
                </c:pt>
                <c:pt idx="3">
                  <c:v>46943</c:v>
                </c:pt>
                <c:pt idx="4">
                  <c:v>28546</c:v>
                </c:pt>
                <c:pt idx="5">
                  <c:v>17549</c:v>
                </c:pt>
                <c:pt idx="6">
                  <c:v>9869</c:v>
                </c:pt>
                <c:pt idx="7">
                  <c:v>14454</c:v>
                </c:pt>
                <c:pt idx="8">
                  <c:v>15327</c:v>
                </c:pt>
                <c:pt idx="9">
                  <c:v>11781</c:v>
                </c:pt>
                <c:pt idx="10">
                  <c:v>4535</c:v>
                </c:pt>
                <c:pt idx="11">
                  <c:v>9137</c:v>
                </c:pt>
                <c:pt idx="12">
                  <c:v>8359</c:v>
                </c:pt>
                <c:pt idx="13">
                  <c:v>3566</c:v>
                </c:pt>
                <c:pt idx="14">
                  <c:v>6330</c:v>
                </c:pt>
                <c:pt idx="15">
                  <c:v>5009</c:v>
                </c:pt>
                <c:pt idx="16">
                  <c:v>2942</c:v>
                </c:pt>
                <c:pt idx="17">
                  <c:v>5639</c:v>
                </c:pt>
                <c:pt idx="18">
                  <c:v>3467</c:v>
                </c:pt>
                <c:pt idx="19">
                  <c:v>2361</c:v>
                </c:pt>
                <c:pt idx="20">
                  <c:v>2313</c:v>
                </c:pt>
                <c:pt idx="21">
                  <c:v>3545</c:v>
                </c:pt>
                <c:pt idx="22">
                  <c:v>2532</c:v>
                </c:pt>
                <c:pt idx="23">
                  <c:v>2657</c:v>
                </c:pt>
                <c:pt idx="24">
                  <c:v>2589</c:v>
                </c:pt>
                <c:pt idx="25">
                  <c:v>2721</c:v>
                </c:pt>
                <c:pt idx="26">
                  <c:v>1761</c:v>
                </c:pt>
                <c:pt idx="27">
                  <c:v>1021</c:v>
                </c:pt>
                <c:pt idx="28">
                  <c:v>1359</c:v>
                </c:pt>
                <c:pt idx="29">
                  <c:v>852</c:v>
                </c:pt>
                <c:pt idx="30">
                  <c:v>402</c:v>
                </c:pt>
                <c:pt idx="31">
                  <c:v>654</c:v>
                </c:pt>
              </c:numCache>
            </c:numRef>
          </c:val>
          <c:extLst>
            <c:ext xmlns:c16="http://schemas.microsoft.com/office/drawing/2014/chart" uri="{C3380CC4-5D6E-409C-BE32-E72D297353CC}">
              <c16:uniqueId val="{00000000-8EC1-4021-9E65-CBB67EE2A73B}"/>
            </c:ext>
          </c:extLst>
        </c:ser>
        <c:dLbls>
          <c:showLegendKey val="0"/>
          <c:showVal val="0"/>
          <c:showCatName val="0"/>
          <c:showSerName val="0"/>
          <c:showPercent val="0"/>
          <c:showBubbleSize val="0"/>
        </c:dLbls>
        <c:gapWidth val="14"/>
        <c:axId val="433167792"/>
        <c:axId val="433168184"/>
      </c:barChart>
      <c:catAx>
        <c:axId val="433167792"/>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33168184"/>
        <c:crosses val="autoZero"/>
        <c:auto val="1"/>
        <c:lblAlgn val="ctr"/>
        <c:lblOffset val="100"/>
        <c:noMultiLvlLbl val="0"/>
      </c:catAx>
      <c:valAx>
        <c:axId val="433168184"/>
        <c:scaling>
          <c:orientation val="minMax"/>
        </c:scaling>
        <c:delete val="1"/>
        <c:axPos val="l"/>
        <c:numFmt formatCode="_(* #,##0_);_(* \(#,##0\);_(* &quot;-&quot;??_);_(@_)" sourceLinked="1"/>
        <c:majorTickMark val="out"/>
        <c:minorTickMark val="none"/>
        <c:tickLblPos val="nextTo"/>
        <c:crossAx val="433167792"/>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sz="14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10"/>
      <c:rotY val="1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5090567382780855E-2"/>
          <c:y val="0.12557827692485604"/>
          <c:w val="0.97874589306256932"/>
          <c:h val="0.72236658082023197"/>
        </c:manualLayout>
      </c:layout>
      <c:bar3DChart>
        <c:barDir val="col"/>
        <c:grouping val="clustered"/>
        <c:varyColors val="0"/>
        <c:ser>
          <c:idx val="0"/>
          <c:order val="0"/>
          <c:tx>
            <c:strRef>
              <c:f>'V.4.5. NA.Cant. accid x sector'!$B$4</c:f>
              <c:strCache>
                <c:ptCount val="1"/>
                <c:pt idx="0">
                  <c:v>Sector Público</c:v>
                </c:pt>
              </c:strCache>
            </c:strRef>
          </c:tx>
          <c:spPr>
            <a:solidFill>
              <a:schemeClr val="accent1">
                <a:tint val="77000"/>
              </a:schemeClr>
            </a:solidFill>
            <a:ln>
              <a:noFill/>
            </a:ln>
            <a:effectLst/>
            <a:sp3d/>
          </c:spPr>
          <c:invertIfNegative val="0"/>
          <c:dLbls>
            <c:dLbl>
              <c:idx val="3"/>
              <c:layout>
                <c:manualLayout>
                  <c:x val="2.4363788580633846E-3"/>
                  <c:y val="-6.56341829715643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0EF-423B-B867-AF99A0BCC23C}"/>
                </c:ext>
              </c:extLst>
            </c:dLbl>
            <c:dLbl>
              <c:idx val="8"/>
              <c:layout>
                <c:manualLayout>
                  <c:x val="-8.2304526748971192E-4"/>
                  <c:y val="-7.9624011655201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FBE-432D-8DD8-EED949956942}"/>
                </c:ext>
              </c:extLst>
            </c:dLbl>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'V.4.5. NA.Cant. accid x sector'!$A$5:$A$20</c15:sqref>
                  </c15:fullRef>
                </c:ext>
              </c:extLst>
              <c:f>'V.4.5. NA.Cant. accid x sector'!$A$10:$A$20</c:f>
              <c:strCache>
                <c:ptCount val="11"/>
                <c:pt idx="0">
                  <c:v>2012</c:v>
                </c:pt>
                <c:pt idx="1">
                  <c:v>2013</c:v>
                </c:pt>
                <c:pt idx="2">
                  <c:v>2014</c:v>
                </c:pt>
                <c:pt idx="3">
                  <c:v>2015</c:v>
                </c:pt>
                <c:pt idx="4">
                  <c:v>2016</c:v>
                </c:pt>
                <c:pt idx="5">
                  <c:v>2017</c:v>
                </c:pt>
                <c:pt idx="6">
                  <c:v>2018</c:v>
                </c:pt>
                <c:pt idx="7">
                  <c:v>2019</c:v>
                </c:pt>
                <c:pt idx="8">
                  <c:v>2020</c:v>
                </c:pt>
                <c:pt idx="9">
                  <c:v>2021</c:v>
                </c:pt>
                <c:pt idx="10">
                  <c:v>Ene - Nov. 2022</c:v>
                </c:pt>
              </c:strCache>
            </c:strRef>
          </c:cat>
          <c:val>
            <c:numRef>
              <c:extLst>
                <c:ext xmlns:c15="http://schemas.microsoft.com/office/drawing/2012/chart" uri="{02D57815-91ED-43cb-92C2-25804820EDAC}">
                  <c15:fullRef>
                    <c15:sqref>'V.4.5. NA.Cant. accid x sector'!$B$5:$B$20</c15:sqref>
                  </c15:fullRef>
                </c:ext>
              </c:extLst>
              <c:f>'V.4.5. NA.Cant. accid x sector'!$B$10:$B$20</c:f>
              <c:numCache>
                <c:formatCode>_(* #,##0_);_(* \(#,##0\);_(* "-"??_);_(@_)</c:formatCode>
                <c:ptCount val="11"/>
                <c:pt idx="0">
                  <c:v>3858</c:v>
                </c:pt>
                <c:pt idx="1">
                  <c:v>4451</c:v>
                </c:pt>
                <c:pt idx="2">
                  <c:v>5112</c:v>
                </c:pt>
                <c:pt idx="3">
                  <c:v>5396</c:v>
                </c:pt>
                <c:pt idx="4">
                  <c:v>6565</c:v>
                </c:pt>
                <c:pt idx="5">
                  <c:v>8616</c:v>
                </c:pt>
                <c:pt idx="6">
                  <c:v>10106</c:v>
                </c:pt>
                <c:pt idx="7">
                  <c:v>10920</c:v>
                </c:pt>
                <c:pt idx="8">
                  <c:v>11630</c:v>
                </c:pt>
                <c:pt idx="9">
                  <c:v>14102</c:v>
                </c:pt>
                <c:pt idx="10">
                  <c:v>11370</c:v>
                </c:pt>
              </c:numCache>
            </c:numRef>
          </c:val>
          <c:extLst>
            <c:ext xmlns:c16="http://schemas.microsoft.com/office/drawing/2014/chart" uri="{C3380CC4-5D6E-409C-BE32-E72D297353CC}">
              <c16:uniqueId val="{00000001-50EF-423B-B867-AF99A0BCC23C}"/>
            </c:ext>
          </c:extLst>
        </c:ser>
        <c:ser>
          <c:idx val="1"/>
          <c:order val="1"/>
          <c:tx>
            <c:strRef>
              <c:f>'V.4.5. NA.Cant. accid x sector'!$C$4</c:f>
              <c:strCache>
                <c:ptCount val="1"/>
                <c:pt idx="0">
                  <c:v>Sector Privado</c:v>
                </c:pt>
              </c:strCache>
            </c:strRef>
          </c:tx>
          <c:spPr>
            <a:solidFill>
              <a:srgbClr val="00539B"/>
            </a:solidFill>
            <a:ln>
              <a:noFill/>
            </a:ln>
            <a:effectLst/>
            <a:sp3d/>
          </c:spPr>
          <c:invertIfNegative val="0"/>
          <c:dLbls>
            <c:dLbl>
              <c:idx val="0"/>
              <c:layout>
                <c:manualLayout>
                  <c:x val="6.1293803109632511E-3"/>
                  <c:y val="-1.30412459353072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0EF-423B-B867-AF99A0BCC23C}"/>
                </c:ext>
              </c:extLst>
            </c:dLbl>
            <c:dLbl>
              <c:idx val="1"/>
              <c:layout>
                <c:manualLayout>
                  <c:x val="6.1293803109631608E-3"/>
                  <c:y val="-8.69416395687147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0EF-423B-B867-AF99A0BCC23C}"/>
                </c:ext>
              </c:extLst>
            </c:dLbl>
            <c:dLbl>
              <c:idx val="2"/>
              <c:layout>
                <c:manualLayout>
                  <c:x val="6.1293803109631608E-3"/>
                  <c:y val="-1.30412459353072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0EF-423B-B867-AF99A0BCC23C}"/>
                </c:ext>
              </c:extLst>
            </c:dLbl>
            <c:dLbl>
              <c:idx val="3"/>
              <c:layout>
                <c:manualLayout>
                  <c:x val="8.9709174511363125E-3"/>
                  <c:y val="-1.08677049460892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0EF-423B-B867-AF99A0BCC23C}"/>
                </c:ext>
              </c:extLst>
            </c:dLbl>
            <c:dLbl>
              <c:idx val="4"/>
              <c:layout>
                <c:manualLayout>
                  <c:x val="4.2364888114163699E-3"/>
                  <c:y val="-6.75925845435096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0EF-423B-B867-AF99A0BCC23C}"/>
                </c:ext>
              </c:extLst>
            </c:dLbl>
            <c:dLbl>
              <c:idx val="5"/>
              <c:layout>
                <c:manualLayout>
                  <c:x val="3.1773666085622774E-3"/>
                  <c:y val="-1.12654307572516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0EF-423B-B867-AF99A0BCC23C}"/>
                </c:ext>
              </c:extLst>
            </c:dLbl>
            <c:dLbl>
              <c:idx val="6"/>
              <c:layout>
                <c:manualLayout>
                  <c:x val="4.2364888114163699E-3"/>
                  <c:y val="-1.1265430757251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0EF-423B-B867-AF99A0BCC23C}"/>
                </c:ext>
              </c:extLst>
            </c:dLbl>
            <c:dLbl>
              <c:idx val="7"/>
              <c:layout>
                <c:manualLayout>
                  <c:x val="4.7111976487635319E-3"/>
                  <c:y val="-3.97278858789888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DDE-413C-8468-0156C79B6E61}"/>
                </c:ext>
              </c:extLst>
            </c:dLbl>
            <c:dLbl>
              <c:idx val="8"/>
              <c:layout>
                <c:manualLayout>
                  <c:x val="1.6460905349794238E-3"/>
                  <c:y val="-5.97180087414005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7EA-455F-8FB9-A134DA790319}"/>
                </c:ext>
              </c:extLst>
            </c:dLbl>
            <c:dLbl>
              <c:idx val="9"/>
              <c:layout>
                <c:manualLayout>
                  <c:x val="1.8973359013599071E-3"/>
                  <c:y val="-7.78666619251796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E4C-441D-B9D0-8AECDCAF099A}"/>
                </c:ext>
              </c:extLst>
            </c:dLbl>
            <c:dLbl>
              <c:idx val="10"/>
              <c:layout>
                <c:manualLayout>
                  <c:x val="1.0435347457480116E-2"/>
                  <c:y val="-7.786667386064808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CF5-4ECF-B36F-91DA5E765071}"/>
                </c:ext>
              </c:extLst>
            </c:dLbl>
            <c:dLbl>
              <c:idx val="11"/>
              <c:layout>
                <c:manualLayout>
                  <c:x val="9.3508007451456997E-3"/>
                  <c:y val="-3.96469733594198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DE9-4756-AABC-57BB89279DA4}"/>
                </c:ext>
              </c:extLst>
            </c:dLbl>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'V.4.5. NA.Cant. accid x sector'!$A$5:$A$20</c15:sqref>
                  </c15:fullRef>
                </c:ext>
              </c:extLst>
              <c:f>'V.4.5. NA.Cant. accid x sector'!$A$10:$A$20</c:f>
              <c:strCache>
                <c:ptCount val="11"/>
                <c:pt idx="0">
                  <c:v>2012</c:v>
                </c:pt>
                <c:pt idx="1">
                  <c:v>2013</c:v>
                </c:pt>
                <c:pt idx="2">
                  <c:v>2014</c:v>
                </c:pt>
                <c:pt idx="3">
                  <c:v>2015</c:v>
                </c:pt>
                <c:pt idx="4">
                  <c:v>2016</c:v>
                </c:pt>
                <c:pt idx="5">
                  <c:v>2017</c:v>
                </c:pt>
                <c:pt idx="6">
                  <c:v>2018</c:v>
                </c:pt>
                <c:pt idx="7">
                  <c:v>2019</c:v>
                </c:pt>
                <c:pt idx="8">
                  <c:v>2020</c:v>
                </c:pt>
                <c:pt idx="9">
                  <c:v>2021</c:v>
                </c:pt>
                <c:pt idx="10">
                  <c:v>Ene - Nov. 2022</c:v>
                </c:pt>
              </c:strCache>
            </c:strRef>
          </c:cat>
          <c:val>
            <c:numRef>
              <c:extLst>
                <c:ext xmlns:c15="http://schemas.microsoft.com/office/drawing/2012/chart" uri="{02D57815-91ED-43cb-92C2-25804820EDAC}">
                  <c15:fullRef>
                    <c15:sqref>'V.4.5. NA.Cant. accid x sector'!$C$5:$C$20</c15:sqref>
                  </c15:fullRef>
                </c:ext>
              </c:extLst>
              <c:f>'V.4.5. NA.Cant. accid x sector'!$C$10:$C$20</c:f>
              <c:numCache>
                <c:formatCode>_(* #,##0_);_(* \(#,##0\);_(* "-"??_);_(@_)</c:formatCode>
                <c:ptCount val="11"/>
                <c:pt idx="0">
                  <c:v>22830</c:v>
                </c:pt>
                <c:pt idx="1">
                  <c:v>24184</c:v>
                </c:pt>
                <c:pt idx="2">
                  <c:v>25920</c:v>
                </c:pt>
                <c:pt idx="3">
                  <c:v>29153</c:v>
                </c:pt>
                <c:pt idx="4">
                  <c:v>32291</c:v>
                </c:pt>
                <c:pt idx="5">
                  <c:v>32873</c:v>
                </c:pt>
                <c:pt idx="6">
                  <c:v>35364</c:v>
                </c:pt>
                <c:pt idx="7">
                  <c:v>38228</c:v>
                </c:pt>
                <c:pt idx="8">
                  <c:v>28515</c:v>
                </c:pt>
                <c:pt idx="9">
                  <c:v>33348</c:v>
                </c:pt>
                <c:pt idx="10">
                  <c:v>34617</c:v>
                </c:pt>
              </c:numCache>
            </c:numRef>
          </c:val>
          <c:extLst>
            <c:ext xmlns:c15="http://schemas.microsoft.com/office/drawing/2012/chart" uri="{02D57815-91ED-43cb-92C2-25804820EDAC}">
              <c15:categoryFilterExceptions>
                <c15:categoryFilterException>
                  <c15:sqref>'V.4.5. NA.Cant. accid x sector'!$C$5</c15:sqref>
                  <c15:dLbl>
                    <c:idx val="-1"/>
                    <c:layout>
                      <c:manualLayout>
                        <c:x val="4.9035042487706008E-3"/>
                        <c:y val="-1.0867704946089338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0-95AB-41FF-817A-4038E9F99221}"/>
                      </c:ext>
                    </c:extLst>
                  </c15:dLbl>
                </c15:categoryFilterException>
                <c15:categoryFilterException>
                  <c15:sqref>'V.4.5. NA.Cant. accid x sector'!$C$6</c15:sqref>
                  <c15:dLbl>
                    <c:idx val="-1"/>
                    <c:layout>
                      <c:manualLayout>
                        <c:x val="1.2258760621926502E-3"/>
                        <c:y val="-8.6941639568714705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1-95AB-41FF-817A-4038E9F99221}"/>
                      </c:ext>
                    </c:extLst>
                  </c15:dLbl>
                </c15:categoryFilterException>
                <c15:categoryFilterException>
                  <c15:sqref>'V.4.5. NA.Cant. accid x sector'!$C$7</c15:sqref>
                  <c15:dLbl>
                    <c:idx val="-1"/>
                    <c:layout>
                      <c:manualLayout>
                        <c:x val="7.3552563731558562E-3"/>
                        <c:y val="-1.304124593530720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2-95AB-41FF-817A-4038E9F99221}"/>
                      </c:ext>
                    </c:extLst>
                  </c15:dLbl>
                </c15:categoryFilterException>
                <c15:categoryFilterException>
                  <c15:sqref>'V.4.5. NA.Cant. accid x sector'!$C$8</c15:sqref>
                  <c15:dLbl>
                    <c:idx val="-1"/>
                    <c:layout>
                      <c:manualLayout>
                        <c:x val="8.5811324353485506E-3"/>
                        <c:y val="-1.5214786924525152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3-95AB-41FF-817A-4038E9F99221}"/>
                      </c:ext>
                    </c:extLst>
                  </c15:dLbl>
                </c15:categoryFilterException>
                <c15:categoryFilterException>
                  <c15:sqref>'V.4.5. NA.Cant. accid x sector'!$C$9</c15:sqref>
                  <c15:dLbl>
                    <c:idx val="-1"/>
                    <c:layout>
                      <c:manualLayout>
                        <c:x val="7.3552563731559013E-3"/>
                        <c:y val="-1.9561868902960886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4-95AB-41FF-817A-4038E9F99221}"/>
                      </c:ext>
                    </c:extLst>
                  </c15:dLbl>
                </c15:categoryFilterException>
              </c15:categoryFilterExceptions>
            </c:ext>
            <c:ext xmlns:c16="http://schemas.microsoft.com/office/drawing/2014/chart" uri="{C3380CC4-5D6E-409C-BE32-E72D297353CC}">
              <c16:uniqueId val="{0000000E-50EF-423B-B867-AF99A0BCC23C}"/>
            </c:ext>
          </c:extLst>
        </c:ser>
        <c:dLbls>
          <c:showLegendKey val="0"/>
          <c:showVal val="0"/>
          <c:showCatName val="0"/>
          <c:showSerName val="0"/>
          <c:showPercent val="0"/>
          <c:showBubbleSize val="0"/>
        </c:dLbls>
        <c:gapWidth val="37"/>
        <c:shape val="cylinder"/>
        <c:axId val="436871480"/>
        <c:axId val="436871872"/>
        <c:axId val="0"/>
      </c:bar3DChart>
      <c:catAx>
        <c:axId val="43687148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36871872"/>
        <c:crosses val="autoZero"/>
        <c:auto val="1"/>
        <c:lblAlgn val="ctr"/>
        <c:lblOffset val="100"/>
        <c:noMultiLvlLbl val="0"/>
      </c:catAx>
      <c:valAx>
        <c:axId val="436871872"/>
        <c:scaling>
          <c:orientation val="minMax"/>
        </c:scaling>
        <c:delete val="1"/>
        <c:axPos val="l"/>
        <c:numFmt formatCode="_(* #,##0_);_(* \(#,##0\);_(* &quot;-&quot;??_);_(@_)" sourceLinked="1"/>
        <c:majorTickMark val="out"/>
        <c:minorTickMark val="none"/>
        <c:tickLblPos val="nextTo"/>
        <c:crossAx val="436871480"/>
        <c:crosses val="autoZero"/>
        <c:crossBetween val="between"/>
      </c:valAx>
      <c:spPr>
        <a:noFill/>
        <a:ln w="25400">
          <a:noFill/>
        </a:ln>
        <a:effectLst/>
      </c:spPr>
    </c:plotArea>
    <c:legend>
      <c:legendPos val="t"/>
      <c:layout>
        <c:manualLayout>
          <c:xMode val="edge"/>
          <c:yMode val="edge"/>
          <c:x val="0.28301471277614254"/>
          <c:y val="3.8773276675020694E-2"/>
          <c:w val="0.4228567777143068"/>
          <c:h val="4.4565284175032659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2.2974578957558389E-2"/>
          <c:y val="0.14293842035405604"/>
          <c:w val="0.94760531444470353"/>
          <c:h val="0.70650560188827982"/>
        </c:manualLayout>
      </c:layout>
      <c:lineChart>
        <c:grouping val="stacked"/>
        <c:varyColors val="0"/>
        <c:ser>
          <c:idx val="0"/>
          <c:order val="0"/>
          <c:tx>
            <c:strRef>
              <c:f>'V.4.6. Accid x sexo'!$E$4</c:f>
              <c:strCache>
                <c:ptCount val="1"/>
                <c:pt idx="0">
                  <c:v>% Femenino</c:v>
                </c:pt>
              </c:strCache>
            </c:strRef>
          </c:tx>
          <c:spPr>
            <a:ln w="38100">
              <a:solidFill>
                <a:srgbClr val="00539B"/>
              </a:solidFill>
            </a:ln>
          </c:spPr>
          <c:marker>
            <c:symbol val="circle"/>
            <c:size val="17"/>
            <c:spPr>
              <a:solidFill>
                <a:schemeClr val="bg1"/>
              </a:solidFill>
              <a:ln w="38100">
                <a:solidFill>
                  <a:srgbClr val="00539B"/>
                </a:solid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'V.4.6. Accid x sexo'!$A$5:$A$20</c15:sqref>
                  </c15:fullRef>
                </c:ext>
              </c:extLst>
              <c:f>'V.4.6. Accid x sexo'!$A$13:$A$20</c:f>
              <c:strCache>
                <c:ptCount val="8"/>
                <c:pt idx="0">
                  <c:v>2015</c:v>
                </c:pt>
                <c:pt idx="1">
                  <c:v>2016</c:v>
                </c:pt>
                <c:pt idx="2">
                  <c:v>2017</c:v>
                </c:pt>
                <c:pt idx="3">
                  <c:v>2018</c:v>
                </c:pt>
                <c:pt idx="4">
                  <c:v>2019</c:v>
                </c:pt>
                <c:pt idx="5">
                  <c:v>2020</c:v>
                </c:pt>
                <c:pt idx="6">
                  <c:v>2021</c:v>
                </c:pt>
                <c:pt idx="7">
                  <c:v>Ene - Nov. 2022</c:v>
                </c:pt>
              </c:strCache>
            </c:strRef>
          </c:cat>
          <c:val>
            <c:numRef>
              <c:extLst>
                <c:ext xmlns:c15="http://schemas.microsoft.com/office/drawing/2012/chart" uri="{02D57815-91ED-43cb-92C2-25804820EDAC}">
                  <c15:fullRef>
                    <c15:sqref>'V.4.6. Accid x sexo'!$E$5:$E$20</c15:sqref>
                  </c15:fullRef>
                </c:ext>
              </c:extLst>
              <c:f>'V.4.6. Accid x sexo'!$E$13:$E$20</c:f>
              <c:numCache>
                <c:formatCode>0.0%</c:formatCode>
                <c:ptCount val="8"/>
                <c:pt idx="0">
                  <c:v>0.29303308344669887</c:v>
                </c:pt>
                <c:pt idx="1">
                  <c:v>0.31246139592340949</c:v>
                </c:pt>
                <c:pt idx="2">
                  <c:v>0.29995902528381019</c:v>
                </c:pt>
                <c:pt idx="3">
                  <c:v>0.32386188695843415</c:v>
                </c:pt>
                <c:pt idx="4">
                  <c:v>0.34406283063400339</c:v>
                </c:pt>
                <c:pt idx="5">
                  <c:v>0.38527836592352721</c:v>
                </c:pt>
                <c:pt idx="6">
                  <c:v>0.39671232876712331</c:v>
                </c:pt>
                <c:pt idx="7">
                  <c:v>0.39863439667732187</c:v>
                </c:pt>
              </c:numCache>
            </c:numRef>
          </c:val>
          <c:smooth val="0"/>
          <c:extLst>
            <c:ext xmlns:c16="http://schemas.microsoft.com/office/drawing/2014/chart" uri="{C3380CC4-5D6E-409C-BE32-E72D297353CC}">
              <c16:uniqueId val="{00000008-5430-4A1B-9949-CDB16074F930}"/>
            </c:ext>
          </c:extLst>
        </c:ser>
        <c:ser>
          <c:idx val="1"/>
          <c:order val="1"/>
          <c:tx>
            <c:strRef>
              <c:f>'V.4.6. Accid x sexo'!$F$4</c:f>
              <c:strCache>
                <c:ptCount val="1"/>
                <c:pt idx="0">
                  <c:v>% Masculino</c:v>
                </c:pt>
              </c:strCache>
            </c:strRef>
          </c:tx>
          <c:spPr>
            <a:ln w="38100">
              <a:solidFill>
                <a:srgbClr val="00A94F"/>
              </a:solidFill>
            </a:ln>
          </c:spPr>
          <c:marker>
            <c:symbol val="circle"/>
            <c:size val="17"/>
            <c:spPr>
              <a:solidFill>
                <a:schemeClr val="bg1"/>
              </a:solidFill>
              <a:ln w="38100">
                <a:solidFill>
                  <a:srgbClr val="00A94F"/>
                </a:solid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'V.4.6. Accid x sexo'!$A$5:$A$20</c15:sqref>
                  </c15:fullRef>
                </c:ext>
              </c:extLst>
              <c:f>'V.4.6. Accid x sexo'!$A$13:$A$20</c:f>
              <c:strCache>
                <c:ptCount val="8"/>
                <c:pt idx="0">
                  <c:v>2015</c:v>
                </c:pt>
                <c:pt idx="1">
                  <c:v>2016</c:v>
                </c:pt>
                <c:pt idx="2">
                  <c:v>2017</c:v>
                </c:pt>
                <c:pt idx="3">
                  <c:v>2018</c:v>
                </c:pt>
                <c:pt idx="4">
                  <c:v>2019</c:v>
                </c:pt>
                <c:pt idx="5">
                  <c:v>2020</c:v>
                </c:pt>
                <c:pt idx="6">
                  <c:v>2021</c:v>
                </c:pt>
                <c:pt idx="7">
                  <c:v>Ene - Nov. 2022</c:v>
                </c:pt>
              </c:strCache>
            </c:strRef>
          </c:cat>
          <c:val>
            <c:numRef>
              <c:extLst>
                <c:ext xmlns:c15="http://schemas.microsoft.com/office/drawing/2012/chart" uri="{02D57815-91ED-43cb-92C2-25804820EDAC}">
                  <c15:fullRef>
                    <c15:sqref>'V.4.6. Accid x sexo'!$F$5:$F$20</c15:sqref>
                  </c15:fullRef>
                </c:ext>
              </c:extLst>
              <c:f>'V.4.6. Accid x sexo'!$F$13:$F$20</c:f>
              <c:numCache>
                <c:formatCode>0.0%</c:formatCode>
                <c:ptCount val="8"/>
                <c:pt idx="0">
                  <c:v>0.70696691655330113</c:v>
                </c:pt>
                <c:pt idx="1">
                  <c:v>0.68753860407659051</c:v>
                </c:pt>
                <c:pt idx="2">
                  <c:v>0.70004097471618987</c:v>
                </c:pt>
                <c:pt idx="3">
                  <c:v>0.6761381130415659</c:v>
                </c:pt>
                <c:pt idx="4">
                  <c:v>0.65593716936599655</c:v>
                </c:pt>
                <c:pt idx="5">
                  <c:v>0.61472163407647273</c:v>
                </c:pt>
                <c:pt idx="6">
                  <c:v>0.60328767123287674</c:v>
                </c:pt>
                <c:pt idx="7">
                  <c:v>0.60136560332267819</c:v>
                </c:pt>
              </c:numCache>
            </c:numRef>
          </c:val>
          <c:smooth val="0"/>
          <c:extLst>
            <c:ext xmlns:c16="http://schemas.microsoft.com/office/drawing/2014/chart" uri="{C3380CC4-5D6E-409C-BE32-E72D297353CC}">
              <c16:uniqueId val="{0000000C-5430-4A1B-9949-CDB16074F930}"/>
            </c:ext>
          </c:extLst>
        </c:ser>
        <c:dLbls>
          <c:showLegendKey val="0"/>
          <c:showVal val="0"/>
          <c:showCatName val="0"/>
          <c:showSerName val="0"/>
          <c:showPercent val="0"/>
          <c:showBubbleSize val="0"/>
        </c:dLbls>
        <c:marker val="1"/>
        <c:smooth val="0"/>
        <c:axId val="436872656"/>
        <c:axId val="436873048"/>
      </c:lineChart>
      <c:catAx>
        <c:axId val="436872656"/>
        <c:scaling>
          <c:orientation val="minMax"/>
        </c:scaling>
        <c:delete val="0"/>
        <c:axPos val="b"/>
        <c:numFmt formatCode="General" sourceLinked="1"/>
        <c:majorTickMark val="none"/>
        <c:minorTickMark val="none"/>
        <c:tickLblPos val="nextTo"/>
        <c:crossAx val="436873048"/>
        <c:crosses val="autoZero"/>
        <c:auto val="1"/>
        <c:lblAlgn val="ctr"/>
        <c:lblOffset val="100"/>
        <c:noMultiLvlLbl val="0"/>
      </c:catAx>
      <c:valAx>
        <c:axId val="436873048"/>
        <c:scaling>
          <c:orientation val="minMax"/>
        </c:scaling>
        <c:delete val="1"/>
        <c:axPos val="l"/>
        <c:numFmt formatCode="0.0%" sourceLinked="1"/>
        <c:majorTickMark val="out"/>
        <c:minorTickMark val="none"/>
        <c:tickLblPos val="nextTo"/>
        <c:crossAx val="436872656"/>
        <c:crosses val="autoZero"/>
        <c:crossBetween val="between"/>
      </c:valAx>
    </c:plotArea>
    <c:legend>
      <c:legendPos val="t"/>
      <c:layout>
        <c:manualLayout>
          <c:xMode val="edge"/>
          <c:yMode val="edge"/>
          <c:x val="0.3134765356339223"/>
          <c:y val="2.9680514216391632E-2"/>
          <c:w val="0.40855874759435917"/>
          <c:h val="5.4968916721963031E-2"/>
        </c:manualLayout>
      </c:layout>
      <c:overlay val="0"/>
    </c:legend>
    <c:plotVisOnly val="1"/>
    <c:dispBlanksAs val="gap"/>
    <c:showDLblsOverMax val="0"/>
  </c:chart>
  <c:spPr>
    <a:ln>
      <a:no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1"/>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0"/>
          <c:y val="8.5237311312247169E-2"/>
          <c:w val="0.9831641526628947"/>
          <c:h val="0.78566157119247348"/>
        </c:manualLayout>
      </c:layout>
      <c:lineChart>
        <c:grouping val="stacked"/>
        <c:varyColors val="0"/>
        <c:ser>
          <c:idx val="0"/>
          <c:order val="0"/>
          <c:tx>
            <c:strRef>
              <c:f>'V.4.7. Accid x rango de edad'!$B$4</c:f>
              <c:strCache>
                <c:ptCount val="1"/>
                <c:pt idx="0">
                  <c:v>Menor de 20 años</c:v>
                </c:pt>
              </c:strCache>
            </c:strRef>
          </c:tx>
          <c:marker>
            <c:symbol val="circle"/>
            <c:size val="12"/>
          </c:marker>
          <c:dLbls>
            <c:spPr>
              <a:noFill/>
              <a:ln>
                <a:noFill/>
              </a:ln>
              <a:effectLst/>
            </c:spPr>
            <c:txPr>
              <a:bodyPr rot="0" vert="horz"/>
              <a:lstStyle/>
              <a:p>
                <a:pPr>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'V.4.7. Accid x rango de edad'!$A$5:$A$20</c15:sqref>
                  </c15:fullRef>
                </c:ext>
              </c:extLst>
              <c:f>'V.4.7. Accid x rango de edad'!$A$13:$A$20</c:f>
              <c:strCache>
                <c:ptCount val="8"/>
                <c:pt idx="0">
                  <c:v>2015</c:v>
                </c:pt>
                <c:pt idx="1">
                  <c:v>2016</c:v>
                </c:pt>
                <c:pt idx="2">
                  <c:v>2017</c:v>
                </c:pt>
                <c:pt idx="3">
                  <c:v>2018</c:v>
                </c:pt>
                <c:pt idx="4">
                  <c:v>2019</c:v>
                </c:pt>
                <c:pt idx="5">
                  <c:v>2020</c:v>
                </c:pt>
                <c:pt idx="6">
                  <c:v>2021</c:v>
                </c:pt>
                <c:pt idx="7">
                  <c:v>Ene - Nov. 2022</c:v>
                </c:pt>
              </c:strCache>
            </c:strRef>
          </c:cat>
          <c:val>
            <c:numRef>
              <c:extLst>
                <c:ext xmlns:c15="http://schemas.microsoft.com/office/drawing/2012/chart" uri="{02D57815-91ED-43cb-92C2-25804820EDAC}">
                  <c15:fullRef>
                    <c15:sqref>'V.4.7. Accid x rango de edad'!$B$5:$B$20</c15:sqref>
                  </c15:fullRef>
                </c:ext>
              </c:extLst>
              <c:f>'V.4.7. Accid x rango de edad'!$B$13:$B$20</c:f>
              <c:numCache>
                <c:formatCode>_(* #,##0_);_(* \(#,##0\);_(* "-"??_);_(@_)</c:formatCode>
                <c:ptCount val="8"/>
                <c:pt idx="0">
                  <c:v>165</c:v>
                </c:pt>
                <c:pt idx="1">
                  <c:v>153</c:v>
                </c:pt>
                <c:pt idx="2">
                  <c:v>189</c:v>
                </c:pt>
                <c:pt idx="3">
                  <c:v>160</c:v>
                </c:pt>
                <c:pt idx="4">
                  <c:v>147</c:v>
                </c:pt>
                <c:pt idx="5">
                  <c:v>84</c:v>
                </c:pt>
                <c:pt idx="6">
                  <c:v>135</c:v>
                </c:pt>
                <c:pt idx="7">
                  <c:v>129</c:v>
                </c:pt>
              </c:numCache>
            </c:numRef>
          </c:val>
          <c:smooth val="0"/>
          <c:extLst>
            <c:ext xmlns:c16="http://schemas.microsoft.com/office/drawing/2014/chart" uri="{C3380CC4-5D6E-409C-BE32-E72D297353CC}">
              <c16:uniqueId val="{00000000-84C1-4003-950A-51039B32AD67}"/>
            </c:ext>
          </c:extLst>
        </c:ser>
        <c:ser>
          <c:idx val="1"/>
          <c:order val="1"/>
          <c:tx>
            <c:strRef>
              <c:f>'V.4.7. Accid x rango de edad'!$C$4</c:f>
              <c:strCache>
                <c:ptCount val="1"/>
                <c:pt idx="0">
                  <c:v>20 - 29</c:v>
                </c:pt>
              </c:strCache>
            </c:strRef>
          </c:tx>
          <c:spPr>
            <a:ln>
              <a:solidFill>
                <a:schemeClr val="bg1">
                  <a:lumMod val="50000"/>
                </a:schemeClr>
              </a:solidFill>
            </a:ln>
          </c:spPr>
          <c:marker>
            <c:symbol val="circle"/>
            <c:size val="12"/>
            <c:spPr>
              <a:ln>
                <a:solidFill>
                  <a:schemeClr val="bg1">
                    <a:lumMod val="50000"/>
                  </a:schemeClr>
                </a:solidFill>
              </a:ln>
            </c:spPr>
          </c:marker>
          <c:dLbls>
            <c:spPr>
              <a:noFill/>
              <a:ln>
                <a:noFill/>
              </a:ln>
              <a:effectLst/>
            </c:spPr>
            <c:txPr>
              <a:bodyPr rot="0" vert="horz"/>
              <a:lstStyle/>
              <a:p>
                <a:pPr>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'V.4.7. Accid x rango de edad'!$A$5:$A$20</c15:sqref>
                  </c15:fullRef>
                </c:ext>
              </c:extLst>
              <c:f>'V.4.7. Accid x rango de edad'!$A$13:$A$20</c:f>
              <c:strCache>
                <c:ptCount val="8"/>
                <c:pt idx="0">
                  <c:v>2015</c:v>
                </c:pt>
                <c:pt idx="1">
                  <c:v>2016</c:v>
                </c:pt>
                <c:pt idx="2">
                  <c:v>2017</c:v>
                </c:pt>
                <c:pt idx="3">
                  <c:v>2018</c:v>
                </c:pt>
                <c:pt idx="4">
                  <c:v>2019</c:v>
                </c:pt>
                <c:pt idx="5">
                  <c:v>2020</c:v>
                </c:pt>
                <c:pt idx="6">
                  <c:v>2021</c:v>
                </c:pt>
                <c:pt idx="7">
                  <c:v>Ene - Nov. 2022</c:v>
                </c:pt>
              </c:strCache>
            </c:strRef>
          </c:cat>
          <c:val>
            <c:numRef>
              <c:extLst>
                <c:ext xmlns:c15="http://schemas.microsoft.com/office/drawing/2012/chart" uri="{02D57815-91ED-43cb-92C2-25804820EDAC}">
                  <c15:fullRef>
                    <c15:sqref>'V.4.7. Accid x rango de edad'!$C$5:$C$20</c15:sqref>
                  </c15:fullRef>
                </c:ext>
              </c:extLst>
              <c:f>'V.4.7. Accid x rango de edad'!$C$13:$C$20</c:f>
              <c:numCache>
                <c:formatCode>_(* #,##0_);_(* \(#,##0\);_(* "-"??_);_(@_)</c:formatCode>
                <c:ptCount val="8"/>
                <c:pt idx="0">
                  <c:v>12019</c:v>
                </c:pt>
                <c:pt idx="1">
                  <c:v>13830</c:v>
                </c:pt>
                <c:pt idx="2">
                  <c:v>15003</c:v>
                </c:pt>
                <c:pt idx="3">
                  <c:v>16268</c:v>
                </c:pt>
                <c:pt idx="4">
                  <c:v>17232</c:v>
                </c:pt>
                <c:pt idx="5">
                  <c:v>12952</c:v>
                </c:pt>
                <c:pt idx="6">
                  <c:v>15071</c:v>
                </c:pt>
                <c:pt idx="7">
                  <c:v>14989</c:v>
                </c:pt>
              </c:numCache>
            </c:numRef>
          </c:val>
          <c:smooth val="0"/>
          <c:extLst>
            <c:ext xmlns:c16="http://schemas.microsoft.com/office/drawing/2014/chart" uri="{C3380CC4-5D6E-409C-BE32-E72D297353CC}">
              <c16:uniqueId val="{00000001-84C1-4003-950A-51039B32AD67}"/>
            </c:ext>
          </c:extLst>
        </c:ser>
        <c:ser>
          <c:idx val="2"/>
          <c:order val="2"/>
          <c:tx>
            <c:strRef>
              <c:f>'V.4.7. Accid x rango de edad'!$D$4</c:f>
              <c:strCache>
                <c:ptCount val="1"/>
                <c:pt idx="0">
                  <c:v>30 - 39</c:v>
                </c:pt>
              </c:strCache>
            </c:strRef>
          </c:tx>
          <c:spPr>
            <a:ln>
              <a:solidFill>
                <a:srgbClr val="00A94F"/>
              </a:solidFill>
            </a:ln>
          </c:spPr>
          <c:marker>
            <c:symbol val="circle"/>
            <c:size val="12"/>
            <c:spPr>
              <a:ln>
                <a:solidFill>
                  <a:srgbClr val="00A94F"/>
                </a:solidFill>
              </a:ln>
            </c:spPr>
          </c:marker>
          <c:dLbls>
            <c:spPr>
              <a:noFill/>
              <a:ln>
                <a:noFill/>
              </a:ln>
              <a:effectLst/>
            </c:spPr>
            <c:txPr>
              <a:bodyPr rot="0" vert="horz"/>
              <a:lstStyle/>
              <a:p>
                <a:pPr>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'V.4.7. Accid x rango de edad'!$A$5:$A$20</c15:sqref>
                  </c15:fullRef>
                </c:ext>
              </c:extLst>
              <c:f>'V.4.7. Accid x rango de edad'!$A$13:$A$20</c:f>
              <c:strCache>
                <c:ptCount val="8"/>
                <c:pt idx="0">
                  <c:v>2015</c:v>
                </c:pt>
                <c:pt idx="1">
                  <c:v>2016</c:v>
                </c:pt>
                <c:pt idx="2">
                  <c:v>2017</c:v>
                </c:pt>
                <c:pt idx="3">
                  <c:v>2018</c:v>
                </c:pt>
                <c:pt idx="4">
                  <c:v>2019</c:v>
                </c:pt>
                <c:pt idx="5">
                  <c:v>2020</c:v>
                </c:pt>
                <c:pt idx="6">
                  <c:v>2021</c:v>
                </c:pt>
                <c:pt idx="7">
                  <c:v>Ene - Nov. 2022</c:v>
                </c:pt>
              </c:strCache>
            </c:strRef>
          </c:cat>
          <c:val>
            <c:numRef>
              <c:extLst>
                <c:ext xmlns:c15="http://schemas.microsoft.com/office/drawing/2012/chart" uri="{02D57815-91ED-43cb-92C2-25804820EDAC}">
                  <c15:fullRef>
                    <c15:sqref>'V.4.7. Accid x rango de edad'!$D$5:$D$20</c15:sqref>
                  </c15:fullRef>
                </c:ext>
              </c:extLst>
              <c:f>'V.4.7. Accid x rango de edad'!$D$13:$D$20</c:f>
              <c:numCache>
                <c:formatCode>_(* #,##0_);_(* \(#,##0\);_(* "-"??_);_(@_)</c:formatCode>
                <c:ptCount val="8"/>
                <c:pt idx="0">
                  <c:v>10377</c:v>
                </c:pt>
                <c:pt idx="1">
                  <c:v>11563</c:v>
                </c:pt>
                <c:pt idx="2">
                  <c:v>12102</c:v>
                </c:pt>
                <c:pt idx="3">
                  <c:v>13433</c:v>
                </c:pt>
                <c:pt idx="4">
                  <c:v>14644</c:v>
                </c:pt>
                <c:pt idx="5">
                  <c:v>12784</c:v>
                </c:pt>
                <c:pt idx="6">
                  <c:v>15016</c:v>
                </c:pt>
                <c:pt idx="7">
                  <c:v>14373</c:v>
                </c:pt>
              </c:numCache>
            </c:numRef>
          </c:val>
          <c:smooth val="0"/>
          <c:extLst>
            <c:ext xmlns:c16="http://schemas.microsoft.com/office/drawing/2014/chart" uri="{C3380CC4-5D6E-409C-BE32-E72D297353CC}">
              <c16:uniqueId val="{00000002-84C1-4003-950A-51039B32AD67}"/>
            </c:ext>
          </c:extLst>
        </c:ser>
        <c:ser>
          <c:idx val="3"/>
          <c:order val="3"/>
          <c:tx>
            <c:strRef>
              <c:f>'V.4.7. Accid x rango de edad'!$E$4</c:f>
              <c:strCache>
                <c:ptCount val="1"/>
                <c:pt idx="0">
                  <c:v>40 - 49</c:v>
                </c:pt>
              </c:strCache>
            </c:strRef>
          </c:tx>
          <c:marker>
            <c:symbol val="circle"/>
            <c:size val="12"/>
          </c:marker>
          <c:dLbls>
            <c:spPr>
              <a:noFill/>
              <a:ln>
                <a:noFill/>
              </a:ln>
              <a:effectLst/>
            </c:spPr>
            <c:txPr>
              <a:bodyPr rot="0" vert="horz"/>
              <a:lstStyle/>
              <a:p>
                <a:pPr>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'V.4.7. Accid x rango de edad'!$A$5:$A$20</c15:sqref>
                  </c15:fullRef>
                </c:ext>
              </c:extLst>
              <c:f>'V.4.7. Accid x rango de edad'!$A$13:$A$20</c:f>
              <c:strCache>
                <c:ptCount val="8"/>
                <c:pt idx="0">
                  <c:v>2015</c:v>
                </c:pt>
                <c:pt idx="1">
                  <c:v>2016</c:v>
                </c:pt>
                <c:pt idx="2">
                  <c:v>2017</c:v>
                </c:pt>
                <c:pt idx="3">
                  <c:v>2018</c:v>
                </c:pt>
                <c:pt idx="4">
                  <c:v>2019</c:v>
                </c:pt>
                <c:pt idx="5">
                  <c:v>2020</c:v>
                </c:pt>
                <c:pt idx="6">
                  <c:v>2021</c:v>
                </c:pt>
                <c:pt idx="7">
                  <c:v>Ene - Nov. 2022</c:v>
                </c:pt>
              </c:strCache>
            </c:strRef>
          </c:cat>
          <c:val>
            <c:numRef>
              <c:extLst>
                <c:ext xmlns:c15="http://schemas.microsoft.com/office/drawing/2012/chart" uri="{02D57815-91ED-43cb-92C2-25804820EDAC}">
                  <c15:fullRef>
                    <c15:sqref>'V.4.7. Accid x rango de edad'!$E$5:$E$20</c15:sqref>
                  </c15:fullRef>
                </c:ext>
              </c:extLst>
              <c:f>'V.4.7. Accid x rango de edad'!$E$13:$E$20</c:f>
              <c:numCache>
                <c:formatCode>_(* #,##0_);_(* \(#,##0\);_(* "-"??_);_(@_)</c:formatCode>
                <c:ptCount val="8"/>
                <c:pt idx="0">
                  <c:v>6571</c:v>
                </c:pt>
                <c:pt idx="1">
                  <c:v>7417</c:v>
                </c:pt>
                <c:pt idx="2">
                  <c:v>7868</c:v>
                </c:pt>
                <c:pt idx="3">
                  <c:v>8648</c:v>
                </c:pt>
                <c:pt idx="4">
                  <c:v>9524</c:v>
                </c:pt>
                <c:pt idx="5">
                  <c:v>8100</c:v>
                </c:pt>
                <c:pt idx="6">
                  <c:v>9465</c:v>
                </c:pt>
                <c:pt idx="7">
                  <c:v>9042</c:v>
                </c:pt>
              </c:numCache>
            </c:numRef>
          </c:val>
          <c:smooth val="0"/>
          <c:extLst>
            <c:ext xmlns:c16="http://schemas.microsoft.com/office/drawing/2014/chart" uri="{C3380CC4-5D6E-409C-BE32-E72D297353CC}">
              <c16:uniqueId val="{00000003-84C1-4003-950A-51039B32AD67}"/>
            </c:ext>
          </c:extLst>
        </c:ser>
        <c:ser>
          <c:idx val="4"/>
          <c:order val="4"/>
          <c:tx>
            <c:strRef>
              <c:f>'V.4.7. Accid x rango de edad'!$F$4</c:f>
              <c:strCache>
                <c:ptCount val="1"/>
                <c:pt idx="0">
                  <c:v>50 - 59</c:v>
                </c:pt>
              </c:strCache>
            </c:strRef>
          </c:tx>
          <c:spPr>
            <a:ln>
              <a:solidFill>
                <a:srgbClr val="00539B"/>
              </a:solidFill>
            </a:ln>
          </c:spPr>
          <c:marker>
            <c:symbol val="circle"/>
            <c:size val="12"/>
            <c:spPr>
              <a:ln>
                <a:solidFill>
                  <a:srgbClr val="00539B"/>
                </a:solidFill>
              </a:ln>
            </c:spPr>
          </c:marker>
          <c:dLbls>
            <c:spPr>
              <a:noFill/>
              <a:ln>
                <a:noFill/>
              </a:ln>
              <a:effectLst/>
            </c:spPr>
            <c:txPr>
              <a:bodyPr rot="0" vert="horz"/>
              <a:lstStyle/>
              <a:p>
                <a:pPr>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'V.4.7. Accid x rango de edad'!$A$5:$A$20</c15:sqref>
                  </c15:fullRef>
                </c:ext>
              </c:extLst>
              <c:f>'V.4.7. Accid x rango de edad'!$A$13:$A$20</c:f>
              <c:strCache>
                <c:ptCount val="8"/>
                <c:pt idx="0">
                  <c:v>2015</c:v>
                </c:pt>
                <c:pt idx="1">
                  <c:v>2016</c:v>
                </c:pt>
                <c:pt idx="2">
                  <c:v>2017</c:v>
                </c:pt>
                <c:pt idx="3">
                  <c:v>2018</c:v>
                </c:pt>
                <c:pt idx="4">
                  <c:v>2019</c:v>
                </c:pt>
                <c:pt idx="5">
                  <c:v>2020</c:v>
                </c:pt>
                <c:pt idx="6">
                  <c:v>2021</c:v>
                </c:pt>
                <c:pt idx="7">
                  <c:v>Ene - Nov. 2022</c:v>
                </c:pt>
              </c:strCache>
            </c:strRef>
          </c:cat>
          <c:val>
            <c:numRef>
              <c:extLst>
                <c:ext xmlns:c15="http://schemas.microsoft.com/office/drawing/2012/chart" uri="{02D57815-91ED-43cb-92C2-25804820EDAC}">
                  <c15:fullRef>
                    <c15:sqref>'V.4.7. Accid x rango de edad'!$F$5:$F$20</c15:sqref>
                  </c15:fullRef>
                </c:ext>
              </c:extLst>
              <c:f>'V.4.7. Accid x rango de edad'!$F$13:$F$20</c:f>
              <c:numCache>
                <c:formatCode>_(* #,##0_);_(* \(#,##0\);_(* "-"??_);_(@_)</c:formatCode>
                <c:ptCount val="8"/>
                <c:pt idx="0">
                  <c:v>3782</c:v>
                </c:pt>
                <c:pt idx="1">
                  <c:v>4270</c:v>
                </c:pt>
                <c:pt idx="2">
                  <c:v>4631</c:v>
                </c:pt>
                <c:pt idx="3">
                  <c:v>5102</c:v>
                </c:pt>
                <c:pt idx="4">
                  <c:v>5494</c:v>
                </c:pt>
                <c:pt idx="5">
                  <c:v>4681</c:v>
                </c:pt>
                <c:pt idx="6">
                  <c:v>5623</c:v>
                </c:pt>
                <c:pt idx="7">
                  <c:v>5283</c:v>
                </c:pt>
              </c:numCache>
            </c:numRef>
          </c:val>
          <c:smooth val="0"/>
          <c:extLst>
            <c:ext xmlns:c16="http://schemas.microsoft.com/office/drawing/2014/chart" uri="{C3380CC4-5D6E-409C-BE32-E72D297353CC}">
              <c16:uniqueId val="{00000004-84C1-4003-950A-51039B32AD67}"/>
            </c:ext>
          </c:extLst>
        </c:ser>
        <c:ser>
          <c:idx val="5"/>
          <c:order val="5"/>
          <c:tx>
            <c:strRef>
              <c:f>'V.4.7. Accid x rango de edad'!$G$4</c:f>
              <c:strCache>
                <c:ptCount val="1"/>
                <c:pt idx="0">
                  <c:v>Mayor o igual a 60 años</c:v>
                </c:pt>
              </c:strCache>
            </c:strRef>
          </c:tx>
          <c:spPr>
            <a:ln w="31750"/>
          </c:spPr>
          <c:marker>
            <c:symbol val="circle"/>
            <c:size val="12"/>
            <c:spPr>
              <a:ln w="25400"/>
            </c:spPr>
          </c:marker>
          <c:dLbls>
            <c:spPr>
              <a:noFill/>
              <a:ln>
                <a:noFill/>
              </a:ln>
              <a:effectLst/>
            </c:spPr>
            <c:txPr>
              <a:bodyPr rot="0" vert="horz"/>
              <a:lstStyle/>
              <a:p>
                <a:pPr>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'V.4.7. Accid x rango de edad'!$A$5:$A$20</c15:sqref>
                  </c15:fullRef>
                </c:ext>
              </c:extLst>
              <c:f>'V.4.7. Accid x rango de edad'!$A$13:$A$20</c:f>
              <c:strCache>
                <c:ptCount val="8"/>
                <c:pt idx="0">
                  <c:v>2015</c:v>
                </c:pt>
                <c:pt idx="1">
                  <c:v>2016</c:v>
                </c:pt>
                <c:pt idx="2">
                  <c:v>2017</c:v>
                </c:pt>
                <c:pt idx="3">
                  <c:v>2018</c:v>
                </c:pt>
                <c:pt idx="4">
                  <c:v>2019</c:v>
                </c:pt>
                <c:pt idx="5">
                  <c:v>2020</c:v>
                </c:pt>
                <c:pt idx="6">
                  <c:v>2021</c:v>
                </c:pt>
                <c:pt idx="7">
                  <c:v>Ene - Nov. 2022</c:v>
                </c:pt>
              </c:strCache>
            </c:strRef>
          </c:cat>
          <c:val>
            <c:numRef>
              <c:extLst>
                <c:ext xmlns:c15="http://schemas.microsoft.com/office/drawing/2012/chart" uri="{02D57815-91ED-43cb-92C2-25804820EDAC}">
                  <c15:fullRef>
                    <c15:sqref>'V.4.7. Accid x rango de edad'!$G$5:$G$20</c15:sqref>
                  </c15:fullRef>
                </c:ext>
              </c:extLst>
              <c:f>'V.4.7. Accid x rango de edad'!$G$13:$G$20</c:f>
              <c:numCache>
                <c:formatCode>_(* #,##0_);_(* \(#,##0\);_(* "-"??_);_(@_)</c:formatCode>
                <c:ptCount val="8"/>
                <c:pt idx="0">
                  <c:v>1635</c:v>
                </c:pt>
                <c:pt idx="1">
                  <c:v>1623</c:v>
                </c:pt>
                <c:pt idx="2">
                  <c:v>1696</c:v>
                </c:pt>
                <c:pt idx="3">
                  <c:v>1859</c:v>
                </c:pt>
                <c:pt idx="4">
                  <c:v>2107</c:v>
                </c:pt>
                <c:pt idx="5">
                  <c:v>1544</c:v>
                </c:pt>
                <c:pt idx="6">
                  <c:v>2140</c:v>
                </c:pt>
                <c:pt idx="7">
                  <c:v>2171</c:v>
                </c:pt>
              </c:numCache>
            </c:numRef>
          </c:val>
          <c:smooth val="0"/>
          <c:extLst>
            <c:ext xmlns:c16="http://schemas.microsoft.com/office/drawing/2014/chart" uri="{C3380CC4-5D6E-409C-BE32-E72D297353CC}">
              <c16:uniqueId val="{00000005-84C1-4003-950A-51039B32AD67}"/>
            </c:ext>
          </c:extLst>
        </c:ser>
        <c:dLbls>
          <c:showLegendKey val="0"/>
          <c:showVal val="0"/>
          <c:showCatName val="0"/>
          <c:showSerName val="0"/>
          <c:showPercent val="0"/>
          <c:showBubbleSize val="0"/>
        </c:dLbls>
        <c:marker val="1"/>
        <c:smooth val="0"/>
        <c:axId val="436873832"/>
        <c:axId val="436874224"/>
      </c:lineChart>
      <c:catAx>
        <c:axId val="436873832"/>
        <c:scaling>
          <c:orientation val="minMax"/>
        </c:scaling>
        <c:delete val="0"/>
        <c:axPos val="b"/>
        <c:numFmt formatCode="General" sourceLinked="1"/>
        <c:majorTickMark val="none"/>
        <c:minorTickMark val="none"/>
        <c:tickLblPos val="nextTo"/>
        <c:crossAx val="436874224"/>
        <c:crosses val="autoZero"/>
        <c:auto val="1"/>
        <c:lblAlgn val="ctr"/>
        <c:lblOffset val="100"/>
        <c:noMultiLvlLbl val="0"/>
      </c:catAx>
      <c:valAx>
        <c:axId val="436874224"/>
        <c:scaling>
          <c:orientation val="minMax"/>
        </c:scaling>
        <c:delete val="1"/>
        <c:axPos val="l"/>
        <c:numFmt formatCode="_(* #,##0_);_(* \(#,##0\);_(* &quot;-&quot;??_);_(@_)" sourceLinked="1"/>
        <c:majorTickMark val="out"/>
        <c:minorTickMark val="none"/>
        <c:tickLblPos val="nextTo"/>
        <c:crossAx val="436873832"/>
        <c:crosses val="autoZero"/>
        <c:crossBetween val="between"/>
      </c:valAx>
    </c:plotArea>
    <c:legend>
      <c:legendPos val="t"/>
      <c:layout>
        <c:manualLayout>
          <c:xMode val="edge"/>
          <c:yMode val="edge"/>
          <c:x val="0.13261343848549717"/>
          <c:y val="5.92262643444759E-2"/>
          <c:w val="0.70365016730334462"/>
          <c:h val="3.9606028092290926E-2"/>
        </c:manualLayout>
      </c:layout>
      <c:overlay val="0"/>
      <c:txPr>
        <a:bodyPr/>
        <a:lstStyle/>
        <a:p>
          <a:pPr>
            <a:defRPr sz="1800"/>
          </a:pPr>
          <a:endParaRPr lang="en-US"/>
        </a:p>
      </c:txPr>
    </c:legend>
    <c:plotVisOnly val="1"/>
    <c:dispBlanksAs val="gap"/>
    <c:showDLblsOverMax val="0"/>
  </c:chart>
  <c:spPr>
    <a:ln>
      <a:noFill/>
    </a:ln>
  </c:spPr>
  <c:txPr>
    <a:bodyPr/>
    <a:lstStyle/>
    <a:p>
      <a:pPr>
        <a:defRPr sz="16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1"/>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939955378030452"/>
          <c:y val="0.31583172044592533"/>
          <c:w val="0.40492893400872298"/>
          <c:h val="0.53557321403987301"/>
        </c:manualLayout>
      </c:layout>
      <c:doughnutChart>
        <c:varyColors val="1"/>
        <c:ser>
          <c:idx val="0"/>
          <c:order val="0"/>
          <c:explosion val="6"/>
          <c:dPt>
            <c:idx val="0"/>
            <c:bubble3D val="0"/>
            <c:spPr>
              <a:solidFill>
                <a:srgbClr val="00539B"/>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B332-4DE9-A51F-8EEFFD0E7CBA}"/>
              </c:ext>
            </c:extLst>
          </c:dPt>
          <c:dPt>
            <c:idx val="1"/>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B332-4DE9-A51F-8EEFFD0E7CBA}"/>
              </c:ext>
            </c:extLst>
          </c:dPt>
          <c:dPt>
            <c:idx val="2"/>
            <c:bubble3D val="0"/>
            <c:explosion val="11"/>
            <c:spPr>
              <a:solidFill>
                <a:schemeClr val="bg1">
                  <a:lumMod val="65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2-B332-4DE9-A51F-8EEFFD0E7CBA}"/>
              </c:ext>
            </c:extLst>
          </c:dPt>
          <c:dLbls>
            <c:dLbl>
              <c:idx val="0"/>
              <c:layout>
                <c:manualLayout>
                  <c:x val="0.18829917557923909"/>
                  <c:y val="6.4967115335911665E-2"/>
                </c:manualLayout>
              </c:layout>
              <c:tx>
                <c:rich>
                  <a:bodyPr/>
                  <a:lstStyle/>
                  <a:p>
                    <a:fld id="{AE57930F-9B82-451D-9830-6C862AD9DE89}" type="CATEGORYNAME">
                      <a:rPr lang="en-US" sz="1800" b="0">
                        <a:solidFill>
                          <a:sysClr val="windowText" lastClr="000000"/>
                        </a:solidFill>
                      </a:rPr>
                      <a:pPr/>
                      <a:t>[NOMBRE DE CATEGORÍA]</a:t>
                    </a:fld>
                    <a:endParaRPr lang="en-US" sz="1800" b="0">
                      <a:solidFill>
                        <a:sysClr val="windowText" lastClr="000000"/>
                      </a:solidFill>
                    </a:endParaRPr>
                  </a:p>
                  <a:p>
                    <a:fld id="{5F7465DF-8EC0-469C-8DC2-B15F4E4CEF98}" type="VALUE">
                      <a:rPr lang="en-US" sz="1800" b="0">
                        <a:solidFill>
                          <a:sysClr val="windowText" lastClr="000000"/>
                        </a:solidFill>
                      </a:rPr>
                      <a:pPr/>
                      <a:t>[VALOR]</a:t>
                    </a:fld>
                    <a:endParaRPr lang="en-US" sz="1800" b="0">
                      <a:solidFill>
                        <a:sysClr val="windowText" lastClr="000000"/>
                      </a:solidFill>
                    </a:endParaRPr>
                  </a:p>
                  <a:p>
                    <a:fld id="{25C7629D-F590-4655-A852-35F2F83EC2C7}" type="PERCENTAGE">
                      <a:rPr lang="en-US" sz="1800" b="0">
                        <a:solidFill>
                          <a:sysClr val="windowText" lastClr="000000"/>
                        </a:solidFill>
                      </a:rPr>
                      <a:pPr/>
                      <a:t>[PORCENTAJE]</a:t>
                    </a:fld>
                    <a:endParaRPr lang="en-US"/>
                  </a:p>
                </c:rich>
              </c:tx>
              <c:showLegendKey val="1"/>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B332-4DE9-A51F-8EEFFD0E7CBA}"/>
                </c:ext>
              </c:extLst>
            </c:dLbl>
            <c:dLbl>
              <c:idx val="1"/>
              <c:layout>
                <c:manualLayout>
                  <c:x val="-0.16346323098420204"/>
                  <c:y val="-5.9901198160057297E-2"/>
                </c:manualLayout>
              </c:layout>
              <c:tx>
                <c:rich>
                  <a:bodyPr/>
                  <a:lstStyle/>
                  <a:p>
                    <a:fld id="{861A1F10-1805-4074-A6E8-57FD8D8473AA}" type="CATEGORYNAME">
                      <a:rPr lang="en-US" sz="1800" b="0">
                        <a:solidFill>
                          <a:sysClr val="windowText" lastClr="000000"/>
                        </a:solidFill>
                      </a:rPr>
                      <a:pPr/>
                      <a:t>[NOMBRE DE CATEGORÍA]</a:t>
                    </a:fld>
                    <a:endParaRPr lang="en-US" sz="1800" b="0">
                      <a:solidFill>
                        <a:sysClr val="windowText" lastClr="000000"/>
                      </a:solidFill>
                    </a:endParaRPr>
                  </a:p>
                  <a:p>
                    <a:fld id="{36479239-53EB-423B-B504-5C473FC9B39D}" type="VALUE">
                      <a:rPr lang="en-US" sz="1800" b="0">
                        <a:solidFill>
                          <a:sysClr val="windowText" lastClr="000000"/>
                        </a:solidFill>
                      </a:rPr>
                      <a:pPr/>
                      <a:t>[VALOR]</a:t>
                    </a:fld>
                    <a:endParaRPr lang="en-US" sz="1800" b="0">
                      <a:solidFill>
                        <a:sysClr val="windowText" lastClr="000000"/>
                      </a:solidFill>
                    </a:endParaRPr>
                  </a:p>
                  <a:p>
                    <a:fld id="{1B2F0A55-B015-471D-96A1-687DBD6BBDAD}" type="PERCENTAGE">
                      <a:rPr lang="en-US" sz="1800" b="0">
                        <a:solidFill>
                          <a:sysClr val="windowText" lastClr="000000"/>
                        </a:solidFill>
                      </a:rPr>
                      <a:pPr/>
                      <a:t>[PORCENTAJE]</a:t>
                    </a:fld>
                    <a:endParaRPr lang="en-US"/>
                  </a:p>
                </c:rich>
              </c:tx>
              <c:showLegendKey val="1"/>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B332-4DE9-A51F-8EEFFD0E7CBA}"/>
                </c:ext>
              </c:extLst>
            </c:dLbl>
            <c:dLbl>
              <c:idx val="2"/>
              <c:layout>
                <c:manualLayout>
                  <c:x val="5.6630340502438876E-2"/>
                  <c:y val="-0.15471682937181155"/>
                </c:manualLayout>
              </c:layout>
              <c:tx>
                <c:rich>
                  <a:bodyPr/>
                  <a:lstStyle/>
                  <a:p>
                    <a:fld id="{BF26A619-9297-437A-8EB0-8770C8879790}" type="CATEGORYNAME">
                      <a:rPr lang="en-US" sz="1800" b="0">
                        <a:solidFill>
                          <a:sysClr val="windowText" lastClr="000000"/>
                        </a:solidFill>
                      </a:rPr>
                      <a:pPr/>
                      <a:t>[NOMBRE DE CATEGORÍA]</a:t>
                    </a:fld>
                    <a:r>
                      <a:rPr lang="en-US" sz="1800" b="0">
                        <a:solidFill>
                          <a:sysClr val="windowText" lastClr="000000"/>
                        </a:solidFill>
                      </a:rPr>
                      <a:t> </a:t>
                    </a:r>
                  </a:p>
                  <a:p>
                    <a:fld id="{E4F33BAA-CB94-4AAD-B04D-AA7194EB39CF}" type="VALUE">
                      <a:rPr lang="en-US" sz="1800" b="0">
                        <a:solidFill>
                          <a:sysClr val="windowText" lastClr="000000"/>
                        </a:solidFill>
                      </a:rPr>
                      <a:pPr/>
                      <a:t>[VALOR]</a:t>
                    </a:fld>
                    <a:endParaRPr lang="en-US" sz="1800" b="0">
                      <a:solidFill>
                        <a:sysClr val="windowText" lastClr="000000"/>
                      </a:solidFill>
                    </a:endParaRPr>
                  </a:p>
                  <a:p>
                    <a:r>
                      <a:rPr lang="en-US" sz="1800" b="0">
                        <a:solidFill>
                          <a:sysClr val="windowText" lastClr="000000"/>
                        </a:solidFill>
                      </a:rPr>
                      <a:t> </a:t>
                    </a:r>
                    <a:fld id="{3F6CF3BC-9A5C-4427-8E44-CA539D0F267E}" type="PERCENTAGE">
                      <a:rPr lang="en-US" sz="1800" b="0">
                        <a:solidFill>
                          <a:sysClr val="windowText" lastClr="000000"/>
                        </a:solidFill>
                      </a:rPr>
                      <a:pPr/>
                      <a:t>[PORCENTAJE]</a:t>
                    </a:fld>
                    <a:endParaRPr lang="en-US" sz="1800" b="0">
                      <a:solidFill>
                        <a:sysClr val="windowText" lastClr="000000"/>
                      </a:solidFill>
                    </a:endParaRPr>
                  </a:p>
                </c:rich>
              </c:tx>
              <c:showLegendKey val="1"/>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B332-4DE9-A51F-8EEFFD0E7CBA}"/>
                </c:ext>
              </c:extLst>
            </c:dLbl>
            <c:numFmt formatCode="General" sourceLinked="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1"/>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'VII.2.CBSS Tram.'!$A$5:$A$7</c:f>
              <c:strCache>
                <c:ptCount val="3"/>
                <c:pt idx="0">
                  <c:v>Introducción</c:v>
                </c:pt>
                <c:pt idx="1">
                  <c:v>Reintroducción</c:v>
                </c:pt>
                <c:pt idx="2">
                  <c:v>Cooperación Admistrativa</c:v>
                </c:pt>
              </c:strCache>
            </c:strRef>
          </c:cat>
          <c:val>
            <c:numRef>
              <c:f>'VII.2.CBSS Tram.'!$B$5:$B$7</c:f>
              <c:numCache>
                <c:formatCode>_(* #,##0_);_(* \(#,##0\);_(* "-"??_);_(@_)</c:formatCode>
                <c:ptCount val="3"/>
                <c:pt idx="0">
                  <c:v>704</c:v>
                </c:pt>
                <c:pt idx="1">
                  <c:v>6</c:v>
                </c:pt>
                <c:pt idx="2">
                  <c:v>132</c:v>
                </c:pt>
              </c:numCache>
            </c:numRef>
          </c:val>
          <c:extLst>
            <c:ext xmlns:c16="http://schemas.microsoft.com/office/drawing/2014/chart" uri="{C3380CC4-5D6E-409C-BE32-E72D297353CC}">
              <c16:uniqueId val="{00000000-B332-4DE9-A51F-8EEFFD0E7CBA}"/>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t"/>
      <c:layout>
        <c:manualLayout>
          <c:xMode val="edge"/>
          <c:yMode val="edge"/>
          <c:x val="0.11022825203005329"/>
          <c:y val="2.7149570961895526E-2"/>
          <c:w val="0.6844549473630267"/>
          <c:h val="4.0847358967473983E-2"/>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002695857986281"/>
          <c:y val="0.32073634091064118"/>
          <c:w val="0.47386951769977642"/>
          <c:h val="0.60788751638488359"/>
        </c:manualLayout>
      </c:layout>
      <c:doughnutChart>
        <c:varyColors val="1"/>
        <c:ser>
          <c:idx val="0"/>
          <c:order val="0"/>
          <c:tx>
            <c:strRef>
              <c:f>'VII.3.CBSS-Benef'!$B$4</c:f>
              <c:strCache>
                <c:ptCount val="1"/>
                <c:pt idx="0">
                  <c:v>Ene-Nov.2022</c:v>
                </c:pt>
              </c:strCache>
            </c:strRef>
          </c:tx>
          <c:explosion val="6"/>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E7FB-42D0-988C-E338464A45C0}"/>
              </c:ext>
            </c:extLst>
          </c:dPt>
          <c:dPt>
            <c:idx val="1"/>
            <c:bubble3D val="0"/>
            <c:spPr>
              <a:solidFill>
                <a:srgbClr val="00A94F"/>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E7FB-42D0-988C-E338464A45C0}"/>
              </c:ext>
            </c:extLst>
          </c:dPt>
          <c:dPt>
            <c:idx val="2"/>
            <c:bubble3D val="0"/>
            <c:spPr>
              <a:solidFill>
                <a:schemeClr val="tx2">
                  <a:lumMod val="75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4-E7FB-42D0-988C-E338464A45C0}"/>
              </c:ext>
            </c:extLst>
          </c:dPt>
          <c:dPt>
            <c:idx val="3"/>
            <c:bubble3D val="0"/>
            <c:spPr>
              <a:solidFill>
                <a:srgbClr val="00539B"/>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E7FB-42D0-988C-E338464A45C0}"/>
              </c:ext>
            </c:extLst>
          </c:dPt>
          <c:dPt>
            <c:idx val="4"/>
            <c:bubble3D val="0"/>
            <c:spPr>
              <a:solidFill>
                <a:srgbClr val="92D050"/>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2-E7FB-42D0-988C-E338464A45C0}"/>
              </c:ext>
            </c:extLst>
          </c:dPt>
          <c:dLbls>
            <c:dLbl>
              <c:idx val="0"/>
              <c:layout>
                <c:manualLayout>
                  <c:x val="8.1033583817347196E-2"/>
                  <c:y val="-0.13922035432274449"/>
                </c:manualLayout>
              </c:layou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E7FB-42D0-988C-E338464A45C0}"/>
                </c:ext>
              </c:extLst>
            </c:dLbl>
            <c:dLbl>
              <c:idx val="1"/>
              <c:layout>
                <c:manualLayout>
                  <c:x val="0.16930230904695756"/>
                  <c:y val="-7.7963398420736921E-2"/>
                </c:manualLayout>
              </c:layou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E7FB-42D0-988C-E338464A45C0}"/>
                </c:ext>
              </c:extLst>
            </c:dLbl>
            <c:dLbl>
              <c:idx val="2"/>
              <c:layout>
                <c:manualLayout>
                  <c:x val="0.17798447874167322"/>
                  <c:y val="4.0837970601338383E-2"/>
                </c:manualLayout>
              </c:layou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4-E7FB-42D0-988C-E338464A45C0}"/>
                </c:ext>
              </c:extLst>
            </c:dLbl>
            <c:dLbl>
              <c:idx val="3"/>
              <c:layout>
                <c:manualLayout>
                  <c:x val="-0.13906173944978689"/>
                  <c:y val="9.1616937878709476E-2"/>
                </c:manualLayout>
              </c:layou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E7FB-42D0-988C-E338464A45C0}"/>
                </c:ext>
              </c:extLst>
            </c:dLbl>
            <c:dLbl>
              <c:idx val="4"/>
              <c:layout>
                <c:manualLayout>
                  <c:x val="-0.14123818271767019"/>
                  <c:y val="-0.14961047011577874"/>
                </c:manualLayout>
              </c:layou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2-E7FB-42D0-988C-E338464A45C0}"/>
                </c:ext>
              </c:extLst>
            </c:dLbl>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'VII.3.CBSS-Benef'!$A$5:$A$9</c:f>
              <c:strCache>
                <c:ptCount val="5"/>
                <c:pt idx="0">
                  <c:v>Jubilación/Vejez</c:v>
                </c:pt>
                <c:pt idx="1">
                  <c:v>Supervivencia/Sobrevivencia</c:v>
                </c:pt>
                <c:pt idx="2">
                  <c:v>Incapacidad/Discapacidad</c:v>
                </c:pt>
                <c:pt idx="3">
                  <c:v>Desplazados o Eximición de Cotización</c:v>
                </c:pt>
                <c:pt idx="4">
                  <c:v>Certificación/Período Cotizado/Cuantía</c:v>
                </c:pt>
              </c:strCache>
            </c:strRef>
          </c:cat>
          <c:val>
            <c:numRef>
              <c:f>'VII.3.CBSS-Benef'!$B$5:$B$9</c:f>
              <c:numCache>
                <c:formatCode>_(* #,##0_);_(* \(#,##0\);_(* "-"??_);_(@_)</c:formatCode>
                <c:ptCount val="5"/>
                <c:pt idx="0">
                  <c:v>154</c:v>
                </c:pt>
                <c:pt idx="1">
                  <c:v>107</c:v>
                </c:pt>
                <c:pt idx="2">
                  <c:v>56</c:v>
                </c:pt>
                <c:pt idx="3">
                  <c:v>572</c:v>
                </c:pt>
                <c:pt idx="4">
                  <c:v>79</c:v>
                </c:pt>
              </c:numCache>
            </c:numRef>
          </c:val>
          <c:extLst>
            <c:ext xmlns:c16="http://schemas.microsoft.com/office/drawing/2014/chart" uri="{C3380CC4-5D6E-409C-BE32-E72D297353CC}">
              <c16:uniqueId val="{00000000-E7FB-42D0-988C-E338464A45C0}"/>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t"/>
      <c:layout>
        <c:manualLayout>
          <c:xMode val="edge"/>
          <c:yMode val="edge"/>
          <c:x val="2.0835833983691154E-2"/>
          <c:y val="2.4747476223702151E-2"/>
          <c:w val="0.95689022216645947"/>
          <c:h val="9.4266171216068437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860380956623467"/>
          <c:y val="0.18080846544894932"/>
          <c:w val="0.45072902315034297"/>
          <c:h val="0.71709277772965496"/>
        </c:manualLayout>
      </c:layout>
      <c:pieChart>
        <c:varyColors val="1"/>
        <c:ser>
          <c:idx val="0"/>
          <c:order val="0"/>
          <c:tx>
            <c:strRef>
              <c:f>'VII.4.CBSS-Tramit.'!$B$4</c:f>
              <c:strCache>
                <c:ptCount val="1"/>
                <c:pt idx="0">
                  <c:v>Ene a Nov.2022</c:v>
                </c:pt>
              </c:strCache>
            </c:strRef>
          </c:tx>
          <c:explosion val="7"/>
          <c:dPt>
            <c:idx val="0"/>
            <c:bubble3D val="0"/>
            <c:explosion val="8"/>
            <c:spPr>
              <a:solidFill>
                <a:schemeClr val="bg1">
                  <a:lumMod val="5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BC08-44C9-A89A-C61B4907006B}"/>
              </c:ext>
            </c:extLst>
          </c:dPt>
          <c:dPt>
            <c:idx val="1"/>
            <c:bubble3D val="0"/>
            <c:spPr>
              <a:solidFill>
                <a:srgbClr val="00539B"/>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BC08-44C9-A89A-C61B4907006B}"/>
              </c:ext>
            </c:extLst>
          </c:dPt>
          <c:dPt>
            <c:idx val="2"/>
            <c:bubble3D val="0"/>
            <c:spPr>
              <a:solidFill>
                <a:schemeClr val="accent5"/>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4-DCA1-4C2B-AC0B-C1E2934F7DFC}"/>
              </c:ext>
            </c:extLst>
          </c:dPt>
          <c:dLbls>
            <c:dLbl>
              <c:idx val="0"/>
              <c:layout>
                <c:manualLayout>
                  <c:x val="3.6303507868419904E-2"/>
                  <c:y val="8.6767163808879368E-3"/>
                </c:manualLayout>
              </c:layout>
              <c:tx>
                <c:rich>
                  <a:bodyPr rot="0" spcFirstLastPara="1" vertOverflow="ellipsis" vert="horz" wrap="square" anchor="ctr" anchorCtr="1"/>
                  <a:lstStyle/>
                  <a:p>
                    <a:pPr>
                      <a:defRPr sz="1050" b="1" i="0" u="none" strike="noStrike" kern="1200" spc="0" baseline="0">
                        <a:solidFill>
                          <a:srgbClr val="00539B"/>
                        </a:solidFill>
                        <a:latin typeface="Arial" panose="020B0604020202020204" pitchFamily="34" charset="0"/>
                        <a:ea typeface="+mn-ea"/>
                        <a:cs typeface="Arial" panose="020B0604020202020204" pitchFamily="34" charset="0"/>
                      </a:defRPr>
                    </a:pPr>
                    <a:fld id="{E1F8BE3D-7B4A-44A6-A58D-AED2FE9F7837}" type="CATEGORYNAME">
                      <a:rPr lang="en-US">
                        <a:solidFill>
                          <a:srgbClr val="00539B"/>
                        </a:solidFill>
                      </a:rPr>
                      <a:pPr>
                        <a:defRPr>
                          <a:solidFill>
                            <a:srgbClr val="00539B"/>
                          </a:solidFill>
                        </a:defRPr>
                      </a:pPr>
                      <a:t>[NOMBRE DE CATEGORÍA]</a:t>
                    </a:fld>
                    <a:r>
                      <a:rPr lang="en-US">
                        <a:solidFill>
                          <a:srgbClr val="00539B"/>
                        </a:solidFill>
                      </a:rPr>
                      <a:t> </a:t>
                    </a:r>
                  </a:p>
                  <a:p>
                    <a:pPr>
                      <a:defRPr>
                        <a:solidFill>
                          <a:srgbClr val="00539B"/>
                        </a:solidFill>
                      </a:defRPr>
                    </a:pPr>
                    <a:fld id="{82F16728-BAED-4278-911F-1BA3519E7838}" type="VALUE">
                      <a:rPr lang="en-US">
                        <a:solidFill>
                          <a:srgbClr val="00539B"/>
                        </a:solidFill>
                      </a:rPr>
                      <a:pPr>
                        <a:defRPr>
                          <a:solidFill>
                            <a:srgbClr val="00539B"/>
                          </a:solidFill>
                        </a:defRPr>
                      </a:pPr>
                      <a:t>[VALOR]</a:t>
                    </a:fld>
                    <a:r>
                      <a:rPr lang="en-US">
                        <a:solidFill>
                          <a:srgbClr val="00539B"/>
                        </a:solidFill>
                      </a:rPr>
                      <a:t> </a:t>
                    </a:r>
                  </a:p>
                  <a:p>
                    <a:pPr>
                      <a:defRPr>
                        <a:solidFill>
                          <a:srgbClr val="00539B"/>
                        </a:solidFill>
                      </a:defRPr>
                    </a:pPr>
                    <a:fld id="{7CA5C955-79F4-4ECF-820B-E44119D66405}" type="PERCENTAGE">
                      <a:rPr lang="en-US">
                        <a:solidFill>
                          <a:srgbClr val="00539B"/>
                        </a:solidFill>
                      </a:rPr>
                      <a:pPr>
                        <a:defRPr>
                          <a:solidFill>
                            <a:srgbClr val="00539B"/>
                          </a:solidFill>
                        </a:defRPr>
                      </a:pPr>
                      <a:t>[PORCENTAJE]</a:t>
                    </a:fld>
                    <a:endParaRPr lang="en-US"/>
                  </a:p>
                </c:rich>
              </c:tx>
              <c:spPr>
                <a:noFill/>
                <a:ln>
                  <a:noFill/>
                </a:ln>
                <a:effectLst/>
              </c:spPr>
              <c:txPr>
                <a:bodyPr rot="0" spcFirstLastPara="1" vertOverflow="ellipsis" vert="horz" wrap="square" anchor="ctr" anchorCtr="1"/>
                <a:lstStyle/>
                <a:p>
                  <a:pPr>
                    <a:defRPr sz="1050" b="1" i="0" u="none" strike="noStrike" kern="1200" spc="0" baseline="0">
                      <a:solidFill>
                        <a:srgbClr val="00539B"/>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2-BC08-44C9-A89A-C61B4907006B}"/>
                </c:ext>
              </c:extLst>
            </c:dLbl>
            <c:dLbl>
              <c:idx val="1"/>
              <c:layout>
                <c:manualLayout>
                  <c:x val="1.5313545328007518E-3"/>
                  <c:y val="-2.2458723584486258E-2"/>
                </c:manualLayout>
              </c:layout>
              <c:tx>
                <c:rich>
                  <a:bodyPr rot="0" spcFirstLastPara="1" vertOverflow="ellipsis" vert="horz" wrap="square" anchor="ctr" anchorCtr="1"/>
                  <a:lstStyle/>
                  <a:p>
                    <a:pPr>
                      <a:defRPr sz="1050" b="1" i="0" u="none" strike="noStrike" kern="1200" spc="0" baseline="0">
                        <a:solidFill>
                          <a:srgbClr val="00539B"/>
                        </a:solidFill>
                        <a:latin typeface="Arial" panose="020B0604020202020204" pitchFamily="34" charset="0"/>
                        <a:ea typeface="+mn-ea"/>
                        <a:cs typeface="Arial" panose="020B0604020202020204" pitchFamily="34" charset="0"/>
                      </a:defRPr>
                    </a:pPr>
                    <a:fld id="{9E25CE0F-B0D0-44C9-A2AB-672929B9C8D4}" type="CATEGORYNAME">
                      <a:rPr lang="en-US">
                        <a:solidFill>
                          <a:srgbClr val="00539B"/>
                        </a:solidFill>
                      </a:rPr>
                      <a:pPr>
                        <a:defRPr>
                          <a:solidFill>
                            <a:srgbClr val="00539B"/>
                          </a:solidFill>
                        </a:defRPr>
                      </a:pPr>
                      <a:t>[NOMBRE DE CATEGORÍA]</a:t>
                    </a:fld>
                    <a:r>
                      <a:rPr lang="en-US">
                        <a:solidFill>
                          <a:srgbClr val="00539B"/>
                        </a:solidFill>
                      </a:rPr>
                      <a:t> </a:t>
                    </a:r>
                  </a:p>
                  <a:p>
                    <a:pPr>
                      <a:defRPr>
                        <a:solidFill>
                          <a:srgbClr val="00539B"/>
                        </a:solidFill>
                      </a:defRPr>
                    </a:pPr>
                    <a:fld id="{06DD0D3E-6A24-45CC-A89E-D971FBDAE281}" type="VALUE">
                      <a:rPr lang="en-US">
                        <a:solidFill>
                          <a:srgbClr val="00539B"/>
                        </a:solidFill>
                      </a:rPr>
                      <a:pPr>
                        <a:defRPr>
                          <a:solidFill>
                            <a:srgbClr val="00539B"/>
                          </a:solidFill>
                        </a:defRPr>
                      </a:pPr>
                      <a:t>[VALOR]</a:t>
                    </a:fld>
                    <a:r>
                      <a:rPr lang="en-US">
                        <a:solidFill>
                          <a:srgbClr val="00539B"/>
                        </a:solidFill>
                      </a:rPr>
                      <a:t> </a:t>
                    </a:r>
                  </a:p>
                  <a:p>
                    <a:pPr>
                      <a:defRPr>
                        <a:solidFill>
                          <a:srgbClr val="00539B"/>
                        </a:solidFill>
                      </a:defRPr>
                    </a:pPr>
                    <a:fld id="{B668E612-F751-4AFB-8774-D85BC6F73C30}" type="PERCENTAGE">
                      <a:rPr lang="en-US">
                        <a:solidFill>
                          <a:srgbClr val="00539B"/>
                        </a:solidFill>
                      </a:rPr>
                      <a:pPr>
                        <a:defRPr>
                          <a:solidFill>
                            <a:srgbClr val="00539B"/>
                          </a:solidFill>
                        </a:defRPr>
                      </a:pPr>
                      <a:t>[PORCENTAJE]</a:t>
                    </a:fld>
                    <a:endParaRPr lang="en-US"/>
                  </a:p>
                </c:rich>
              </c:tx>
              <c:spPr>
                <a:noFill/>
                <a:ln>
                  <a:noFill/>
                </a:ln>
                <a:effectLst/>
              </c:spPr>
              <c:txPr>
                <a:bodyPr rot="0" spcFirstLastPara="1" vertOverflow="ellipsis" vert="horz" wrap="square" anchor="ctr" anchorCtr="1"/>
                <a:lstStyle/>
                <a:p>
                  <a:pPr>
                    <a:defRPr sz="1050" b="1" i="0" u="none" strike="noStrike" kern="1200" spc="0" baseline="0">
                      <a:solidFill>
                        <a:srgbClr val="00539B"/>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manualLayout>
                      <c:w val="0.1902821840771384"/>
                      <c:h val="0.20525957734615929"/>
                    </c:manualLayout>
                  </c15:layout>
                  <c15:dlblFieldTable/>
                  <c15:showDataLabelsRange val="0"/>
                </c:ext>
                <c:ext xmlns:c16="http://schemas.microsoft.com/office/drawing/2014/chart" uri="{C3380CC4-5D6E-409C-BE32-E72D297353CC}">
                  <c16:uniqueId val="{00000001-BC08-44C9-A89A-C61B4907006B}"/>
                </c:ext>
              </c:extLst>
            </c:dLbl>
            <c:dLbl>
              <c:idx val="2"/>
              <c:layout>
                <c:manualLayout>
                  <c:x val="2.4977727326830873E-2"/>
                  <c:y val="-3.2361009150474379E-2"/>
                </c:manualLayout>
              </c:layout>
              <c:tx>
                <c:rich>
                  <a:bodyPr rot="0" spcFirstLastPara="1" vertOverflow="ellipsis" vert="horz" wrap="square" anchor="ctr" anchorCtr="1"/>
                  <a:lstStyle/>
                  <a:p>
                    <a:pPr>
                      <a:defRPr sz="1050" b="1" i="0" u="none" strike="noStrike" kern="1200" spc="0" baseline="0">
                        <a:solidFill>
                          <a:srgbClr val="00539B"/>
                        </a:solidFill>
                        <a:latin typeface="Arial" panose="020B0604020202020204" pitchFamily="34" charset="0"/>
                        <a:ea typeface="+mn-ea"/>
                        <a:cs typeface="Arial" panose="020B0604020202020204" pitchFamily="34" charset="0"/>
                      </a:defRPr>
                    </a:pPr>
                    <a:fld id="{D97DCE39-0DBC-43DB-8C78-A4739A483890}" type="CATEGORYNAME">
                      <a:rPr lang="en-US">
                        <a:solidFill>
                          <a:srgbClr val="00539B"/>
                        </a:solidFill>
                      </a:rPr>
                      <a:pPr>
                        <a:defRPr>
                          <a:solidFill>
                            <a:srgbClr val="00539B"/>
                          </a:solidFill>
                        </a:defRPr>
                      </a:pPr>
                      <a:t>[NOMBRE DE CATEGORÍA]</a:t>
                    </a:fld>
                    <a:r>
                      <a:rPr lang="en-US">
                        <a:solidFill>
                          <a:srgbClr val="00539B"/>
                        </a:solidFill>
                      </a:rPr>
                      <a:t> </a:t>
                    </a:r>
                  </a:p>
                  <a:p>
                    <a:pPr>
                      <a:defRPr>
                        <a:solidFill>
                          <a:srgbClr val="00539B"/>
                        </a:solidFill>
                      </a:defRPr>
                    </a:pPr>
                    <a:fld id="{87F37EC4-35A3-43B4-A82C-CAFD505D05F6}" type="VALUE">
                      <a:rPr lang="en-US">
                        <a:solidFill>
                          <a:srgbClr val="00539B"/>
                        </a:solidFill>
                      </a:rPr>
                      <a:pPr>
                        <a:defRPr>
                          <a:solidFill>
                            <a:srgbClr val="00539B"/>
                          </a:solidFill>
                        </a:defRPr>
                      </a:pPr>
                      <a:t>[VALOR]</a:t>
                    </a:fld>
                    <a:endParaRPr lang="en-US">
                      <a:solidFill>
                        <a:srgbClr val="00539B"/>
                      </a:solidFill>
                    </a:endParaRPr>
                  </a:p>
                  <a:p>
                    <a:pPr>
                      <a:defRPr>
                        <a:solidFill>
                          <a:srgbClr val="00539B"/>
                        </a:solidFill>
                      </a:defRPr>
                    </a:pPr>
                    <a:r>
                      <a:rPr lang="en-US">
                        <a:solidFill>
                          <a:srgbClr val="00539B"/>
                        </a:solidFill>
                      </a:rPr>
                      <a:t> </a:t>
                    </a:r>
                    <a:fld id="{D5599892-4AB7-4E88-8C80-CB92FC1CCAD7}" type="PERCENTAGE">
                      <a:rPr lang="en-US">
                        <a:solidFill>
                          <a:srgbClr val="00539B"/>
                        </a:solidFill>
                      </a:rPr>
                      <a:pPr>
                        <a:defRPr>
                          <a:solidFill>
                            <a:srgbClr val="00539B"/>
                          </a:solidFill>
                        </a:defRPr>
                      </a:pPr>
                      <a:t>[PORCENTAJE]</a:t>
                    </a:fld>
                    <a:endParaRPr lang="en-US">
                      <a:solidFill>
                        <a:srgbClr val="00539B"/>
                      </a:solidFill>
                    </a:endParaRPr>
                  </a:p>
                </c:rich>
              </c:tx>
              <c:spPr>
                <a:noFill/>
                <a:ln>
                  <a:noFill/>
                </a:ln>
                <a:effectLst/>
              </c:spPr>
              <c:txPr>
                <a:bodyPr rot="0" spcFirstLastPara="1" vertOverflow="ellipsis" vert="horz" wrap="square" anchor="ctr" anchorCtr="1"/>
                <a:lstStyle/>
                <a:p>
                  <a:pPr>
                    <a:defRPr sz="1050" b="1" i="0" u="none" strike="noStrike" kern="1200" spc="0" baseline="0">
                      <a:solidFill>
                        <a:srgbClr val="00539B"/>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DCA1-4C2B-AC0B-C1E2934F7DFC}"/>
                </c:ext>
              </c:extLst>
            </c:dLbl>
            <c:spPr>
              <a:noFill/>
              <a:ln>
                <a:noFill/>
              </a:ln>
              <a:effectLst/>
            </c:spPr>
            <c:txPr>
              <a:bodyPr rot="0" spcFirstLastPara="1" vertOverflow="ellipsis" vert="horz" wrap="square" anchor="ctr" anchorCtr="1"/>
              <a:lstStyle/>
              <a:p>
                <a:pPr>
                  <a:defRPr sz="1050" b="1" i="0" u="none" strike="noStrike" kern="1200" spc="0" baseline="0">
                    <a:solidFill>
                      <a:srgbClr val="00539B"/>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'VII.4.CBSS-Tramit.'!$A$5:$A$6</c:f>
              <c:strCache>
                <c:ptCount val="2"/>
                <c:pt idx="0">
                  <c:v>Concluidos</c:v>
                </c:pt>
                <c:pt idx="1">
                  <c:v>En Proceso</c:v>
                </c:pt>
              </c:strCache>
            </c:strRef>
          </c:cat>
          <c:val>
            <c:numRef>
              <c:f>'VII.4.CBSS-Tramit.'!$B$5:$B$6</c:f>
              <c:numCache>
                <c:formatCode>_(* #,##0_);_(* \(#,##0\);_(* "-"_);_(@_)</c:formatCode>
                <c:ptCount val="2"/>
                <c:pt idx="0">
                  <c:v>464</c:v>
                </c:pt>
                <c:pt idx="1">
                  <c:v>613</c:v>
                </c:pt>
              </c:numCache>
            </c:numRef>
          </c:val>
          <c:extLst>
            <c:ext xmlns:c16="http://schemas.microsoft.com/office/drawing/2014/chart" uri="{C3380CC4-5D6E-409C-BE32-E72D297353CC}">
              <c16:uniqueId val="{00000000-BC08-44C9-A89A-C61B4907006B}"/>
            </c:ext>
          </c:extLst>
        </c:ser>
        <c:dLbls>
          <c:dLblPos val="outEnd"/>
          <c:showLegendKey val="0"/>
          <c:showVal val="0"/>
          <c:showCatName val="1"/>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5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withinLinear" id="14">
  <a:schemeClr val="accent1"/>
</cs:colorStyle>
</file>

<file path=xl/charts/colors3.xml><?xml version="1.0" encoding="utf-8"?>
<cs:colorStyle xmlns:cs="http://schemas.microsoft.com/office/drawing/2012/chartStyle" xmlns:a="http://schemas.openxmlformats.org/drawingml/2006/main" meth="withinLinear" id="14">
  <a:schemeClr val="accent1"/>
</cs:colorStyle>
</file>

<file path=xl/charts/colors4.xml><?xml version="1.0" encoding="utf-8"?>
<cs:colorStyle xmlns:cs="http://schemas.microsoft.com/office/drawing/2012/chartStyle" xmlns:a="http://schemas.openxmlformats.org/drawingml/2006/main" meth="withinLinear" id="14">
  <a:schemeClr val="accent1"/>
</cs:colorStyle>
</file>

<file path=xl/charts/colors5.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withinLinear" id="18">
  <a:schemeClr val="accent5"/>
</cs:colorStyle>
</file>

<file path=xl/charts/colors10.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withinLinear" id="18">
  <a:schemeClr val="accent5"/>
</cs:colorStyle>
</file>

<file path=xl/charts/colors14.xml><?xml version="1.0" encoding="utf-8"?>
<cs:colorStyle xmlns:cs="http://schemas.microsoft.com/office/drawing/2012/chartStyle" xmlns:a="http://schemas.openxmlformats.org/drawingml/2006/main" meth="withinLinearReversed" id="21">
  <a:schemeClr val="accent1"/>
</cs:colorStyle>
</file>

<file path=xl/charts/colors15.xml><?xml version="1.0" encoding="utf-8"?>
<cs:colorStyle xmlns:cs="http://schemas.microsoft.com/office/drawing/2012/chartStyle" xmlns:a="http://schemas.openxmlformats.org/drawingml/2006/main" meth="withinLinear" id="18">
  <a:schemeClr val="accent5"/>
</cs:colorStyle>
</file>

<file path=xl/charts/colors16.xml><?xml version="1.0" encoding="utf-8"?>
<cs:colorStyle xmlns:cs="http://schemas.microsoft.com/office/drawing/2012/chartStyle" xmlns:a="http://schemas.openxmlformats.org/drawingml/2006/main" meth="withinLinear" id="18">
  <a:schemeClr val="accent5"/>
</cs:colorStyle>
</file>

<file path=xl/charts/colors17.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withinLinearReversed" id="25">
  <a:schemeClr val="accent5"/>
</cs:colorStyle>
</file>

<file path=xl/charts/colors19.xml><?xml version="1.0" encoding="utf-8"?>
<cs:colorStyle xmlns:cs="http://schemas.microsoft.com/office/drawing/2012/chartStyle" xmlns:a="http://schemas.openxmlformats.org/drawingml/2006/main" meth="withinLinear" id="18">
  <a:schemeClr val="accent5"/>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withinLinear" id="18">
  <a:schemeClr val="accent5"/>
</cs:colorStyle>
</file>

<file path=xl/charts/colors22.xml><?xml version="1.0" encoding="utf-8"?>
<cs:colorStyle xmlns:cs="http://schemas.microsoft.com/office/drawing/2012/chartStyle" xmlns:a="http://schemas.openxmlformats.org/drawingml/2006/main" meth="withinLinear" id="18">
  <a:schemeClr val="accent5"/>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withinLinear" id="18">
  <a:schemeClr val="accent5"/>
</cs:colorStyle>
</file>

<file path=xl/charts/colors25.xml><?xml version="1.0" encoding="utf-8"?>
<cs:colorStyle xmlns:cs="http://schemas.microsoft.com/office/drawing/2012/chartStyle" xmlns:a="http://schemas.openxmlformats.org/drawingml/2006/main" meth="withinLinearReversed" id="25">
  <a:schemeClr val="accent5"/>
</cs:colorStyle>
</file>

<file path=xl/charts/colors26.xml><?xml version="1.0" encoding="utf-8"?>
<cs:colorStyle xmlns:cs="http://schemas.microsoft.com/office/drawing/2012/chartStyle" xmlns:a="http://schemas.openxmlformats.org/drawingml/2006/main" meth="withinLinearReversed" id="25">
  <a:schemeClr val="accent5"/>
</cs:colorStyle>
</file>

<file path=xl/charts/colors27.xml><?xml version="1.0" encoding="utf-8"?>
<cs:colorStyle xmlns:cs="http://schemas.microsoft.com/office/drawing/2012/chartStyle" xmlns:a="http://schemas.openxmlformats.org/drawingml/2006/main" meth="withinLinear" id="18">
  <a:schemeClr val="accent5"/>
</cs:colorStyle>
</file>

<file path=xl/charts/colors28.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withinLinear" id="16">
  <a:schemeClr val="accent3"/>
</cs:colorStyle>
</file>

<file path=xl/charts/colors31.xml><?xml version="1.0" encoding="utf-8"?>
<cs:colorStyle xmlns:cs="http://schemas.microsoft.com/office/drawing/2012/chartStyle" xmlns:a="http://schemas.openxmlformats.org/drawingml/2006/main" meth="withinLinearReversed" id="21">
  <a:schemeClr val="accent1"/>
</cs:colorStyle>
</file>

<file path=xl/charts/colors32.xml><?xml version="1.0" encoding="utf-8"?>
<cs:colorStyle xmlns:cs="http://schemas.microsoft.com/office/drawing/2012/chartStyle" xmlns:a="http://schemas.openxmlformats.org/drawingml/2006/main" meth="withinLinear" id="14">
  <a:schemeClr val="accent1"/>
</cs:colorStyle>
</file>

<file path=xl/charts/colors33.xml><?xml version="1.0" encoding="utf-8"?>
<cs:colorStyle xmlns:cs="http://schemas.microsoft.com/office/drawing/2012/chartStyle" xmlns:a="http://schemas.openxmlformats.org/drawingml/2006/main" meth="withinLinearReversed" id="21">
  <a:schemeClr val="accent1"/>
</cs:colorStyle>
</file>

<file path=xl/charts/colors34.xml><?xml version="1.0" encoding="utf-8"?>
<cs:colorStyle xmlns:cs="http://schemas.microsoft.com/office/drawing/2012/chartStyle" xmlns:a="http://schemas.openxmlformats.org/drawingml/2006/main" meth="withinLinearReversed" id="21">
  <a:schemeClr val="accent1"/>
</cs:colorStyle>
</file>

<file path=xl/charts/colors35.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withinLinearReversed" id="21">
  <a:schemeClr val="accent1"/>
</cs:colorStyle>
</file>

<file path=xl/charts/colors38.xml><?xml version="1.0" encoding="utf-8"?>
<cs:colorStyle xmlns:cs="http://schemas.microsoft.com/office/drawing/2012/chartStyle" xmlns:a="http://schemas.openxmlformats.org/drawingml/2006/main" meth="withinLinear" id="18">
  <a:schemeClr val="accent5"/>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withinLinear" id="14">
  <a:schemeClr val="accent1"/>
</cs:colorStyle>
</file>

<file path=xl/charts/colors41.xml><?xml version="1.0" encoding="utf-8"?>
<cs:colorStyle xmlns:cs="http://schemas.microsoft.com/office/drawing/2012/chartStyle" xmlns:a="http://schemas.openxmlformats.org/drawingml/2006/main" meth="withinLinear" id="14">
  <a:schemeClr val="accent1"/>
</cs:colorStyle>
</file>

<file path=xl/charts/colors42.xml><?xml version="1.0" encoding="utf-8"?>
<cs:colorStyle xmlns:cs="http://schemas.microsoft.com/office/drawing/2012/chartStyle" xmlns:a="http://schemas.openxmlformats.org/drawingml/2006/main" meth="withinLinear" id="18">
  <a:schemeClr val="accent5"/>
</cs:colorStyle>
</file>

<file path=xl/charts/colors43.xml><?xml version="1.0" encoding="utf-8"?>
<cs:colorStyle xmlns:cs="http://schemas.microsoft.com/office/drawing/2012/chartStyle" xmlns:a="http://schemas.openxmlformats.org/drawingml/2006/main" meth="withinLinear" id="18">
  <a:schemeClr val="accent5"/>
</cs:colorStyle>
</file>

<file path=xl/charts/colors44.xml><?xml version="1.0" encoding="utf-8"?>
<cs:colorStyle xmlns:cs="http://schemas.microsoft.com/office/drawing/2012/chartStyle" xmlns:a="http://schemas.openxmlformats.org/drawingml/2006/main" meth="withinLinear" id="14">
  <a:schemeClr val="accent1"/>
</cs:colorStyle>
</file>

<file path=xl/charts/colors45.xml><?xml version="1.0" encoding="utf-8"?>
<cs:colorStyle xmlns:cs="http://schemas.microsoft.com/office/drawing/2012/chartStyle" xmlns:a="http://schemas.openxmlformats.org/drawingml/2006/main" meth="withinLinear" id="14">
  <a:schemeClr val="accent1"/>
</cs:colorStyle>
</file>

<file path=xl/charts/colors4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withinLinear" id="14">
  <a:schemeClr val="accent1"/>
</cs:colorStyle>
</file>

<file path=xl/charts/colors48.xml><?xml version="1.0" encoding="utf-8"?>
<cs:colorStyle xmlns:cs="http://schemas.microsoft.com/office/drawing/2012/chartStyle" xmlns:a="http://schemas.openxmlformats.org/drawingml/2006/main" meth="withinLinear" id="14">
  <a:schemeClr val="accent1"/>
</cs:colorStyle>
</file>

<file path=xl/charts/colors49.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withinLinear" id="14">
  <a:schemeClr val="accent1"/>
</cs:colorStyle>
</file>

<file path=xl/charts/colors5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withinLinear" id="18">
  <a:schemeClr val="accent5"/>
</cs:colorStyle>
</file>

<file path=xl/charts/colors55.xml><?xml version="1.0" encoding="utf-8"?>
<cs:colorStyle xmlns:cs="http://schemas.microsoft.com/office/drawing/2012/chartStyle" xmlns:a="http://schemas.openxmlformats.org/drawingml/2006/main" meth="withinLinear" id="18">
  <a:schemeClr val="accent5"/>
</cs:colorStyle>
</file>

<file path=xl/charts/colors56.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withinLinear" id="14">
  <a:schemeClr val="accent1"/>
</cs:colorStyle>
</file>

<file path=xl/charts/colors58.xml><?xml version="1.0" encoding="utf-8"?>
<cs:colorStyle xmlns:cs="http://schemas.microsoft.com/office/drawing/2012/chartStyle" xmlns:a="http://schemas.openxmlformats.org/drawingml/2006/main" meth="withinLinear" id="18">
  <a:schemeClr val="accent5"/>
</cs:colorStyle>
</file>

<file path=xl/charts/colors59.xml><?xml version="1.0" encoding="utf-8"?>
<cs:colorStyle xmlns:cs="http://schemas.microsoft.com/office/drawing/2012/chartStyle" xmlns:a="http://schemas.openxmlformats.org/drawingml/2006/main" meth="withinLinear" id="14">
  <a:schemeClr val="accent1"/>
</cs:colorStyle>
</file>

<file path=xl/charts/colors60.xml><?xml version="1.0" encoding="utf-8"?>
<cs:colorStyle xmlns:cs="http://schemas.microsoft.com/office/drawing/2012/chartStyle" xmlns:a="http://schemas.openxmlformats.org/drawingml/2006/main" meth="withinLinear" id="14">
  <a:schemeClr val="accent1"/>
</cs:colorStyle>
</file>

<file path=xl/charts/colors6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2.xml><?xml version="1.0" encoding="utf-8"?>
<cs:colorStyle xmlns:cs="http://schemas.microsoft.com/office/drawing/2012/chartStyle" xmlns:a="http://schemas.openxmlformats.org/drawingml/2006/main" meth="withinLinearReversed" id="21">
  <a:schemeClr val="accent1"/>
</cs:colorStyle>
</file>

<file path=xl/charts/colors63.xml><?xml version="1.0" encoding="utf-8"?>
<cs:colorStyle xmlns:cs="http://schemas.microsoft.com/office/drawing/2012/chartStyle" xmlns:a="http://schemas.openxmlformats.org/drawingml/2006/main" meth="withinLinearReversed" id="21">
  <a:schemeClr val="accent1"/>
</cs:colorStyle>
</file>

<file path=xl/charts/colors6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5.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6.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0.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5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3.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1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9.xml><?xml version="1.0" encoding="utf-8"?>
<cs:chartStyle xmlns:cs="http://schemas.microsoft.com/office/drawing/2012/chartStyle" xmlns:a="http://schemas.openxmlformats.org/drawingml/2006/main" id="21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3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7.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8.xml><?xml version="1.0" encoding="utf-8"?>
<cs:chartStyle xmlns:cs="http://schemas.microsoft.com/office/drawing/2012/chartStyle" xmlns:a="http://schemas.openxmlformats.org/drawingml/2006/main" id="129">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1">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mods="ignoreCSTransforms">
      <cs:styleClr val="0">
        <a:shade val="25000"/>
      </cs:styl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mods="ignoreCSTransforms">
      <cs:styleClr val="0">
        <a:tint val="25000"/>
      </cs:styl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131">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1">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mods="ignoreCSTransforms">
      <cs:styleClr val="0">
        <a:shade val="25000"/>
      </cs:styl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mods="ignoreCSTransforms">
      <cs:styleClr val="0">
        <a:tint val="25000"/>
      </cs:styl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1.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2.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3.xml><?xml version="1.0" encoding="utf-8"?>
<cs:chartStyle xmlns:cs="http://schemas.microsoft.com/office/drawing/2012/chartStyle" xmlns:a="http://schemas.openxmlformats.org/drawingml/2006/main" id="210">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5400000" scaled="0"/>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5400000" scaled="0"/>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5400000" scaled="0"/>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tx1">
                <a:lumMod val="5000"/>
                <a:lumOff val="95000"/>
              </a:schemeClr>
            </a:gs>
            <a:gs pos="0">
              <a:schemeClr val="tx1">
                <a:lumMod val="25000"/>
                <a:lumOff val="7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5000"/>
                <a:lumOff val="95000"/>
              </a:schemeClr>
            </a:gs>
            <a:gs pos="0">
              <a:schemeClr val="tx1">
                <a:lumMod val="25000"/>
                <a:lumOff val="7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44.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131">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1">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mods="ignoreCSTransforms">
      <cs:styleClr val="0">
        <a:shade val="25000"/>
      </cs:styl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mods="ignoreCSTransforms">
      <cs:styleClr val="0">
        <a:tint val="25000"/>
      </cs:styl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48.xml><?xml version="1.0" encoding="utf-8"?>
<cs:chartStyle xmlns:cs="http://schemas.microsoft.com/office/drawing/2012/chartStyle" xmlns:a="http://schemas.openxmlformats.org/drawingml/2006/main" id="129">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1">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mods="ignoreCSTransforms">
      <cs:styleClr val="0">
        <a:shade val="25000"/>
      </cs:styl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mods="ignoreCSTransforms">
      <cs:styleClr val="0">
        <a:tint val="25000"/>
      </cs:styl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7.xml><?xml version="1.0" encoding="utf-8"?>
<cs:chartStyle xmlns:cs="http://schemas.microsoft.com/office/drawing/2012/chartStyle" xmlns:a="http://schemas.openxmlformats.org/drawingml/2006/main" id="107">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8.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0.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6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4.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5.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6.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5.jpg"/></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HOME!A1"/></Relationships>
</file>

<file path=xl/drawings/_rels/drawing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HOME!A1"/></Relationships>
</file>

<file path=xl/drawings/_rels/drawing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HOME!A1"/></Relationships>
</file>

<file path=xl/drawings/_rels/drawing7.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HOME!A1"/></Relationships>
</file>

<file path=xl/drawings/_rels/drawing8.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Contenido!A1"/></Relationships>
</file>

<file path=xl/drawings/_rels/drawing9.xml.rels><?xml version="1.0" encoding="UTF-8" standalone="yes"?>
<Relationships xmlns="http://schemas.openxmlformats.org/package/2006/relationships"><Relationship Id="rId3" Type="http://schemas.openxmlformats.org/officeDocument/2006/relationships/image" Target="../media/image6.png"/><Relationship Id="rId2" Type="http://schemas.microsoft.com/office/2007/relationships/hdphoto" Target="../media/hdphoto1.wdp"/><Relationship Id="rId1" Type="http://schemas.openxmlformats.org/officeDocument/2006/relationships/image" Target="../media/image7.png"/><Relationship Id="rId5" Type="http://schemas.openxmlformats.org/officeDocument/2006/relationships/hyperlink" Target="#Contenido!A1"/><Relationship Id="rId4" Type="http://schemas.openxmlformats.org/officeDocument/2006/relationships/image" Target="../media/image8.png"/></Relationships>
</file>

<file path=xl/drawings/_rels/drawing10.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Contenido!A1"/></Relationships>
</file>

<file path=xl/drawings/_rels/drawing11.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Contenido!A1"/></Relationships>
</file>

<file path=xl/drawings/_rels/drawing12.xml.rels><?xml version="1.0" encoding="UTF-8" standalone="yes"?>
<Relationships xmlns="http://schemas.openxmlformats.org/package/2006/relationships"><Relationship Id="rId3" Type="http://schemas.openxmlformats.org/officeDocument/2006/relationships/image" Target="../media/image6.png"/><Relationship Id="rId2" Type="http://schemas.microsoft.com/office/2007/relationships/hdphoto" Target="../media/hdphoto1.wdp"/><Relationship Id="rId1" Type="http://schemas.openxmlformats.org/officeDocument/2006/relationships/image" Target="../media/image7.png"/></Relationships>
</file>

<file path=xl/drawings/_rels/drawing1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Contenido!A1"/></Relationships>
</file>

<file path=xl/drawings/_rels/drawing1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Contenido!A1"/></Relationships>
</file>

<file path=xl/drawings/_rels/drawing15.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Contenido!A134"/><Relationship Id="rId1" Type="http://schemas.openxmlformats.org/officeDocument/2006/relationships/chart" Target="../charts/chart2.xml"/></Relationships>
</file>

<file path=xl/drawings/_rels/drawing17.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Contenido!A1"/><Relationship Id="rId1" Type="http://schemas.openxmlformats.org/officeDocument/2006/relationships/chart" Target="../charts/chart3.xml"/></Relationships>
</file>

<file path=xl/drawings/_rels/drawing19.xml.rels><?xml version="1.0" encoding="UTF-8" standalone="yes"?>
<Relationships xmlns="http://schemas.openxmlformats.org/package/2006/relationships"><Relationship Id="rId3" Type="http://schemas.openxmlformats.org/officeDocument/2006/relationships/image" Target="../media/image6.png"/><Relationship Id="rId2" Type="http://schemas.microsoft.com/office/2007/relationships/hdphoto" Target="../media/hdphoto1.wdp"/><Relationship Id="rId1" Type="http://schemas.openxmlformats.org/officeDocument/2006/relationships/image" Target="../media/image7.png"/></Relationships>
</file>

<file path=xl/drawings/_rels/drawing20.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Contenido!A1"/></Relationships>
</file>

<file path=xl/drawings/_rels/drawing21.xml.rels><?xml version="1.0" encoding="UTF-8" standalone="yes"?>
<Relationships xmlns="http://schemas.openxmlformats.org/package/2006/relationships"><Relationship Id="rId1" Type="http://schemas.openxmlformats.org/officeDocument/2006/relationships/image" Target="../media/image6.png"/></Relationships>
</file>

<file path=xl/drawings/_rels/drawing2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Contenido!A1"/></Relationships>
</file>

<file path=xl/drawings/_rels/drawing2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Contenido!A1"/><Relationship Id="rId1" Type="http://schemas.openxmlformats.org/officeDocument/2006/relationships/chart" Target="../charts/chart4.xml"/></Relationships>
</file>

<file path=xl/drawings/_rels/drawing25.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Contenido!A1"/><Relationship Id="rId1" Type="http://schemas.openxmlformats.org/officeDocument/2006/relationships/chart" Target="../charts/chart5.xml"/></Relationships>
</file>

<file path=xl/drawings/_rels/drawing26.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Contenido!A1"/><Relationship Id="rId1" Type="http://schemas.openxmlformats.org/officeDocument/2006/relationships/chart" Target="../charts/chart6.xml"/></Relationships>
</file>

<file path=xl/drawings/_rels/drawing28.xml.rels><?xml version="1.0" encoding="UTF-8" standalone="yes"?>
<Relationships xmlns="http://schemas.openxmlformats.org/package/2006/relationships"><Relationship Id="rId3" Type="http://schemas.openxmlformats.org/officeDocument/2006/relationships/image" Target="../media/image6.png"/><Relationship Id="rId2" Type="http://schemas.microsoft.com/office/2007/relationships/hdphoto" Target="../media/hdphoto1.wdp"/><Relationship Id="rId1" Type="http://schemas.openxmlformats.org/officeDocument/2006/relationships/image" Target="../media/image7.png"/></Relationships>
</file>

<file path=xl/drawings/_rels/drawing29.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Contenido!A1"/></Relationships>
</file>

<file path=xl/drawings/_rels/drawing30.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Contenido!A24"/><Relationship Id="rId1" Type="http://schemas.openxmlformats.org/officeDocument/2006/relationships/chart" Target="../charts/chart7.xml"/><Relationship Id="rId4" Type="http://schemas.openxmlformats.org/officeDocument/2006/relationships/chart" Target="../charts/chart8.xml"/></Relationships>
</file>

<file path=xl/drawings/_rels/drawing32.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image" Target="../media/image6.png"/><Relationship Id="rId1" Type="http://schemas.openxmlformats.org/officeDocument/2006/relationships/hyperlink" Target="#Contenido!A26"/></Relationships>
</file>

<file path=xl/drawings/_rels/drawing34.xml.rels><?xml version="1.0" encoding="UTF-8" standalone="yes"?>
<Relationships xmlns="http://schemas.openxmlformats.org/package/2006/relationships"><Relationship Id="rId3" Type="http://schemas.openxmlformats.org/officeDocument/2006/relationships/image" Target="../media/image6.png"/><Relationship Id="rId2" Type="http://schemas.microsoft.com/office/2007/relationships/hdphoto" Target="../media/hdphoto1.wdp"/><Relationship Id="rId1" Type="http://schemas.openxmlformats.org/officeDocument/2006/relationships/image" Target="../media/image7.png"/></Relationships>
</file>

<file path=xl/drawings/_rels/drawing3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Contenido!A1"/></Relationships>
</file>

<file path=xl/drawings/_rels/drawing36.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Contenido!A1"/><Relationship Id="rId1" Type="http://schemas.openxmlformats.org/officeDocument/2006/relationships/chart" Target="../charts/chart10.xml"/></Relationships>
</file>

<file path=xl/drawings/_rels/drawing38.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7.png"/><Relationship Id="rId4" Type="http://schemas.openxmlformats.org/officeDocument/2006/relationships/image" Target="../media/image6.png"/></Relationships>
</file>

<file path=xl/drawings/_rels/drawing39.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Contenido!A1"/></Relationships>
</file>

<file path=xl/drawings/_rels/drawing40.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image" Target="../media/image6.png"/><Relationship Id="rId1" Type="http://schemas.openxmlformats.org/officeDocument/2006/relationships/hyperlink" Target="#Contenido!A60"/></Relationships>
</file>

<file path=xl/drawings/_rels/drawing41.xml.rels><?xml version="1.0" encoding="UTF-8" standalone="yes"?>
<Relationships xmlns="http://schemas.openxmlformats.org/package/2006/relationships"><Relationship Id="rId3" Type="http://schemas.openxmlformats.org/officeDocument/2006/relationships/image" Target="../media/image6.png"/><Relationship Id="rId2" Type="http://schemas.microsoft.com/office/2007/relationships/hdphoto" Target="../media/hdphoto1.wdp"/><Relationship Id="rId1" Type="http://schemas.openxmlformats.org/officeDocument/2006/relationships/image" Target="../media/image7.png"/></Relationships>
</file>

<file path=xl/drawings/_rels/drawing4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Contenido!A1"/></Relationships>
</file>

<file path=xl/drawings/_rels/drawing4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Contenido!A1"/></Relationships>
</file>

<file path=xl/drawings/_rels/drawing44.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image" Target="../media/image6.png"/><Relationship Id="rId1" Type="http://schemas.openxmlformats.org/officeDocument/2006/relationships/hyperlink" Target="#HOME!A1"/><Relationship Id="rId4" Type="http://schemas.openxmlformats.org/officeDocument/2006/relationships/hyperlink" Target="#Contenido!A74"/></Relationships>
</file>

<file path=xl/drawings/_rels/drawing46.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Contenido!A75"/><Relationship Id="rId1" Type="http://schemas.openxmlformats.org/officeDocument/2006/relationships/chart" Target="../charts/chart13.xml"/></Relationships>
</file>

<file path=xl/drawings/_rels/drawing48.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Contenido!A78"/><Relationship Id="rId1" Type="http://schemas.openxmlformats.org/officeDocument/2006/relationships/chart" Target="../charts/chart14.xml"/></Relationships>
</file>

<file path=xl/drawings/_rels/drawing50.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Contenido!A79"/><Relationship Id="rId1" Type="http://schemas.openxmlformats.org/officeDocument/2006/relationships/chart" Target="../charts/chart15.xml"/></Relationships>
</file>

<file path=xl/drawings/_rels/drawing5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Contenido!A134"/><Relationship Id="rId1" Type="http://schemas.openxmlformats.org/officeDocument/2006/relationships/chart" Target="../charts/chart16.xml"/></Relationships>
</file>

<file path=xl/drawings/_rels/drawing54.xml.rels><?xml version="1.0" encoding="UTF-8" standalone="yes"?>
<Relationships xmlns="http://schemas.openxmlformats.org/package/2006/relationships"><Relationship Id="rId8" Type="http://schemas.openxmlformats.org/officeDocument/2006/relationships/image" Target="../media/image9.png"/><Relationship Id="rId13" Type="http://schemas.openxmlformats.org/officeDocument/2006/relationships/chart" Target="../charts/chart28.xml"/><Relationship Id="rId18" Type="http://schemas.microsoft.com/office/2007/relationships/hdphoto" Target="../media/hdphoto2.wdp"/><Relationship Id="rId3" Type="http://schemas.openxmlformats.org/officeDocument/2006/relationships/chart" Target="../charts/chart19.xml"/><Relationship Id="rId7" Type="http://schemas.openxmlformats.org/officeDocument/2006/relationships/chart" Target="../charts/chart23.xml"/><Relationship Id="rId12" Type="http://schemas.openxmlformats.org/officeDocument/2006/relationships/chart" Target="../charts/chart27.xml"/><Relationship Id="rId17" Type="http://schemas.openxmlformats.org/officeDocument/2006/relationships/image" Target="../media/image10.png"/><Relationship Id="rId2" Type="http://schemas.openxmlformats.org/officeDocument/2006/relationships/chart" Target="../charts/chart18.xml"/><Relationship Id="rId16" Type="http://schemas.openxmlformats.org/officeDocument/2006/relationships/chart" Target="../charts/chart31.xml"/><Relationship Id="rId1" Type="http://schemas.openxmlformats.org/officeDocument/2006/relationships/chart" Target="../charts/chart17.xml"/><Relationship Id="rId6" Type="http://schemas.openxmlformats.org/officeDocument/2006/relationships/chart" Target="../charts/chart22.xml"/><Relationship Id="rId11" Type="http://schemas.openxmlformats.org/officeDocument/2006/relationships/chart" Target="../charts/chart26.xml"/><Relationship Id="rId5" Type="http://schemas.openxmlformats.org/officeDocument/2006/relationships/chart" Target="../charts/chart21.xml"/><Relationship Id="rId15" Type="http://schemas.openxmlformats.org/officeDocument/2006/relationships/chart" Target="../charts/chart30.xml"/><Relationship Id="rId10" Type="http://schemas.openxmlformats.org/officeDocument/2006/relationships/chart" Target="../charts/chart25.xml"/><Relationship Id="rId19" Type="http://schemas.openxmlformats.org/officeDocument/2006/relationships/image" Target="../media/image11.png"/><Relationship Id="rId4" Type="http://schemas.openxmlformats.org/officeDocument/2006/relationships/chart" Target="../charts/chart20.xml"/><Relationship Id="rId9" Type="http://schemas.openxmlformats.org/officeDocument/2006/relationships/chart" Target="../charts/chart24.xml"/><Relationship Id="rId14" Type="http://schemas.openxmlformats.org/officeDocument/2006/relationships/chart" Target="../charts/chart29.xml"/></Relationships>
</file>

<file path=xl/drawings/_rels/drawing65.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Contenido!A78"/><Relationship Id="rId1" Type="http://schemas.openxmlformats.org/officeDocument/2006/relationships/chart" Target="../charts/chart32.xml"/></Relationships>
</file>

<file path=xl/drawings/_rels/drawing67.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HOME!A1"/><Relationship Id="rId1" Type="http://schemas.openxmlformats.org/officeDocument/2006/relationships/chart" Target="../charts/chart33.xml"/><Relationship Id="rId5" Type="http://schemas.openxmlformats.org/officeDocument/2006/relationships/image" Target="../media/image12.png"/><Relationship Id="rId4" Type="http://schemas.openxmlformats.org/officeDocument/2006/relationships/hyperlink" Target="#Contenido!A1"/></Relationships>
</file>

<file path=xl/drawings/_rels/drawing69.xml.rels><?xml version="1.0" encoding="UTF-8" standalone="yes"?>
<Relationships xmlns="http://schemas.openxmlformats.org/package/2006/relationships"><Relationship Id="rId3" Type="http://schemas.openxmlformats.org/officeDocument/2006/relationships/hyperlink" Target="#Contenido!A87"/><Relationship Id="rId2" Type="http://schemas.openxmlformats.org/officeDocument/2006/relationships/chart" Target="../charts/chart35.xml"/><Relationship Id="rId1" Type="http://schemas.openxmlformats.org/officeDocument/2006/relationships/chart" Target="../charts/chart34.xml"/><Relationship Id="rId4" Type="http://schemas.openxmlformats.org/officeDocument/2006/relationships/image" Target="../media/image6.png"/></Relationships>
</file>

<file path=xl/drawings/_rels/drawing70.xml.rels><?xml version="1.0" encoding="UTF-8" standalone="yes"?>
<Relationships xmlns="http://schemas.openxmlformats.org/package/2006/relationships"><Relationship Id="rId3" Type="http://schemas.openxmlformats.org/officeDocument/2006/relationships/hyperlink" Target="#Contenido!A88"/><Relationship Id="rId2" Type="http://schemas.openxmlformats.org/officeDocument/2006/relationships/chart" Target="../charts/chart37.xml"/><Relationship Id="rId1" Type="http://schemas.openxmlformats.org/officeDocument/2006/relationships/chart" Target="../charts/chart36.xml"/><Relationship Id="rId4" Type="http://schemas.openxmlformats.org/officeDocument/2006/relationships/image" Target="../media/image13.png"/></Relationships>
</file>

<file path=xl/drawings/_rels/drawing73.xml.rels><?xml version="1.0" encoding="UTF-8" standalone="yes"?>
<Relationships xmlns="http://schemas.openxmlformats.org/package/2006/relationships"><Relationship Id="rId3" Type="http://schemas.openxmlformats.org/officeDocument/2006/relationships/hyperlink" Target="#Contenido!A89"/><Relationship Id="rId2" Type="http://schemas.openxmlformats.org/officeDocument/2006/relationships/chart" Target="../charts/chart39.xml"/><Relationship Id="rId1" Type="http://schemas.openxmlformats.org/officeDocument/2006/relationships/chart" Target="../charts/chart38.xml"/><Relationship Id="rId4" Type="http://schemas.openxmlformats.org/officeDocument/2006/relationships/image" Target="../media/image6.png"/></Relationships>
</file>

<file path=xl/drawings/_rels/drawing75.xml.rels><?xml version="1.0" encoding="UTF-8" standalone="yes"?>
<Relationships xmlns="http://schemas.openxmlformats.org/package/2006/relationships"><Relationship Id="rId3" Type="http://schemas.openxmlformats.org/officeDocument/2006/relationships/image" Target="../media/image6.png"/><Relationship Id="rId2" Type="http://schemas.microsoft.com/office/2007/relationships/hdphoto" Target="../media/hdphoto1.wdp"/><Relationship Id="rId1" Type="http://schemas.openxmlformats.org/officeDocument/2006/relationships/image" Target="../media/image7.png"/></Relationships>
</file>

<file path=xl/drawings/_rels/drawing7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Contenido!A1"/></Relationships>
</file>

<file path=xl/drawings/_rels/drawing77.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Contenido!A1"/></Relationships>
</file>

<file path=xl/drawings/_rels/drawing78.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Contenido!A98"/><Relationship Id="rId1" Type="http://schemas.openxmlformats.org/officeDocument/2006/relationships/chart" Target="../charts/chart40.xml"/></Relationships>
</file>

<file path=xl/drawings/_rels/drawing80.xml.rels><?xml version="1.0" encoding="UTF-8" standalone="yes"?>
<Relationships xmlns="http://schemas.openxmlformats.org/package/2006/relationships"><Relationship Id="rId3" Type="http://schemas.openxmlformats.org/officeDocument/2006/relationships/chart" Target="../charts/chart41.xml"/><Relationship Id="rId2" Type="http://schemas.openxmlformats.org/officeDocument/2006/relationships/image" Target="../media/image6.png"/><Relationship Id="rId1" Type="http://schemas.openxmlformats.org/officeDocument/2006/relationships/hyperlink" Target="#HOME!A1"/><Relationship Id="rId4" Type="http://schemas.openxmlformats.org/officeDocument/2006/relationships/hyperlink" Target="#Contenido!A99"/></Relationships>
</file>

<file path=xl/drawings/_rels/drawing81.xml.rels><?xml version="1.0" encoding="UTF-8" standalone="yes"?>
<Relationships xmlns="http://schemas.openxmlformats.org/package/2006/relationships"><Relationship Id="rId3" Type="http://schemas.openxmlformats.org/officeDocument/2006/relationships/chart" Target="../charts/chart42.xml"/><Relationship Id="rId2" Type="http://schemas.openxmlformats.org/officeDocument/2006/relationships/image" Target="../media/image6.png"/><Relationship Id="rId1" Type="http://schemas.openxmlformats.org/officeDocument/2006/relationships/hyperlink" Target="#Contenido!A107"/></Relationships>
</file>

<file path=xl/drawings/_rels/drawing82.xml.rels><?xml version="1.0" encoding="UTF-8" standalone="yes"?>
<Relationships xmlns="http://schemas.openxmlformats.org/package/2006/relationships"><Relationship Id="rId3" Type="http://schemas.openxmlformats.org/officeDocument/2006/relationships/image" Target="../media/image6.png"/><Relationship Id="rId2" Type="http://schemas.microsoft.com/office/2007/relationships/hdphoto" Target="../media/hdphoto1.wdp"/><Relationship Id="rId1" Type="http://schemas.openxmlformats.org/officeDocument/2006/relationships/image" Target="../media/image7.png"/></Relationships>
</file>

<file path=xl/drawings/_rels/drawing8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Contenido!A1"/></Relationships>
</file>

<file path=xl/drawings/_rels/drawing84.xml.rels><?xml version="1.0" encoding="UTF-8" standalone="yes"?>
<Relationships xmlns="http://schemas.openxmlformats.org/package/2006/relationships"><Relationship Id="rId1" Type="http://schemas.openxmlformats.org/officeDocument/2006/relationships/image" Target="../media/image6.png"/></Relationships>
</file>

<file path=xl/drawings/_rels/drawing8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Contenido!A1"/></Relationships>
</file>

<file path=xl/drawings/_rels/drawing86.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Contenido!A1"/><Relationship Id="rId1" Type="http://schemas.openxmlformats.org/officeDocument/2006/relationships/chart" Target="../charts/chart43.xml"/></Relationships>
</file>

<file path=xl/drawings/_rels/drawing88.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Contenido!A1"/><Relationship Id="rId1" Type="http://schemas.openxmlformats.org/officeDocument/2006/relationships/chart" Target="../charts/chart44.xml"/></Relationships>
</file>

<file path=xl/drawings/_rels/drawing90.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Contenido!A1"/><Relationship Id="rId1" Type="http://schemas.openxmlformats.org/officeDocument/2006/relationships/chart" Target="../charts/chart45.xml"/></Relationships>
</file>

<file path=xl/drawings/_rels/drawing91.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Contenido!A1"/><Relationship Id="rId1" Type="http://schemas.openxmlformats.org/officeDocument/2006/relationships/chart" Target="../charts/chart46.xml"/></Relationships>
</file>

<file path=xl/drawings/_rels/drawing9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Contenido!A58"/></Relationships>
</file>

<file path=xl/drawings/_rels/drawing93.xml.rels><?xml version="1.0" encoding="UTF-8" standalone="yes"?>
<Relationships xmlns="http://schemas.openxmlformats.org/package/2006/relationships"><Relationship Id="rId3" Type="http://schemas.openxmlformats.org/officeDocument/2006/relationships/chart" Target="../charts/chart47.xml"/><Relationship Id="rId2" Type="http://schemas.openxmlformats.org/officeDocument/2006/relationships/image" Target="../media/image6.png"/><Relationship Id="rId1" Type="http://schemas.openxmlformats.org/officeDocument/2006/relationships/hyperlink" Target="#Contenido!A58"/></Relationships>
</file>

<file path=xl/drawings/_rels/drawing9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Contenido!A43"/><Relationship Id="rId1" Type="http://schemas.openxmlformats.org/officeDocument/2006/relationships/chart" Target="../charts/chart48.xml"/></Relationships>
</file>

<file path=xl/drawings/_rels/drawing95.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14.png"/></Relationships>
</file>

<file path=xl/drawings/_rels/drawing96.xml.rels><?xml version="1.0" encoding="UTF-8" standalone="yes"?>
<Relationships xmlns="http://schemas.openxmlformats.org/package/2006/relationships"><Relationship Id="rId3" Type="http://schemas.openxmlformats.org/officeDocument/2006/relationships/chart" Target="../charts/chart49.xml"/><Relationship Id="rId2" Type="http://schemas.openxmlformats.org/officeDocument/2006/relationships/image" Target="../media/image6.png"/><Relationship Id="rId1" Type="http://schemas.openxmlformats.org/officeDocument/2006/relationships/hyperlink" Target="#Contenido!A43"/></Relationships>
</file>

<file path=xl/drawings/_rels/drawing97.xml.rels><?xml version="1.0" encoding="UTF-8" standalone="yes"?>
<Relationships xmlns="http://schemas.openxmlformats.org/package/2006/relationships"><Relationship Id="rId3" Type="http://schemas.openxmlformats.org/officeDocument/2006/relationships/chart" Target="../charts/chart50.xml"/><Relationship Id="rId2" Type="http://schemas.openxmlformats.org/officeDocument/2006/relationships/image" Target="../media/image6.png"/><Relationship Id="rId1" Type="http://schemas.openxmlformats.org/officeDocument/2006/relationships/hyperlink" Target="#Contenido!A47"/></Relationships>
</file>

<file path=xl/drawings/_rels/drawing98.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Contenido!A46"/><Relationship Id="rId1" Type="http://schemas.openxmlformats.org/officeDocument/2006/relationships/chart" Target="../charts/chart51.xml"/></Relationships>
</file>

<file path=xl/drawings/_rels/drawing99.xml.rels><?xml version="1.0" encoding="UTF-8" standalone="yes"?>
<Relationships xmlns="http://schemas.openxmlformats.org/package/2006/relationships"><Relationship Id="rId3" Type="http://schemas.openxmlformats.org/officeDocument/2006/relationships/chart" Target="../charts/chart52.xml"/><Relationship Id="rId2" Type="http://schemas.openxmlformats.org/officeDocument/2006/relationships/image" Target="../media/image6.png"/><Relationship Id="rId1" Type="http://schemas.openxmlformats.org/officeDocument/2006/relationships/hyperlink" Target="#Contenido!A58"/></Relationships>
</file>

<file path=xl/drawings/_rels/drawing100.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Contenido!A58"/><Relationship Id="rId1" Type="http://schemas.openxmlformats.org/officeDocument/2006/relationships/chart" Target="../charts/chart53.xml"/></Relationships>
</file>

<file path=xl/drawings/_rels/drawing10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Contenido!A1"/></Relationships>
</file>

<file path=xl/drawings/_rels/drawing10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Contenido!A83"/><Relationship Id="rId1" Type="http://schemas.openxmlformats.org/officeDocument/2006/relationships/chart" Target="../charts/chart54.xml"/></Relationships>
</file>

<file path=xl/drawings/_rels/drawing105.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Contenido!A84"/><Relationship Id="rId1" Type="http://schemas.openxmlformats.org/officeDocument/2006/relationships/chart" Target="../charts/chart55.xml"/></Relationships>
</file>

<file path=xl/drawings/_rels/drawing107.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Contenido!A58"/><Relationship Id="rId1" Type="http://schemas.openxmlformats.org/officeDocument/2006/relationships/chart" Target="../charts/chart56.xml"/></Relationships>
</file>

<file path=xl/drawings/_rels/drawing108.xml.rels><?xml version="1.0" encoding="UTF-8" standalone="yes"?>
<Relationships xmlns="http://schemas.openxmlformats.org/package/2006/relationships"><Relationship Id="rId3" Type="http://schemas.openxmlformats.org/officeDocument/2006/relationships/chart" Target="../charts/chart57.xml"/><Relationship Id="rId2" Type="http://schemas.openxmlformats.org/officeDocument/2006/relationships/image" Target="../media/image6.png"/><Relationship Id="rId1" Type="http://schemas.openxmlformats.org/officeDocument/2006/relationships/hyperlink" Target="#INDICE!A1"/></Relationships>
</file>

<file path=xl/drawings/_rels/drawing110.xml.rels><?xml version="1.0" encoding="UTF-8" standalone="yes"?>
<Relationships xmlns="http://schemas.openxmlformats.org/package/2006/relationships"><Relationship Id="rId2" Type="http://schemas.openxmlformats.org/officeDocument/2006/relationships/chart" Target="../charts/chart58.xml"/><Relationship Id="rId1" Type="http://schemas.openxmlformats.org/officeDocument/2006/relationships/image" Target="../media/image6.png"/></Relationships>
</file>

<file path=xl/drawings/_rels/drawing111.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Contenido!A95"/><Relationship Id="rId1" Type="http://schemas.openxmlformats.org/officeDocument/2006/relationships/chart" Target="../charts/chart59.xml"/></Relationships>
</file>

<file path=xl/drawings/_rels/drawing11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Contenido!A95"/><Relationship Id="rId1" Type="http://schemas.openxmlformats.org/officeDocument/2006/relationships/chart" Target="../charts/chart60.xml"/></Relationships>
</file>

<file path=xl/drawings/_rels/drawing115.xml.rels><?xml version="1.0" encoding="UTF-8" standalone="yes"?>
<Relationships xmlns="http://schemas.openxmlformats.org/package/2006/relationships"><Relationship Id="rId2" Type="http://schemas.openxmlformats.org/officeDocument/2006/relationships/hyperlink" Target="#Contenido!A58"/><Relationship Id="rId1" Type="http://schemas.openxmlformats.org/officeDocument/2006/relationships/image" Target="../media/image6.png"/></Relationships>
</file>

<file path=xl/drawings/_rels/drawing116.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Contenido!A102"/><Relationship Id="rId1" Type="http://schemas.openxmlformats.org/officeDocument/2006/relationships/chart" Target="../charts/chart61.xml"/></Relationships>
</file>

<file path=xl/drawings/_rels/drawing118.xml.rels><?xml version="1.0" encoding="UTF-8" standalone="yes"?>
<Relationships xmlns="http://schemas.openxmlformats.org/package/2006/relationships"><Relationship Id="rId3" Type="http://schemas.openxmlformats.org/officeDocument/2006/relationships/chart" Target="../charts/chart62.xml"/><Relationship Id="rId2" Type="http://schemas.openxmlformats.org/officeDocument/2006/relationships/image" Target="../media/image6.png"/><Relationship Id="rId1" Type="http://schemas.openxmlformats.org/officeDocument/2006/relationships/hyperlink" Target="#Contenido!A26"/></Relationships>
</file>

<file path=xl/drawings/_rels/drawing120.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21.xml.rels><?xml version="1.0" encoding="UTF-8" standalone="yes"?>
<Relationships xmlns="http://schemas.openxmlformats.org/package/2006/relationships"><Relationship Id="rId1" Type="http://schemas.openxmlformats.org/officeDocument/2006/relationships/image" Target="../media/image6.png"/></Relationships>
</file>

<file path=xl/drawings/_rels/drawing122.xml.rels><?xml version="1.0" encoding="UTF-8" standalone="yes"?>
<Relationships xmlns="http://schemas.openxmlformats.org/package/2006/relationships"><Relationship Id="rId1" Type="http://schemas.openxmlformats.org/officeDocument/2006/relationships/image" Target="../media/image6.png"/></Relationships>
</file>

<file path=xl/drawings/_rels/drawing123.xml.rels><?xml version="1.0" encoding="UTF-8" standalone="yes"?>
<Relationships xmlns="http://schemas.openxmlformats.org/package/2006/relationships"><Relationship Id="rId2" Type="http://schemas.openxmlformats.org/officeDocument/2006/relationships/hyperlink" Target="#Contenido!A58"/><Relationship Id="rId1" Type="http://schemas.openxmlformats.org/officeDocument/2006/relationships/image" Target="../media/image6.png"/></Relationships>
</file>

<file path=xl/drawings/_rels/drawing12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Contenido!A58"/></Relationships>
</file>

<file path=xl/drawings/_rels/drawing125.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chart" Target="../charts/chart63.xml"/></Relationships>
</file>

<file path=xl/drawings/_rels/drawing126.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Contenido!A58"/><Relationship Id="rId1" Type="http://schemas.openxmlformats.org/officeDocument/2006/relationships/chart" Target="../charts/chart64.xml"/></Relationships>
</file>

<file path=xl/drawings/_rels/drawing128.xml.rels><?xml version="1.0" encoding="UTF-8" standalone="yes"?>
<Relationships xmlns="http://schemas.openxmlformats.org/package/2006/relationships"><Relationship Id="rId1" Type="http://schemas.openxmlformats.org/officeDocument/2006/relationships/image" Target="../media/image6.png"/></Relationships>
</file>

<file path=xl/drawings/_rels/drawing129.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Contenido!A58"/></Relationships>
</file>

<file path=xl/drawings/_rels/drawing130.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Contenido!A91"/><Relationship Id="rId1" Type="http://schemas.openxmlformats.org/officeDocument/2006/relationships/chart" Target="../charts/chart65.xml"/></Relationships>
</file>

<file path=xl/drawings/_rels/drawing131.xml.rels><?xml version="1.0" encoding="UTF-8" standalone="yes"?>
<Relationships xmlns="http://schemas.openxmlformats.org/package/2006/relationships"><Relationship Id="rId3" Type="http://schemas.openxmlformats.org/officeDocument/2006/relationships/chart" Target="../charts/chart66.xml"/><Relationship Id="rId2" Type="http://schemas.openxmlformats.org/officeDocument/2006/relationships/image" Target="../media/image6.png"/><Relationship Id="rId1" Type="http://schemas.openxmlformats.org/officeDocument/2006/relationships/hyperlink" Target="#Contenido!A58"/></Relationships>
</file>

<file path=xl/drawings/_rels/drawing132.xml.rels><?xml version="1.0" encoding="UTF-8" standalone="yes"?>
<Relationships xmlns="http://schemas.openxmlformats.org/package/2006/relationships"><Relationship Id="rId1" Type="http://schemas.openxmlformats.org/officeDocument/2006/relationships/image" Target="../media/image6.png"/></Relationships>
</file>

<file path=xl/drawings/_rels/drawing13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Contenido!A58"/></Relationships>
</file>

<file path=xl/drawings/_rels/drawing134.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hyperlink" Target="#Contenido!A106"/><Relationship Id="rId1" Type="http://schemas.openxmlformats.org/officeDocument/2006/relationships/chart" Target="../charts/chart67.xml"/></Relationships>
</file>

<file path=xl/drawings/_rels/drawing135.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Contenido!A108"/><Relationship Id="rId1" Type="http://schemas.openxmlformats.org/officeDocument/2006/relationships/chart" Target="../charts/chart68.xml"/></Relationships>
</file>

<file path=xl/drawings/_rels/drawing137.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Contenido!A109"/><Relationship Id="rId1" Type="http://schemas.openxmlformats.org/officeDocument/2006/relationships/chart" Target="../charts/chart69.xml"/></Relationships>
</file>

<file path=xl/drawings/_rels/drawing139.xml.rels><?xml version="1.0" encoding="UTF-8" standalone="yes"?>
<Relationships xmlns="http://schemas.openxmlformats.org/package/2006/relationships"><Relationship Id="rId3" Type="http://schemas.openxmlformats.org/officeDocument/2006/relationships/chart" Target="../charts/chart70.xml"/><Relationship Id="rId2" Type="http://schemas.openxmlformats.org/officeDocument/2006/relationships/image" Target="../media/image18.png"/><Relationship Id="rId1" Type="http://schemas.openxmlformats.org/officeDocument/2006/relationships/hyperlink" Target="#INDICE!A1"/></Relationships>
</file>

<file path=xl/drawings/_rels/drawing141.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chart" Target="../charts/chart71.xml"/></Relationships>
</file>

<file path=xl/drawings/_rels/drawing14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Contenido!A117"/><Relationship Id="rId1" Type="http://schemas.openxmlformats.org/officeDocument/2006/relationships/chart" Target="../charts/chart72.xml"/></Relationships>
</file>

<file path=xl/drawings/_rels/drawing145.xml.rels><?xml version="1.0" encoding="UTF-8" standalone="yes"?>
<Relationships xmlns="http://schemas.openxmlformats.org/package/2006/relationships"><Relationship Id="rId3" Type="http://schemas.openxmlformats.org/officeDocument/2006/relationships/hyperlink" Target="#Contenido!A134"/><Relationship Id="rId2" Type="http://schemas.microsoft.com/office/2007/relationships/hdphoto" Target="../media/hdphoto1.wdp"/><Relationship Id="rId1" Type="http://schemas.openxmlformats.org/officeDocument/2006/relationships/image" Target="../media/image7.png"/><Relationship Id="rId4" Type="http://schemas.openxmlformats.org/officeDocument/2006/relationships/image" Target="../media/image6.png"/></Relationships>
</file>

<file path=xl/drawings/_rels/drawing146.xml.rels><?xml version="1.0" encoding="UTF-8" standalone="yes"?>
<Relationships xmlns="http://schemas.openxmlformats.org/package/2006/relationships"><Relationship Id="rId3" Type="http://schemas.openxmlformats.org/officeDocument/2006/relationships/chart" Target="../charts/chart73.xml"/><Relationship Id="rId2" Type="http://schemas.openxmlformats.org/officeDocument/2006/relationships/image" Target="../media/image6.png"/><Relationship Id="rId1" Type="http://schemas.openxmlformats.org/officeDocument/2006/relationships/hyperlink" Target="#Contenido!A148"/></Relationships>
</file>

<file path=xl/drawings/_rels/drawing147.xml.rels><?xml version="1.0" encoding="UTF-8" standalone="yes"?>
<Relationships xmlns="http://schemas.openxmlformats.org/package/2006/relationships"><Relationship Id="rId3" Type="http://schemas.openxmlformats.org/officeDocument/2006/relationships/chart" Target="../charts/chart74.xml"/><Relationship Id="rId2" Type="http://schemas.openxmlformats.org/officeDocument/2006/relationships/image" Target="../media/image6.png"/><Relationship Id="rId1" Type="http://schemas.openxmlformats.org/officeDocument/2006/relationships/hyperlink" Target="#Contenido!A148"/></Relationships>
</file>

<file path=xl/drawings/_rels/drawing148.xml.rels><?xml version="1.0" encoding="UTF-8" standalone="yes"?>
<Relationships xmlns="http://schemas.openxmlformats.org/package/2006/relationships"><Relationship Id="rId3" Type="http://schemas.openxmlformats.org/officeDocument/2006/relationships/chart" Target="../charts/chart75.xml"/><Relationship Id="rId2" Type="http://schemas.openxmlformats.org/officeDocument/2006/relationships/image" Target="../media/image6.png"/><Relationship Id="rId1" Type="http://schemas.openxmlformats.org/officeDocument/2006/relationships/hyperlink" Target="#Contenido!A148"/></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1071562</xdr:colOff>
      <xdr:row>88</xdr:row>
      <xdr:rowOff>690561</xdr:rowOff>
    </xdr:to>
    <xdr:pic>
      <xdr:nvPicPr>
        <xdr:cNvPr id="2" name="Imagen 1" descr="PORTADA%20DE%20%20GISEEL.%20ai-07.jpg"/>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5" t="18722" r="225" b="3785"/>
        <a:stretch/>
      </xdr:blipFill>
      <xdr:spPr bwMode="auto">
        <a:xfrm>
          <a:off x="0" y="0"/>
          <a:ext cx="17311687" cy="23064786"/>
        </a:xfrm>
        <a:prstGeom prst="rect">
          <a:avLst/>
        </a:prstGeom>
        <a:noFill/>
        <a:ln>
          <a:noFill/>
        </a:ln>
      </xdr:spPr>
    </xdr:pic>
    <xdr:clientData/>
  </xdr:twoCellAnchor>
  <xdr:twoCellAnchor>
    <xdr:from>
      <xdr:col>9</xdr:col>
      <xdr:colOff>365872</xdr:colOff>
      <xdr:row>42</xdr:row>
      <xdr:rowOff>103934</xdr:rowOff>
    </xdr:from>
    <xdr:to>
      <xdr:col>9</xdr:col>
      <xdr:colOff>388284</xdr:colOff>
      <xdr:row>63</xdr:row>
      <xdr:rowOff>25493</xdr:rowOff>
    </xdr:to>
    <xdr:cxnSp macro="">
      <xdr:nvCxnSpPr>
        <xdr:cNvPr id="4" name="Conector recto 3"/>
        <xdr:cNvCxnSpPr/>
      </xdr:nvCxnSpPr>
      <xdr:spPr>
        <a:xfrm>
          <a:off x="14996272" y="9066959"/>
          <a:ext cx="22412" cy="3922059"/>
        </a:xfrm>
        <a:prstGeom prst="line">
          <a:avLst/>
        </a:prstGeom>
        <a:ln w="231775">
          <a:solidFill>
            <a:srgbClr val="00B050"/>
          </a:solidFill>
          <a:prstDash val="sysDot"/>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0</xdr:col>
      <xdr:colOff>842281</xdr:colOff>
      <xdr:row>40</xdr:row>
      <xdr:rowOff>100013</xdr:rowOff>
    </xdr:from>
    <xdr:to>
      <xdr:col>9</xdr:col>
      <xdr:colOff>266020</xdr:colOff>
      <xdr:row>65</xdr:row>
      <xdr:rowOff>28576</xdr:rowOff>
    </xdr:to>
    <xdr:sp macro="" textlink="">
      <xdr:nvSpPr>
        <xdr:cNvPr id="5" name="3 Rectángulo">
          <a:extLst>
            <a:ext uri="{FF2B5EF4-FFF2-40B4-BE49-F238E27FC236}">
              <a16:creationId xmlns:a16="http://schemas.microsoft.com/office/drawing/2014/main" id="{00000000-0008-0000-0000-000004000000}"/>
            </a:ext>
          </a:extLst>
        </xdr:cNvPr>
        <xdr:cNvSpPr/>
      </xdr:nvSpPr>
      <xdr:spPr>
        <a:xfrm>
          <a:off x="842281" y="8682038"/>
          <a:ext cx="14054139" cy="46910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lang="es-DO" sz="6600" b="1" cap="all">
              <a:solidFill>
                <a:schemeClr val="accent1">
                  <a:lumMod val="50000"/>
                </a:schemeClr>
              </a:solidFill>
              <a:effectLst/>
              <a:latin typeface="Arial" panose="020B0604020202020204" pitchFamily="34" charset="0"/>
              <a:ea typeface="+mn-ea"/>
              <a:cs typeface="Arial" panose="020B0604020202020204" pitchFamily="34" charset="0"/>
            </a:rPr>
            <a:t>Boletín Estadístico </a:t>
          </a:r>
        </a:p>
        <a:p>
          <a:pPr algn="r"/>
          <a:r>
            <a:rPr lang="es-DO" sz="6600" b="1" cap="all">
              <a:solidFill>
                <a:schemeClr val="accent1">
                  <a:lumMod val="50000"/>
                </a:schemeClr>
              </a:solidFill>
              <a:effectLst/>
              <a:latin typeface="Arial" panose="020B0604020202020204" pitchFamily="34" charset="0"/>
              <a:ea typeface="+mn-ea"/>
              <a:cs typeface="Arial" panose="020B0604020202020204" pitchFamily="34" charset="0"/>
            </a:rPr>
            <a:t>Mensual </a:t>
          </a:r>
          <a:br>
            <a:rPr lang="es-DO" sz="6600" b="1" cap="all">
              <a:solidFill>
                <a:schemeClr val="accent1">
                  <a:lumMod val="50000"/>
                </a:schemeClr>
              </a:solidFill>
              <a:effectLst/>
              <a:latin typeface="Arial" panose="020B0604020202020204" pitchFamily="34" charset="0"/>
              <a:ea typeface="+mn-ea"/>
              <a:cs typeface="Arial" panose="020B0604020202020204" pitchFamily="34" charset="0"/>
            </a:rPr>
          </a:br>
          <a:r>
            <a:rPr lang="es-DO" sz="6600" b="1" cap="all">
              <a:solidFill>
                <a:schemeClr val="accent1">
                  <a:lumMod val="50000"/>
                </a:schemeClr>
              </a:solidFill>
              <a:effectLst/>
              <a:latin typeface="Arial" panose="020B0604020202020204" pitchFamily="34" charset="0"/>
              <a:ea typeface="+mn-ea"/>
              <a:cs typeface="Arial" panose="020B0604020202020204" pitchFamily="34" charset="0"/>
            </a:rPr>
            <a:t>SDss Ley 87-01</a:t>
          </a:r>
        </a:p>
        <a:p>
          <a:pPr algn="r"/>
          <a:endParaRPr lang="es-DO" sz="4800" b="1" cap="all">
            <a:solidFill>
              <a:schemeClr val="accent1">
                <a:lumMod val="50000"/>
              </a:schemeClr>
            </a:solidFill>
            <a:effectLst/>
            <a:latin typeface="Arial" panose="020B0604020202020204" pitchFamily="34" charset="0"/>
            <a:ea typeface="+mn-ea"/>
            <a:cs typeface="Arial" panose="020B0604020202020204" pitchFamily="34" charset="0"/>
          </a:endParaRPr>
        </a:p>
        <a:p>
          <a:pPr algn="r"/>
          <a:r>
            <a:rPr lang="es-DO" sz="3600" b="1" i="1" cap="none" baseline="0">
              <a:solidFill>
                <a:schemeClr val="accent1">
                  <a:lumMod val="50000"/>
                </a:schemeClr>
              </a:solidFill>
              <a:effectLst/>
              <a:latin typeface="Arial" panose="020B0604020202020204" pitchFamily="34" charset="0"/>
              <a:ea typeface="+mn-ea"/>
              <a:cs typeface="Arial" panose="020B0604020202020204" pitchFamily="34" charset="0"/>
            </a:rPr>
            <a:t>Noviembre</a:t>
          </a:r>
          <a:r>
            <a:rPr lang="es-DO" sz="3600" b="1" i="1" cap="all">
              <a:solidFill>
                <a:schemeClr val="accent1">
                  <a:lumMod val="50000"/>
                </a:schemeClr>
              </a:solidFill>
              <a:effectLst/>
              <a:latin typeface="Arial" panose="020B0604020202020204" pitchFamily="34" charset="0"/>
              <a:ea typeface="+mn-ea"/>
              <a:cs typeface="Arial" panose="020B0604020202020204" pitchFamily="34" charset="0"/>
            </a:rPr>
            <a:t> 2022</a:t>
          </a:r>
          <a:endParaRPr lang="es-DO" sz="3600" i="1">
            <a:solidFill>
              <a:schemeClr val="accent1">
                <a:lumMod val="50000"/>
              </a:schemeClr>
            </a:solidFill>
            <a:effectLst/>
            <a:latin typeface="Arial" panose="020B0604020202020204" pitchFamily="34" charset="0"/>
            <a:ea typeface="+mn-ea"/>
            <a:cs typeface="Arial" panose="020B0604020202020204" pitchFamily="34" charset="0"/>
          </a:endParaRPr>
        </a:p>
      </xdr:txBody>
    </xdr:sp>
    <xdr:clientData/>
  </xdr:twoCellAnchor>
  <xdr:twoCellAnchor editAs="oneCell">
    <xdr:from>
      <xdr:col>3</xdr:col>
      <xdr:colOff>1638300</xdr:colOff>
      <xdr:row>9</xdr:row>
      <xdr:rowOff>0</xdr:rowOff>
    </xdr:from>
    <xdr:to>
      <xdr:col>7</xdr:col>
      <xdr:colOff>2057400</xdr:colOff>
      <xdr:row>32</xdr:row>
      <xdr:rowOff>89535</xdr:rowOff>
    </xdr:to>
    <xdr:pic>
      <xdr:nvPicPr>
        <xdr:cNvPr id="6" name="Imagen 5"/>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10125" y="2057400"/>
          <a:ext cx="8591550" cy="4471035"/>
        </a:xfrm>
        <a:prstGeom prst="rect">
          <a:avLst/>
        </a:prstGeom>
        <a:noFill/>
      </xdr:spPr>
    </xdr:pic>
    <xdr:clientData/>
  </xdr:twoCellAnchor>
  <xdr:twoCellAnchor>
    <xdr:from>
      <xdr:col>0</xdr:col>
      <xdr:colOff>914400</xdr:colOff>
      <xdr:row>81</xdr:row>
      <xdr:rowOff>0</xdr:rowOff>
    </xdr:from>
    <xdr:to>
      <xdr:col>7</xdr:col>
      <xdr:colOff>1143000</xdr:colOff>
      <xdr:row>88</xdr:row>
      <xdr:rowOff>190500</xdr:rowOff>
    </xdr:to>
    <xdr:sp macro="" textlink="">
      <xdr:nvSpPr>
        <xdr:cNvPr id="7" name="Cuadro de texto 26"/>
        <xdr:cNvSpPr txBox="1"/>
      </xdr:nvSpPr>
      <xdr:spPr>
        <a:xfrm>
          <a:off x="914400" y="21040725"/>
          <a:ext cx="11572875" cy="1524000"/>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1600200" tIns="0" rIns="685800" bIns="0" numCol="1" spcCol="0" rtlCol="0" fromWordArt="0" anchor="b" anchorCtr="0" forceAA="0" compatLnSpc="1">
          <a:prstTxWarp prst="textNoShape">
            <a:avLst/>
          </a:prstTxWarp>
          <a:noAutofit/>
        </a:bodyPr>
        <a:lstStyle/>
        <a:p>
          <a:pPr algn="r">
            <a:spcAft>
              <a:spcPts val="0"/>
            </a:spcAft>
          </a:pPr>
          <a:r>
            <a:rPr lang="es-DO" sz="6600" b="1">
              <a:solidFill>
                <a:srgbClr val="FFFFFF"/>
              </a:solidFill>
              <a:effectLst/>
              <a:latin typeface="Arial" panose="020B0604020202020204" pitchFamily="34" charset="0"/>
              <a:ea typeface="Calibri" panose="020F0502020204030204" pitchFamily="34" charset="0"/>
              <a:cs typeface="Times New Roman" panose="02020603050405020304" pitchFamily="18" charset="0"/>
            </a:rPr>
            <a:t>República Dominicana</a:t>
          </a:r>
          <a:endParaRPr lang="es-DO" sz="6600">
            <a:effectLst/>
            <a:ea typeface="Calibri" panose="020F0502020204030204" pitchFamily="34"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124239</xdr:colOff>
      <xdr:row>0</xdr:row>
      <xdr:rowOff>8282</xdr:rowOff>
    </xdr:from>
    <xdr:ext cx="1571181" cy="946110"/>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4239" y="8282"/>
          <a:ext cx="1571181" cy="946110"/>
        </a:xfrm>
        <a:prstGeom prst="rect">
          <a:avLst/>
        </a:prstGeom>
      </xdr:spPr>
    </xdr:pic>
    <xdr:clientData/>
  </xdr:oneCellAnchor>
  <xdr:oneCellAnchor>
    <xdr:from>
      <xdr:col>6</xdr:col>
      <xdr:colOff>171450</xdr:colOff>
      <xdr:row>20</xdr:row>
      <xdr:rowOff>66675</xdr:rowOff>
    </xdr:from>
    <xdr:ext cx="853514" cy="624140"/>
    <xdr:pic>
      <xdr:nvPicPr>
        <xdr:cNvPr id="3" name="Picture 1">
          <a:extLst>
            <a:ext uri="{FF2B5EF4-FFF2-40B4-BE49-F238E27FC236}">
              <a16:creationId xmlns:a16="http://schemas.microsoft.com/office/drawing/2014/main" id="{A21D0FD0-F7AF-4C8D-A2F6-D6E3E48F4234}"/>
            </a:ext>
          </a:extLst>
        </xdr:cNvPr>
        <xdr:cNvPicPr>
          <a:picLocks noChangeAspect="1"/>
        </xdr:cNvPicPr>
      </xdr:nvPicPr>
      <xdr:blipFill>
        <a:blip xmlns:r="http://schemas.openxmlformats.org/officeDocument/2006/relationships" r:embed="rId2"/>
        <a:stretch>
          <a:fillRect/>
        </a:stretch>
      </xdr:blipFill>
      <xdr:spPr>
        <a:xfrm>
          <a:off x="8772525" y="4105275"/>
          <a:ext cx="853514" cy="624140"/>
        </a:xfrm>
        <a:prstGeom prst="rect">
          <a:avLst/>
        </a:prstGeom>
      </xdr:spPr>
    </xdr:pic>
    <xdr:clientData/>
  </xdr:oneCellAnchor>
  <xdr:twoCellAnchor>
    <xdr:from>
      <xdr:col>2</xdr:col>
      <xdr:colOff>333374</xdr:colOff>
      <xdr:row>65</xdr:row>
      <xdr:rowOff>127000</xdr:rowOff>
    </xdr:from>
    <xdr:to>
      <xdr:col>4</xdr:col>
      <xdr:colOff>1635124</xdr:colOff>
      <xdr:row>78</xdr:row>
      <xdr:rowOff>127000</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5</xdr:col>
      <xdr:colOff>171450</xdr:colOff>
      <xdr:row>38</xdr:row>
      <xdr:rowOff>66675</xdr:rowOff>
    </xdr:from>
    <xdr:ext cx="853514" cy="624140"/>
    <xdr:pic>
      <xdr:nvPicPr>
        <xdr:cNvPr id="5" name="Picture 1">
          <a:extLst>
            <a:ext uri="{FF2B5EF4-FFF2-40B4-BE49-F238E27FC236}">
              <a16:creationId xmlns:a16="http://schemas.microsoft.com/office/drawing/2014/main" id="{A21D0FD0-F7AF-4C8D-A2F6-D6E3E48F4234}"/>
            </a:ext>
          </a:extLst>
        </xdr:cNvPr>
        <xdr:cNvPicPr>
          <a:picLocks noChangeAspect="1"/>
        </xdr:cNvPicPr>
      </xdr:nvPicPr>
      <xdr:blipFill>
        <a:blip xmlns:r="http://schemas.openxmlformats.org/officeDocument/2006/relationships" r:embed="rId2"/>
        <a:stretch>
          <a:fillRect/>
        </a:stretch>
      </xdr:blipFill>
      <xdr:spPr>
        <a:xfrm>
          <a:off x="6553200" y="66675"/>
          <a:ext cx="853514" cy="624140"/>
        </a:xfrm>
        <a:prstGeom prst="rect">
          <a:avLst/>
        </a:prstGeom>
      </xdr:spPr>
    </xdr:pic>
    <xdr:clientData/>
  </xdr:oneCellAnchor>
  <xdr:oneCellAnchor>
    <xdr:from>
      <xdr:col>5</xdr:col>
      <xdr:colOff>171450</xdr:colOff>
      <xdr:row>56</xdr:row>
      <xdr:rowOff>66675</xdr:rowOff>
    </xdr:from>
    <xdr:ext cx="853514" cy="624140"/>
    <xdr:pic>
      <xdr:nvPicPr>
        <xdr:cNvPr id="6" name="Picture 1">
          <a:extLst>
            <a:ext uri="{FF2B5EF4-FFF2-40B4-BE49-F238E27FC236}">
              <a16:creationId xmlns:a16="http://schemas.microsoft.com/office/drawing/2014/main" id="{A21D0FD0-F7AF-4C8D-A2F6-D6E3E48F4234}"/>
            </a:ext>
          </a:extLst>
        </xdr:cNvPr>
        <xdr:cNvPicPr>
          <a:picLocks noChangeAspect="1"/>
        </xdr:cNvPicPr>
      </xdr:nvPicPr>
      <xdr:blipFill>
        <a:blip xmlns:r="http://schemas.openxmlformats.org/officeDocument/2006/relationships" r:embed="rId2"/>
        <a:stretch>
          <a:fillRect/>
        </a:stretch>
      </xdr:blipFill>
      <xdr:spPr>
        <a:xfrm>
          <a:off x="6553200" y="3829050"/>
          <a:ext cx="853514" cy="62414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47624</xdr:colOff>
      <xdr:row>0</xdr:row>
      <xdr:rowOff>119061</xdr:rowOff>
    </xdr:from>
    <xdr:to>
      <xdr:col>10</xdr:col>
      <xdr:colOff>2309812</xdr:colOff>
      <xdr:row>34</xdr:row>
      <xdr:rowOff>457560</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4" y="119061"/>
          <a:ext cx="14054138" cy="1760732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7" name="6 CuadroTexto">
          <a:extLst>
            <a:ext uri="{FF2B5EF4-FFF2-40B4-BE49-F238E27FC236}">
              <a16:creationId xmlns:a16="http://schemas.microsoft.com/office/drawing/2014/main" id="{00000000-0008-0000-9300-000007000000}"/>
            </a:ext>
          </a:extLst>
        </xdr:cNvPr>
        <xdr:cNvSpPr txBox="1"/>
      </xdr:nvSpPr>
      <xdr:spPr>
        <a:xfrm>
          <a:off x="8096250" y="150241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12</xdr:col>
      <xdr:colOff>0</xdr:colOff>
      <xdr:row>1</xdr:row>
      <xdr:rowOff>86590</xdr:rowOff>
    </xdr:to>
    <xdr:sp macro="" textlink="">
      <xdr:nvSpPr>
        <xdr:cNvPr id="4" name="6 Rectángulo redondeado">
          <a:extLst>
            <a:ext uri="{FF2B5EF4-FFF2-40B4-BE49-F238E27FC236}">
              <a16:creationId xmlns:a16="http://schemas.microsoft.com/office/drawing/2014/main" id="{00000000-0008-0000-9300-000004000000}"/>
            </a:ext>
          </a:extLst>
        </xdr:cNvPr>
        <xdr:cNvSpPr/>
      </xdr:nvSpPr>
      <xdr:spPr>
        <a:xfrm>
          <a:off x="0" y="0"/>
          <a:ext cx="18409226" cy="1246908"/>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3200" b="1">
              <a:solidFill>
                <a:schemeClr val="lt1"/>
              </a:solidFill>
              <a:effectLst/>
              <a:latin typeface="+mn-lt"/>
              <a:ea typeface="+mn-ea"/>
              <a:cs typeface="+mn-cs"/>
            </a:rPr>
            <a:t>Informe Sistema Dominicano de Seguridad Social (SDSS)</a:t>
          </a:r>
          <a:endParaRPr lang="es-DO" sz="4400">
            <a:effectLst/>
          </a:endParaRPr>
        </a:p>
      </xdr:txBody>
    </xdr:sp>
    <xdr:clientData/>
  </xdr:twoCellAnchor>
  <xdr:twoCellAnchor editAs="oneCell">
    <xdr:from>
      <xdr:col>0</xdr:col>
      <xdr:colOff>710046</xdr:colOff>
      <xdr:row>0</xdr:row>
      <xdr:rowOff>277091</xdr:rowOff>
    </xdr:from>
    <xdr:to>
      <xdr:col>1</xdr:col>
      <xdr:colOff>381000</xdr:colOff>
      <xdr:row>0</xdr:row>
      <xdr:rowOff>927418</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93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6" y="277091"/>
          <a:ext cx="900545" cy="6503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762000</xdr:colOff>
      <xdr:row>41</xdr:row>
      <xdr:rowOff>841375</xdr:rowOff>
    </xdr:from>
    <xdr:to>
      <xdr:col>6</xdr:col>
      <xdr:colOff>807719</xdr:colOff>
      <xdr:row>42</xdr:row>
      <xdr:rowOff>79375</xdr:rowOff>
    </xdr:to>
    <xdr:sp macro="" textlink="">
      <xdr:nvSpPr>
        <xdr:cNvPr id="6" name="5 CuadroTexto">
          <a:extLst>
            <a:ext uri="{FF2B5EF4-FFF2-40B4-BE49-F238E27FC236}">
              <a16:creationId xmlns:a16="http://schemas.microsoft.com/office/drawing/2014/main" id="{00000000-0008-0000-9400-000006000000}"/>
            </a:ext>
          </a:extLst>
        </xdr:cNvPr>
        <xdr:cNvSpPr txBox="1"/>
      </xdr:nvSpPr>
      <xdr:spPr>
        <a:xfrm>
          <a:off x="8096250" y="2974022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11</xdr:col>
      <xdr:colOff>0</xdr:colOff>
      <xdr:row>1</xdr:row>
      <xdr:rowOff>432954</xdr:rowOff>
    </xdr:to>
    <xdr:sp macro="" textlink="">
      <xdr:nvSpPr>
        <xdr:cNvPr id="8" name="6 Rectángulo redondeado">
          <a:extLst>
            <a:ext uri="{FF2B5EF4-FFF2-40B4-BE49-F238E27FC236}">
              <a16:creationId xmlns:a16="http://schemas.microsoft.com/office/drawing/2014/main" id="{00000000-0008-0000-9400-000008000000}"/>
            </a:ext>
          </a:extLst>
        </xdr:cNvPr>
        <xdr:cNvSpPr/>
      </xdr:nvSpPr>
      <xdr:spPr>
        <a:xfrm>
          <a:off x="0" y="0"/>
          <a:ext cx="20054454" cy="1558636"/>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Arial" panose="020B0604020202020204" pitchFamily="34" charset="0"/>
              <a:ea typeface="+mn-ea"/>
              <a:cs typeface="Arial" panose="020B0604020202020204" pitchFamily="34" charset="0"/>
            </a:rPr>
            <a:t>Informe Sistema Dominicano de Seguridad Social (SDSS)</a:t>
          </a:r>
          <a:endParaRPr lang="es-DO" sz="2800">
            <a:effectLst/>
            <a:latin typeface="Arial" panose="020B0604020202020204" pitchFamily="34" charset="0"/>
            <a:cs typeface="Arial" panose="020B0604020202020204" pitchFamily="34" charset="0"/>
          </a:endParaRPr>
        </a:p>
      </xdr:txBody>
    </xdr:sp>
    <xdr:clientData/>
  </xdr:twoCellAnchor>
  <xdr:twoCellAnchor editAs="oneCell">
    <xdr:from>
      <xdr:col>0</xdr:col>
      <xdr:colOff>381000</xdr:colOff>
      <xdr:row>0</xdr:row>
      <xdr:rowOff>235962</xdr:rowOff>
    </xdr:from>
    <xdr:to>
      <xdr:col>1</xdr:col>
      <xdr:colOff>381000</xdr:colOff>
      <xdr:row>0</xdr:row>
      <xdr:rowOff>1125546</xdr:rowOff>
    </xdr:to>
    <xdr:pic>
      <xdr:nvPicPr>
        <xdr:cNvPr id="9" name="1 Imagen" descr="logo_2x4.bmp">
          <a:hlinkClick xmlns:r="http://schemas.openxmlformats.org/officeDocument/2006/relationships" r:id="rId1"/>
          <a:extLst>
            <a:ext uri="{FF2B5EF4-FFF2-40B4-BE49-F238E27FC236}">
              <a16:creationId xmlns:a16="http://schemas.microsoft.com/office/drawing/2014/main" id="{00000000-0008-0000-94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0" y="235962"/>
          <a:ext cx="1229591" cy="8895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6</xdr:col>
      <xdr:colOff>762000</xdr:colOff>
      <xdr:row>58</xdr:row>
      <xdr:rowOff>841375</xdr:rowOff>
    </xdr:from>
    <xdr:to>
      <xdr:col>6</xdr:col>
      <xdr:colOff>807719</xdr:colOff>
      <xdr:row>59</xdr:row>
      <xdr:rowOff>79375</xdr:rowOff>
    </xdr:to>
    <xdr:sp macro="" textlink="">
      <xdr:nvSpPr>
        <xdr:cNvPr id="6" name="5 CuadroTexto">
          <a:extLst>
            <a:ext uri="{FF2B5EF4-FFF2-40B4-BE49-F238E27FC236}">
              <a16:creationId xmlns:a16="http://schemas.microsoft.com/office/drawing/2014/main" id="{00000000-0008-0000-9200-000006000000}"/>
            </a:ext>
          </a:extLst>
        </xdr:cNvPr>
        <xdr:cNvSpPr txBox="1"/>
      </xdr:nvSpPr>
      <xdr:spPr>
        <a:xfrm>
          <a:off x="8096250" y="2945447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11</xdr:col>
      <xdr:colOff>0</xdr:colOff>
      <xdr:row>0</xdr:row>
      <xdr:rowOff>1316182</xdr:rowOff>
    </xdr:to>
    <xdr:sp macro="" textlink="">
      <xdr:nvSpPr>
        <xdr:cNvPr id="7" name="6 Rectángulo redondeado">
          <a:extLst>
            <a:ext uri="{FF2B5EF4-FFF2-40B4-BE49-F238E27FC236}">
              <a16:creationId xmlns:a16="http://schemas.microsoft.com/office/drawing/2014/main" id="{00000000-0008-0000-9200-000007000000}"/>
            </a:ext>
          </a:extLst>
        </xdr:cNvPr>
        <xdr:cNvSpPr/>
      </xdr:nvSpPr>
      <xdr:spPr>
        <a:xfrm>
          <a:off x="0" y="0"/>
          <a:ext cx="13300364" cy="1316182"/>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3200" b="1">
              <a:solidFill>
                <a:schemeClr val="lt1"/>
              </a:solidFill>
              <a:effectLst/>
              <a:latin typeface="+mn-lt"/>
              <a:ea typeface="+mn-ea"/>
              <a:cs typeface="+mn-cs"/>
            </a:rPr>
            <a:t>Informe Sistema Dominicano de Seguridad Social (SDSS)</a:t>
          </a:r>
          <a:endParaRPr lang="es-DO" sz="4400">
            <a:effectLst/>
          </a:endParaRPr>
        </a:p>
      </xdr:txBody>
    </xdr:sp>
    <xdr:clientData/>
  </xdr:twoCellAnchor>
  <xdr:twoCellAnchor editAs="oneCell">
    <xdr:from>
      <xdr:col>0</xdr:col>
      <xdr:colOff>710045</xdr:colOff>
      <xdr:row>0</xdr:row>
      <xdr:rowOff>155864</xdr:rowOff>
    </xdr:from>
    <xdr:to>
      <xdr:col>1</xdr:col>
      <xdr:colOff>511657</xdr:colOff>
      <xdr:row>0</xdr:row>
      <xdr:rowOff>900546</xdr:rowOff>
    </xdr:to>
    <xdr:pic>
      <xdr:nvPicPr>
        <xdr:cNvPr id="8" name="1 Imagen" descr="logo_2x4.bmp">
          <a:hlinkClick xmlns:r="http://schemas.openxmlformats.org/officeDocument/2006/relationships" r:id="rId1"/>
          <a:extLst>
            <a:ext uri="{FF2B5EF4-FFF2-40B4-BE49-F238E27FC236}">
              <a16:creationId xmlns:a16="http://schemas.microsoft.com/office/drawing/2014/main" id="{00000000-0008-0000-92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5" y="155864"/>
          <a:ext cx="1031203" cy="7446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0</xdr:colOff>
      <xdr:row>0</xdr:row>
      <xdr:rowOff>2552700</xdr:rowOff>
    </xdr:to>
    <xdr:sp macro="" textlink="">
      <xdr:nvSpPr>
        <xdr:cNvPr id="8" name="6 Rectángulo redondeado">
          <a:extLst>
            <a:ext uri="{FF2B5EF4-FFF2-40B4-BE49-F238E27FC236}">
              <a16:creationId xmlns:a16="http://schemas.microsoft.com/office/drawing/2014/main" id="{00000000-0008-0000-9500-000008000000}"/>
            </a:ext>
          </a:extLst>
        </xdr:cNvPr>
        <xdr:cNvSpPr/>
      </xdr:nvSpPr>
      <xdr:spPr>
        <a:xfrm>
          <a:off x="0" y="0"/>
          <a:ext cx="27470100" cy="2552700"/>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5400" b="1">
              <a:solidFill>
                <a:schemeClr val="lt1"/>
              </a:solidFill>
              <a:effectLst/>
              <a:latin typeface="Arial" panose="020B0604020202020204" pitchFamily="34" charset="0"/>
              <a:ea typeface="+mn-ea"/>
              <a:cs typeface="Arial" panose="020B0604020202020204" pitchFamily="34" charset="0"/>
            </a:rPr>
            <a:t>Informe Sistema Dominicano de Seguridad Social (SDSS)</a:t>
          </a:r>
          <a:endParaRPr lang="es-DO" sz="5400">
            <a:effectLst/>
            <a:latin typeface="Arial" panose="020B0604020202020204" pitchFamily="34" charset="0"/>
            <a:cs typeface="Arial" panose="020B0604020202020204" pitchFamily="34" charset="0"/>
          </a:endParaRPr>
        </a:p>
      </xdr:txBody>
    </xdr:sp>
    <xdr:clientData/>
  </xdr:twoCellAnchor>
  <xdr:twoCellAnchor editAs="oneCell">
    <xdr:from>
      <xdr:col>0</xdr:col>
      <xdr:colOff>966355</xdr:colOff>
      <xdr:row>0</xdr:row>
      <xdr:rowOff>647700</xdr:rowOff>
    </xdr:from>
    <xdr:to>
      <xdr:col>2</xdr:col>
      <xdr:colOff>151240</xdr:colOff>
      <xdr:row>0</xdr:row>
      <xdr:rowOff>1916234</xdr:rowOff>
    </xdr:to>
    <xdr:pic>
      <xdr:nvPicPr>
        <xdr:cNvPr id="9" name="1 Imagen" descr="logo_2x4.bmp">
          <a:hlinkClick xmlns:r="http://schemas.openxmlformats.org/officeDocument/2006/relationships" r:id="rId1"/>
          <a:extLst>
            <a:ext uri="{FF2B5EF4-FFF2-40B4-BE49-F238E27FC236}">
              <a16:creationId xmlns:a16="http://schemas.microsoft.com/office/drawing/2014/main" id="{00000000-0008-0000-95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66355" y="647700"/>
          <a:ext cx="1737585" cy="12685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27615</xdr:rowOff>
    </xdr:from>
    <xdr:to>
      <xdr:col>12</xdr:col>
      <xdr:colOff>0</xdr:colOff>
      <xdr:row>4</xdr:row>
      <xdr:rowOff>136072</xdr:rowOff>
    </xdr:to>
    <xdr:sp macro="" textlink="">
      <xdr:nvSpPr>
        <xdr:cNvPr id="143" name="142 Rectángulo redondeado">
          <a:extLst>
            <a:ext uri="{FF2B5EF4-FFF2-40B4-BE49-F238E27FC236}">
              <a16:creationId xmlns:a16="http://schemas.microsoft.com/office/drawing/2014/main" id="{00000000-0008-0000-0200-00008F000000}"/>
            </a:ext>
          </a:extLst>
        </xdr:cNvPr>
        <xdr:cNvSpPr/>
      </xdr:nvSpPr>
      <xdr:spPr>
        <a:xfrm>
          <a:off x="0" y="27615"/>
          <a:ext cx="12123964" cy="816028"/>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600" b="1"/>
            <a:t>Ley 87-01</a:t>
          </a:r>
        </a:p>
        <a:p>
          <a:pPr algn="ctr"/>
          <a:r>
            <a:rPr lang="en-US" sz="1400" b="1"/>
            <a:t>Crea el Sistema Dominicano de Seguridad Social</a:t>
          </a:r>
        </a:p>
      </xdr:txBody>
    </xdr:sp>
    <xdr:clientData/>
  </xdr:twoCellAnchor>
  <xdr:twoCellAnchor>
    <xdr:from>
      <xdr:col>0</xdr:col>
      <xdr:colOff>0</xdr:colOff>
      <xdr:row>6</xdr:row>
      <xdr:rowOff>68036</xdr:rowOff>
    </xdr:from>
    <xdr:to>
      <xdr:col>11</xdr:col>
      <xdr:colOff>762000</xdr:colOff>
      <xdr:row>45</xdr:row>
      <xdr:rowOff>144876</xdr:rowOff>
    </xdr:to>
    <xdr:grpSp>
      <xdr:nvGrpSpPr>
        <xdr:cNvPr id="379" name="378 Grupo">
          <a:extLst>
            <a:ext uri="{FF2B5EF4-FFF2-40B4-BE49-F238E27FC236}">
              <a16:creationId xmlns:a16="http://schemas.microsoft.com/office/drawing/2014/main" id="{00000000-0008-0000-0200-00007B010000}"/>
            </a:ext>
          </a:extLst>
        </xdr:cNvPr>
        <xdr:cNvGrpSpPr/>
      </xdr:nvGrpSpPr>
      <xdr:grpSpPr>
        <a:xfrm>
          <a:off x="0" y="1129393"/>
          <a:ext cx="11293929" cy="7683233"/>
          <a:chOff x="-28612" y="1203657"/>
          <a:chExt cx="12405678" cy="5478027"/>
        </a:xfrm>
      </xdr:grpSpPr>
      <xdr:sp macro="" textlink="">
        <xdr:nvSpPr>
          <xdr:cNvPr id="115" name="114 Rectángulo redondeado">
            <a:extLst>
              <a:ext uri="{FF2B5EF4-FFF2-40B4-BE49-F238E27FC236}">
                <a16:creationId xmlns:a16="http://schemas.microsoft.com/office/drawing/2014/main" id="{00000000-0008-0000-0200-000073000000}"/>
              </a:ext>
            </a:extLst>
          </xdr:cNvPr>
          <xdr:cNvSpPr/>
        </xdr:nvSpPr>
        <xdr:spPr>
          <a:xfrm>
            <a:off x="7347857" y="5972897"/>
            <a:ext cx="5001025" cy="225083"/>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01-Jun-2009</a:t>
            </a:r>
          </a:p>
        </xdr:txBody>
      </xdr:sp>
      <xdr:sp macro="" textlink="">
        <xdr:nvSpPr>
          <xdr:cNvPr id="117" name="116 Rectángulo redondeado">
            <a:extLst>
              <a:ext uri="{FF2B5EF4-FFF2-40B4-BE49-F238E27FC236}">
                <a16:creationId xmlns:a16="http://schemas.microsoft.com/office/drawing/2014/main" id="{00000000-0008-0000-0200-000075000000}"/>
              </a:ext>
            </a:extLst>
          </xdr:cNvPr>
          <xdr:cNvSpPr/>
        </xdr:nvSpPr>
        <xdr:spPr>
          <a:xfrm>
            <a:off x="7359426" y="6465248"/>
            <a:ext cx="4973324" cy="216436"/>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01-Sep-2009</a:t>
            </a:r>
          </a:p>
        </xdr:txBody>
      </xdr:sp>
      <xdr:sp macro="" textlink="">
        <xdr:nvSpPr>
          <xdr:cNvPr id="121" name="120 Rectángulo redondeado">
            <a:extLst>
              <a:ext uri="{FF2B5EF4-FFF2-40B4-BE49-F238E27FC236}">
                <a16:creationId xmlns:a16="http://schemas.microsoft.com/office/drawing/2014/main" id="{00000000-0008-0000-0200-000079000000}"/>
              </a:ext>
            </a:extLst>
          </xdr:cNvPr>
          <xdr:cNvSpPr/>
        </xdr:nvSpPr>
        <xdr:spPr>
          <a:xfrm>
            <a:off x="7307736" y="1203657"/>
            <a:ext cx="5069330" cy="359332"/>
          </a:xfrm>
          <a:prstGeom prst="roundRect">
            <a:avLst/>
          </a:prstGeom>
          <a:solidFill>
            <a:srgbClr val="00539B"/>
          </a:solidFill>
          <a:ln/>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Fechas</a:t>
            </a:r>
          </a:p>
        </xdr:txBody>
      </xdr:sp>
      <xdr:sp macro="" textlink="">
        <xdr:nvSpPr>
          <xdr:cNvPr id="151" name="150 Rectángulo redondeado">
            <a:extLst>
              <a:ext uri="{FF2B5EF4-FFF2-40B4-BE49-F238E27FC236}">
                <a16:creationId xmlns:a16="http://schemas.microsoft.com/office/drawing/2014/main" id="{00000000-0008-0000-0200-000097000000}"/>
              </a:ext>
            </a:extLst>
          </xdr:cNvPr>
          <xdr:cNvSpPr/>
        </xdr:nvSpPr>
        <xdr:spPr>
          <a:xfrm>
            <a:off x="-28612" y="1225579"/>
            <a:ext cx="6599463" cy="348760"/>
          </a:xfrm>
          <a:prstGeom prst="roundRect">
            <a:avLst/>
          </a:prstGeom>
          <a:solidFill>
            <a:srgbClr val="00539B"/>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Acontecimientos</a:t>
            </a:r>
            <a:r>
              <a:rPr lang="en-US" sz="1400">
                <a:latin typeface="Arial" panose="020B0604020202020204" pitchFamily="34" charset="0"/>
                <a:cs typeface="Arial" panose="020B0604020202020204" pitchFamily="34" charset="0"/>
              </a:rPr>
              <a:t> </a:t>
            </a:r>
          </a:p>
        </xdr:txBody>
      </xdr:sp>
      <xdr:sp macro="" textlink="">
        <xdr:nvSpPr>
          <xdr:cNvPr id="333" name="332 Rectángulo redondeado">
            <a:extLst>
              <a:ext uri="{FF2B5EF4-FFF2-40B4-BE49-F238E27FC236}">
                <a16:creationId xmlns:a16="http://schemas.microsoft.com/office/drawing/2014/main" id="{00000000-0008-0000-0200-00004D010000}"/>
              </a:ext>
            </a:extLst>
          </xdr:cNvPr>
          <xdr:cNvSpPr/>
        </xdr:nvSpPr>
        <xdr:spPr>
          <a:xfrm>
            <a:off x="7364475" y="5593617"/>
            <a:ext cx="4964450" cy="220470"/>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01-Sep-2008</a:t>
            </a:r>
          </a:p>
        </xdr:txBody>
      </xdr:sp>
      <xdr:sp macro="" textlink="">
        <xdr:nvSpPr>
          <xdr:cNvPr id="338" name="337 Rectángulo redondeado">
            <a:extLst>
              <a:ext uri="{FF2B5EF4-FFF2-40B4-BE49-F238E27FC236}">
                <a16:creationId xmlns:a16="http://schemas.microsoft.com/office/drawing/2014/main" id="{00000000-0008-0000-0200-000052010000}"/>
              </a:ext>
            </a:extLst>
          </xdr:cNvPr>
          <xdr:cNvSpPr/>
        </xdr:nvSpPr>
        <xdr:spPr>
          <a:xfrm>
            <a:off x="7362074" y="4666108"/>
            <a:ext cx="4959489" cy="234313"/>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 Mar 2004</a:t>
            </a:r>
          </a:p>
        </xdr:txBody>
      </xdr:sp>
      <xdr:sp macro="" textlink="">
        <xdr:nvSpPr>
          <xdr:cNvPr id="339" name="338 Rectángulo redondeado">
            <a:extLst>
              <a:ext uri="{FF2B5EF4-FFF2-40B4-BE49-F238E27FC236}">
                <a16:creationId xmlns:a16="http://schemas.microsoft.com/office/drawing/2014/main" id="{00000000-0008-0000-0200-000053010000}"/>
              </a:ext>
            </a:extLst>
          </xdr:cNvPr>
          <xdr:cNvSpPr/>
        </xdr:nvSpPr>
        <xdr:spPr>
          <a:xfrm>
            <a:off x="7348414" y="5140278"/>
            <a:ext cx="4966851" cy="236171"/>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01-Sep-2007</a:t>
            </a:r>
          </a:p>
        </xdr:txBody>
      </xdr:sp>
      <xdr:sp macro="" textlink="">
        <xdr:nvSpPr>
          <xdr:cNvPr id="351" name="350 Flecha derecha">
            <a:extLst>
              <a:ext uri="{FF2B5EF4-FFF2-40B4-BE49-F238E27FC236}">
                <a16:creationId xmlns:a16="http://schemas.microsoft.com/office/drawing/2014/main" id="{00000000-0008-0000-0200-00005F010000}"/>
              </a:ext>
            </a:extLst>
          </xdr:cNvPr>
          <xdr:cNvSpPr/>
        </xdr:nvSpPr>
        <xdr:spPr>
          <a:xfrm>
            <a:off x="6773515" y="2156190"/>
            <a:ext cx="443595" cy="106529"/>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2" name="351 Flecha derecha">
            <a:extLst>
              <a:ext uri="{FF2B5EF4-FFF2-40B4-BE49-F238E27FC236}">
                <a16:creationId xmlns:a16="http://schemas.microsoft.com/office/drawing/2014/main" id="{00000000-0008-0000-0200-000060010000}"/>
              </a:ext>
            </a:extLst>
          </xdr:cNvPr>
          <xdr:cNvSpPr/>
        </xdr:nvSpPr>
        <xdr:spPr>
          <a:xfrm>
            <a:off x="6747421" y="2639139"/>
            <a:ext cx="443595" cy="102831"/>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3" name="352 Flecha derecha">
            <a:extLst>
              <a:ext uri="{FF2B5EF4-FFF2-40B4-BE49-F238E27FC236}">
                <a16:creationId xmlns:a16="http://schemas.microsoft.com/office/drawing/2014/main" id="{00000000-0008-0000-0200-000061010000}"/>
              </a:ext>
            </a:extLst>
          </xdr:cNvPr>
          <xdr:cNvSpPr/>
        </xdr:nvSpPr>
        <xdr:spPr>
          <a:xfrm>
            <a:off x="6753910" y="2994516"/>
            <a:ext cx="443595" cy="127144"/>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4" name="353 Flecha derecha">
            <a:extLst>
              <a:ext uri="{FF2B5EF4-FFF2-40B4-BE49-F238E27FC236}">
                <a16:creationId xmlns:a16="http://schemas.microsoft.com/office/drawing/2014/main" id="{00000000-0008-0000-0200-000062010000}"/>
              </a:ext>
            </a:extLst>
          </xdr:cNvPr>
          <xdr:cNvSpPr/>
        </xdr:nvSpPr>
        <xdr:spPr>
          <a:xfrm>
            <a:off x="6770476" y="3468353"/>
            <a:ext cx="443595" cy="100220"/>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5" name="354 Flecha derecha">
            <a:extLst>
              <a:ext uri="{FF2B5EF4-FFF2-40B4-BE49-F238E27FC236}">
                <a16:creationId xmlns:a16="http://schemas.microsoft.com/office/drawing/2014/main" id="{00000000-0008-0000-0200-000063010000}"/>
              </a:ext>
            </a:extLst>
          </xdr:cNvPr>
          <xdr:cNvSpPr/>
        </xdr:nvSpPr>
        <xdr:spPr>
          <a:xfrm>
            <a:off x="6746574" y="4725842"/>
            <a:ext cx="443595" cy="116486"/>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6" name="355 Flecha derecha">
            <a:extLst>
              <a:ext uri="{FF2B5EF4-FFF2-40B4-BE49-F238E27FC236}">
                <a16:creationId xmlns:a16="http://schemas.microsoft.com/office/drawing/2014/main" id="{00000000-0008-0000-0200-000064010000}"/>
              </a:ext>
            </a:extLst>
          </xdr:cNvPr>
          <xdr:cNvSpPr/>
        </xdr:nvSpPr>
        <xdr:spPr>
          <a:xfrm>
            <a:off x="6786360" y="5190566"/>
            <a:ext cx="443595" cy="114931"/>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7" name="356 Flecha derecha">
            <a:extLst>
              <a:ext uri="{FF2B5EF4-FFF2-40B4-BE49-F238E27FC236}">
                <a16:creationId xmlns:a16="http://schemas.microsoft.com/office/drawing/2014/main" id="{00000000-0008-0000-0200-000065010000}"/>
              </a:ext>
            </a:extLst>
          </xdr:cNvPr>
          <xdr:cNvSpPr/>
        </xdr:nvSpPr>
        <xdr:spPr>
          <a:xfrm>
            <a:off x="6749545" y="5637066"/>
            <a:ext cx="443595" cy="122695"/>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8" name="357 Flecha derecha">
            <a:extLst>
              <a:ext uri="{FF2B5EF4-FFF2-40B4-BE49-F238E27FC236}">
                <a16:creationId xmlns:a16="http://schemas.microsoft.com/office/drawing/2014/main" id="{00000000-0008-0000-0200-000066010000}"/>
              </a:ext>
            </a:extLst>
          </xdr:cNvPr>
          <xdr:cNvSpPr/>
        </xdr:nvSpPr>
        <xdr:spPr>
          <a:xfrm>
            <a:off x="6760585" y="6028892"/>
            <a:ext cx="443595" cy="113163"/>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9" name="358 Flecha derecha">
            <a:extLst>
              <a:ext uri="{FF2B5EF4-FFF2-40B4-BE49-F238E27FC236}">
                <a16:creationId xmlns:a16="http://schemas.microsoft.com/office/drawing/2014/main" id="{00000000-0008-0000-0200-000067010000}"/>
              </a:ext>
            </a:extLst>
          </xdr:cNvPr>
          <xdr:cNvSpPr/>
        </xdr:nvSpPr>
        <xdr:spPr>
          <a:xfrm>
            <a:off x="6776392" y="6530066"/>
            <a:ext cx="443595" cy="97051"/>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60" name="359 Flecha derecha">
            <a:extLst>
              <a:ext uri="{FF2B5EF4-FFF2-40B4-BE49-F238E27FC236}">
                <a16:creationId xmlns:a16="http://schemas.microsoft.com/office/drawing/2014/main" id="{00000000-0008-0000-0200-000068010000}"/>
              </a:ext>
            </a:extLst>
          </xdr:cNvPr>
          <xdr:cNvSpPr/>
        </xdr:nvSpPr>
        <xdr:spPr>
          <a:xfrm>
            <a:off x="6763710" y="3832842"/>
            <a:ext cx="443595" cy="110696"/>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61" name="360 Flecha derecha">
            <a:extLst>
              <a:ext uri="{FF2B5EF4-FFF2-40B4-BE49-F238E27FC236}">
                <a16:creationId xmlns:a16="http://schemas.microsoft.com/office/drawing/2014/main" id="{00000000-0008-0000-0200-000069010000}"/>
              </a:ext>
            </a:extLst>
          </xdr:cNvPr>
          <xdr:cNvSpPr/>
        </xdr:nvSpPr>
        <xdr:spPr>
          <a:xfrm>
            <a:off x="6788878" y="4270230"/>
            <a:ext cx="443595" cy="111040"/>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62" name="361 Rectángulo redondeado">
            <a:extLst>
              <a:ext uri="{FF2B5EF4-FFF2-40B4-BE49-F238E27FC236}">
                <a16:creationId xmlns:a16="http://schemas.microsoft.com/office/drawing/2014/main" id="{00000000-0008-0000-0200-00006A010000}"/>
              </a:ext>
            </a:extLst>
          </xdr:cNvPr>
          <xdr:cNvSpPr/>
        </xdr:nvSpPr>
        <xdr:spPr>
          <a:xfrm>
            <a:off x="7334472" y="2549761"/>
            <a:ext cx="4992220" cy="246927"/>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24-Abr-2001</a:t>
            </a:r>
          </a:p>
        </xdr:txBody>
      </xdr:sp>
      <xdr:sp macro="" textlink="">
        <xdr:nvSpPr>
          <xdr:cNvPr id="363" name="362 Rectángulo redondeado">
            <a:extLst>
              <a:ext uri="{FF2B5EF4-FFF2-40B4-BE49-F238E27FC236}">
                <a16:creationId xmlns:a16="http://schemas.microsoft.com/office/drawing/2014/main" id="{00000000-0008-0000-0200-00006B010000}"/>
              </a:ext>
            </a:extLst>
          </xdr:cNvPr>
          <xdr:cNvSpPr/>
        </xdr:nvSpPr>
        <xdr:spPr>
          <a:xfrm>
            <a:off x="7300837" y="2071372"/>
            <a:ext cx="5011744" cy="26464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16-Ago-1996 / 09/Sep./1998</a:t>
            </a:r>
          </a:p>
        </xdr:txBody>
      </xdr:sp>
      <xdr:sp macro="" textlink="">
        <xdr:nvSpPr>
          <xdr:cNvPr id="364" name="363 Rectángulo redondeado">
            <a:extLst>
              <a:ext uri="{FF2B5EF4-FFF2-40B4-BE49-F238E27FC236}">
                <a16:creationId xmlns:a16="http://schemas.microsoft.com/office/drawing/2014/main" id="{00000000-0008-0000-0200-00006C010000}"/>
              </a:ext>
            </a:extLst>
          </xdr:cNvPr>
          <xdr:cNvSpPr/>
        </xdr:nvSpPr>
        <xdr:spPr>
          <a:xfrm>
            <a:off x="7339853" y="2943116"/>
            <a:ext cx="4975412" cy="252822"/>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09-May-2001</a:t>
            </a:r>
          </a:p>
        </xdr:txBody>
      </xdr:sp>
      <xdr:sp macro="" textlink="">
        <xdr:nvSpPr>
          <xdr:cNvPr id="365" name="364 Rectángulo redondeado">
            <a:extLst>
              <a:ext uri="{FF2B5EF4-FFF2-40B4-BE49-F238E27FC236}">
                <a16:creationId xmlns:a16="http://schemas.microsoft.com/office/drawing/2014/main" id="{00000000-0008-0000-0200-00006D010000}"/>
              </a:ext>
            </a:extLst>
          </xdr:cNvPr>
          <xdr:cNvSpPr/>
        </xdr:nvSpPr>
        <xdr:spPr>
          <a:xfrm>
            <a:off x="7334773" y="3388635"/>
            <a:ext cx="4980491" cy="244940"/>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a:t>
            </a:r>
            <a:r>
              <a:rPr lang="en-US" sz="1400" b="1" baseline="0">
                <a:latin typeface="Arial" panose="020B0604020202020204" pitchFamily="34" charset="0"/>
                <a:cs typeface="Arial" panose="020B0604020202020204" pitchFamily="34" charset="0"/>
              </a:rPr>
              <a:t> Nov-2002</a:t>
            </a:r>
            <a:endParaRPr lang="en-US" sz="1400" b="1">
              <a:latin typeface="Arial" panose="020B0604020202020204" pitchFamily="34" charset="0"/>
              <a:cs typeface="Arial" panose="020B0604020202020204" pitchFamily="34" charset="0"/>
            </a:endParaRPr>
          </a:p>
        </xdr:txBody>
      </xdr:sp>
      <xdr:sp macro="" textlink="">
        <xdr:nvSpPr>
          <xdr:cNvPr id="366" name="365 Rectángulo redondeado">
            <a:extLst>
              <a:ext uri="{FF2B5EF4-FFF2-40B4-BE49-F238E27FC236}">
                <a16:creationId xmlns:a16="http://schemas.microsoft.com/office/drawing/2014/main" id="{00000000-0008-0000-0200-00006E010000}"/>
              </a:ext>
            </a:extLst>
          </xdr:cNvPr>
          <xdr:cNvSpPr/>
        </xdr:nvSpPr>
        <xdr:spPr>
          <a:xfrm>
            <a:off x="7345457" y="3785046"/>
            <a:ext cx="4969808" cy="247778"/>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01-Feb-2003</a:t>
            </a:r>
          </a:p>
        </xdr:txBody>
      </xdr:sp>
      <xdr:sp macro="" textlink="">
        <xdr:nvSpPr>
          <xdr:cNvPr id="367" name="366 Rectángulo redondeado">
            <a:extLst>
              <a:ext uri="{FF2B5EF4-FFF2-40B4-BE49-F238E27FC236}">
                <a16:creationId xmlns:a16="http://schemas.microsoft.com/office/drawing/2014/main" id="{00000000-0008-0000-0200-00006F010000}"/>
              </a:ext>
            </a:extLst>
          </xdr:cNvPr>
          <xdr:cNvSpPr/>
        </xdr:nvSpPr>
        <xdr:spPr>
          <a:xfrm>
            <a:off x="7362543" y="4202206"/>
            <a:ext cx="4963927" cy="22986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01-Jul-2003</a:t>
            </a:r>
          </a:p>
        </xdr:txBody>
      </xdr:sp>
      <xdr:sp macro="" textlink="">
        <xdr:nvSpPr>
          <xdr:cNvPr id="368" name="367 Rectángulo redondeado">
            <a:extLst>
              <a:ext uri="{FF2B5EF4-FFF2-40B4-BE49-F238E27FC236}">
                <a16:creationId xmlns:a16="http://schemas.microsoft.com/office/drawing/2014/main" id="{00000000-0008-0000-0200-000070010000}"/>
              </a:ext>
            </a:extLst>
          </xdr:cNvPr>
          <xdr:cNvSpPr/>
        </xdr:nvSpPr>
        <xdr:spPr>
          <a:xfrm>
            <a:off x="0" y="6383833"/>
            <a:ext cx="6626087" cy="259461"/>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Subsidio por Enfermedad Común</a:t>
            </a:r>
          </a:p>
        </xdr:txBody>
      </xdr:sp>
      <xdr:sp macro="" textlink="">
        <xdr:nvSpPr>
          <xdr:cNvPr id="369" name="368 Rectángulo redondeado">
            <a:extLst>
              <a:ext uri="{FF2B5EF4-FFF2-40B4-BE49-F238E27FC236}">
                <a16:creationId xmlns:a16="http://schemas.microsoft.com/office/drawing/2014/main" id="{00000000-0008-0000-0200-000071010000}"/>
              </a:ext>
            </a:extLst>
          </xdr:cNvPr>
          <xdr:cNvSpPr/>
        </xdr:nvSpPr>
        <xdr:spPr>
          <a:xfrm>
            <a:off x="0" y="3320999"/>
            <a:ext cx="6626599" cy="258831"/>
          </a:xfrm>
          <a:prstGeom prst="roundRect">
            <a:avLst/>
          </a:prstGeom>
          <a:solidFill>
            <a:srgbClr val="00539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PBS Seguro Familiar de Salud del Régimen Subsidiado</a:t>
            </a:r>
          </a:p>
        </xdr:txBody>
      </xdr:sp>
      <xdr:sp macro="" textlink="">
        <xdr:nvSpPr>
          <xdr:cNvPr id="370" name="369 Rectángulo redondeado">
            <a:extLst>
              <a:ext uri="{FF2B5EF4-FFF2-40B4-BE49-F238E27FC236}">
                <a16:creationId xmlns:a16="http://schemas.microsoft.com/office/drawing/2014/main" id="{00000000-0008-0000-0200-000072010000}"/>
              </a:ext>
            </a:extLst>
          </xdr:cNvPr>
          <xdr:cNvSpPr/>
        </xdr:nvSpPr>
        <xdr:spPr>
          <a:xfrm>
            <a:off x="0" y="2928534"/>
            <a:ext cx="6625883" cy="259725"/>
          </a:xfrm>
          <a:prstGeom prst="roundRect">
            <a:avLst/>
          </a:prstGeom>
          <a:solidFill>
            <a:srgbClr val="00539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•Promulgación de la Ley Poder Ejecutivo </a:t>
            </a:r>
          </a:p>
        </xdr:txBody>
      </xdr:sp>
      <xdr:sp macro="" textlink="">
        <xdr:nvSpPr>
          <xdr:cNvPr id="371" name="370 Rectángulo redondeado">
            <a:extLst>
              <a:ext uri="{FF2B5EF4-FFF2-40B4-BE49-F238E27FC236}">
                <a16:creationId xmlns:a16="http://schemas.microsoft.com/office/drawing/2014/main" id="{00000000-0008-0000-0200-000073010000}"/>
              </a:ext>
            </a:extLst>
          </xdr:cNvPr>
          <xdr:cNvSpPr/>
        </xdr:nvSpPr>
        <xdr:spPr>
          <a:xfrm>
            <a:off x="-1" y="3748741"/>
            <a:ext cx="6608267" cy="245693"/>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Proceso Afiliación  Pensiones del Régimen Contributivo</a:t>
            </a:r>
          </a:p>
        </xdr:txBody>
      </xdr:sp>
      <xdr:sp macro="" textlink="">
        <xdr:nvSpPr>
          <xdr:cNvPr id="372" name="371 Rectángulo redondeado">
            <a:extLst>
              <a:ext uri="{FF2B5EF4-FFF2-40B4-BE49-F238E27FC236}">
                <a16:creationId xmlns:a16="http://schemas.microsoft.com/office/drawing/2014/main" id="{00000000-0008-0000-0200-000074010000}"/>
              </a:ext>
            </a:extLst>
          </xdr:cNvPr>
          <xdr:cNvSpPr/>
        </xdr:nvSpPr>
        <xdr:spPr>
          <a:xfrm>
            <a:off x="22411" y="4176741"/>
            <a:ext cx="6600264" cy="255331"/>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Proceso  Recaudo Pensiones del Régimen Contributivo</a:t>
            </a:r>
          </a:p>
        </xdr:txBody>
      </xdr:sp>
      <xdr:sp macro="" textlink="">
        <xdr:nvSpPr>
          <xdr:cNvPr id="373" name="372 Rectángulo redondeado">
            <a:extLst>
              <a:ext uri="{FF2B5EF4-FFF2-40B4-BE49-F238E27FC236}">
                <a16:creationId xmlns:a16="http://schemas.microsoft.com/office/drawing/2014/main" id="{00000000-0008-0000-0200-000075010000}"/>
              </a:ext>
            </a:extLst>
          </xdr:cNvPr>
          <xdr:cNvSpPr/>
        </xdr:nvSpPr>
        <xdr:spPr>
          <a:xfrm>
            <a:off x="0" y="4643652"/>
            <a:ext cx="6618292" cy="272125"/>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Proceso</a:t>
            </a:r>
            <a:r>
              <a:rPr lang="en-US" sz="1400" b="1" baseline="0">
                <a:latin typeface="Arial" panose="020B0604020202020204" pitchFamily="34" charset="0"/>
                <a:cs typeface="Arial" panose="020B0604020202020204" pitchFamily="34" charset="0"/>
              </a:rPr>
              <a:t>  Recaudo Seguro Riesgos Laborales</a:t>
            </a:r>
            <a:endParaRPr lang="en-US" sz="1400" b="1">
              <a:latin typeface="Arial" panose="020B0604020202020204" pitchFamily="34" charset="0"/>
              <a:cs typeface="Arial" panose="020B0604020202020204" pitchFamily="34" charset="0"/>
            </a:endParaRPr>
          </a:p>
        </xdr:txBody>
      </xdr:sp>
      <xdr:sp macro="" textlink="">
        <xdr:nvSpPr>
          <xdr:cNvPr id="374" name="373 Rectángulo redondeado">
            <a:extLst>
              <a:ext uri="{FF2B5EF4-FFF2-40B4-BE49-F238E27FC236}">
                <a16:creationId xmlns:a16="http://schemas.microsoft.com/office/drawing/2014/main" id="{00000000-0008-0000-0200-000076010000}"/>
              </a:ext>
            </a:extLst>
          </xdr:cNvPr>
          <xdr:cNvSpPr/>
        </xdr:nvSpPr>
        <xdr:spPr>
          <a:xfrm>
            <a:off x="0" y="5098080"/>
            <a:ext cx="6633882" cy="270691"/>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r>
              <a:rPr lang="en-US" sz="1400" b="1">
                <a:solidFill>
                  <a:schemeClr val="lt1"/>
                </a:solidFill>
                <a:effectLst/>
                <a:latin typeface="Arial" panose="020B0604020202020204" pitchFamily="34" charset="0"/>
                <a:ea typeface="+mn-ea"/>
                <a:cs typeface="Arial" panose="020B0604020202020204" pitchFamily="34" charset="0"/>
              </a:rPr>
              <a:t>•Inicio PDSS del Seguro Familiar de Salud del Régimen Contributivo</a:t>
            </a:r>
            <a:endParaRPr lang="en-US" sz="1400">
              <a:effectLst/>
              <a:latin typeface="Arial" panose="020B0604020202020204" pitchFamily="34" charset="0"/>
              <a:cs typeface="Arial" panose="020B0604020202020204" pitchFamily="34" charset="0"/>
            </a:endParaRPr>
          </a:p>
        </xdr:txBody>
      </xdr:sp>
      <xdr:sp macro="" textlink="">
        <xdr:nvSpPr>
          <xdr:cNvPr id="375" name="374 Rectángulo redondeado">
            <a:extLst>
              <a:ext uri="{FF2B5EF4-FFF2-40B4-BE49-F238E27FC236}">
                <a16:creationId xmlns:a16="http://schemas.microsoft.com/office/drawing/2014/main" id="{00000000-0008-0000-0200-000077010000}"/>
              </a:ext>
            </a:extLst>
          </xdr:cNvPr>
          <xdr:cNvSpPr/>
        </xdr:nvSpPr>
        <xdr:spPr>
          <a:xfrm>
            <a:off x="0" y="5565837"/>
            <a:ext cx="6622676" cy="255928"/>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Subsidio Maternidad y Lactancia</a:t>
            </a:r>
          </a:p>
        </xdr:txBody>
      </xdr:sp>
      <xdr:sp macro="" textlink="">
        <xdr:nvSpPr>
          <xdr:cNvPr id="376" name="375 Rectángulo redondeado">
            <a:extLst>
              <a:ext uri="{FF2B5EF4-FFF2-40B4-BE49-F238E27FC236}">
                <a16:creationId xmlns:a16="http://schemas.microsoft.com/office/drawing/2014/main" id="{00000000-0008-0000-0200-000078010000}"/>
              </a:ext>
            </a:extLst>
          </xdr:cNvPr>
          <xdr:cNvSpPr/>
        </xdr:nvSpPr>
        <xdr:spPr>
          <a:xfrm>
            <a:off x="0" y="5948470"/>
            <a:ext cx="6633882" cy="249509"/>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Servicio Estancias Infantiles</a:t>
            </a:r>
          </a:p>
        </xdr:txBody>
      </xdr:sp>
      <xdr:sp macro="" textlink="">
        <xdr:nvSpPr>
          <xdr:cNvPr id="377" name="376 Rectángulo redondeado">
            <a:extLst>
              <a:ext uri="{FF2B5EF4-FFF2-40B4-BE49-F238E27FC236}">
                <a16:creationId xmlns:a16="http://schemas.microsoft.com/office/drawing/2014/main" id="{00000000-0008-0000-0200-000079010000}"/>
              </a:ext>
            </a:extLst>
          </xdr:cNvPr>
          <xdr:cNvSpPr/>
        </xdr:nvSpPr>
        <xdr:spPr>
          <a:xfrm>
            <a:off x="27782" y="2046622"/>
            <a:ext cx="6584210" cy="281718"/>
          </a:xfrm>
          <a:prstGeom prst="roundRect">
            <a:avLst/>
          </a:prstGeom>
          <a:solidFill>
            <a:srgbClr val="00539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a:latin typeface="Arial" panose="020B0604020202020204" pitchFamily="34" charset="0"/>
                <a:cs typeface="Arial" panose="020B0604020202020204" pitchFamily="34" charset="0"/>
              </a:rPr>
              <a:t>•</a:t>
            </a:r>
            <a:r>
              <a:rPr lang="en-US" sz="1400" b="1">
                <a:latin typeface="Arial" panose="020B0604020202020204" pitchFamily="34" charset="0"/>
                <a:cs typeface="Arial" panose="020B0604020202020204" pitchFamily="34" charset="0"/>
              </a:rPr>
              <a:t>Introducción de  la Ley al Congreso</a:t>
            </a:r>
            <a:r>
              <a:rPr lang="en-US" sz="1400" b="1" baseline="0">
                <a:latin typeface="Arial" panose="020B0604020202020204" pitchFamily="34" charset="0"/>
                <a:cs typeface="Arial" panose="020B0604020202020204" pitchFamily="34" charset="0"/>
              </a:rPr>
              <a:t> Nacional</a:t>
            </a:r>
            <a:endParaRPr lang="en-US" sz="1400" b="1">
              <a:latin typeface="Arial" panose="020B0604020202020204" pitchFamily="34" charset="0"/>
              <a:cs typeface="Arial" panose="020B0604020202020204" pitchFamily="34" charset="0"/>
            </a:endParaRPr>
          </a:p>
        </xdr:txBody>
      </xdr:sp>
      <xdr:sp macro="" textlink="">
        <xdr:nvSpPr>
          <xdr:cNvPr id="378" name="377 Rectángulo redondeado">
            <a:extLst>
              <a:ext uri="{FF2B5EF4-FFF2-40B4-BE49-F238E27FC236}">
                <a16:creationId xmlns:a16="http://schemas.microsoft.com/office/drawing/2014/main" id="{00000000-0008-0000-0200-00007A010000}"/>
              </a:ext>
            </a:extLst>
          </xdr:cNvPr>
          <xdr:cNvSpPr/>
        </xdr:nvSpPr>
        <xdr:spPr>
          <a:xfrm>
            <a:off x="2463" y="2497023"/>
            <a:ext cx="6625884" cy="273566"/>
          </a:xfrm>
          <a:prstGeom prst="roundRect">
            <a:avLst/>
          </a:prstGeom>
          <a:solidFill>
            <a:srgbClr val="00539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•Aprobación de la Ley Poder Legislativo</a:t>
            </a:r>
          </a:p>
        </xdr:txBody>
      </xdr:sp>
    </xdr:grpSp>
    <xdr:clientData/>
  </xdr:twoCellAnchor>
  <xdr:twoCellAnchor editAs="oneCell">
    <xdr:from>
      <xdr:col>0</xdr:col>
      <xdr:colOff>0</xdr:colOff>
      <xdr:row>0</xdr:row>
      <xdr:rowOff>136070</xdr:rowOff>
    </xdr:from>
    <xdr:to>
      <xdr:col>1</xdr:col>
      <xdr:colOff>0</xdr:colOff>
      <xdr:row>3</xdr:row>
      <xdr:rowOff>144582</xdr:rowOff>
    </xdr:to>
    <xdr:pic>
      <xdr:nvPicPr>
        <xdr:cNvPr id="41" name="40 Imagen" descr="Logo_2x4.bmp">
          <a:hlinkClick xmlns:r="http://schemas.openxmlformats.org/officeDocument/2006/relationships" r:id="rId1"/>
          <a:extLst>
            <a:ext uri="{FF2B5EF4-FFF2-40B4-BE49-F238E27FC236}">
              <a16:creationId xmlns:a16="http://schemas.microsoft.com/office/drawing/2014/main" id="{00000000-0008-0000-0200-000029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08216" y="136070"/>
          <a:ext cx="762000" cy="5391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6</xdr:row>
      <xdr:rowOff>0</xdr:rowOff>
    </xdr:from>
    <xdr:to>
      <xdr:col>14</xdr:col>
      <xdr:colOff>304800</xdr:colOff>
      <xdr:row>6</xdr:row>
      <xdr:rowOff>304800</xdr:rowOff>
    </xdr:to>
    <xdr:sp macro="" textlink="">
      <xdr:nvSpPr>
        <xdr:cNvPr id="10241" name="AutoShape 1" descr="Español de Perú: las muchas traducciones de la palabra &quot;Ok&quot;"/>
        <xdr:cNvSpPr>
          <a:spLocks noChangeAspect="1" noChangeArrowheads="1"/>
        </xdr:cNvSpPr>
      </xdr:nvSpPr>
      <xdr:spPr bwMode="auto">
        <a:xfrm>
          <a:off x="13649325"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6</xdr:row>
      <xdr:rowOff>0</xdr:rowOff>
    </xdr:from>
    <xdr:to>
      <xdr:col>14</xdr:col>
      <xdr:colOff>304800</xdr:colOff>
      <xdr:row>6</xdr:row>
      <xdr:rowOff>304800</xdr:rowOff>
    </xdr:to>
    <xdr:sp macro="" textlink="">
      <xdr:nvSpPr>
        <xdr:cNvPr id="10242" name="AutoShape 2" descr="Español de Perú: las muchas traducciones de la palabra &quot;Ok&quot;"/>
        <xdr:cNvSpPr>
          <a:spLocks noChangeAspect="1" noChangeArrowheads="1"/>
        </xdr:cNvSpPr>
      </xdr:nvSpPr>
      <xdr:spPr bwMode="auto">
        <a:xfrm>
          <a:off x="13649325"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43219</xdr:colOff>
      <xdr:row>7</xdr:row>
      <xdr:rowOff>27221</xdr:rowOff>
    </xdr:from>
    <xdr:to>
      <xdr:col>3</xdr:col>
      <xdr:colOff>217713</xdr:colOff>
      <xdr:row>9</xdr:row>
      <xdr:rowOff>258540</xdr:rowOff>
    </xdr:to>
    <xdr:sp macro="" textlink="">
      <xdr:nvSpPr>
        <xdr:cNvPr id="44" name="351 Flecha derecha">
          <a:extLst>
            <a:ext uri="{FF2B5EF4-FFF2-40B4-BE49-F238E27FC236}">
              <a16:creationId xmlns:a16="http://schemas.microsoft.com/office/drawing/2014/main" id="{00000000-0008-0000-0200-000060010000}"/>
            </a:ext>
          </a:extLst>
        </xdr:cNvPr>
        <xdr:cNvSpPr/>
      </xdr:nvSpPr>
      <xdr:spPr>
        <a:xfrm rot="5400000">
          <a:off x="2885913" y="1892598"/>
          <a:ext cx="585105" cy="174494"/>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clientData/>
  </xdr:twoCellAnchor>
  <xdr:twoCellAnchor>
    <xdr:from>
      <xdr:col>9</xdr:col>
      <xdr:colOff>154800</xdr:colOff>
      <xdr:row>7</xdr:row>
      <xdr:rowOff>54435</xdr:rowOff>
    </xdr:from>
    <xdr:to>
      <xdr:col>9</xdr:col>
      <xdr:colOff>312963</xdr:colOff>
      <xdr:row>10</xdr:row>
      <xdr:rowOff>4</xdr:rowOff>
    </xdr:to>
    <xdr:sp macro="" textlink="">
      <xdr:nvSpPr>
        <xdr:cNvPr id="45" name="351 Flecha derecha">
          <a:extLst>
            <a:ext uri="{FF2B5EF4-FFF2-40B4-BE49-F238E27FC236}">
              <a16:creationId xmlns:a16="http://schemas.microsoft.com/office/drawing/2014/main" id="{00000000-0008-0000-0200-000060010000}"/>
            </a:ext>
          </a:extLst>
        </xdr:cNvPr>
        <xdr:cNvSpPr/>
      </xdr:nvSpPr>
      <xdr:spPr>
        <a:xfrm rot="5400000">
          <a:off x="9269026" y="1934780"/>
          <a:ext cx="598712" cy="158163"/>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666750</xdr:colOff>
      <xdr:row>3</xdr:row>
      <xdr:rowOff>95252</xdr:rowOff>
    </xdr:from>
    <xdr:to>
      <xdr:col>10</xdr:col>
      <xdr:colOff>357497</xdr:colOff>
      <xdr:row>44</xdr:row>
      <xdr:rowOff>27214</xdr:rowOff>
    </xdr:to>
    <xdr:pic>
      <xdr:nvPicPr>
        <xdr:cNvPr id="2" name="1 Imagen">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66750" y="666752"/>
          <a:ext cx="9139547" cy="7742462"/>
        </a:xfrm>
        <a:prstGeom prst="rect">
          <a:avLst/>
        </a:prstGeom>
        <a:noFill/>
        <a:ln>
          <a:noFill/>
        </a:ln>
      </xdr:spPr>
    </xdr:pic>
    <xdr:clientData/>
  </xdr:twoCellAnchor>
  <xdr:twoCellAnchor>
    <xdr:from>
      <xdr:col>0</xdr:col>
      <xdr:colOff>1</xdr:colOff>
      <xdr:row>0</xdr:row>
      <xdr:rowOff>0</xdr:rowOff>
    </xdr:from>
    <xdr:to>
      <xdr:col>12</xdr:col>
      <xdr:colOff>1524000</xdr:colOff>
      <xdr:row>62</xdr:row>
      <xdr:rowOff>138544</xdr:rowOff>
    </xdr:to>
    <xdr:sp macro="" textlink="">
      <xdr:nvSpPr>
        <xdr:cNvPr id="3" name="2 CuadroTexto">
          <a:extLst>
            <a:ext uri="{FF2B5EF4-FFF2-40B4-BE49-F238E27FC236}">
              <a16:creationId xmlns:a16="http://schemas.microsoft.com/office/drawing/2014/main" id="{00000000-0008-0000-0300-000003000000}"/>
            </a:ext>
          </a:extLst>
        </xdr:cNvPr>
        <xdr:cNvSpPr txBox="1"/>
      </xdr:nvSpPr>
      <xdr:spPr>
        <a:xfrm>
          <a:off x="1" y="0"/>
          <a:ext cx="14720454" cy="11949544"/>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b="1">
              <a:solidFill>
                <a:schemeClr val="accent3">
                  <a:lumMod val="50000"/>
                </a:schemeClr>
              </a:solidFill>
            </a:rPr>
            <a:t>                                              </a:t>
          </a:r>
          <a:endParaRPr lang="es-DO" sz="4400" b="1">
            <a:solidFill>
              <a:schemeClr val="accent3">
                <a:lumMod val="50000"/>
              </a:schemeClr>
            </a:solidFill>
          </a:endParaRPr>
        </a:p>
      </xdr:txBody>
    </xdr:sp>
    <xdr:clientData/>
  </xdr:twoCellAnchor>
  <xdr:twoCellAnchor>
    <xdr:from>
      <xdr:col>0</xdr:col>
      <xdr:colOff>111331</xdr:colOff>
      <xdr:row>29</xdr:row>
      <xdr:rowOff>27214</xdr:rowOff>
    </xdr:from>
    <xdr:to>
      <xdr:col>12</xdr:col>
      <xdr:colOff>1739240</xdr:colOff>
      <xdr:row>36</xdr:row>
      <xdr:rowOff>148441</xdr:rowOff>
    </xdr:to>
    <xdr:sp macro="" textlink="">
      <xdr:nvSpPr>
        <xdr:cNvPr id="4" name="3 Rectángulo redondeado">
          <a:extLst>
            <a:ext uri="{FF2B5EF4-FFF2-40B4-BE49-F238E27FC236}">
              <a16:creationId xmlns:a16="http://schemas.microsoft.com/office/drawing/2014/main" id="{00000000-0008-0000-0300-000004000000}"/>
            </a:ext>
          </a:extLst>
        </xdr:cNvPr>
        <xdr:cNvSpPr/>
      </xdr:nvSpPr>
      <xdr:spPr>
        <a:xfrm>
          <a:off x="111331" y="5551714"/>
          <a:ext cx="14799623" cy="1454727"/>
        </a:xfrm>
        <a:prstGeom prst="roundRect">
          <a:avLst/>
        </a:prstGeom>
        <a:solidFill>
          <a:schemeClr val="bg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chemeClr val="bg1"/>
              </a:solidFill>
            </a:rPr>
            <a:t>Fiscalización /  Supervisión</a:t>
          </a:r>
        </a:p>
      </xdr:txBody>
    </xdr:sp>
    <xdr:clientData/>
  </xdr:twoCellAnchor>
  <xdr:twoCellAnchor editAs="oneCell">
    <xdr:from>
      <xdr:col>0</xdr:col>
      <xdr:colOff>231322</xdr:colOff>
      <xdr:row>0</xdr:row>
      <xdr:rowOff>163286</xdr:rowOff>
    </xdr:from>
    <xdr:to>
      <xdr:col>1</xdr:col>
      <xdr:colOff>727709</xdr:colOff>
      <xdr:row>4</xdr:row>
      <xdr:rowOff>155864</xdr:rowOff>
    </xdr:to>
    <xdr:pic>
      <xdr:nvPicPr>
        <xdr:cNvPr id="5" name="1 Imagen" descr="Logo_2x4.bmp">
          <a:extLst>
            <a:ext uri="{FF2B5EF4-FFF2-40B4-BE49-F238E27FC236}">
              <a16:creationId xmlns:a16="http://schemas.microsoft.com/office/drawing/2014/main" id="{00000000-0008-0000-03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231322" y="163286"/>
          <a:ext cx="1258387" cy="754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311727</xdr:colOff>
      <xdr:row>17</xdr:row>
      <xdr:rowOff>34637</xdr:rowOff>
    </xdr:from>
    <xdr:to>
      <xdr:col>8</xdr:col>
      <xdr:colOff>1275876</xdr:colOff>
      <xdr:row>19</xdr:row>
      <xdr:rowOff>190131</xdr:rowOff>
    </xdr:to>
    <xdr:pic>
      <xdr:nvPicPr>
        <xdr:cNvPr id="6" name="5 Imagen">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4"/>
        <a:stretch>
          <a:fillRect/>
        </a:stretch>
      </xdr:blipFill>
      <xdr:spPr>
        <a:xfrm>
          <a:off x="1835727" y="3273137"/>
          <a:ext cx="6518090" cy="536494"/>
        </a:xfrm>
        <a:prstGeom prst="rect">
          <a:avLst/>
        </a:prstGeom>
      </xdr:spPr>
    </xdr:pic>
    <xdr:clientData/>
  </xdr:twoCellAnchor>
  <xdr:twoCellAnchor>
    <xdr:from>
      <xdr:col>0</xdr:col>
      <xdr:colOff>0</xdr:colOff>
      <xdr:row>0</xdr:row>
      <xdr:rowOff>40821</xdr:rowOff>
    </xdr:from>
    <xdr:to>
      <xdr:col>12</xdr:col>
      <xdr:colOff>1783773</xdr:colOff>
      <xdr:row>61</xdr:row>
      <xdr:rowOff>149926</xdr:rowOff>
    </xdr:to>
    <xdr:grpSp>
      <xdr:nvGrpSpPr>
        <xdr:cNvPr id="7" name="6 Grupo">
          <a:extLst>
            <a:ext uri="{FF2B5EF4-FFF2-40B4-BE49-F238E27FC236}">
              <a16:creationId xmlns:a16="http://schemas.microsoft.com/office/drawing/2014/main" id="{00000000-0008-0000-0300-000007000000}"/>
            </a:ext>
          </a:extLst>
        </xdr:cNvPr>
        <xdr:cNvGrpSpPr/>
      </xdr:nvGrpSpPr>
      <xdr:grpSpPr>
        <a:xfrm>
          <a:off x="0" y="40821"/>
          <a:ext cx="14955487" cy="11729605"/>
          <a:chOff x="1" y="27215"/>
          <a:chExt cx="11430000" cy="11729605"/>
        </a:xfrm>
      </xdr:grpSpPr>
      <xdr:sp macro="" textlink="">
        <xdr:nvSpPr>
          <xdr:cNvPr id="8" name="7 Rectángulo redondeado">
            <a:extLst>
              <a:ext uri="{FF2B5EF4-FFF2-40B4-BE49-F238E27FC236}">
                <a16:creationId xmlns:a16="http://schemas.microsoft.com/office/drawing/2014/main" id="{00000000-0008-0000-0300-000008000000}"/>
              </a:ext>
            </a:extLst>
          </xdr:cNvPr>
          <xdr:cNvSpPr/>
        </xdr:nvSpPr>
        <xdr:spPr>
          <a:xfrm>
            <a:off x="138546" y="1143000"/>
            <a:ext cx="11256818" cy="1221442"/>
          </a:xfrm>
          <a:prstGeom prst="roundRect">
            <a:avLst/>
          </a:prstGeom>
          <a:solidFill>
            <a:schemeClr val="bg1">
              <a:lumMod val="50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chemeClr val="bg1"/>
                </a:solidFill>
              </a:rPr>
              <a:t>                                                                                                                                                  Dirección</a:t>
            </a:r>
          </a:p>
        </xdr:txBody>
      </xdr:sp>
      <xdr:sp macro="" textlink="">
        <xdr:nvSpPr>
          <xdr:cNvPr id="9" name="8 Rectángulo redondeado">
            <a:extLst>
              <a:ext uri="{FF2B5EF4-FFF2-40B4-BE49-F238E27FC236}">
                <a16:creationId xmlns:a16="http://schemas.microsoft.com/office/drawing/2014/main" id="{00000000-0008-0000-0300-000009000000}"/>
              </a:ext>
            </a:extLst>
          </xdr:cNvPr>
          <xdr:cNvSpPr/>
        </xdr:nvSpPr>
        <xdr:spPr>
          <a:xfrm>
            <a:off x="2961410" y="1489364"/>
            <a:ext cx="5420591" cy="762000"/>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rgbClr val="00539B"/>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solidFill>
                  <a:schemeClr val="bg1"/>
                </a:solidFill>
              </a:rPr>
              <a:t>Consejo Nacional de Seguridad Social (CNSS)</a:t>
            </a:r>
          </a:p>
        </xdr:txBody>
      </xdr:sp>
      <xdr:sp macro="" textlink="">
        <xdr:nvSpPr>
          <xdr:cNvPr id="10" name="9 Rectángulo redondeado">
            <a:extLst>
              <a:ext uri="{FF2B5EF4-FFF2-40B4-BE49-F238E27FC236}">
                <a16:creationId xmlns:a16="http://schemas.microsoft.com/office/drawing/2014/main" id="{00000000-0008-0000-0300-00000A000000}"/>
              </a:ext>
            </a:extLst>
          </xdr:cNvPr>
          <xdr:cNvSpPr/>
        </xdr:nvSpPr>
        <xdr:spPr>
          <a:xfrm>
            <a:off x="529945" y="5966111"/>
            <a:ext cx="3532908" cy="1004455"/>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Superintendencia</a:t>
            </a:r>
            <a:r>
              <a:rPr lang="en-US" sz="1800" b="1" baseline="0">
                <a:solidFill>
                  <a:schemeClr val="bg1"/>
                </a:solidFill>
                <a:latin typeface="+mn-lt"/>
                <a:ea typeface="+mn-ea"/>
                <a:cs typeface="+mn-cs"/>
              </a:rPr>
              <a:t> de Pensiones (SIPEN)</a:t>
            </a:r>
            <a:endParaRPr lang="en-US" sz="1800" b="1">
              <a:solidFill>
                <a:schemeClr val="bg1"/>
              </a:solidFill>
              <a:latin typeface="+mn-lt"/>
              <a:ea typeface="+mn-ea"/>
              <a:cs typeface="+mn-cs"/>
            </a:endParaRPr>
          </a:p>
        </xdr:txBody>
      </xdr:sp>
      <xdr:sp macro="" textlink="">
        <xdr:nvSpPr>
          <xdr:cNvPr id="11" name="10 Rectángulo redondeado">
            <a:extLst>
              <a:ext uri="{FF2B5EF4-FFF2-40B4-BE49-F238E27FC236}">
                <a16:creationId xmlns:a16="http://schemas.microsoft.com/office/drawing/2014/main" id="{00000000-0008-0000-0300-00000B000000}"/>
              </a:ext>
            </a:extLst>
          </xdr:cNvPr>
          <xdr:cNvSpPr/>
        </xdr:nvSpPr>
        <xdr:spPr>
          <a:xfrm>
            <a:off x="8039074" y="5983431"/>
            <a:ext cx="3013364" cy="1021771"/>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Patronato de Recaudo e  Informática de la Seguridad Social (PRISS)</a:t>
            </a:r>
          </a:p>
        </xdr:txBody>
      </xdr:sp>
      <xdr:sp macro="" textlink="">
        <xdr:nvSpPr>
          <xdr:cNvPr id="12" name="11 Rectángulo redondeado">
            <a:extLst>
              <a:ext uri="{FF2B5EF4-FFF2-40B4-BE49-F238E27FC236}">
                <a16:creationId xmlns:a16="http://schemas.microsoft.com/office/drawing/2014/main" id="{00000000-0008-0000-0300-00000C000000}"/>
              </a:ext>
            </a:extLst>
          </xdr:cNvPr>
          <xdr:cNvSpPr/>
        </xdr:nvSpPr>
        <xdr:spPr>
          <a:xfrm>
            <a:off x="4128648" y="6000749"/>
            <a:ext cx="3792680" cy="1021773"/>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Superintendencia de Salud</a:t>
            </a:r>
            <a:r>
              <a:rPr lang="en-US" sz="1800" b="1" baseline="0">
                <a:solidFill>
                  <a:schemeClr val="bg1"/>
                </a:solidFill>
                <a:latin typeface="+mn-lt"/>
                <a:ea typeface="+mn-ea"/>
                <a:cs typeface="+mn-cs"/>
              </a:rPr>
              <a:t> y Riesgos Laborales (S</a:t>
            </a:r>
            <a:r>
              <a:rPr lang="en-US" sz="1800" b="1">
                <a:solidFill>
                  <a:schemeClr val="bg1"/>
                </a:solidFill>
                <a:latin typeface="+mn-lt"/>
                <a:ea typeface="+mn-ea"/>
                <a:cs typeface="+mn-cs"/>
              </a:rPr>
              <a:t>ISALRIL)</a:t>
            </a:r>
          </a:p>
        </xdr:txBody>
      </xdr:sp>
      <xdr:sp macro="" textlink="">
        <xdr:nvSpPr>
          <xdr:cNvPr id="13" name="12 Rectángulo redondeado">
            <a:extLst>
              <a:ext uri="{FF2B5EF4-FFF2-40B4-BE49-F238E27FC236}">
                <a16:creationId xmlns:a16="http://schemas.microsoft.com/office/drawing/2014/main" id="{00000000-0008-0000-0300-00000D000000}"/>
              </a:ext>
            </a:extLst>
          </xdr:cNvPr>
          <xdr:cNvSpPr/>
        </xdr:nvSpPr>
        <xdr:spPr>
          <a:xfrm>
            <a:off x="138546" y="4110520"/>
            <a:ext cx="11269711" cy="1275435"/>
          </a:xfrm>
          <a:prstGeom prst="roundRect">
            <a:avLst/>
          </a:prstGeom>
          <a:solidFill>
            <a:schemeClr val="bg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chemeClr val="bg1"/>
                </a:solidFill>
              </a:rPr>
              <a:t>Operación</a:t>
            </a:r>
          </a:p>
        </xdr:txBody>
      </xdr:sp>
      <xdr:sp macro="" textlink="">
        <xdr:nvSpPr>
          <xdr:cNvPr id="14" name="13 Rectángulo redondeado">
            <a:extLst>
              <a:ext uri="{FF2B5EF4-FFF2-40B4-BE49-F238E27FC236}">
                <a16:creationId xmlns:a16="http://schemas.microsoft.com/office/drawing/2014/main" id="{00000000-0008-0000-0300-00000E000000}"/>
              </a:ext>
            </a:extLst>
          </xdr:cNvPr>
          <xdr:cNvSpPr/>
        </xdr:nvSpPr>
        <xdr:spPr>
          <a:xfrm>
            <a:off x="6809511" y="4410027"/>
            <a:ext cx="3931226" cy="750792"/>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UNIPAGO</a:t>
            </a:r>
          </a:p>
        </xdr:txBody>
      </xdr:sp>
      <xdr:sp macro="" textlink="">
        <xdr:nvSpPr>
          <xdr:cNvPr id="15" name="14 Rectángulo redondeado">
            <a:extLst>
              <a:ext uri="{FF2B5EF4-FFF2-40B4-BE49-F238E27FC236}">
                <a16:creationId xmlns:a16="http://schemas.microsoft.com/office/drawing/2014/main" id="{00000000-0008-0000-0300-00000F000000}"/>
              </a:ext>
            </a:extLst>
          </xdr:cNvPr>
          <xdr:cNvSpPr/>
        </xdr:nvSpPr>
        <xdr:spPr>
          <a:xfrm>
            <a:off x="588822" y="4364182"/>
            <a:ext cx="3965864" cy="779318"/>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Tesorería de la Seguridad Social (TSS)</a:t>
            </a:r>
          </a:p>
        </xdr:txBody>
      </xdr:sp>
      <xdr:sp macro="" textlink="">
        <xdr:nvSpPr>
          <xdr:cNvPr id="16" name="15 Flecha izquierda y derecha">
            <a:extLst>
              <a:ext uri="{FF2B5EF4-FFF2-40B4-BE49-F238E27FC236}">
                <a16:creationId xmlns:a16="http://schemas.microsoft.com/office/drawing/2014/main" id="{00000000-0008-0000-0300-000010000000}"/>
              </a:ext>
            </a:extLst>
          </xdr:cNvPr>
          <xdr:cNvSpPr/>
        </xdr:nvSpPr>
        <xdr:spPr>
          <a:xfrm>
            <a:off x="4679373" y="4667760"/>
            <a:ext cx="2008909" cy="277820"/>
          </a:xfrm>
          <a:prstGeom prst="leftRightArrow">
            <a:avLst/>
          </a:prstGeom>
          <a:solidFill>
            <a:srgbClr val="00A94F"/>
          </a:solidFill>
          <a:ln w="762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solidFill>
                  <a:schemeClr val="tx2">
                    <a:lumMod val="60000"/>
                    <a:lumOff val="40000"/>
                  </a:schemeClr>
                </a:solidFill>
              </a:ln>
            </a:endParaRPr>
          </a:p>
        </xdr:txBody>
      </xdr:sp>
      <xdr:sp macro="" textlink="">
        <xdr:nvSpPr>
          <xdr:cNvPr id="17" name="16 Rectángulo redondeado">
            <a:extLst>
              <a:ext uri="{FF2B5EF4-FFF2-40B4-BE49-F238E27FC236}">
                <a16:creationId xmlns:a16="http://schemas.microsoft.com/office/drawing/2014/main" id="{00000000-0008-0000-0300-000011000000}"/>
              </a:ext>
            </a:extLst>
          </xdr:cNvPr>
          <xdr:cNvSpPr/>
        </xdr:nvSpPr>
        <xdr:spPr>
          <a:xfrm>
            <a:off x="138546" y="7779574"/>
            <a:ext cx="11291454" cy="1589561"/>
          </a:xfrm>
          <a:prstGeom prst="roundRect">
            <a:avLst/>
          </a:prstGeom>
          <a:solidFill>
            <a:schemeClr val="bg1">
              <a:lumMod val="6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Administración y Gestión</a:t>
            </a:r>
          </a:p>
        </xdr:txBody>
      </xdr:sp>
      <xdr:sp macro="" textlink="">
        <xdr:nvSpPr>
          <xdr:cNvPr id="18" name="17 Rectángulo redondeado">
            <a:extLst>
              <a:ext uri="{FF2B5EF4-FFF2-40B4-BE49-F238E27FC236}">
                <a16:creationId xmlns:a16="http://schemas.microsoft.com/office/drawing/2014/main" id="{00000000-0008-0000-0300-000012000000}"/>
              </a:ext>
            </a:extLst>
          </xdr:cNvPr>
          <xdr:cNvSpPr/>
        </xdr:nvSpPr>
        <xdr:spPr>
          <a:xfrm>
            <a:off x="627240" y="7786996"/>
            <a:ext cx="2389910" cy="88832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19" name="18 Rectángulo redondeado">
            <a:extLst>
              <a:ext uri="{FF2B5EF4-FFF2-40B4-BE49-F238E27FC236}">
                <a16:creationId xmlns:a16="http://schemas.microsoft.com/office/drawing/2014/main" id="{00000000-0008-0000-0300-000013000000}"/>
              </a:ext>
            </a:extLst>
          </xdr:cNvPr>
          <xdr:cNvSpPr/>
        </xdr:nvSpPr>
        <xdr:spPr>
          <a:xfrm>
            <a:off x="679190" y="7966363"/>
            <a:ext cx="2545772" cy="103298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0" name="19 Rectángulo redondeado">
            <a:extLst>
              <a:ext uri="{FF2B5EF4-FFF2-40B4-BE49-F238E27FC236}">
                <a16:creationId xmlns:a16="http://schemas.microsoft.com/office/drawing/2014/main" id="{00000000-0008-0000-0300-000014000000}"/>
              </a:ext>
            </a:extLst>
          </xdr:cNvPr>
          <xdr:cNvSpPr/>
        </xdr:nvSpPr>
        <xdr:spPr>
          <a:xfrm>
            <a:off x="790061" y="8132121"/>
            <a:ext cx="2597728"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Administradoras de Fondos de Pensiones (AFP)</a:t>
            </a:r>
          </a:p>
        </xdr:txBody>
      </xdr:sp>
      <xdr:sp macro="" textlink="">
        <xdr:nvSpPr>
          <xdr:cNvPr id="21" name="20 Rectángulo redondeado">
            <a:extLst>
              <a:ext uri="{FF2B5EF4-FFF2-40B4-BE49-F238E27FC236}">
                <a16:creationId xmlns:a16="http://schemas.microsoft.com/office/drawing/2014/main" id="{00000000-0008-0000-0300-000015000000}"/>
              </a:ext>
            </a:extLst>
          </xdr:cNvPr>
          <xdr:cNvSpPr/>
        </xdr:nvSpPr>
        <xdr:spPr>
          <a:xfrm>
            <a:off x="8407484" y="7829055"/>
            <a:ext cx="2389910" cy="8312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2" name="21 Rectángulo redondeado">
            <a:extLst>
              <a:ext uri="{FF2B5EF4-FFF2-40B4-BE49-F238E27FC236}">
                <a16:creationId xmlns:a16="http://schemas.microsoft.com/office/drawing/2014/main" id="{00000000-0008-0000-0300-000016000000}"/>
              </a:ext>
            </a:extLst>
          </xdr:cNvPr>
          <xdr:cNvSpPr/>
        </xdr:nvSpPr>
        <xdr:spPr>
          <a:xfrm>
            <a:off x="8137225" y="8008421"/>
            <a:ext cx="249382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3" name="22 Rectángulo redondeado">
            <a:extLst>
              <a:ext uri="{FF2B5EF4-FFF2-40B4-BE49-F238E27FC236}">
                <a16:creationId xmlns:a16="http://schemas.microsoft.com/office/drawing/2014/main" id="{00000000-0008-0000-0300-000017000000}"/>
              </a:ext>
            </a:extLst>
          </xdr:cNvPr>
          <xdr:cNvSpPr/>
        </xdr:nvSpPr>
        <xdr:spPr>
          <a:xfrm>
            <a:off x="7918964" y="8160574"/>
            <a:ext cx="2563093"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Administradoras de Riesgos de Salud (ARS)</a:t>
            </a:r>
          </a:p>
        </xdr:txBody>
      </xdr:sp>
      <xdr:sp macro="" textlink="">
        <xdr:nvSpPr>
          <xdr:cNvPr id="25" name="24 Rectángulo redondeado">
            <a:extLst>
              <a:ext uri="{FF2B5EF4-FFF2-40B4-BE49-F238E27FC236}">
                <a16:creationId xmlns:a16="http://schemas.microsoft.com/office/drawing/2014/main" id="{00000000-0008-0000-0300-000019000000}"/>
              </a:ext>
            </a:extLst>
          </xdr:cNvPr>
          <xdr:cNvSpPr/>
        </xdr:nvSpPr>
        <xdr:spPr>
          <a:xfrm>
            <a:off x="4035911" y="8187788"/>
            <a:ext cx="3326938" cy="104651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noFill/>
          </a:ln>
          <a:effectLst>
            <a:glow rad="63500">
              <a:schemeClr val="accent6">
                <a:satMod val="175000"/>
                <a:alpha val="40000"/>
              </a:schemeClr>
            </a:glow>
            <a:outerShdw blurRad="44450" dist="27940" dir="5400000" algn="ctr">
              <a:schemeClr val="accent6">
                <a:lumMod val="60000"/>
                <a:lumOff val="40000"/>
                <a:alpha val="32000"/>
              </a:scheme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a:t>
            </a:r>
            <a:r>
              <a:rPr lang="en-US" sz="1800" b="1" baseline="0">
                <a:solidFill>
                  <a:schemeClr val="bg1"/>
                </a:solidFill>
                <a:latin typeface="+mn-lt"/>
                <a:ea typeface="+mn-ea"/>
                <a:cs typeface="+mn-cs"/>
              </a:rPr>
              <a:t> de </a:t>
            </a:r>
            <a:r>
              <a:rPr lang="en-US" sz="1800" b="1">
                <a:solidFill>
                  <a:schemeClr val="bg1"/>
                </a:solidFill>
                <a:latin typeface="+mn-lt"/>
                <a:ea typeface="+mn-ea"/>
                <a:cs typeface="+mn-cs"/>
              </a:rPr>
              <a:t>Riesgos Laborales (IDOPRILL)</a:t>
            </a:r>
          </a:p>
        </xdr:txBody>
      </xdr:sp>
      <xdr:sp macro="" textlink="">
        <xdr:nvSpPr>
          <xdr:cNvPr id="26" name="25 Flecha abajo">
            <a:extLst>
              <a:ext uri="{FF2B5EF4-FFF2-40B4-BE49-F238E27FC236}">
                <a16:creationId xmlns:a16="http://schemas.microsoft.com/office/drawing/2014/main" id="{00000000-0008-0000-0300-00001A000000}"/>
              </a:ext>
            </a:extLst>
          </xdr:cNvPr>
          <xdr:cNvSpPr/>
        </xdr:nvSpPr>
        <xdr:spPr>
          <a:xfrm>
            <a:off x="5823767" y="7180860"/>
            <a:ext cx="259946" cy="639536"/>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7" name="26 Flecha abajo">
            <a:extLst>
              <a:ext uri="{FF2B5EF4-FFF2-40B4-BE49-F238E27FC236}">
                <a16:creationId xmlns:a16="http://schemas.microsoft.com/office/drawing/2014/main" id="{00000000-0008-0000-0300-00001B000000}"/>
              </a:ext>
            </a:extLst>
          </xdr:cNvPr>
          <xdr:cNvSpPr/>
        </xdr:nvSpPr>
        <xdr:spPr>
          <a:xfrm>
            <a:off x="9478245" y="7148697"/>
            <a:ext cx="299716" cy="658091"/>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8" name="27 Flecha abajo">
            <a:extLst>
              <a:ext uri="{FF2B5EF4-FFF2-40B4-BE49-F238E27FC236}">
                <a16:creationId xmlns:a16="http://schemas.microsoft.com/office/drawing/2014/main" id="{00000000-0008-0000-0300-00001C000000}"/>
              </a:ext>
            </a:extLst>
          </xdr:cNvPr>
          <xdr:cNvSpPr/>
        </xdr:nvSpPr>
        <xdr:spPr>
          <a:xfrm>
            <a:off x="1575955" y="7135092"/>
            <a:ext cx="329046" cy="62345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9" name="28 Rectángulo redondeado">
            <a:extLst>
              <a:ext uri="{FF2B5EF4-FFF2-40B4-BE49-F238E27FC236}">
                <a16:creationId xmlns:a16="http://schemas.microsoft.com/office/drawing/2014/main" id="{00000000-0008-0000-0300-00001D000000}"/>
              </a:ext>
            </a:extLst>
          </xdr:cNvPr>
          <xdr:cNvSpPr/>
        </xdr:nvSpPr>
        <xdr:spPr>
          <a:xfrm>
            <a:off x="1" y="27215"/>
            <a:ext cx="11430000" cy="977240"/>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Organización del Sistema</a:t>
            </a:r>
            <a:endParaRPr lang="en-US" sz="4400" b="1"/>
          </a:p>
        </xdr:txBody>
      </xdr:sp>
      <xdr:sp macro="" textlink="">
        <xdr:nvSpPr>
          <xdr:cNvPr id="30" name="29 Flecha arriba">
            <a:extLst>
              <a:ext uri="{FF2B5EF4-FFF2-40B4-BE49-F238E27FC236}">
                <a16:creationId xmlns:a16="http://schemas.microsoft.com/office/drawing/2014/main" id="{00000000-0008-0000-0300-00001E000000}"/>
              </a:ext>
            </a:extLst>
          </xdr:cNvPr>
          <xdr:cNvSpPr/>
        </xdr:nvSpPr>
        <xdr:spPr>
          <a:xfrm flipH="1">
            <a:off x="9043593" y="5222671"/>
            <a:ext cx="367958" cy="737258"/>
          </a:xfrm>
          <a:prstGeom prst="up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31" name="30 Rectángulo redondeado">
            <a:extLst>
              <a:ext uri="{FF2B5EF4-FFF2-40B4-BE49-F238E27FC236}">
                <a16:creationId xmlns:a16="http://schemas.microsoft.com/office/drawing/2014/main" id="{00000000-0008-0000-0300-00001F000000}"/>
              </a:ext>
            </a:extLst>
          </xdr:cNvPr>
          <xdr:cNvSpPr/>
        </xdr:nvSpPr>
        <xdr:spPr>
          <a:xfrm>
            <a:off x="103909" y="9888682"/>
            <a:ext cx="11308773" cy="1801093"/>
          </a:xfrm>
          <a:prstGeom prst="roundRect">
            <a:avLst/>
          </a:prstGeom>
          <a:solidFill>
            <a:schemeClr val="bg1">
              <a:lumMod val="6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600" b="1">
                <a:solidFill>
                  <a:sysClr val="windowText" lastClr="000000"/>
                </a:solidFill>
                <a:latin typeface="+mn-lt"/>
                <a:ea typeface="+mn-ea"/>
                <a:cs typeface="+mn-cs"/>
              </a:rPr>
              <a:t>                                                                                                                                            Servicios</a:t>
            </a:r>
          </a:p>
        </xdr:txBody>
      </xdr:sp>
      <xdr:sp macro="" textlink="">
        <xdr:nvSpPr>
          <xdr:cNvPr id="32" name="31 Rectángulo redondeado">
            <a:extLst>
              <a:ext uri="{FF2B5EF4-FFF2-40B4-BE49-F238E27FC236}">
                <a16:creationId xmlns:a16="http://schemas.microsoft.com/office/drawing/2014/main" id="{00000000-0008-0000-0300-000020000000}"/>
              </a:ext>
            </a:extLst>
          </xdr:cNvPr>
          <xdr:cNvSpPr/>
        </xdr:nvSpPr>
        <xdr:spPr>
          <a:xfrm>
            <a:off x="713911" y="10356273"/>
            <a:ext cx="3827320" cy="116031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sp macro="" textlink="">
        <xdr:nvSpPr>
          <xdr:cNvPr id="37" name="36 Flecha abajo">
            <a:extLst>
              <a:ext uri="{FF2B5EF4-FFF2-40B4-BE49-F238E27FC236}">
                <a16:creationId xmlns:a16="http://schemas.microsoft.com/office/drawing/2014/main" id="{00000000-0008-0000-0300-000025000000}"/>
              </a:ext>
            </a:extLst>
          </xdr:cNvPr>
          <xdr:cNvSpPr/>
        </xdr:nvSpPr>
        <xdr:spPr>
          <a:xfrm>
            <a:off x="8942893" y="9420420"/>
            <a:ext cx="309486" cy="825759"/>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9" name="38 Flecha abajo">
            <a:extLst>
              <a:ext uri="{FF2B5EF4-FFF2-40B4-BE49-F238E27FC236}">
                <a16:creationId xmlns:a16="http://schemas.microsoft.com/office/drawing/2014/main" id="{00000000-0008-0000-0300-000027000000}"/>
              </a:ext>
            </a:extLst>
          </xdr:cNvPr>
          <xdr:cNvSpPr/>
        </xdr:nvSpPr>
        <xdr:spPr>
          <a:xfrm>
            <a:off x="2027386" y="9375178"/>
            <a:ext cx="311729" cy="91182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0" name="39 Rectángulo redondeado">
            <a:extLst>
              <a:ext uri="{FF2B5EF4-FFF2-40B4-BE49-F238E27FC236}">
                <a16:creationId xmlns:a16="http://schemas.microsoft.com/office/drawing/2014/main" id="{00000000-0008-0000-0300-000028000000}"/>
              </a:ext>
            </a:extLst>
          </xdr:cNvPr>
          <xdr:cNvSpPr/>
        </xdr:nvSpPr>
        <xdr:spPr>
          <a:xfrm>
            <a:off x="138545" y="2615045"/>
            <a:ext cx="11274137" cy="1229591"/>
          </a:xfrm>
          <a:prstGeom prst="roundRect">
            <a:avLst/>
          </a:prstGeom>
          <a:solidFill>
            <a:schemeClr val="bg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chemeClr val="bg1"/>
                </a:solidFill>
                <a:latin typeface="+mn-lt"/>
                <a:ea typeface="+mn-ea"/>
                <a:cs typeface="+mn-cs"/>
              </a:rPr>
              <a:t>Defensa e Información a los Afiliados </a:t>
            </a:r>
          </a:p>
        </xdr:txBody>
      </xdr:sp>
      <xdr:sp macro="" textlink="">
        <xdr:nvSpPr>
          <xdr:cNvPr id="41" name="40 Rectángulo redondeado">
            <a:extLst>
              <a:ext uri="{FF2B5EF4-FFF2-40B4-BE49-F238E27FC236}">
                <a16:creationId xmlns:a16="http://schemas.microsoft.com/office/drawing/2014/main" id="{00000000-0008-0000-0300-000029000000}"/>
              </a:ext>
            </a:extLst>
          </xdr:cNvPr>
          <xdr:cNvSpPr/>
        </xdr:nvSpPr>
        <xdr:spPr>
          <a:xfrm>
            <a:off x="1783774" y="2996046"/>
            <a:ext cx="7342908" cy="74468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rgbClr val="00539B"/>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2000" b="1">
                <a:solidFill>
                  <a:schemeClr val="bg1"/>
                </a:solidFill>
                <a:latin typeface="+mn-lt"/>
                <a:ea typeface="+mn-ea"/>
                <a:cs typeface="+mn-cs"/>
              </a:rPr>
              <a:t>Dirección de Información y Defensa  de los Afiliados (DIDA)</a:t>
            </a:r>
          </a:p>
        </xdr:txBody>
      </xdr:sp>
      <xdr:sp macro="" textlink="">
        <xdr:nvSpPr>
          <xdr:cNvPr id="42" name="41 Rectángulo redondeado">
            <a:extLst>
              <a:ext uri="{FF2B5EF4-FFF2-40B4-BE49-F238E27FC236}">
                <a16:creationId xmlns:a16="http://schemas.microsoft.com/office/drawing/2014/main" id="{00000000-0008-0000-0300-00002A000000}"/>
              </a:ext>
            </a:extLst>
          </xdr:cNvPr>
          <xdr:cNvSpPr/>
        </xdr:nvSpPr>
        <xdr:spPr>
          <a:xfrm>
            <a:off x="6430304" y="10297143"/>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3" name="42 Rectángulo redondeado">
            <a:extLst>
              <a:ext uri="{FF2B5EF4-FFF2-40B4-BE49-F238E27FC236}">
                <a16:creationId xmlns:a16="http://schemas.microsoft.com/office/drawing/2014/main" id="{00000000-0008-0000-0300-00002B000000}"/>
              </a:ext>
            </a:extLst>
          </xdr:cNvPr>
          <xdr:cNvSpPr/>
        </xdr:nvSpPr>
        <xdr:spPr>
          <a:xfrm>
            <a:off x="6513413" y="10544546"/>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4" name="43 Rectángulo redondeado">
            <a:extLst>
              <a:ext uri="{FF2B5EF4-FFF2-40B4-BE49-F238E27FC236}">
                <a16:creationId xmlns:a16="http://schemas.microsoft.com/office/drawing/2014/main" id="{00000000-0008-0000-0300-00002C000000}"/>
              </a:ext>
            </a:extLst>
          </xdr:cNvPr>
          <xdr:cNvSpPr/>
        </xdr:nvSpPr>
        <xdr:spPr>
          <a:xfrm>
            <a:off x="526652" y="10572997"/>
            <a:ext cx="3830741" cy="106111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grpSp>
    <xdr:clientData/>
  </xdr:twoCellAnchor>
  <xdr:twoCellAnchor editAs="oneCell">
    <xdr:from>
      <xdr:col>0</xdr:col>
      <xdr:colOff>450273</xdr:colOff>
      <xdr:row>0</xdr:row>
      <xdr:rowOff>138545</xdr:rowOff>
    </xdr:from>
    <xdr:to>
      <xdr:col>1</xdr:col>
      <xdr:colOff>669004</xdr:colOff>
      <xdr:row>4</xdr:row>
      <xdr:rowOff>70510</xdr:rowOff>
    </xdr:to>
    <xdr:pic>
      <xdr:nvPicPr>
        <xdr:cNvPr id="50" name="40 Imagen" descr="Logo_2x4.bmp">
          <a:hlinkClick xmlns:r="http://schemas.openxmlformats.org/officeDocument/2006/relationships" r:id="rId5"/>
          <a:extLst>
            <a:ext uri="{FF2B5EF4-FFF2-40B4-BE49-F238E27FC236}">
              <a16:creationId xmlns:a16="http://schemas.microsoft.com/office/drawing/2014/main" id="{00000000-0008-0000-0300-000032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450273" y="138545"/>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173179</xdr:colOff>
      <xdr:row>7</xdr:row>
      <xdr:rowOff>121228</xdr:rowOff>
    </xdr:from>
    <xdr:to>
      <xdr:col>16</xdr:col>
      <xdr:colOff>467591</xdr:colOff>
      <xdr:row>56</xdr:row>
      <xdr:rowOff>51956</xdr:rowOff>
    </xdr:to>
    <xdr:grpSp>
      <xdr:nvGrpSpPr>
        <xdr:cNvPr id="4" name="3 Grupo">
          <a:extLst>
            <a:ext uri="{FF2B5EF4-FFF2-40B4-BE49-F238E27FC236}">
              <a16:creationId xmlns:a16="http://schemas.microsoft.com/office/drawing/2014/main" id="{00000000-0008-0000-0400-000004000000}"/>
            </a:ext>
          </a:extLst>
        </xdr:cNvPr>
        <xdr:cNvGrpSpPr/>
      </xdr:nvGrpSpPr>
      <xdr:grpSpPr>
        <a:xfrm>
          <a:off x="173179" y="1454728"/>
          <a:ext cx="13785276" cy="9265228"/>
          <a:chOff x="100854" y="2579128"/>
          <a:chExt cx="9653948" cy="4733831"/>
        </a:xfrm>
      </xdr:grpSpPr>
      <xdr:sp macro="" textlink="">
        <xdr:nvSpPr>
          <xdr:cNvPr id="38" name="37 Rectángulo redondeado">
            <a:extLst>
              <a:ext uri="{FF2B5EF4-FFF2-40B4-BE49-F238E27FC236}">
                <a16:creationId xmlns:a16="http://schemas.microsoft.com/office/drawing/2014/main" id="{00000000-0008-0000-0400-000026000000}"/>
              </a:ext>
            </a:extLst>
          </xdr:cNvPr>
          <xdr:cNvSpPr/>
        </xdr:nvSpPr>
        <xdr:spPr>
          <a:xfrm>
            <a:off x="100854" y="4191001"/>
            <a:ext cx="2061882" cy="1983440"/>
          </a:xfrm>
          <a:prstGeom prst="roundRect">
            <a:avLst/>
          </a:prstGeom>
          <a:solidFill>
            <a:srgbClr val="00206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Sistema Dominicano de Seguridad Social</a:t>
            </a:r>
          </a:p>
          <a:p>
            <a:pPr algn="ctr"/>
            <a:r>
              <a:rPr lang="en-US" sz="2800" b="1"/>
              <a:t>(SDSS)</a:t>
            </a:r>
          </a:p>
        </xdr:txBody>
      </xdr:sp>
      <xdr:sp macro="" textlink="">
        <xdr:nvSpPr>
          <xdr:cNvPr id="39" name="38 Rectángulo redondeado">
            <a:extLst>
              <a:ext uri="{FF2B5EF4-FFF2-40B4-BE49-F238E27FC236}">
                <a16:creationId xmlns:a16="http://schemas.microsoft.com/office/drawing/2014/main" id="{00000000-0008-0000-0400-000027000000}"/>
              </a:ext>
            </a:extLst>
          </xdr:cNvPr>
          <xdr:cNvSpPr/>
        </xdr:nvSpPr>
        <xdr:spPr>
          <a:xfrm>
            <a:off x="2465296" y="2962360"/>
            <a:ext cx="2050676" cy="95249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Contributivo (RC)</a:t>
            </a:r>
          </a:p>
        </xdr:txBody>
      </xdr:sp>
      <xdr:sp macro="" textlink="">
        <xdr:nvSpPr>
          <xdr:cNvPr id="40" name="39 Rectángulo redondeado">
            <a:extLst>
              <a:ext uri="{FF2B5EF4-FFF2-40B4-BE49-F238E27FC236}">
                <a16:creationId xmlns:a16="http://schemas.microsoft.com/office/drawing/2014/main" id="{00000000-0008-0000-0400-000028000000}"/>
              </a:ext>
            </a:extLst>
          </xdr:cNvPr>
          <xdr:cNvSpPr/>
        </xdr:nvSpPr>
        <xdr:spPr>
          <a:xfrm>
            <a:off x="2409265" y="4628030"/>
            <a:ext cx="2095500" cy="9861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Subsidiado</a:t>
            </a:r>
          </a:p>
          <a:p>
            <a:pPr marL="0" indent="0" algn="ctr"/>
            <a:r>
              <a:rPr lang="en-US" sz="2800" b="1">
                <a:solidFill>
                  <a:schemeClr val="lt1"/>
                </a:solidFill>
                <a:latin typeface="+mn-lt"/>
                <a:ea typeface="+mn-ea"/>
                <a:cs typeface="+mn-cs"/>
              </a:rPr>
              <a:t>(RS)</a:t>
            </a:r>
          </a:p>
        </xdr:txBody>
      </xdr:sp>
      <xdr:sp macro="" textlink="">
        <xdr:nvSpPr>
          <xdr:cNvPr id="41" name="40 Rectángulo redondeado">
            <a:extLst>
              <a:ext uri="{FF2B5EF4-FFF2-40B4-BE49-F238E27FC236}">
                <a16:creationId xmlns:a16="http://schemas.microsoft.com/office/drawing/2014/main" id="{00000000-0008-0000-0400-000029000000}"/>
              </a:ext>
            </a:extLst>
          </xdr:cNvPr>
          <xdr:cNvSpPr/>
        </xdr:nvSpPr>
        <xdr:spPr>
          <a:xfrm>
            <a:off x="2528047" y="6349252"/>
            <a:ext cx="2043954" cy="9345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Contributivo Subsidiado </a:t>
            </a:r>
          </a:p>
          <a:p>
            <a:pPr marL="0" indent="0" algn="ctr"/>
            <a:r>
              <a:rPr lang="en-US" sz="2800" b="1">
                <a:solidFill>
                  <a:schemeClr val="lt1"/>
                </a:solidFill>
                <a:latin typeface="+mn-lt"/>
                <a:ea typeface="+mn-ea"/>
                <a:cs typeface="+mn-cs"/>
              </a:rPr>
              <a:t>(RCS)</a:t>
            </a:r>
          </a:p>
        </xdr:txBody>
      </xdr:sp>
      <xdr:cxnSp macro="">
        <xdr:nvCxnSpPr>
          <xdr:cNvPr id="43" name="42 Conector recto">
            <a:extLst>
              <a:ext uri="{FF2B5EF4-FFF2-40B4-BE49-F238E27FC236}">
                <a16:creationId xmlns:a16="http://schemas.microsoft.com/office/drawing/2014/main" id="{00000000-0008-0000-0400-00002B000000}"/>
              </a:ext>
            </a:extLst>
          </xdr:cNvPr>
          <xdr:cNvCxnSpPr/>
        </xdr:nvCxnSpPr>
        <xdr:spPr>
          <a:xfrm flipV="1">
            <a:off x="1662086" y="3776383"/>
            <a:ext cx="803207" cy="429355"/>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55" name="54 Rectángulo redondeado">
            <a:extLst>
              <a:ext uri="{FF2B5EF4-FFF2-40B4-BE49-F238E27FC236}">
                <a16:creationId xmlns:a16="http://schemas.microsoft.com/office/drawing/2014/main" id="{00000000-0008-0000-0400-000037000000}"/>
              </a:ext>
            </a:extLst>
          </xdr:cNvPr>
          <xdr:cNvSpPr/>
        </xdr:nvSpPr>
        <xdr:spPr>
          <a:xfrm>
            <a:off x="4931512" y="2579128"/>
            <a:ext cx="4740088" cy="4146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sp macro="" textlink="">
        <xdr:nvSpPr>
          <xdr:cNvPr id="56" name="55 Rectángulo redondeado">
            <a:extLst>
              <a:ext uri="{FF2B5EF4-FFF2-40B4-BE49-F238E27FC236}">
                <a16:creationId xmlns:a16="http://schemas.microsoft.com/office/drawing/2014/main" id="{00000000-0008-0000-0400-000038000000}"/>
              </a:ext>
            </a:extLst>
          </xdr:cNvPr>
          <xdr:cNvSpPr/>
        </xdr:nvSpPr>
        <xdr:spPr>
          <a:xfrm>
            <a:off x="4919383" y="3177174"/>
            <a:ext cx="4773705" cy="4106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endParaRPr lang="en-US" sz="3200" b="1"/>
          </a:p>
        </xdr:txBody>
      </xdr:sp>
      <xdr:sp macro="" textlink="">
        <xdr:nvSpPr>
          <xdr:cNvPr id="57" name="56 Rectángulo redondeado">
            <a:extLst>
              <a:ext uri="{FF2B5EF4-FFF2-40B4-BE49-F238E27FC236}">
                <a16:creationId xmlns:a16="http://schemas.microsoft.com/office/drawing/2014/main" id="{00000000-0008-0000-0400-000039000000}"/>
              </a:ext>
            </a:extLst>
          </xdr:cNvPr>
          <xdr:cNvSpPr/>
        </xdr:nvSpPr>
        <xdr:spPr>
          <a:xfrm>
            <a:off x="4953001" y="3791136"/>
            <a:ext cx="4728882" cy="43478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Riesgos Laborales</a:t>
            </a:r>
            <a:endParaRPr lang="en-US" sz="3200" b="1"/>
          </a:p>
        </xdr:txBody>
      </xdr:sp>
      <xdr:cxnSp macro="">
        <xdr:nvCxnSpPr>
          <xdr:cNvPr id="63" name="62 Conector recto">
            <a:extLst>
              <a:ext uri="{FF2B5EF4-FFF2-40B4-BE49-F238E27FC236}">
                <a16:creationId xmlns:a16="http://schemas.microsoft.com/office/drawing/2014/main" id="{00000000-0008-0000-0400-00003F000000}"/>
              </a:ext>
            </a:extLst>
          </xdr:cNvPr>
          <xdr:cNvCxnSpPr/>
        </xdr:nvCxnSpPr>
        <xdr:spPr>
          <a:xfrm flipV="1">
            <a:off x="4515971" y="2822211"/>
            <a:ext cx="410385" cy="56196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64" name="63 Conector recto">
            <a:extLst>
              <a:ext uri="{FF2B5EF4-FFF2-40B4-BE49-F238E27FC236}">
                <a16:creationId xmlns:a16="http://schemas.microsoft.com/office/drawing/2014/main" id="{00000000-0008-0000-0400-000040000000}"/>
              </a:ext>
            </a:extLst>
          </xdr:cNvPr>
          <xdr:cNvCxnSpPr>
            <a:endCxn id="40" idx="1"/>
          </xdr:cNvCxnSpPr>
        </xdr:nvCxnSpPr>
        <xdr:spPr>
          <a:xfrm>
            <a:off x="2162735" y="5121088"/>
            <a:ext cx="246530" cy="1"/>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1" name="70 Conector recto">
            <a:extLst>
              <a:ext uri="{FF2B5EF4-FFF2-40B4-BE49-F238E27FC236}">
                <a16:creationId xmlns:a16="http://schemas.microsoft.com/office/drawing/2014/main" id="{00000000-0008-0000-0400-000047000000}"/>
              </a:ext>
            </a:extLst>
          </xdr:cNvPr>
          <xdr:cNvCxnSpPr/>
        </xdr:nvCxnSpPr>
        <xdr:spPr>
          <a:xfrm flipH="1" flipV="1">
            <a:off x="1832402" y="6183881"/>
            <a:ext cx="778571" cy="27070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9" name="78 Conector recto">
            <a:extLst>
              <a:ext uri="{FF2B5EF4-FFF2-40B4-BE49-F238E27FC236}">
                <a16:creationId xmlns:a16="http://schemas.microsoft.com/office/drawing/2014/main" id="{00000000-0008-0000-0400-00004F000000}"/>
              </a:ext>
            </a:extLst>
          </xdr:cNvPr>
          <xdr:cNvCxnSpPr>
            <a:endCxn id="56" idx="1"/>
          </xdr:cNvCxnSpPr>
        </xdr:nvCxnSpPr>
        <xdr:spPr>
          <a:xfrm flipV="1">
            <a:off x="4493559" y="3382503"/>
            <a:ext cx="425824" cy="52407"/>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88" name="87 Conector recto">
            <a:extLst>
              <a:ext uri="{FF2B5EF4-FFF2-40B4-BE49-F238E27FC236}">
                <a16:creationId xmlns:a16="http://schemas.microsoft.com/office/drawing/2014/main" id="{00000000-0008-0000-0400-000058000000}"/>
              </a:ext>
            </a:extLst>
          </xdr:cNvPr>
          <xdr:cNvCxnSpPr>
            <a:stCxn id="57" idx="1"/>
          </xdr:cNvCxnSpPr>
        </xdr:nvCxnSpPr>
        <xdr:spPr>
          <a:xfrm flipH="1" flipV="1">
            <a:off x="4515971" y="3466168"/>
            <a:ext cx="437030" cy="542362"/>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96" name="95 Rectángulo redondeado">
            <a:extLst>
              <a:ext uri="{FF2B5EF4-FFF2-40B4-BE49-F238E27FC236}">
                <a16:creationId xmlns:a16="http://schemas.microsoft.com/office/drawing/2014/main" id="{00000000-0008-0000-0400-000060000000}"/>
              </a:ext>
            </a:extLst>
          </xdr:cNvPr>
          <xdr:cNvSpPr/>
        </xdr:nvSpPr>
        <xdr:spPr>
          <a:xfrm>
            <a:off x="5017393" y="4656282"/>
            <a:ext cx="4650441" cy="40341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a:t>
            </a:r>
            <a:r>
              <a:rPr lang="en-US" sz="1400" b="1">
                <a:solidFill>
                  <a:schemeClr val="lt1"/>
                </a:solidFill>
                <a:effectLst/>
                <a:latin typeface="+mn-lt"/>
                <a:ea typeface="+mn-ea"/>
                <a:cs typeface="+mn-cs"/>
              </a:rPr>
              <a:t>, </a:t>
            </a:r>
            <a:r>
              <a:rPr lang="en-US" sz="2400" b="1"/>
              <a:t>Discapacidad y  Sobrevivencia</a:t>
            </a:r>
          </a:p>
        </xdr:txBody>
      </xdr:sp>
      <xdr:sp macro="" textlink="">
        <xdr:nvSpPr>
          <xdr:cNvPr id="99" name="98 Rectángulo redondeado">
            <a:extLst>
              <a:ext uri="{FF2B5EF4-FFF2-40B4-BE49-F238E27FC236}">
                <a16:creationId xmlns:a16="http://schemas.microsoft.com/office/drawing/2014/main" id="{00000000-0008-0000-0400-000063000000}"/>
              </a:ext>
            </a:extLst>
          </xdr:cNvPr>
          <xdr:cNvSpPr/>
        </xdr:nvSpPr>
        <xdr:spPr>
          <a:xfrm>
            <a:off x="4986620" y="5300384"/>
            <a:ext cx="4684055" cy="40341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cxnSp macro="">
        <xdr:nvCxnSpPr>
          <xdr:cNvPr id="100" name="99 Conector recto">
            <a:extLst>
              <a:ext uri="{FF2B5EF4-FFF2-40B4-BE49-F238E27FC236}">
                <a16:creationId xmlns:a16="http://schemas.microsoft.com/office/drawing/2014/main" id="{00000000-0008-0000-0400-000064000000}"/>
              </a:ext>
            </a:extLst>
          </xdr:cNvPr>
          <xdr:cNvCxnSpPr>
            <a:stCxn id="40" idx="3"/>
          </xdr:cNvCxnSpPr>
        </xdr:nvCxnSpPr>
        <xdr:spPr>
          <a:xfrm flipV="1">
            <a:off x="4504765" y="4874561"/>
            <a:ext cx="537882" cy="24652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03" name="102 Conector recto">
            <a:extLst>
              <a:ext uri="{FF2B5EF4-FFF2-40B4-BE49-F238E27FC236}">
                <a16:creationId xmlns:a16="http://schemas.microsoft.com/office/drawing/2014/main" id="{00000000-0008-0000-0400-000067000000}"/>
              </a:ext>
            </a:extLst>
          </xdr:cNvPr>
          <xdr:cNvCxnSpPr>
            <a:endCxn id="99" idx="1"/>
          </xdr:cNvCxnSpPr>
        </xdr:nvCxnSpPr>
        <xdr:spPr>
          <a:xfrm>
            <a:off x="4482352" y="5132294"/>
            <a:ext cx="504268" cy="36979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5" name="124 Conector recto">
            <a:extLst>
              <a:ext uri="{FF2B5EF4-FFF2-40B4-BE49-F238E27FC236}">
                <a16:creationId xmlns:a16="http://schemas.microsoft.com/office/drawing/2014/main" id="{00000000-0008-0000-0400-00007D000000}"/>
              </a:ext>
            </a:extLst>
          </xdr:cNvPr>
          <xdr:cNvCxnSpPr/>
        </xdr:nvCxnSpPr>
        <xdr:spPr>
          <a:xfrm>
            <a:off x="4538382" y="6835587"/>
            <a:ext cx="454961" cy="384363"/>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6" name="125 Conector recto">
            <a:extLst>
              <a:ext uri="{FF2B5EF4-FFF2-40B4-BE49-F238E27FC236}">
                <a16:creationId xmlns:a16="http://schemas.microsoft.com/office/drawing/2014/main" id="{00000000-0008-0000-0400-00007E000000}"/>
              </a:ext>
            </a:extLst>
          </xdr:cNvPr>
          <xdr:cNvCxnSpPr>
            <a:endCxn id="130" idx="1"/>
          </xdr:cNvCxnSpPr>
        </xdr:nvCxnSpPr>
        <xdr:spPr>
          <a:xfrm flipV="1">
            <a:off x="4538382" y="6430240"/>
            <a:ext cx="476333" cy="427761"/>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128" name="127 Rectángulo redondeado">
            <a:extLst>
              <a:ext uri="{FF2B5EF4-FFF2-40B4-BE49-F238E27FC236}">
                <a16:creationId xmlns:a16="http://schemas.microsoft.com/office/drawing/2014/main" id="{00000000-0008-0000-0400-000080000000}"/>
              </a:ext>
            </a:extLst>
          </xdr:cNvPr>
          <xdr:cNvSpPr/>
        </xdr:nvSpPr>
        <xdr:spPr>
          <a:xfrm>
            <a:off x="4993343" y="6925234"/>
            <a:ext cx="4744569" cy="3877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sp macro="" textlink="">
        <xdr:nvSpPr>
          <xdr:cNvPr id="130" name="129 Rectángulo redondeado">
            <a:extLst>
              <a:ext uri="{FF2B5EF4-FFF2-40B4-BE49-F238E27FC236}">
                <a16:creationId xmlns:a16="http://schemas.microsoft.com/office/drawing/2014/main" id="{00000000-0008-0000-0400-000082000000}"/>
              </a:ext>
            </a:extLst>
          </xdr:cNvPr>
          <xdr:cNvSpPr/>
        </xdr:nvSpPr>
        <xdr:spPr>
          <a:xfrm>
            <a:off x="5014715" y="6245343"/>
            <a:ext cx="4740087" cy="369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grpSp>
    <xdr:clientData/>
  </xdr:twoCellAnchor>
  <xdr:twoCellAnchor>
    <xdr:from>
      <xdr:col>0</xdr:col>
      <xdr:colOff>17318</xdr:colOff>
      <xdr:row>0</xdr:row>
      <xdr:rowOff>0</xdr:rowOff>
    </xdr:from>
    <xdr:to>
      <xdr:col>17</xdr:col>
      <xdr:colOff>3711</xdr:colOff>
      <xdr:row>5</xdr:row>
      <xdr:rowOff>138544</xdr:rowOff>
    </xdr:to>
    <xdr:sp macro="" textlink="">
      <xdr:nvSpPr>
        <xdr:cNvPr id="26" name="25 Rectángulo redondeado">
          <a:extLst>
            <a:ext uri="{FF2B5EF4-FFF2-40B4-BE49-F238E27FC236}">
              <a16:creationId xmlns:a16="http://schemas.microsoft.com/office/drawing/2014/main" id="{00000000-0008-0000-0400-00001A000000}"/>
            </a:ext>
          </a:extLst>
        </xdr:cNvPr>
        <xdr:cNvSpPr/>
      </xdr:nvSpPr>
      <xdr:spPr>
        <a:xfrm>
          <a:off x="17318" y="0"/>
          <a:ext cx="13840938" cy="1091044"/>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Regímenes</a:t>
          </a:r>
          <a:r>
            <a:rPr lang="es-DO" sz="3600" b="1" baseline="0">
              <a:solidFill>
                <a:schemeClr val="lt1"/>
              </a:solidFill>
              <a:effectLst/>
              <a:latin typeface="+mn-lt"/>
              <a:ea typeface="+mn-ea"/>
              <a:cs typeface="+mn-cs"/>
            </a:rPr>
            <a:t> y Seguros del SDSS</a:t>
          </a:r>
          <a:endParaRPr lang="en-US" sz="4400" b="1"/>
        </a:p>
      </xdr:txBody>
    </xdr:sp>
    <xdr:clientData/>
  </xdr:twoCellAnchor>
  <xdr:twoCellAnchor editAs="oneCell">
    <xdr:from>
      <xdr:col>0</xdr:col>
      <xdr:colOff>311727</xdr:colOff>
      <xdr:row>0</xdr:row>
      <xdr:rowOff>155863</xdr:rowOff>
    </xdr:from>
    <xdr:to>
      <xdr:col>1</xdr:col>
      <xdr:colOff>530458</xdr:colOff>
      <xdr:row>4</xdr:row>
      <xdr:rowOff>87828</xdr:rowOff>
    </xdr:to>
    <xdr:pic>
      <xdr:nvPicPr>
        <xdr:cNvPr id="28" name="40 Imagen" descr="Logo_2x4.bmp">
          <a:hlinkClick xmlns:r="http://schemas.openxmlformats.org/officeDocument/2006/relationships" r:id="rId1"/>
          <a:extLst>
            <a:ext uri="{FF2B5EF4-FFF2-40B4-BE49-F238E27FC236}">
              <a16:creationId xmlns:a16="http://schemas.microsoft.com/office/drawing/2014/main" id="{00000000-0008-0000-0400-00001C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11727" y="15586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xdr:colOff>
      <xdr:row>0</xdr:row>
      <xdr:rowOff>0</xdr:rowOff>
    </xdr:from>
    <xdr:to>
      <xdr:col>0</xdr:col>
      <xdr:colOff>403412</xdr:colOff>
      <xdr:row>0</xdr:row>
      <xdr:rowOff>6723</xdr:rowOff>
    </xdr:to>
    <xdr:cxnSp macro="">
      <xdr:nvCxnSpPr>
        <xdr:cNvPr id="24" name="23 Conector recto">
          <a:extLst>
            <a:ext uri="{FF2B5EF4-FFF2-40B4-BE49-F238E27FC236}">
              <a16:creationId xmlns:a16="http://schemas.microsoft.com/office/drawing/2014/main" id="{00000000-0008-0000-0500-000018000000}"/>
            </a:ext>
          </a:extLst>
        </xdr:cNvPr>
        <xdr:cNvCxnSpPr/>
      </xdr:nvCxnSpPr>
      <xdr:spPr>
        <a:xfrm>
          <a:off x="1" y="0"/>
          <a:ext cx="403411" cy="6723"/>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18807</xdr:colOff>
      <xdr:row>5</xdr:row>
      <xdr:rowOff>56029</xdr:rowOff>
    </xdr:from>
    <xdr:to>
      <xdr:col>11</xdr:col>
      <xdr:colOff>715109</xdr:colOff>
      <xdr:row>41</xdr:row>
      <xdr:rowOff>109303</xdr:rowOff>
    </xdr:to>
    <xdr:grpSp>
      <xdr:nvGrpSpPr>
        <xdr:cNvPr id="4" name="3 Grupo">
          <a:extLst>
            <a:ext uri="{FF2B5EF4-FFF2-40B4-BE49-F238E27FC236}">
              <a16:creationId xmlns:a16="http://schemas.microsoft.com/office/drawing/2014/main" id="{00000000-0008-0000-0500-000004000000}"/>
            </a:ext>
          </a:extLst>
        </xdr:cNvPr>
        <xdr:cNvGrpSpPr/>
      </xdr:nvGrpSpPr>
      <xdr:grpSpPr>
        <a:xfrm>
          <a:off x="780807" y="1008529"/>
          <a:ext cx="8450773" cy="6911274"/>
          <a:chOff x="1180762" y="1537962"/>
          <a:chExt cx="8375163" cy="6911274"/>
        </a:xfrm>
      </xdr:grpSpPr>
      <xdr:sp macro="" textlink="">
        <xdr:nvSpPr>
          <xdr:cNvPr id="27" name="26 Hexágono">
            <a:extLst>
              <a:ext uri="{FF2B5EF4-FFF2-40B4-BE49-F238E27FC236}">
                <a16:creationId xmlns:a16="http://schemas.microsoft.com/office/drawing/2014/main" id="{00000000-0008-0000-0500-00001B000000}"/>
              </a:ext>
            </a:extLst>
          </xdr:cNvPr>
          <xdr:cNvSpPr/>
        </xdr:nvSpPr>
        <xdr:spPr>
          <a:xfrm>
            <a:off x="2848809" y="2185147"/>
            <a:ext cx="4299630" cy="3339354"/>
          </a:xfrm>
          <a:prstGeom prst="hexagon">
            <a:avLst/>
          </a:prstGeom>
          <a:solidFill>
            <a:schemeClr val="accent5">
              <a:lumMod val="75000"/>
            </a:schemeClr>
          </a:solidFill>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6"/>
          </a:fillRef>
          <a:effectRef idx="1">
            <a:schemeClr val="accent6"/>
          </a:effectRef>
          <a:fontRef idx="minor">
            <a:schemeClr val="lt1"/>
          </a:fontRef>
        </xdr:style>
        <xdr:txBody>
          <a:bodyPr vertOverflow="clip" horzOverflow="clip" rtlCol="0" anchor="ctr"/>
          <a:lstStyle/>
          <a:p>
            <a:pPr algn="ctr"/>
            <a:endParaRPr lang="en-US" sz="2000" b="1">
              <a:solidFill>
                <a:sysClr val="windowText" lastClr="000000"/>
              </a:solidFill>
            </a:endParaRPr>
          </a:p>
          <a:p>
            <a:pPr algn="ctr"/>
            <a:endParaRPr lang="en-US" sz="2000" b="1">
              <a:solidFill>
                <a:sysClr val="windowText" lastClr="000000"/>
              </a:solidFill>
            </a:endParaRPr>
          </a:p>
          <a:p>
            <a:pPr algn="ctr"/>
            <a:endParaRPr lang="en-US" sz="2000" b="1">
              <a:solidFill>
                <a:sysClr val="windowText" lastClr="000000"/>
              </a:solidFill>
            </a:endParaRPr>
          </a:p>
          <a:p>
            <a:pPr algn="ctr"/>
            <a:endParaRPr lang="en-US" sz="2000" b="1">
              <a:solidFill>
                <a:sysClr val="windowText" lastClr="000000"/>
              </a:solidFill>
            </a:endParaRPr>
          </a:p>
          <a:p>
            <a:pPr algn="ctr"/>
            <a:r>
              <a:rPr lang="en-US" sz="2000" b="1">
                <a:solidFill>
                  <a:sysClr val="windowText" lastClr="000000"/>
                </a:solidFill>
              </a:rPr>
              <a:t>Seguro de Vejez,</a:t>
            </a:r>
            <a:r>
              <a:rPr lang="en-US" sz="2000" b="1" baseline="0">
                <a:solidFill>
                  <a:sysClr val="windowText" lastClr="000000"/>
                </a:solidFill>
              </a:rPr>
              <a:t> Discapacidad y Sobrevivencia (SVDS)</a:t>
            </a:r>
            <a:endParaRPr lang="en-US" sz="2000" b="1">
              <a:solidFill>
                <a:sysClr val="windowText" lastClr="000000"/>
              </a:solidFill>
            </a:endParaRPr>
          </a:p>
        </xdr:txBody>
      </xdr:sp>
      <xdr:sp macro="" textlink="">
        <xdr:nvSpPr>
          <xdr:cNvPr id="28" name="27 Hexágono">
            <a:extLst>
              <a:ext uri="{FF2B5EF4-FFF2-40B4-BE49-F238E27FC236}">
                <a16:creationId xmlns:a16="http://schemas.microsoft.com/office/drawing/2014/main" id="{00000000-0008-0000-0500-00001C000000}"/>
              </a:ext>
            </a:extLst>
          </xdr:cNvPr>
          <xdr:cNvSpPr/>
        </xdr:nvSpPr>
        <xdr:spPr>
          <a:xfrm>
            <a:off x="5222789" y="4953000"/>
            <a:ext cx="4101258" cy="3496236"/>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1"/>
          </a:fillRef>
          <a:effectRef idx="1">
            <a:schemeClr val="accent1"/>
          </a:effectRef>
          <a:fontRef idx="minor">
            <a:schemeClr val="lt1"/>
          </a:fontRef>
        </xdr:style>
        <xdr:txBody>
          <a:bodyPr vertOverflow="clip" horzOverflow="clip" rtlCol="0" anchor="b"/>
          <a:lstStyle/>
          <a:p>
            <a:pPr algn="ctr"/>
            <a:r>
              <a:rPr lang="en-US" sz="2000" b="1">
                <a:solidFill>
                  <a:schemeClr val="bg1"/>
                </a:solidFill>
              </a:rPr>
              <a:t>Seguro de Riesgos Laborales (SRL)</a:t>
            </a:r>
          </a:p>
        </xdr:txBody>
      </xdr:sp>
      <xdr:sp macro="" textlink="">
        <xdr:nvSpPr>
          <xdr:cNvPr id="29" name="28 Hexágono">
            <a:extLst>
              <a:ext uri="{FF2B5EF4-FFF2-40B4-BE49-F238E27FC236}">
                <a16:creationId xmlns:a16="http://schemas.microsoft.com/office/drawing/2014/main" id="{00000000-0008-0000-0500-00001D000000}"/>
              </a:ext>
            </a:extLst>
          </xdr:cNvPr>
          <xdr:cNvSpPr/>
        </xdr:nvSpPr>
        <xdr:spPr>
          <a:xfrm>
            <a:off x="1239896" y="5077866"/>
            <a:ext cx="4000500" cy="3260912"/>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3"/>
          </a:fillRef>
          <a:effectRef idx="1">
            <a:schemeClr val="accent3"/>
          </a:effectRef>
          <a:fontRef idx="minor">
            <a:schemeClr val="lt1"/>
          </a:fontRef>
        </xdr:style>
        <xdr:txBody>
          <a:bodyPr vertOverflow="clip" horzOverflow="clip" rtlCol="0" anchor="b"/>
          <a:lstStyle/>
          <a:p>
            <a:pPr algn="r"/>
            <a:r>
              <a:rPr lang="en-US" sz="2000" b="1">
                <a:solidFill>
                  <a:sysClr val="windowText" lastClr="000000"/>
                </a:solidFill>
              </a:rPr>
              <a:t>Seguro Familiar de Salud (SFS)</a:t>
            </a:r>
          </a:p>
        </xdr:txBody>
      </xdr:sp>
      <xdr:sp macro="" textlink="">
        <xdr:nvSpPr>
          <xdr:cNvPr id="33" name="32 Elipse">
            <a:extLst>
              <a:ext uri="{FF2B5EF4-FFF2-40B4-BE49-F238E27FC236}">
                <a16:creationId xmlns:a16="http://schemas.microsoft.com/office/drawing/2014/main" id="{00000000-0008-0000-0500-000021000000}"/>
              </a:ext>
            </a:extLst>
          </xdr:cNvPr>
          <xdr:cNvSpPr/>
        </xdr:nvSpPr>
        <xdr:spPr>
          <a:xfrm>
            <a:off x="5149225" y="2235086"/>
            <a:ext cx="1904086" cy="914400"/>
          </a:xfrm>
          <a:prstGeom prst="ellipse">
            <a:avLst/>
          </a:prstGeom>
          <a:solidFill>
            <a:srgbClr val="00B0F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Pensión por Vejez</a:t>
            </a:r>
          </a:p>
        </xdr:txBody>
      </xdr:sp>
      <xdr:sp macro="" textlink="">
        <xdr:nvSpPr>
          <xdr:cNvPr id="34" name="33 Elipse">
            <a:extLst>
              <a:ext uri="{FF2B5EF4-FFF2-40B4-BE49-F238E27FC236}">
                <a16:creationId xmlns:a16="http://schemas.microsoft.com/office/drawing/2014/main" id="{00000000-0008-0000-0500-000022000000}"/>
              </a:ext>
            </a:extLst>
          </xdr:cNvPr>
          <xdr:cNvSpPr/>
        </xdr:nvSpPr>
        <xdr:spPr>
          <a:xfrm>
            <a:off x="4164125" y="1537962"/>
            <a:ext cx="1917789" cy="914231"/>
          </a:xfrm>
          <a:prstGeom prst="ellipse">
            <a:avLst/>
          </a:prstGeom>
          <a:solidFill>
            <a:srgbClr val="00B0F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Pensión por Discapacidad</a:t>
            </a:r>
          </a:p>
        </xdr:txBody>
      </xdr:sp>
      <xdr:sp macro="" textlink="">
        <xdr:nvSpPr>
          <xdr:cNvPr id="35" name="34 Elipse">
            <a:extLst>
              <a:ext uri="{FF2B5EF4-FFF2-40B4-BE49-F238E27FC236}">
                <a16:creationId xmlns:a16="http://schemas.microsoft.com/office/drawing/2014/main" id="{00000000-0008-0000-0500-000023000000}"/>
              </a:ext>
            </a:extLst>
          </xdr:cNvPr>
          <xdr:cNvSpPr/>
        </xdr:nvSpPr>
        <xdr:spPr>
          <a:xfrm>
            <a:off x="3154065" y="2221731"/>
            <a:ext cx="1938086" cy="914400"/>
          </a:xfrm>
          <a:prstGeom prst="ellipse">
            <a:avLst/>
          </a:prstGeom>
          <a:solidFill>
            <a:srgbClr val="00B0F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Sobrevivencia</a:t>
            </a:r>
          </a:p>
        </xdr:txBody>
      </xdr:sp>
      <xdr:sp macro="" textlink="">
        <xdr:nvSpPr>
          <xdr:cNvPr id="36" name="35 Elipse">
            <a:extLst>
              <a:ext uri="{FF2B5EF4-FFF2-40B4-BE49-F238E27FC236}">
                <a16:creationId xmlns:a16="http://schemas.microsoft.com/office/drawing/2014/main" id="{00000000-0008-0000-0500-000024000000}"/>
              </a:ext>
            </a:extLst>
          </xdr:cNvPr>
          <xdr:cNvSpPr/>
        </xdr:nvSpPr>
        <xdr:spPr>
          <a:xfrm>
            <a:off x="4129138" y="2753111"/>
            <a:ext cx="2005008" cy="954250"/>
          </a:xfrm>
          <a:prstGeom prst="ellipse">
            <a:avLst/>
          </a:prstGeom>
          <a:solidFill>
            <a:srgbClr val="00B0F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Cesantía por  Edad Avanzada</a:t>
            </a:r>
          </a:p>
        </xdr:txBody>
      </xdr:sp>
      <xdr:sp macro="" textlink="">
        <xdr:nvSpPr>
          <xdr:cNvPr id="37" name="36 Elipse">
            <a:extLst>
              <a:ext uri="{FF2B5EF4-FFF2-40B4-BE49-F238E27FC236}">
                <a16:creationId xmlns:a16="http://schemas.microsoft.com/office/drawing/2014/main" id="{00000000-0008-0000-0500-000025000000}"/>
              </a:ext>
            </a:extLst>
          </xdr:cNvPr>
          <xdr:cNvSpPr/>
        </xdr:nvSpPr>
        <xdr:spPr>
          <a:xfrm>
            <a:off x="7421527" y="6102766"/>
            <a:ext cx="2085896" cy="982747"/>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n-US" sz="1200" b="1">
                <a:solidFill>
                  <a:schemeClr val="bg1"/>
                </a:solidFill>
              </a:rPr>
              <a:t>Atención Médica y Odontológica</a:t>
            </a:r>
          </a:p>
        </xdr:txBody>
      </xdr:sp>
      <xdr:sp macro="" textlink="">
        <xdr:nvSpPr>
          <xdr:cNvPr id="38" name="37 Elipse">
            <a:extLst>
              <a:ext uri="{FF2B5EF4-FFF2-40B4-BE49-F238E27FC236}">
                <a16:creationId xmlns:a16="http://schemas.microsoft.com/office/drawing/2014/main" id="{00000000-0008-0000-0500-000026000000}"/>
              </a:ext>
            </a:extLst>
          </xdr:cNvPr>
          <xdr:cNvSpPr/>
        </xdr:nvSpPr>
        <xdr:spPr>
          <a:xfrm>
            <a:off x="7392301" y="5329801"/>
            <a:ext cx="2163624" cy="982747"/>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chemeClr val="bg1"/>
                </a:solidFill>
              </a:rPr>
              <a:t>Prótesis, Anteojos, Aparatos ortopédicos y su Reparación</a:t>
            </a:r>
          </a:p>
        </xdr:txBody>
      </xdr:sp>
      <xdr:sp macro="" textlink="">
        <xdr:nvSpPr>
          <xdr:cNvPr id="39" name="38 Elipse">
            <a:extLst>
              <a:ext uri="{FF2B5EF4-FFF2-40B4-BE49-F238E27FC236}">
                <a16:creationId xmlns:a16="http://schemas.microsoft.com/office/drawing/2014/main" id="{00000000-0008-0000-0500-000027000000}"/>
              </a:ext>
            </a:extLst>
          </xdr:cNvPr>
          <xdr:cNvSpPr/>
        </xdr:nvSpPr>
        <xdr:spPr>
          <a:xfrm>
            <a:off x="6335924" y="4647342"/>
            <a:ext cx="2109556" cy="982747"/>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chemeClr val="bg1"/>
                </a:solidFill>
              </a:rPr>
              <a:t>Subsidio por Discapacidad Temporal</a:t>
            </a:r>
          </a:p>
        </xdr:txBody>
      </xdr:sp>
      <xdr:sp macro="" textlink="">
        <xdr:nvSpPr>
          <xdr:cNvPr id="40" name="39 Elipse">
            <a:extLst>
              <a:ext uri="{FF2B5EF4-FFF2-40B4-BE49-F238E27FC236}">
                <a16:creationId xmlns:a16="http://schemas.microsoft.com/office/drawing/2014/main" id="{00000000-0008-0000-0500-000028000000}"/>
              </a:ext>
            </a:extLst>
          </xdr:cNvPr>
          <xdr:cNvSpPr/>
        </xdr:nvSpPr>
        <xdr:spPr>
          <a:xfrm>
            <a:off x="5438900" y="5321470"/>
            <a:ext cx="2086136" cy="1079055"/>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chemeClr val="bg1"/>
                </a:solidFill>
              </a:rPr>
              <a:t>Indemnización por Discapacidad</a:t>
            </a:r>
          </a:p>
        </xdr:txBody>
      </xdr:sp>
      <xdr:sp macro="" textlink="">
        <xdr:nvSpPr>
          <xdr:cNvPr id="41" name="40 Elipse">
            <a:extLst>
              <a:ext uri="{FF2B5EF4-FFF2-40B4-BE49-F238E27FC236}">
                <a16:creationId xmlns:a16="http://schemas.microsoft.com/office/drawing/2014/main" id="{00000000-0008-0000-0500-000029000000}"/>
              </a:ext>
            </a:extLst>
          </xdr:cNvPr>
          <xdr:cNvSpPr/>
        </xdr:nvSpPr>
        <xdr:spPr>
          <a:xfrm>
            <a:off x="5345770" y="6007489"/>
            <a:ext cx="2136696" cy="892113"/>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chemeClr val="bg1"/>
                </a:solidFill>
              </a:rPr>
              <a:t>Pensión por Discapacidad</a:t>
            </a:r>
          </a:p>
        </xdr:txBody>
      </xdr:sp>
      <xdr:sp macro="" textlink="">
        <xdr:nvSpPr>
          <xdr:cNvPr id="42" name="41 Elipse">
            <a:extLst>
              <a:ext uri="{FF2B5EF4-FFF2-40B4-BE49-F238E27FC236}">
                <a16:creationId xmlns:a16="http://schemas.microsoft.com/office/drawing/2014/main" id="{00000000-0008-0000-0500-00002A000000}"/>
              </a:ext>
            </a:extLst>
          </xdr:cNvPr>
          <xdr:cNvSpPr/>
        </xdr:nvSpPr>
        <xdr:spPr>
          <a:xfrm>
            <a:off x="2825559" y="5578474"/>
            <a:ext cx="2382144" cy="982747"/>
          </a:xfrm>
          <a:prstGeom prst="ellipse">
            <a:avLst/>
          </a:prstGeom>
          <a:solidFill>
            <a:schemeClr val="accent3">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chemeClr val="bg1"/>
                </a:solidFill>
              </a:rPr>
              <a:t>Cuidado de la Salud de las Personas</a:t>
            </a:r>
          </a:p>
        </xdr:txBody>
      </xdr:sp>
      <xdr:sp macro="" textlink="">
        <xdr:nvSpPr>
          <xdr:cNvPr id="43" name="42 Elipse">
            <a:extLst>
              <a:ext uri="{FF2B5EF4-FFF2-40B4-BE49-F238E27FC236}">
                <a16:creationId xmlns:a16="http://schemas.microsoft.com/office/drawing/2014/main" id="{00000000-0008-0000-0500-00002B000000}"/>
              </a:ext>
            </a:extLst>
          </xdr:cNvPr>
          <xdr:cNvSpPr/>
        </xdr:nvSpPr>
        <xdr:spPr>
          <a:xfrm>
            <a:off x="1180762" y="4984140"/>
            <a:ext cx="2355906" cy="1058806"/>
          </a:xfrm>
          <a:prstGeom prst="ellipse">
            <a:avLst/>
          </a:prstGeom>
          <a:solidFill>
            <a:schemeClr val="accent3">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chemeClr val="bg1"/>
                </a:solidFill>
              </a:rPr>
              <a:t>Subsidios por Maternidad</a:t>
            </a:r>
            <a:r>
              <a:rPr lang="en-US" sz="1200" b="1" baseline="0">
                <a:solidFill>
                  <a:schemeClr val="bg1"/>
                </a:solidFill>
              </a:rPr>
              <a:t>, Lactancia y Enfermedad común</a:t>
            </a:r>
            <a:endParaRPr lang="en-US" sz="1200" b="1">
              <a:solidFill>
                <a:schemeClr val="bg1"/>
              </a:solidFill>
            </a:endParaRPr>
          </a:p>
        </xdr:txBody>
      </xdr:sp>
    </xdr:grpSp>
    <xdr:clientData/>
  </xdr:twoCellAnchor>
  <xdr:twoCellAnchor>
    <xdr:from>
      <xdr:col>0</xdr:col>
      <xdr:colOff>0</xdr:colOff>
      <xdr:row>0</xdr:row>
      <xdr:rowOff>0</xdr:rowOff>
    </xdr:from>
    <xdr:to>
      <xdr:col>13</xdr:col>
      <xdr:colOff>11205</xdr:colOff>
      <xdr:row>5</xdr:row>
      <xdr:rowOff>38020</xdr:rowOff>
    </xdr:to>
    <xdr:sp macro="" textlink="">
      <xdr:nvSpPr>
        <xdr:cNvPr id="22" name="21 Rectángulo redondeado">
          <a:extLst>
            <a:ext uri="{FF2B5EF4-FFF2-40B4-BE49-F238E27FC236}">
              <a16:creationId xmlns:a16="http://schemas.microsoft.com/office/drawing/2014/main" id="{00000000-0008-0000-0500-000016000000}"/>
            </a:ext>
          </a:extLst>
        </xdr:cNvPr>
        <xdr:cNvSpPr/>
      </xdr:nvSpPr>
      <xdr:spPr>
        <a:xfrm>
          <a:off x="0" y="0"/>
          <a:ext cx="10051676" cy="990520"/>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baseline="0">
              <a:solidFill>
                <a:schemeClr val="lt1"/>
              </a:solidFill>
              <a:effectLst/>
              <a:latin typeface="+mn-lt"/>
              <a:ea typeface="+mn-ea"/>
              <a:cs typeface="+mn-cs"/>
            </a:rPr>
            <a:t>Seguros y Beneficios del</a:t>
          </a:r>
        </a:p>
        <a:p>
          <a:pPr algn="ctr" eaLnBrk="1" fontAlgn="auto" latinLnBrk="0" hangingPunct="1"/>
          <a:r>
            <a:rPr lang="es-DO" sz="2400" b="1" baseline="0">
              <a:solidFill>
                <a:schemeClr val="lt1"/>
              </a:solidFill>
              <a:effectLst/>
              <a:latin typeface="+mn-lt"/>
              <a:ea typeface="+mn-ea"/>
              <a:cs typeface="+mn-cs"/>
            </a:rPr>
            <a:t>Sistema Dominicano Seguridad Social (SDSS)</a:t>
          </a:r>
          <a:endParaRPr lang="es-DO" sz="6600">
            <a:effectLst/>
          </a:endParaRPr>
        </a:p>
      </xdr:txBody>
    </xdr:sp>
    <xdr:clientData/>
  </xdr:twoCellAnchor>
  <xdr:twoCellAnchor editAs="oneCell">
    <xdr:from>
      <xdr:col>0</xdr:col>
      <xdr:colOff>405014</xdr:colOff>
      <xdr:row>1</xdr:row>
      <xdr:rowOff>25613</xdr:rowOff>
    </xdr:from>
    <xdr:to>
      <xdr:col>1</xdr:col>
      <xdr:colOff>335294</xdr:colOff>
      <xdr:row>3</xdr:row>
      <xdr:rowOff>134470</xdr:rowOff>
    </xdr:to>
    <xdr:pic>
      <xdr:nvPicPr>
        <xdr:cNvPr id="26" name="40 Imagen" descr="Logo_2x4.bmp">
          <a:hlinkClick xmlns:r="http://schemas.openxmlformats.org/officeDocument/2006/relationships" r:id="rId1"/>
          <a:extLst>
            <a:ext uri="{FF2B5EF4-FFF2-40B4-BE49-F238E27FC236}">
              <a16:creationId xmlns:a16="http://schemas.microsoft.com/office/drawing/2014/main" id="{00000000-0008-0000-0500-00001A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05014" y="216113"/>
          <a:ext cx="692280" cy="489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68035</xdr:colOff>
      <xdr:row>7</xdr:row>
      <xdr:rowOff>108857</xdr:rowOff>
    </xdr:from>
    <xdr:to>
      <xdr:col>9</xdr:col>
      <xdr:colOff>666749</xdr:colOff>
      <xdr:row>36</xdr:row>
      <xdr:rowOff>163287</xdr:rowOff>
    </xdr:to>
    <xdr:pic>
      <xdr:nvPicPr>
        <xdr:cNvPr id="5" name="4 Imagen">
          <a:extLst>
            <a:ext uri="{FF2B5EF4-FFF2-40B4-BE49-F238E27FC236}">
              <a16:creationId xmlns:a16="http://schemas.microsoft.com/office/drawing/2014/main" id="{00000000-0008-0000-06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354035" y="1442357"/>
          <a:ext cx="5306785" cy="5578930"/>
        </a:xfrm>
        <a:prstGeom prst="rect">
          <a:avLst/>
        </a:prstGeom>
        <a:noFill/>
        <a:ln>
          <a:noFill/>
        </a:ln>
      </xdr:spPr>
    </xdr:pic>
    <xdr:clientData/>
  </xdr:twoCellAnchor>
  <xdr:twoCellAnchor>
    <xdr:from>
      <xdr:col>0</xdr:col>
      <xdr:colOff>716374</xdr:colOff>
      <xdr:row>10</xdr:row>
      <xdr:rowOff>124066</xdr:rowOff>
    </xdr:from>
    <xdr:to>
      <xdr:col>10</xdr:col>
      <xdr:colOff>475450</xdr:colOff>
      <xdr:row>33</xdr:row>
      <xdr:rowOff>183296</xdr:rowOff>
    </xdr:to>
    <xdr:sp macro="" textlink="">
      <xdr:nvSpPr>
        <xdr:cNvPr id="3" name="2 CuadroTexto">
          <a:extLst>
            <a:ext uri="{FF2B5EF4-FFF2-40B4-BE49-F238E27FC236}">
              <a16:creationId xmlns:a16="http://schemas.microsoft.com/office/drawing/2014/main" id="{00000000-0008-0000-0600-000003000000}"/>
            </a:ext>
          </a:extLst>
        </xdr:cNvPr>
        <xdr:cNvSpPr txBox="1"/>
      </xdr:nvSpPr>
      <xdr:spPr>
        <a:xfrm>
          <a:off x="716374" y="2029066"/>
          <a:ext cx="7515147" cy="4440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a:solidFill>
                <a:schemeClr val="accent3">
                  <a:lumMod val="50000"/>
                </a:schemeClr>
              </a:solidFill>
              <a:latin typeface="+mn-lt"/>
              <a:ea typeface="+mn-ea"/>
              <a:cs typeface="+mn-cs"/>
            </a:rPr>
            <a:t>E</a:t>
          </a:r>
          <a:r>
            <a:rPr lang="es-DO" sz="4400" b="1">
              <a:solidFill>
                <a:schemeClr val="accent5">
                  <a:lumMod val="50000"/>
                </a:schemeClr>
              </a:solidFill>
              <a:latin typeface="+mn-lt"/>
              <a:ea typeface="+mn-ea"/>
              <a:cs typeface="+mn-cs"/>
            </a:rPr>
            <a:t>stadísticas</a:t>
          </a:r>
          <a:r>
            <a:rPr lang="es-DO" sz="4800" b="1">
              <a:solidFill>
                <a:schemeClr val="accent3">
                  <a:lumMod val="50000"/>
                </a:schemeClr>
              </a:solidFill>
              <a:latin typeface="+mn-lt"/>
              <a:ea typeface="+mn-ea"/>
              <a:cs typeface="+mn-cs"/>
            </a:rPr>
            <a:t> d</a:t>
          </a:r>
          <a:r>
            <a:rPr lang="es-DO" sz="4400" b="1">
              <a:solidFill>
                <a:schemeClr val="accent5">
                  <a:lumMod val="50000"/>
                </a:schemeClr>
              </a:solidFill>
              <a:latin typeface="+mn-lt"/>
              <a:ea typeface="+mn-ea"/>
              <a:cs typeface="+mn-cs"/>
            </a:rPr>
            <a:t>el</a:t>
          </a:r>
          <a:r>
            <a:rPr lang="es-DO" sz="4800" b="1">
              <a:solidFill>
                <a:schemeClr val="accent3">
                  <a:lumMod val="50000"/>
                </a:schemeClr>
              </a:solidFill>
              <a:latin typeface="+mn-lt"/>
              <a:ea typeface="+mn-ea"/>
              <a:cs typeface="+mn-cs"/>
            </a:rPr>
            <a:t> S</a:t>
          </a:r>
          <a:r>
            <a:rPr lang="es-DO" sz="4400" b="1">
              <a:solidFill>
                <a:schemeClr val="accent5">
                  <a:lumMod val="50000"/>
                </a:schemeClr>
              </a:solidFill>
              <a:latin typeface="+mn-lt"/>
              <a:ea typeface="+mn-ea"/>
              <a:cs typeface="+mn-cs"/>
            </a:rPr>
            <a:t>istema</a:t>
          </a:r>
          <a:r>
            <a:rPr lang="es-DO" sz="4800" b="1">
              <a:solidFill>
                <a:schemeClr val="accent3">
                  <a:lumMod val="50000"/>
                </a:schemeClr>
              </a:solidFill>
              <a:latin typeface="+mn-lt"/>
              <a:ea typeface="+mn-ea"/>
              <a:cs typeface="+mn-cs"/>
            </a:rPr>
            <a:t> D</a:t>
          </a:r>
          <a:r>
            <a:rPr lang="es-DO" sz="4400" b="1">
              <a:solidFill>
                <a:schemeClr val="accent5">
                  <a:lumMod val="50000"/>
                </a:schemeClr>
              </a:solidFill>
              <a:latin typeface="+mn-lt"/>
              <a:ea typeface="+mn-ea"/>
              <a:cs typeface="+mn-cs"/>
            </a:rPr>
            <a:t>ominicano </a:t>
          </a:r>
          <a:r>
            <a:rPr lang="es-DO" sz="4800" b="1">
              <a:solidFill>
                <a:schemeClr val="accent3">
                  <a:lumMod val="50000"/>
                </a:schemeClr>
              </a:solidFill>
              <a:latin typeface="+mn-lt"/>
              <a:ea typeface="+mn-ea"/>
              <a:cs typeface="+mn-cs"/>
            </a:rPr>
            <a:t>d</a:t>
          </a:r>
          <a:r>
            <a:rPr lang="es-DO" sz="4400" b="1">
              <a:solidFill>
                <a:schemeClr val="accent5">
                  <a:lumMod val="50000"/>
                </a:schemeClr>
              </a:solidFill>
              <a:latin typeface="+mn-lt"/>
              <a:ea typeface="+mn-ea"/>
              <a:cs typeface="+mn-cs"/>
            </a:rPr>
            <a:t>e</a:t>
          </a:r>
          <a:r>
            <a:rPr lang="es-DO" sz="4800" b="1">
              <a:solidFill>
                <a:schemeClr val="accent3">
                  <a:lumMod val="50000"/>
                </a:schemeClr>
              </a:solidFill>
              <a:latin typeface="+mn-lt"/>
              <a:ea typeface="+mn-ea"/>
              <a:cs typeface="+mn-cs"/>
            </a:rPr>
            <a:t> l</a:t>
          </a:r>
          <a:r>
            <a:rPr lang="es-DO" sz="4400" b="1">
              <a:solidFill>
                <a:schemeClr val="accent5">
                  <a:lumMod val="50000"/>
                </a:schemeClr>
              </a:solidFill>
              <a:latin typeface="+mn-lt"/>
              <a:ea typeface="+mn-ea"/>
              <a:cs typeface="+mn-cs"/>
            </a:rPr>
            <a:t>a</a:t>
          </a:r>
          <a:r>
            <a:rPr lang="es-DO" sz="4800" b="1">
              <a:solidFill>
                <a:schemeClr val="accent3">
                  <a:lumMod val="50000"/>
                </a:schemeClr>
              </a:solidFill>
              <a:latin typeface="+mn-lt"/>
              <a:ea typeface="+mn-ea"/>
              <a:cs typeface="+mn-cs"/>
            </a:rPr>
            <a:t> S</a:t>
          </a:r>
          <a:r>
            <a:rPr lang="es-DO" sz="4400" b="1">
              <a:solidFill>
                <a:schemeClr val="accent5">
                  <a:lumMod val="50000"/>
                </a:schemeClr>
              </a:solidFill>
              <a:latin typeface="+mn-lt"/>
              <a:ea typeface="+mn-ea"/>
              <a:cs typeface="+mn-cs"/>
            </a:rPr>
            <a:t>eguridad </a:t>
          </a:r>
          <a:r>
            <a:rPr lang="es-DO" sz="4800" b="1">
              <a:solidFill>
                <a:schemeClr val="accent3">
                  <a:lumMod val="50000"/>
                </a:schemeClr>
              </a:solidFill>
              <a:latin typeface="+mn-lt"/>
              <a:ea typeface="+mn-ea"/>
              <a:cs typeface="+mn-cs"/>
            </a:rPr>
            <a:t>S</a:t>
          </a:r>
          <a:r>
            <a:rPr lang="es-DO" sz="4400" b="1">
              <a:solidFill>
                <a:schemeClr val="accent5">
                  <a:lumMod val="50000"/>
                </a:schemeClr>
              </a:solidFill>
              <a:latin typeface="+mn-lt"/>
              <a:ea typeface="+mn-ea"/>
              <a:cs typeface="+mn-cs"/>
            </a:rPr>
            <a:t>ocial</a:t>
          </a:r>
          <a:r>
            <a:rPr lang="es-DO" sz="4800" b="1">
              <a:solidFill>
                <a:schemeClr val="accent3">
                  <a:lumMod val="50000"/>
                </a:schemeClr>
              </a:solidFill>
              <a:latin typeface="+mn-lt"/>
              <a:ea typeface="+mn-ea"/>
              <a:cs typeface="+mn-cs"/>
            </a:rPr>
            <a:t> (</a:t>
          </a:r>
          <a:r>
            <a:rPr lang="es-DO" sz="4400" b="1">
              <a:solidFill>
                <a:schemeClr val="accent5">
                  <a:lumMod val="50000"/>
                </a:schemeClr>
              </a:solidFill>
              <a:latin typeface="+mn-lt"/>
              <a:ea typeface="+mn-ea"/>
              <a:cs typeface="+mn-cs"/>
            </a:rPr>
            <a:t>SDSS</a:t>
          </a:r>
          <a:r>
            <a:rPr lang="es-DO" sz="4800" b="1">
              <a:solidFill>
                <a:schemeClr val="accent3">
                  <a:lumMod val="50000"/>
                </a:schemeClr>
              </a:solidFill>
              <a:latin typeface="+mn-lt"/>
              <a:ea typeface="+mn-ea"/>
              <a:cs typeface="+mn-cs"/>
            </a:rPr>
            <a:t>)</a:t>
          </a:r>
        </a:p>
      </xdr:txBody>
    </xdr:sp>
    <xdr:clientData/>
  </xdr:twoCellAnchor>
  <xdr:twoCellAnchor editAs="oneCell">
    <xdr:from>
      <xdr:col>0</xdr:col>
      <xdr:colOff>340180</xdr:colOff>
      <xdr:row>2</xdr:row>
      <xdr:rowOff>163286</xdr:rowOff>
    </xdr:from>
    <xdr:to>
      <xdr:col>2</xdr:col>
      <xdr:colOff>340179</xdr:colOff>
      <xdr:row>8</xdr:row>
      <xdr:rowOff>0</xdr:rowOff>
    </xdr:to>
    <xdr:pic>
      <xdr:nvPicPr>
        <xdr:cNvPr id="4" name="1 Imagen" descr="Logo_2x4.bmp">
          <a:extLst>
            <a:ext uri="{FF2B5EF4-FFF2-40B4-BE49-F238E27FC236}">
              <a16:creationId xmlns:a16="http://schemas.microsoft.com/office/drawing/2014/main" id="{00000000-0008-0000-0600-000004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5108" t="11441" r="2140" b="15798"/>
        <a:stretch/>
      </xdr:blipFill>
      <xdr:spPr bwMode="auto">
        <a:xfrm>
          <a:off x="340180" y="544286"/>
          <a:ext cx="1523999" cy="979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0</xdr:colOff>
      <xdr:row>4</xdr:row>
      <xdr:rowOff>86591</xdr:rowOff>
    </xdr:to>
    <xdr:sp macro="" textlink="">
      <xdr:nvSpPr>
        <xdr:cNvPr id="4" name="3 Rectángulo redondeado">
          <a:extLst>
            <a:ext uri="{FF2B5EF4-FFF2-40B4-BE49-F238E27FC236}">
              <a16:creationId xmlns:a16="http://schemas.microsoft.com/office/drawing/2014/main" id="{00000000-0008-0000-0700-000004000000}"/>
            </a:ext>
          </a:extLst>
        </xdr:cNvPr>
        <xdr:cNvSpPr/>
      </xdr:nvSpPr>
      <xdr:spPr>
        <a:xfrm>
          <a:off x="0" y="0"/>
          <a:ext cx="14737773" cy="1004455"/>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3600" b="1">
              <a:solidFill>
                <a:schemeClr val="lt1"/>
              </a:solidFill>
              <a:effectLst/>
              <a:latin typeface="+mn-lt"/>
              <a:ea typeface="+mn-ea"/>
              <a:cs typeface="+mn-cs"/>
            </a:rPr>
            <a:t>Sistema Dominicano de Seguridad Social (SDSS)</a:t>
          </a:r>
          <a:endParaRPr lang="es-DO" sz="8800">
            <a:effectLst/>
          </a:endParaRPr>
        </a:p>
      </xdr:txBody>
    </xdr:sp>
    <xdr:clientData/>
  </xdr:twoCellAnchor>
  <xdr:twoCellAnchor editAs="oneCell">
    <xdr:from>
      <xdr:col>0</xdr:col>
      <xdr:colOff>396282</xdr:colOff>
      <xdr:row>1</xdr:row>
      <xdr:rowOff>19355</xdr:rowOff>
    </xdr:from>
    <xdr:to>
      <xdr:col>1</xdr:col>
      <xdr:colOff>519506</xdr:colOff>
      <xdr:row>3</xdr:row>
      <xdr:rowOff>277091</xdr:rowOff>
    </xdr:to>
    <xdr:pic>
      <xdr:nvPicPr>
        <xdr:cNvPr id="6" name="40 Imagen" descr="Logo_2x4.bmp">
          <a:hlinkClick xmlns:r="http://schemas.openxmlformats.org/officeDocument/2006/relationships" r:id="rId1"/>
          <a:extLst>
            <a:ext uri="{FF2B5EF4-FFF2-40B4-BE49-F238E27FC236}">
              <a16:creationId xmlns:a16="http://schemas.microsoft.com/office/drawing/2014/main" id="{00000000-0008-0000-07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96282" y="192537"/>
          <a:ext cx="885224" cy="604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1</xdr:rowOff>
    </xdr:from>
    <xdr:to>
      <xdr:col>12</xdr:col>
      <xdr:colOff>0</xdr:colOff>
      <xdr:row>3</xdr:row>
      <xdr:rowOff>112059</xdr:rowOff>
    </xdr:to>
    <xdr:sp macro="" textlink="">
      <xdr:nvSpPr>
        <xdr:cNvPr id="3" name="2 Rectángulo redondeado">
          <a:extLst>
            <a:ext uri="{FF2B5EF4-FFF2-40B4-BE49-F238E27FC236}">
              <a16:creationId xmlns:a16="http://schemas.microsoft.com/office/drawing/2014/main" id="{00000000-0008-0000-0800-000003000000}"/>
            </a:ext>
          </a:extLst>
        </xdr:cNvPr>
        <xdr:cNvSpPr/>
      </xdr:nvSpPr>
      <xdr:spPr>
        <a:xfrm>
          <a:off x="0" y="1"/>
          <a:ext cx="10533529" cy="728382"/>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Generales del Sistema Dominicano</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de la Seguridad Social (SDSS) </a:t>
          </a:r>
          <a:endParaRPr lang="es-DO" sz="6600">
            <a:effectLst/>
          </a:endParaRPr>
        </a:p>
      </xdr:txBody>
    </xdr:sp>
    <xdr:clientData/>
  </xdr:twoCellAnchor>
  <xdr:twoCellAnchor editAs="oneCell">
    <xdr:from>
      <xdr:col>0</xdr:col>
      <xdr:colOff>163046</xdr:colOff>
      <xdr:row>0</xdr:row>
      <xdr:rowOff>134470</xdr:rowOff>
    </xdr:from>
    <xdr:to>
      <xdr:col>1</xdr:col>
      <xdr:colOff>227817</xdr:colOff>
      <xdr:row>2</xdr:row>
      <xdr:rowOff>107255</xdr:rowOff>
    </xdr:to>
    <xdr:pic>
      <xdr:nvPicPr>
        <xdr:cNvPr id="5" name="40 Imagen" descr="Logo_2x4.bmp">
          <a:hlinkClick xmlns:r="http://schemas.openxmlformats.org/officeDocument/2006/relationships" r:id="rId1"/>
          <a:extLst>
            <a:ext uri="{FF2B5EF4-FFF2-40B4-BE49-F238E27FC236}">
              <a16:creationId xmlns:a16="http://schemas.microsoft.com/office/drawing/2014/main" id="{00000000-0008-0000-08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163046" y="134470"/>
          <a:ext cx="826771" cy="5779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23813</xdr:colOff>
      <xdr:row>16</xdr:row>
      <xdr:rowOff>23812</xdr:rowOff>
    </xdr:from>
    <xdr:to>
      <xdr:col>8</xdr:col>
      <xdr:colOff>1143000</xdr:colOff>
      <xdr:row>59</xdr:row>
      <xdr:rowOff>71437</xdr:rowOff>
    </xdr:to>
    <xdr:graphicFrame macro="">
      <xdr:nvGraphicFramePr>
        <xdr:cNvPr id="7" name="6 Gráfico">
          <a:extLst>
            <a:ext uri="{FF2B5EF4-FFF2-40B4-BE49-F238E27FC236}">
              <a16:creationId xmlns:a16="http://schemas.microsoft.com/office/drawing/2014/main" id="{00000000-0008-0000-0A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383473</xdr:colOff>
      <xdr:row>0</xdr:row>
      <xdr:rowOff>246164</xdr:rowOff>
    </xdr:from>
    <xdr:to>
      <xdr:col>0</xdr:col>
      <xdr:colOff>1422565</xdr:colOff>
      <xdr:row>1</xdr:row>
      <xdr:rowOff>25053</xdr:rowOff>
    </xdr:to>
    <xdr:pic>
      <xdr:nvPicPr>
        <xdr:cNvPr id="5" name="9 Imagen" descr="logo_2x4.bmp">
          <a:hlinkClick xmlns:r="http://schemas.openxmlformats.org/officeDocument/2006/relationships" r:id="rId2"/>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3473" y="246164"/>
          <a:ext cx="1039092" cy="7722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c:userShapes xmlns:c="http://schemas.openxmlformats.org/drawingml/2006/chart">
  <cdr:relSizeAnchor xmlns:cdr="http://schemas.openxmlformats.org/drawingml/2006/chartDrawing">
    <cdr:from>
      <cdr:x>0.02637</cdr:x>
      <cdr:y>0.90622</cdr:y>
    </cdr:from>
    <cdr:to>
      <cdr:x>0.29846</cdr:x>
      <cdr:y>0.94809</cdr:y>
    </cdr:to>
    <cdr:sp macro="" textlink="">
      <cdr:nvSpPr>
        <cdr:cNvPr id="2" name="2 CuadroTexto"/>
        <cdr:cNvSpPr txBox="1"/>
      </cdr:nvSpPr>
      <cdr:spPr>
        <a:xfrm xmlns:a="http://schemas.openxmlformats.org/drawingml/2006/main">
          <a:off x="340955" y="6538570"/>
          <a:ext cx="3518174" cy="302099"/>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2000" b="1"/>
            <a:t>Fuente</a:t>
          </a:r>
          <a:r>
            <a:rPr lang="es-DO" sz="2000"/>
            <a:t>: SISALRIL</a:t>
          </a:r>
        </a:p>
      </cdr:txBody>
    </cdr:sp>
  </cdr:relSizeAnchor>
</c:userShapes>
</file>

<file path=xl/drawings/drawing17.xml><?xml version="1.0" encoding="utf-8"?>
<xdr:wsDr xmlns:xdr="http://schemas.openxmlformats.org/drawingml/2006/spreadsheetDrawing" xmlns:a="http://schemas.openxmlformats.org/drawingml/2006/main">
  <xdr:twoCellAnchor>
    <xdr:from>
      <xdr:col>0</xdr:col>
      <xdr:colOff>408214</xdr:colOff>
      <xdr:row>62</xdr:row>
      <xdr:rowOff>68036</xdr:rowOff>
    </xdr:from>
    <xdr:to>
      <xdr:col>2</xdr:col>
      <xdr:colOff>585107</xdr:colOff>
      <xdr:row>64</xdr:row>
      <xdr:rowOff>81643</xdr:rowOff>
    </xdr:to>
    <xdr:sp macro="" textlink="">
      <xdr:nvSpPr>
        <xdr:cNvPr id="4" name="3 CuadroTexto">
          <a:extLst>
            <a:ext uri="{FF2B5EF4-FFF2-40B4-BE49-F238E27FC236}">
              <a16:creationId xmlns:a16="http://schemas.microsoft.com/office/drawing/2014/main" id="{00000000-0008-0000-0B00-000004000000}"/>
            </a:ext>
          </a:extLst>
        </xdr:cNvPr>
        <xdr:cNvSpPr txBox="1"/>
      </xdr:nvSpPr>
      <xdr:spPr>
        <a:xfrm>
          <a:off x="408214" y="9869261"/>
          <a:ext cx="2767693" cy="29935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a:t>Fuente: Página</a:t>
          </a:r>
          <a:r>
            <a:rPr lang="es-DO" sz="1400" baseline="0"/>
            <a:t> Web Sisalril</a:t>
          </a:r>
          <a:endParaRPr lang="es-DO" sz="1400"/>
        </a:p>
      </xdr:txBody>
    </xdr:sp>
    <xdr:clientData/>
  </xdr:twoCellAnchor>
  <xdr:twoCellAnchor>
    <xdr:from>
      <xdr:col>0</xdr:col>
      <xdr:colOff>0</xdr:colOff>
      <xdr:row>18</xdr:row>
      <xdr:rowOff>2471</xdr:rowOff>
    </xdr:from>
    <xdr:to>
      <xdr:col>13</xdr:col>
      <xdr:colOff>1004455</xdr:colOff>
      <xdr:row>93</xdr:row>
      <xdr:rowOff>117515</xdr:rowOff>
    </xdr:to>
    <xdr:graphicFrame macro="">
      <xdr:nvGraphicFramePr>
        <xdr:cNvPr id="5" name="4 Gráfico">
          <a:extLst>
            <a:ext uri="{FF2B5EF4-FFF2-40B4-BE49-F238E27FC236}">
              <a16:creationId xmlns:a16="http://schemas.microsoft.com/office/drawing/2014/main" id="{00000000-0008-0000-0B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1610591</xdr:colOff>
      <xdr:row>1</xdr:row>
      <xdr:rowOff>17318</xdr:rowOff>
    </xdr:to>
    <xdr:sp macro="" textlink="">
      <xdr:nvSpPr>
        <xdr:cNvPr id="6" name="5 Rectángulo redondeado">
          <a:extLst>
            <a:ext uri="{FF2B5EF4-FFF2-40B4-BE49-F238E27FC236}">
              <a16:creationId xmlns:a16="http://schemas.microsoft.com/office/drawing/2014/main" id="{00000000-0008-0000-0B00-000006000000}"/>
            </a:ext>
          </a:extLst>
        </xdr:cNvPr>
        <xdr:cNvSpPr/>
      </xdr:nvSpPr>
      <xdr:spPr>
        <a:xfrm>
          <a:off x="0" y="0"/>
          <a:ext cx="15846136" cy="1350818"/>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Datos Generales del Sistema Dominicano de la Seguridad Social (SDSS) </a:t>
          </a:r>
        </a:p>
        <a:p>
          <a:pPr algn="ctr" eaLnBrk="1" fontAlgn="auto" latinLnBrk="0" hangingPunct="1"/>
          <a:r>
            <a:rPr lang="es-DO" sz="2000" b="1">
              <a:solidFill>
                <a:schemeClr val="lt1"/>
              </a:solidFill>
              <a:effectLst/>
              <a:latin typeface="+mn-lt"/>
              <a:ea typeface="+mn-ea"/>
              <a:cs typeface="+mn-cs"/>
            </a:rPr>
            <a:t>Salario Promedio Mensual de los Empleados Afiliados Activos al SDSS, por Sector</a:t>
          </a:r>
        </a:p>
        <a:p>
          <a:pPr algn="ctr" eaLnBrk="1" fontAlgn="auto" latinLnBrk="0" hangingPunct="1"/>
          <a:r>
            <a:rPr lang="es-DO" sz="2000" b="1">
              <a:solidFill>
                <a:schemeClr val="lt1"/>
              </a:solidFill>
              <a:effectLst/>
              <a:latin typeface="+mn-lt"/>
              <a:ea typeface="+mn-ea"/>
              <a:cs typeface="+mn-cs"/>
            </a:rPr>
            <a:t>Período: </a:t>
          </a:r>
          <a:r>
            <a:rPr lang="es-DO" sz="2000" b="1" baseline="0">
              <a:solidFill>
                <a:schemeClr val="lt1"/>
              </a:solidFill>
              <a:effectLst/>
              <a:latin typeface="+mn-lt"/>
              <a:ea typeface="+mn-ea"/>
              <a:cs typeface="+mn-cs"/>
            </a:rPr>
            <a:t> Diciembre </a:t>
          </a:r>
          <a:r>
            <a:rPr lang="es-DO" sz="2000" b="1">
              <a:solidFill>
                <a:schemeClr val="lt1"/>
              </a:solidFill>
              <a:effectLst/>
              <a:latin typeface="+mn-lt"/>
              <a:ea typeface="+mn-ea"/>
              <a:cs typeface="+mn-cs"/>
            </a:rPr>
            <a:t>2008 - </a:t>
          </a:r>
          <a:r>
            <a:rPr lang="es-DO" sz="2000" b="1" baseline="0">
              <a:solidFill>
                <a:schemeClr val="lt1"/>
              </a:solidFill>
              <a:effectLst/>
              <a:latin typeface="+mn-lt"/>
              <a:ea typeface="+mn-ea"/>
              <a:cs typeface="+mn-cs"/>
            </a:rPr>
            <a:t> Noviembre 2021 </a:t>
          </a:r>
          <a:endParaRPr lang="es-DO" sz="6000">
            <a:effectLst/>
          </a:endParaRPr>
        </a:p>
      </xdr:txBody>
    </xdr:sp>
    <xdr:clientData/>
  </xdr:twoCellAnchor>
  <xdr:twoCellAnchor editAs="oneCell">
    <xdr:from>
      <xdr:col>0</xdr:col>
      <xdr:colOff>710045</xdr:colOff>
      <xdr:row>0</xdr:row>
      <xdr:rowOff>259771</xdr:rowOff>
    </xdr:from>
    <xdr:to>
      <xdr:col>1</xdr:col>
      <xdr:colOff>856014</xdr:colOff>
      <xdr:row>0</xdr:row>
      <xdr:rowOff>1078082</xdr:rowOff>
    </xdr:to>
    <xdr:pic>
      <xdr:nvPicPr>
        <xdr:cNvPr id="7" name="4 Imagen" descr="logo_2x4.bmp">
          <a:hlinkClick xmlns:r="http://schemas.openxmlformats.org/officeDocument/2006/relationships" r:id="rId2"/>
          <a:extLst>
            <a:ext uri="{FF2B5EF4-FFF2-40B4-BE49-F238E27FC236}">
              <a16:creationId xmlns:a16="http://schemas.microsoft.com/office/drawing/2014/main" id="{00000000-0008-0000-0B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0045" y="259771"/>
          <a:ext cx="1229592" cy="8183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c:userShapes xmlns:c="http://schemas.openxmlformats.org/drawingml/2006/chart">
  <cdr:relSizeAnchor xmlns:cdr="http://schemas.openxmlformats.org/drawingml/2006/chartDrawing">
    <cdr:from>
      <cdr:x>0.06085</cdr:x>
      <cdr:y>0.93362</cdr:y>
    </cdr:from>
    <cdr:to>
      <cdr:x>0.3516</cdr:x>
      <cdr:y>0.97751</cdr:y>
    </cdr:to>
    <cdr:sp macro="" textlink="">
      <cdr:nvSpPr>
        <cdr:cNvPr id="2" name="2 CuadroTexto"/>
        <cdr:cNvSpPr txBox="1"/>
      </cdr:nvSpPr>
      <cdr:spPr>
        <a:xfrm xmlns:a="http://schemas.openxmlformats.org/drawingml/2006/main">
          <a:off x="1021178" y="9345439"/>
          <a:ext cx="4879168" cy="439335"/>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SISALRIL</a:t>
          </a:r>
        </a:p>
      </cdr:txBody>
    </cdr:sp>
  </cdr:relSizeAnchor>
</c:userShapes>
</file>

<file path=xl/drawings/drawing19.xml><?xml version="1.0" encoding="utf-8"?>
<xdr:wsDr xmlns:xdr="http://schemas.openxmlformats.org/drawingml/2006/spreadsheetDrawing" xmlns:a="http://schemas.openxmlformats.org/drawingml/2006/main">
  <xdr:twoCellAnchor editAs="oneCell">
    <xdr:from>
      <xdr:col>3</xdr:col>
      <xdr:colOff>1</xdr:colOff>
      <xdr:row>8</xdr:row>
      <xdr:rowOff>40821</xdr:rowOff>
    </xdr:from>
    <xdr:to>
      <xdr:col>9</xdr:col>
      <xdr:colOff>340178</xdr:colOff>
      <xdr:row>37</xdr:row>
      <xdr:rowOff>108856</xdr:rowOff>
    </xdr:to>
    <xdr:pic>
      <xdr:nvPicPr>
        <xdr:cNvPr id="5" name="4 Imagen">
          <a:extLst>
            <a:ext uri="{FF2B5EF4-FFF2-40B4-BE49-F238E27FC236}">
              <a16:creationId xmlns:a16="http://schemas.microsoft.com/office/drawing/2014/main" id="{00000000-0008-0000-0C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86001" y="1564821"/>
          <a:ext cx="5538106" cy="5592535"/>
        </a:xfrm>
        <a:prstGeom prst="rect">
          <a:avLst/>
        </a:prstGeom>
        <a:noFill/>
        <a:ln>
          <a:noFill/>
        </a:ln>
      </xdr:spPr>
    </xdr:pic>
    <xdr:clientData/>
  </xdr:twoCellAnchor>
  <xdr:twoCellAnchor>
    <xdr:from>
      <xdr:col>0</xdr:col>
      <xdr:colOff>513363</xdr:colOff>
      <xdr:row>7</xdr:row>
      <xdr:rowOff>81643</xdr:rowOff>
    </xdr:from>
    <xdr:to>
      <xdr:col>11</xdr:col>
      <xdr:colOff>734785</xdr:colOff>
      <xdr:row>35</xdr:row>
      <xdr:rowOff>122464</xdr:rowOff>
    </xdr:to>
    <xdr:sp macro="" textlink="">
      <xdr:nvSpPr>
        <xdr:cNvPr id="2" name="1 CuadroTexto">
          <a:extLst>
            <a:ext uri="{FF2B5EF4-FFF2-40B4-BE49-F238E27FC236}">
              <a16:creationId xmlns:a16="http://schemas.microsoft.com/office/drawing/2014/main" id="{00000000-0008-0000-0C00-000002000000}"/>
            </a:ext>
          </a:extLst>
        </xdr:cNvPr>
        <xdr:cNvSpPr txBox="1"/>
      </xdr:nvSpPr>
      <xdr:spPr>
        <a:xfrm>
          <a:off x="513363" y="1415143"/>
          <a:ext cx="9719208" cy="5374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Afiliación del Seguro Familiar de Salud</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(SFS)</a:t>
          </a:r>
          <a:endParaRPr lang="es-DO" sz="3600" b="1">
            <a:solidFill>
              <a:schemeClr val="accent3">
                <a:lumMod val="50000"/>
              </a:schemeClr>
            </a:solidFill>
          </a:endParaRPr>
        </a:p>
      </xdr:txBody>
    </xdr:sp>
    <xdr:clientData/>
  </xdr:twoCellAnchor>
  <xdr:twoCellAnchor editAs="oneCell">
    <xdr:from>
      <xdr:col>0</xdr:col>
      <xdr:colOff>336977</xdr:colOff>
      <xdr:row>1</xdr:row>
      <xdr:rowOff>152881</xdr:rowOff>
    </xdr:from>
    <xdr:to>
      <xdr:col>1</xdr:col>
      <xdr:colOff>503464</xdr:colOff>
      <xdr:row>5</xdr:row>
      <xdr:rowOff>79560</xdr:rowOff>
    </xdr:to>
    <xdr:pic>
      <xdr:nvPicPr>
        <xdr:cNvPr id="3" name="1 Imagen" descr="Logo_2x4.bmp">
          <a:extLst>
            <a:ext uri="{FF2B5EF4-FFF2-40B4-BE49-F238E27FC236}">
              <a16:creationId xmlns:a16="http://schemas.microsoft.com/office/drawing/2014/main" id="{00000000-0008-0000-0C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961" t="12578" r="21014" b="25122"/>
        <a:stretch/>
      </xdr:blipFill>
      <xdr:spPr bwMode="auto">
        <a:xfrm>
          <a:off x="336977" y="343381"/>
          <a:ext cx="928487" cy="688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11206</xdr:colOff>
      <xdr:row>0</xdr:row>
      <xdr:rowOff>0</xdr:rowOff>
    </xdr:from>
    <xdr:to>
      <xdr:col>13</xdr:col>
      <xdr:colOff>11206</xdr:colOff>
      <xdr:row>4</xdr:row>
      <xdr:rowOff>259773</xdr:rowOff>
    </xdr:to>
    <xdr:sp macro="" textlink="">
      <xdr:nvSpPr>
        <xdr:cNvPr id="4" name="3 Rectángulo redondeado">
          <a:extLst>
            <a:ext uri="{FF2B5EF4-FFF2-40B4-BE49-F238E27FC236}">
              <a16:creationId xmlns:a16="http://schemas.microsoft.com/office/drawing/2014/main" id="{00000000-0008-0000-0D00-000004000000}"/>
            </a:ext>
          </a:extLst>
        </xdr:cNvPr>
        <xdr:cNvSpPr/>
      </xdr:nvSpPr>
      <xdr:spPr>
        <a:xfrm>
          <a:off x="11206" y="0"/>
          <a:ext cx="10442864" cy="952500"/>
        </a:xfrm>
        <a:prstGeom prst="roundRect">
          <a:avLst/>
        </a:prstGeom>
        <a:solidFill>
          <a:schemeClr val="accent1">
            <a:lumMod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Afiliación al Seguro Familiar de Salud (SFS) </a:t>
          </a:r>
          <a:endParaRPr lang="es-DO" sz="4800">
            <a:effectLst/>
          </a:endParaRPr>
        </a:p>
      </xdr:txBody>
    </xdr:sp>
    <xdr:clientData/>
  </xdr:twoCellAnchor>
  <xdr:twoCellAnchor editAs="oneCell">
    <xdr:from>
      <xdr:col>0</xdr:col>
      <xdr:colOff>349420</xdr:colOff>
      <xdr:row>1</xdr:row>
      <xdr:rowOff>42787</xdr:rowOff>
    </xdr:from>
    <xdr:to>
      <xdr:col>1</xdr:col>
      <xdr:colOff>338214</xdr:colOff>
      <xdr:row>4</xdr:row>
      <xdr:rowOff>15332</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0D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333" t="10324" r="3243" b="11557"/>
        <a:stretch/>
      </xdr:blipFill>
      <xdr:spPr bwMode="auto">
        <a:xfrm>
          <a:off x="349420" y="215969"/>
          <a:ext cx="750794" cy="492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13607</xdr:colOff>
      <xdr:row>3</xdr:row>
      <xdr:rowOff>78441</xdr:rowOff>
    </xdr:to>
    <xdr:sp macro="" textlink="">
      <xdr:nvSpPr>
        <xdr:cNvPr id="4" name="3 Rectángulo redondeado">
          <a:extLst>
            <a:ext uri="{FF2B5EF4-FFF2-40B4-BE49-F238E27FC236}">
              <a16:creationId xmlns:a16="http://schemas.microsoft.com/office/drawing/2014/main" id="{00000000-0008-0000-0E00-000004000000}"/>
            </a:ext>
          </a:extLst>
        </xdr:cNvPr>
        <xdr:cNvSpPr/>
      </xdr:nvSpPr>
      <xdr:spPr>
        <a:xfrm>
          <a:off x="0" y="0"/>
          <a:ext cx="13974536" cy="799620"/>
        </a:xfrm>
        <a:prstGeom prst="roundRect">
          <a:avLst/>
        </a:prstGeom>
        <a:solidFill>
          <a:schemeClr val="accent1">
            <a:lumMod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eaLnBrk="1" fontAlgn="auto" latinLnBrk="0" hangingPunct="1"/>
          <a:r>
            <a:rPr lang="es-DO" sz="3200" b="1">
              <a:solidFill>
                <a:schemeClr val="lt1"/>
              </a:solidFill>
              <a:effectLst/>
              <a:latin typeface="Arial" panose="020B0604020202020204" pitchFamily="34" charset="0"/>
              <a:ea typeface="+mn-ea"/>
              <a:cs typeface="Arial" panose="020B0604020202020204" pitchFamily="34" charset="0"/>
            </a:rPr>
            <a:t>Afiliación al Seguro Familiar de Salud (SFS) </a:t>
          </a:r>
          <a:endParaRPr lang="es-DO" sz="3200">
            <a:effectLst/>
            <a:latin typeface="Arial" panose="020B0604020202020204" pitchFamily="34" charset="0"/>
            <a:cs typeface="Arial" panose="020B0604020202020204" pitchFamily="34" charset="0"/>
          </a:endParaRPr>
        </a:p>
      </xdr:txBody>
    </xdr:sp>
    <xdr:clientData/>
  </xdr:twoCellAnchor>
  <xdr:twoCellAnchor editAs="oneCell">
    <xdr:from>
      <xdr:col>0</xdr:col>
      <xdr:colOff>481850</xdr:colOff>
      <xdr:row>1</xdr:row>
      <xdr:rowOff>44824</xdr:rowOff>
    </xdr:from>
    <xdr:to>
      <xdr:col>1</xdr:col>
      <xdr:colOff>526670</xdr:colOff>
      <xdr:row>2</xdr:row>
      <xdr:rowOff>369795</xdr:rowOff>
    </xdr:to>
    <xdr:pic>
      <xdr:nvPicPr>
        <xdr:cNvPr id="5" name="1 Imagen" descr="Logo_2x4.bmp">
          <a:extLst>
            <a:ext uri="{FF2B5EF4-FFF2-40B4-BE49-F238E27FC236}">
              <a16:creationId xmlns:a16="http://schemas.microsoft.com/office/drawing/2014/main" id="{00000000-0008-0000-0E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1095" t="10323" r="18088" b="23349"/>
        <a:stretch/>
      </xdr:blipFill>
      <xdr:spPr bwMode="auto">
        <a:xfrm>
          <a:off x="481850" y="224118"/>
          <a:ext cx="806820" cy="605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9524</xdr:colOff>
      <xdr:row>2</xdr:row>
      <xdr:rowOff>485774</xdr:rowOff>
    </xdr:to>
    <xdr:sp macro="" textlink="">
      <xdr:nvSpPr>
        <xdr:cNvPr id="4" name="3 Rectángulo redondeado">
          <a:extLst>
            <a:ext uri="{FF2B5EF4-FFF2-40B4-BE49-F238E27FC236}">
              <a16:creationId xmlns:a16="http://schemas.microsoft.com/office/drawing/2014/main" id="{00000000-0008-0000-0F00-000004000000}"/>
            </a:ext>
          </a:extLst>
        </xdr:cNvPr>
        <xdr:cNvSpPr/>
      </xdr:nvSpPr>
      <xdr:spPr>
        <a:xfrm>
          <a:off x="0" y="0"/>
          <a:ext cx="12163424" cy="847724"/>
        </a:xfrm>
        <a:prstGeom prst="roundRect">
          <a:avLst/>
        </a:prstGeom>
        <a:solidFill>
          <a:schemeClr val="accent1">
            <a:lumMod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Arial" panose="020B0604020202020204" pitchFamily="34" charset="0"/>
              <a:ea typeface="+mn-ea"/>
              <a:cs typeface="Arial" panose="020B0604020202020204" pitchFamily="34" charset="0"/>
            </a:rPr>
            <a:t>Sistema Dominicano De Seguridad</a:t>
          </a:r>
          <a:r>
            <a:rPr lang="es-DO" sz="2000" b="1" baseline="0">
              <a:solidFill>
                <a:schemeClr val="lt1"/>
              </a:solidFill>
              <a:effectLst/>
              <a:latin typeface="Arial" panose="020B0604020202020204" pitchFamily="34" charset="0"/>
              <a:ea typeface="+mn-ea"/>
              <a:cs typeface="Arial" panose="020B0604020202020204" pitchFamily="34" charset="0"/>
            </a:rPr>
            <a:t> Social </a:t>
          </a:r>
        </a:p>
        <a:p>
          <a:pPr algn="ctr" eaLnBrk="1" fontAlgn="auto" latinLnBrk="0" hangingPunct="1"/>
          <a:r>
            <a:rPr lang="es-DO" sz="2000" b="1">
              <a:solidFill>
                <a:schemeClr val="lt1"/>
              </a:solidFill>
              <a:effectLst/>
              <a:latin typeface="Arial" panose="020B0604020202020204" pitchFamily="34" charset="0"/>
              <a:ea typeface="+mn-ea"/>
              <a:cs typeface="Arial" panose="020B0604020202020204" pitchFamily="34" charset="0"/>
            </a:rPr>
            <a:t>Afiliación al Seguro Familiar de Salud (SFS) </a:t>
          </a:r>
          <a:endParaRPr lang="es-DO" sz="4400">
            <a:effectLst/>
            <a:latin typeface="Arial" panose="020B0604020202020204" pitchFamily="34" charset="0"/>
            <a:cs typeface="Arial" panose="020B0604020202020204" pitchFamily="34" charset="0"/>
          </a:endParaRPr>
        </a:p>
      </xdr:txBody>
    </xdr:sp>
    <xdr:clientData/>
  </xdr:twoCellAnchor>
  <xdr:twoCellAnchor editAs="oneCell">
    <xdr:from>
      <xdr:col>0</xdr:col>
      <xdr:colOff>398369</xdr:colOff>
      <xdr:row>0</xdr:row>
      <xdr:rowOff>175931</xdr:rowOff>
    </xdr:from>
    <xdr:to>
      <xdr:col>1</xdr:col>
      <xdr:colOff>34093</xdr:colOff>
      <xdr:row>2</xdr:row>
      <xdr:rowOff>298637</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0F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890" t="10323" r="1617" b="10681"/>
        <a:stretch/>
      </xdr:blipFill>
      <xdr:spPr bwMode="auto">
        <a:xfrm>
          <a:off x="398369" y="175931"/>
          <a:ext cx="722695" cy="481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95250</xdr:colOff>
      <xdr:row>20</xdr:row>
      <xdr:rowOff>166688</xdr:rowOff>
    </xdr:from>
    <xdr:to>
      <xdr:col>10</xdr:col>
      <xdr:colOff>1023937</xdr:colOff>
      <xdr:row>59</xdr:row>
      <xdr:rowOff>-1</xdr:rowOff>
    </xdr:to>
    <xdr:graphicFrame macro="">
      <xdr:nvGraphicFramePr>
        <xdr:cNvPr id="7" name="6 Gráfico">
          <a:extLst>
            <a:ext uri="{FF2B5EF4-FFF2-40B4-BE49-F238E27FC236}">
              <a16:creationId xmlns:a16="http://schemas.microsoft.com/office/drawing/2014/main" id="{00000000-0008-0000-1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787977</xdr:colOff>
      <xdr:row>0</xdr:row>
      <xdr:rowOff>476250</xdr:rowOff>
    </xdr:from>
    <xdr:to>
      <xdr:col>0</xdr:col>
      <xdr:colOff>2529717</xdr:colOff>
      <xdr:row>1</xdr:row>
      <xdr:rowOff>129270</xdr:rowOff>
    </xdr:to>
    <xdr:pic>
      <xdr:nvPicPr>
        <xdr:cNvPr id="5" name="2 Imagen" descr="logo_2x4.bmp">
          <a:hlinkClick xmlns:r="http://schemas.openxmlformats.org/officeDocument/2006/relationships" r:id="rId2"/>
          <a:extLst>
            <a:ext uri="{FF2B5EF4-FFF2-40B4-BE49-F238E27FC236}">
              <a16:creationId xmlns:a16="http://schemas.microsoft.com/office/drawing/2014/main" id="{00000000-0008-0000-10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787977" y="476250"/>
          <a:ext cx="1741740" cy="1129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c:userShapes xmlns:c="http://schemas.openxmlformats.org/drawingml/2006/chart">
  <cdr:relSizeAnchor xmlns:cdr="http://schemas.openxmlformats.org/drawingml/2006/chartDrawing">
    <cdr:from>
      <cdr:x>0.0197</cdr:x>
      <cdr:y>0.88957</cdr:y>
    </cdr:from>
    <cdr:to>
      <cdr:x>0.59705</cdr:x>
      <cdr:y>0.97286</cdr:y>
    </cdr:to>
    <cdr:sp macro="" textlink="">
      <cdr:nvSpPr>
        <cdr:cNvPr id="2" name="2 CuadroTexto"/>
        <cdr:cNvSpPr txBox="1"/>
      </cdr:nvSpPr>
      <cdr:spPr>
        <a:xfrm xmlns:a="http://schemas.openxmlformats.org/drawingml/2006/main">
          <a:off x="281783" y="6581813"/>
          <a:ext cx="8256744" cy="616271"/>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2400" b="1"/>
            <a:t>Fuente</a:t>
          </a:r>
          <a:r>
            <a:rPr lang="es-DO" sz="2400"/>
            <a:t>: Estimaciones y Proyecciones de población por la Oficina Nacional de Estadísticas (ONE), según censo</a:t>
          </a:r>
          <a:r>
            <a:rPr lang="es-DO" sz="2400" baseline="0"/>
            <a:t> 2010.  </a:t>
          </a:r>
          <a:r>
            <a:rPr lang="es-DO" sz="2400"/>
            <a:t>Superintendencia de Salud y Riesgos Laborables</a:t>
          </a:r>
          <a:r>
            <a:rPr lang="es-DO" sz="2400" baseline="0"/>
            <a:t> (SISALRIL).</a:t>
          </a:r>
          <a:endParaRPr lang="es-DO" sz="2400"/>
        </a:p>
      </cdr:txBody>
    </cdr:sp>
  </cdr:relSizeAnchor>
</c:userShapes>
</file>

<file path=xl/drawings/drawing25.xml><?xml version="1.0" encoding="utf-8"?>
<xdr:wsDr xmlns:xdr="http://schemas.openxmlformats.org/drawingml/2006/spreadsheetDrawing" xmlns:a="http://schemas.openxmlformats.org/drawingml/2006/main">
  <xdr:twoCellAnchor>
    <xdr:from>
      <xdr:col>0</xdr:col>
      <xdr:colOff>69274</xdr:colOff>
      <xdr:row>20</xdr:row>
      <xdr:rowOff>51956</xdr:rowOff>
    </xdr:from>
    <xdr:to>
      <xdr:col>9</xdr:col>
      <xdr:colOff>2649682</xdr:colOff>
      <xdr:row>47</xdr:row>
      <xdr:rowOff>259772</xdr:rowOff>
    </xdr:to>
    <xdr:graphicFrame macro="">
      <xdr:nvGraphicFramePr>
        <xdr:cNvPr id="5" name="4 Gráfico">
          <a:extLst>
            <a:ext uri="{FF2B5EF4-FFF2-40B4-BE49-F238E27FC236}">
              <a16:creationId xmlns:a16="http://schemas.microsoft.com/office/drawing/2014/main" id="{00000000-0008-0000-1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710047</xdr:colOff>
      <xdr:row>46</xdr:row>
      <xdr:rowOff>381001</xdr:rowOff>
    </xdr:from>
    <xdr:to>
      <xdr:col>5</xdr:col>
      <xdr:colOff>1104900</xdr:colOff>
      <xdr:row>47</xdr:row>
      <xdr:rowOff>121226</xdr:rowOff>
    </xdr:to>
    <xdr:sp macro="" textlink="">
      <xdr:nvSpPr>
        <xdr:cNvPr id="7" name="6 CuadroTexto">
          <a:extLst>
            <a:ext uri="{FF2B5EF4-FFF2-40B4-BE49-F238E27FC236}">
              <a16:creationId xmlns:a16="http://schemas.microsoft.com/office/drawing/2014/main" id="{00000000-0008-0000-1100-000007000000}"/>
            </a:ext>
          </a:extLst>
        </xdr:cNvPr>
        <xdr:cNvSpPr txBox="1"/>
      </xdr:nvSpPr>
      <xdr:spPr>
        <a:xfrm>
          <a:off x="710047" y="16331046"/>
          <a:ext cx="9036626" cy="3809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800" b="1"/>
            <a:t>Fuente: </a:t>
          </a:r>
          <a:r>
            <a:rPr lang="es-DO" sz="1800"/>
            <a:t>SISALRIL</a:t>
          </a:r>
        </a:p>
      </xdr:txBody>
    </xdr:sp>
    <xdr:clientData/>
  </xdr:twoCellAnchor>
  <xdr:twoCellAnchor editAs="oneCell">
    <xdr:from>
      <xdr:col>0</xdr:col>
      <xdr:colOff>294408</xdr:colOff>
      <xdr:row>0</xdr:row>
      <xdr:rowOff>173182</xdr:rowOff>
    </xdr:from>
    <xdr:to>
      <xdr:col>0</xdr:col>
      <xdr:colOff>1472045</xdr:colOff>
      <xdr:row>1</xdr:row>
      <xdr:rowOff>96487</xdr:rowOff>
    </xdr:to>
    <xdr:pic>
      <xdr:nvPicPr>
        <xdr:cNvPr id="8" name="2 Imagen" descr="logo_2x4.bmp">
          <a:hlinkClick xmlns:r="http://schemas.openxmlformats.org/officeDocument/2006/relationships" r:id="rId2"/>
          <a:extLst>
            <a:ext uri="{FF2B5EF4-FFF2-40B4-BE49-F238E27FC236}">
              <a16:creationId xmlns:a16="http://schemas.microsoft.com/office/drawing/2014/main" id="{00000000-0008-0000-1100-000008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294408" y="173182"/>
          <a:ext cx="1177637" cy="8411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20</xdr:row>
      <xdr:rowOff>571501</xdr:rowOff>
    </xdr:from>
    <xdr:to>
      <xdr:col>16</xdr:col>
      <xdr:colOff>1835728</xdr:colOff>
      <xdr:row>45</xdr:row>
      <xdr:rowOff>51955</xdr:rowOff>
    </xdr:to>
    <xdr:graphicFrame macro="">
      <xdr:nvGraphicFramePr>
        <xdr:cNvPr id="9" name="8 Gráfico">
          <a:extLst>
            <a:ext uri="{FF2B5EF4-FFF2-40B4-BE49-F238E27FC236}">
              <a16:creationId xmlns:a16="http://schemas.microsoft.com/office/drawing/2014/main" id="{00000000-0008-0000-1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519547</xdr:colOff>
      <xdr:row>0</xdr:row>
      <xdr:rowOff>173181</xdr:rowOff>
    </xdr:from>
    <xdr:to>
      <xdr:col>1</xdr:col>
      <xdr:colOff>284020</xdr:colOff>
      <xdr:row>1</xdr:row>
      <xdr:rowOff>21028</xdr:rowOff>
    </xdr:to>
    <xdr:pic>
      <xdr:nvPicPr>
        <xdr:cNvPr id="6" name="2 Imagen" descr="logo_2x4.bmp">
          <a:hlinkClick xmlns:r="http://schemas.openxmlformats.org/officeDocument/2006/relationships" r:id="rId2"/>
          <a:extLst>
            <a:ext uri="{FF2B5EF4-FFF2-40B4-BE49-F238E27FC236}">
              <a16:creationId xmlns:a16="http://schemas.microsoft.com/office/drawing/2014/main" id="{00000000-0008-0000-1300-000006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519547" y="173181"/>
          <a:ext cx="1236518" cy="883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c:userShapes xmlns:c="http://schemas.openxmlformats.org/drawingml/2006/chart">
  <cdr:relSizeAnchor xmlns:cdr="http://schemas.openxmlformats.org/drawingml/2006/chartDrawing">
    <cdr:from>
      <cdr:x>0.05477</cdr:x>
      <cdr:y>0.90705</cdr:y>
    </cdr:from>
    <cdr:to>
      <cdr:x>0.96789</cdr:x>
      <cdr:y>0.98747</cdr:y>
    </cdr:to>
    <cdr:sp macro="" textlink="">
      <cdr:nvSpPr>
        <cdr:cNvPr id="2" name="1 CuadroTexto"/>
        <cdr:cNvSpPr txBox="1"/>
      </cdr:nvSpPr>
      <cdr:spPr>
        <a:xfrm xmlns:a="http://schemas.openxmlformats.org/drawingml/2006/main">
          <a:off x="1004455" y="8399319"/>
          <a:ext cx="16746681" cy="7446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0.0358</cdr:x>
      <cdr:y>0.943</cdr:y>
    </cdr:from>
    <cdr:to>
      <cdr:x>0.46002</cdr:x>
      <cdr:y>0.98314</cdr:y>
    </cdr:to>
    <cdr:sp macro="" textlink="">
      <cdr:nvSpPr>
        <cdr:cNvPr id="3" name="2 CuadroTexto"/>
        <cdr:cNvSpPr txBox="1"/>
      </cdr:nvSpPr>
      <cdr:spPr>
        <a:xfrm xmlns:a="http://schemas.openxmlformats.org/drawingml/2006/main">
          <a:off x="614218" y="7775897"/>
          <a:ext cx="7277450" cy="3309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b="1"/>
            <a:t>Fuente: </a:t>
          </a:r>
          <a:r>
            <a:rPr lang="en-US" sz="2000"/>
            <a:t>Superintendencia de Salud y Riesgos Laborales (SISALRIL)</a:t>
          </a:r>
        </a:p>
      </cdr:txBody>
    </cdr:sp>
  </cdr:relSizeAnchor>
</c:userShapes>
</file>

<file path=xl/drawings/drawing28.xml><?xml version="1.0" encoding="utf-8"?>
<xdr:wsDr xmlns:xdr="http://schemas.openxmlformats.org/drawingml/2006/spreadsheetDrawing" xmlns:a="http://schemas.openxmlformats.org/drawingml/2006/main">
  <xdr:twoCellAnchor editAs="oneCell">
    <xdr:from>
      <xdr:col>3</xdr:col>
      <xdr:colOff>333616</xdr:colOff>
      <xdr:row>9</xdr:row>
      <xdr:rowOff>41620</xdr:rowOff>
    </xdr:from>
    <xdr:to>
      <xdr:col>7</xdr:col>
      <xdr:colOff>394607</xdr:colOff>
      <xdr:row>36</xdr:row>
      <xdr:rowOff>68035</xdr:rowOff>
    </xdr:to>
    <xdr:pic>
      <xdr:nvPicPr>
        <xdr:cNvPr id="5" name="4 Imagen">
          <a:extLst>
            <a:ext uri="{FF2B5EF4-FFF2-40B4-BE49-F238E27FC236}">
              <a16:creationId xmlns:a16="http://schemas.microsoft.com/office/drawing/2014/main" id="{00000000-0008-0000-15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19616" y="1756120"/>
          <a:ext cx="4728241" cy="5169915"/>
        </a:xfrm>
        <a:prstGeom prst="rect">
          <a:avLst/>
        </a:prstGeom>
        <a:noFill/>
        <a:ln>
          <a:noFill/>
        </a:ln>
      </xdr:spPr>
    </xdr:pic>
    <xdr:clientData/>
  </xdr:twoCellAnchor>
  <xdr:twoCellAnchor>
    <xdr:from>
      <xdr:col>0</xdr:col>
      <xdr:colOff>361788</xdr:colOff>
      <xdr:row>14</xdr:row>
      <xdr:rowOff>187298</xdr:rowOff>
    </xdr:from>
    <xdr:to>
      <xdr:col>10</xdr:col>
      <xdr:colOff>608318</xdr:colOff>
      <xdr:row>28</xdr:row>
      <xdr:rowOff>41622</xdr:rowOff>
    </xdr:to>
    <xdr:sp macro="" textlink="">
      <xdr:nvSpPr>
        <xdr:cNvPr id="3" name="2 CuadroTexto">
          <a:extLst>
            <a:ext uri="{FF2B5EF4-FFF2-40B4-BE49-F238E27FC236}">
              <a16:creationId xmlns:a16="http://schemas.microsoft.com/office/drawing/2014/main" id="{00000000-0008-0000-1500-000003000000}"/>
            </a:ext>
          </a:extLst>
        </xdr:cNvPr>
        <xdr:cNvSpPr txBox="1"/>
      </xdr:nvSpPr>
      <xdr:spPr>
        <a:xfrm>
          <a:off x="361788" y="2854298"/>
          <a:ext cx="9485780" cy="2521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effectLst/>
              <a:latin typeface="+mn-lt"/>
              <a:ea typeface="+mn-ea"/>
              <a:cs typeface="+mn-cs"/>
            </a:rPr>
            <a:t>Afiliación SFS Régimen Contributivo (RC)</a:t>
          </a:r>
          <a:endParaRPr lang="es-DO" sz="2400" b="1">
            <a:solidFill>
              <a:schemeClr val="accent3">
                <a:lumMod val="50000"/>
              </a:schemeClr>
            </a:solidFill>
          </a:endParaRPr>
        </a:p>
      </xdr:txBody>
    </xdr:sp>
    <xdr:clientData/>
  </xdr:twoCellAnchor>
  <xdr:twoCellAnchor editAs="oneCell">
    <xdr:from>
      <xdr:col>0</xdr:col>
      <xdr:colOff>393806</xdr:colOff>
      <xdr:row>3</xdr:row>
      <xdr:rowOff>27215</xdr:rowOff>
    </xdr:from>
    <xdr:to>
      <xdr:col>1</xdr:col>
      <xdr:colOff>672032</xdr:colOff>
      <xdr:row>7</xdr:row>
      <xdr:rowOff>40822</xdr:rowOff>
    </xdr:to>
    <xdr:pic>
      <xdr:nvPicPr>
        <xdr:cNvPr id="4" name="3 Imagen" descr="logo_2x4.bmp">
          <a:extLst>
            <a:ext uri="{FF2B5EF4-FFF2-40B4-BE49-F238E27FC236}">
              <a16:creationId xmlns:a16="http://schemas.microsoft.com/office/drawing/2014/main" id="{00000000-0008-0000-1500-000004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051" t="11988" r="19500" b="24910"/>
        <a:stretch/>
      </xdr:blipFill>
      <xdr:spPr bwMode="auto">
        <a:xfrm>
          <a:off x="393806" y="598715"/>
          <a:ext cx="1040226" cy="7756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4</xdr:row>
      <xdr:rowOff>123264</xdr:rowOff>
    </xdr:to>
    <xdr:sp macro="" textlink="">
      <xdr:nvSpPr>
        <xdr:cNvPr id="4" name="3 Rectángulo redondeado">
          <a:extLst>
            <a:ext uri="{FF2B5EF4-FFF2-40B4-BE49-F238E27FC236}">
              <a16:creationId xmlns:a16="http://schemas.microsoft.com/office/drawing/2014/main" id="{00000000-0008-0000-1600-000004000000}"/>
            </a:ext>
          </a:extLst>
        </xdr:cNvPr>
        <xdr:cNvSpPr/>
      </xdr:nvSpPr>
      <xdr:spPr>
        <a:xfrm>
          <a:off x="0" y="0"/>
          <a:ext cx="12404912" cy="885264"/>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baseline="0">
              <a:solidFill>
                <a:schemeClr val="lt1"/>
              </a:solidFill>
              <a:effectLst/>
              <a:latin typeface="+mn-lt"/>
              <a:ea typeface="+mn-ea"/>
              <a:cs typeface="+mn-cs"/>
            </a:rPr>
            <a:t>Sistema Dominicano de Seguridad Social (SDSS)</a:t>
          </a:r>
          <a:endParaRPr lang="es-ES" sz="4000">
            <a:effectLst/>
          </a:endParaRPr>
        </a:p>
        <a:p>
          <a:pPr algn="ctr" eaLnBrk="1" fontAlgn="auto" latinLnBrk="0" hangingPunct="1"/>
          <a:r>
            <a:rPr lang="es-DO" sz="2000" b="1">
              <a:solidFill>
                <a:schemeClr val="lt1"/>
              </a:solidFill>
              <a:effectLst/>
              <a:latin typeface="+mn-lt"/>
              <a:ea typeface="+mn-ea"/>
              <a:cs typeface="+mn-cs"/>
            </a:rPr>
            <a:t>Afiliación al Seguro</a:t>
          </a:r>
          <a:r>
            <a:rPr lang="es-DO" sz="2000" b="1" baseline="0">
              <a:solidFill>
                <a:schemeClr val="lt1"/>
              </a:solidFill>
              <a:effectLst/>
              <a:latin typeface="+mn-lt"/>
              <a:ea typeface="+mn-ea"/>
              <a:cs typeface="+mn-cs"/>
            </a:rPr>
            <a:t> Familiar de Salud del Régimen Contributivo (RC)</a:t>
          </a:r>
          <a:endParaRPr lang="es-DO" sz="4000">
            <a:effectLst/>
          </a:endParaRPr>
        </a:p>
      </xdr:txBody>
    </xdr:sp>
    <xdr:clientData/>
  </xdr:twoCellAnchor>
  <xdr:twoCellAnchor editAs="oneCell">
    <xdr:from>
      <xdr:col>0</xdr:col>
      <xdr:colOff>442072</xdr:colOff>
      <xdr:row>0</xdr:row>
      <xdr:rowOff>160989</xdr:rowOff>
    </xdr:from>
    <xdr:to>
      <xdr:col>1</xdr:col>
      <xdr:colOff>362967</xdr:colOff>
      <xdr:row>3</xdr:row>
      <xdr:rowOff>104775</xdr:rowOff>
    </xdr:to>
    <xdr:pic>
      <xdr:nvPicPr>
        <xdr:cNvPr id="6" name="1 Imagen" descr="Logo_2x4.bmp">
          <a:hlinkClick xmlns:r="http://schemas.openxmlformats.org/officeDocument/2006/relationships" r:id="rId1"/>
          <a:extLst>
            <a:ext uri="{FF2B5EF4-FFF2-40B4-BE49-F238E27FC236}">
              <a16:creationId xmlns:a16="http://schemas.microsoft.com/office/drawing/2014/main" id="{00000000-0008-0000-16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170" t="10325" r="1227" b="13293"/>
        <a:stretch/>
      </xdr:blipFill>
      <xdr:spPr bwMode="auto">
        <a:xfrm>
          <a:off x="442072" y="160989"/>
          <a:ext cx="778145" cy="515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69272</xdr:colOff>
      <xdr:row>19</xdr:row>
      <xdr:rowOff>346363</xdr:rowOff>
    </xdr:from>
    <xdr:to>
      <xdr:col>10</xdr:col>
      <xdr:colOff>1974273</xdr:colOff>
      <xdr:row>48</xdr:row>
      <xdr:rowOff>277090</xdr:rowOff>
    </xdr:to>
    <xdr:graphicFrame macro="">
      <xdr:nvGraphicFramePr>
        <xdr:cNvPr id="9" name="8 Gráfico">
          <a:extLst>
            <a:ext uri="{FF2B5EF4-FFF2-40B4-BE49-F238E27FC236}">
              <a16:creationId xmlns:a16="http://schemas.microsoft.com/office/drawing/2014/main" id="{00000000-0008-0000-17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458596</xdr:colOff>
      <xdr:row>0</xdr:row>
      <xdr:rowOff>381000</xdr:rowOff>
    </xdr:from>
    <xdr:to>
      <xdr:col>1</xdr:col>
      <xdr:colOff>205740</xdr:colOff>
      <xdr:row>1</xdr:row>
      <xdr:rowOff>311725</xdr:rowOff>
    </xdr:to>
    <xdr:pic>
      <xdr:nvPicPr>
        <xdr:cNvPr id="11" name="10 Imagen" descr="logo_2x4.bmp">
          <a:hlinkClick xmlns:r="http://schemas.openxmlformats.org/officeDocument/2006/relationships" r:id="rId2"/>
          <a:extLst>
            <a:ext uri="{FF2B5EF4-FFF2-40B4-BE49-F238E27FC236}">
              <a16:creationId xmlns:a16="http://schemas.microsoft.com/office/drawing/2014/main" id="{00000000-0008-0000-1700-00000B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8596" y="381000"/>
          <a:ext cx="1530917" cy="1125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831272</xdr:colOff>
      <xdr:row>15</xdr:row>
      <xdr:rowOff>204355</xdr:rowOff>
    </xdr:from>
    <xdr:to>
      <xdr:col>15</xdr:col>
      <xdr:colOff>398318</xdr:colOff>
      <xdr:row>24</xdr:row>
      <xdr:rowOff>55418</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1.xml><?xml version="1.0" encoding="utf-8"?>
<c:userShapes xmlns:c="http://schemas.openxmlformats.org/drawingml/2006/chart">
  <cdr:relSizeAnchor xmlns:cdr="http://schemas.openxmlformats.org/drawingml/2006/chartDrawing">
    <cdr:from>
      <cdr:x>0.03428</cdr:x>
      <cdr:y>0.94232</cdr:y>
    </cdr:from>
    <cdr:to>
      <cdr:x>0.52036</cdr:x>
      <cdr:y>1</cdr:y>
    </cdr:to>
    <cdr:sp macro="" textlink="">
      <cdr:nvSpPr>
        <cdr:cNvPr id="2" name="CuadroTexto 1"/>
        <cdr:cNvSpPr txBox="1"/>
      </cdr:nvSpPr>
      <cdr:spPr>
        <a:xfrm xmlns:a="http://schemas.openxmlformats.org/drawingml/2006/main">
          <a:off x="656002" y="8551297"/>
          <a:ext cx="9301954" cy="5234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400" b="1"/>
            <a:t>Fuente:</a:t>
          </a:r>
          <a:r>
            <a:rPr lang="es-ES" sz="2400" b="1" baseline="0"/>
            <a:t> </a:t>
          </a:r>
          <a:r>
            <a:rPr lang="es-ES" sz="2400" baseline="0"/>
            <a:t>SISALRIL</a:t>
          </a:r>
          <a:endParaRPr lang="es-ES" sz="2400"/>
        </a:p>
      </cdr:txBody>
    </cdr:sp>
  </cdr:relSizeAnchor>
</c:userShapes>
</file>

<file path=xl/drawings/drawing32.xml><?xml version="1.0" encoding="utf-8"?>
<xdr:wsDr xmlns:xdr="http://schemas.openxmlformats.org/drawingml/2006/spreadsheetDrawing" xmlns:a="http://schemas.openxmlformats.org/drawingml/2006/main">
  <xdr:twoCellAnchor editAs="oneCell">
    <xdr:from>
      <xdr:col>0</xdr:col>
      <xdr:colOff>207818</xdr:colOff>
      <xdr:row>0</xdr:row>
      <xdr:rowOff>225135</xdr:rowOff>
    </xdr:from>
    <xdr:to>
      <xdr:col>1</xdr:col>
      <xdr:colOff>-1</xdr:colOff>
      <xdr:row>1</xdr:row>
      <xdr:rowOff>120352</xdr:rowOff>
    </xdr:to>
    <xdr:pic>
      <xdr:nvPicPr>
        <xdr:cNvPr id="4" name="3 Imagen" descr="logo_2x4.bmp">
          <a:hlinkClick xmlns:r="http://schemas.openxmlformats.org/officeDocument/2006/relationships" r:id="rId1"/>
          <a:extLst>
            <a:ext uri="{FF2B5EF4-FFF2-40B4-BE49-F238E27FC236}">
              <a16:creationId xmlns:a16="http://schemas.microsoft.com/office/drawing/2014/main" id="{00000000-0008-0000-1B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7818" y="225135"/>
          <a:ext cx="1177636" cy="882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20</xdr:row>
      <xdr:rowOff>86591</xdr:rowOff>
    </xdr:from>
    <xdr:to>
      <xdr:col>12</xdr:col>
      <xdr:colOff>1091045</xdr:colOff>
      <xdr:row>45</xdr:row>
      <xdr:rowOff>155864</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3.xml><?xml version="1.0" encoding="utf-8"?>
<c:userShapes xmlns:c="http://schemas.openxmlformats.org/drawingml/2006/chart">
  <cdr:relSizeAnchor xmlns:cdr="http://schemas.openxmlformats.org/drawingml/2006/chartDrawing">
    <cdr:from>
      <cdr:x>0.02058</cdr:x>
      <cdr:y>0.91646</cdr:y>
    </cdr:from>
    <cdr:to>
      <cdr:x>0.42677</cdr:x>
      <cdr:y>0.97092</cdr:y>
    </cdr:to>
    <cdr:sp macro="" textlink="">
      <cdr:nvSpPr>
        <cdr:cNvPr id="2" name="7 CuadroTexto">
          <a:extLst xmlns:a="http://schemas.openxmlformats.org/drawingml/2006/main">
            <a:ext uri="{FF2B5EF4-FFF2-40B4-BE49-F238E27FC236}">
              <a16:creationId xmlns:a16="http://schemas.microsoft.com/office/drawing/2014/main" id="{00000000-0008-0000-1B00-000008000000}"/>
            </a:ext>
          </a:extLst>
        </cdr:cNvPr>
        <cdr:cNvSpPr txBox="1"/>
      </cdr:nvSpPr>
      <cdr:spPr>
        <a:xfrm xmlns:a="http://schemas.openxmlformats.org/drawingml/2006/main">
          <a:off x="351727" y="9824393"/>
          <a:ext cx="6943128" cy="58383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2000" b="1"/>
            <a:t>Fuente: </a:t>
          </a:r>
          <a:r>
            <a:rPr lang="en-US" sz="2000"/>
            <a:t>Superintendencia de Salud y Riesgos Laborales (SISALRIL)</a:t>
          </a:r>
        </a:p>
      </cdr:txBody>
    </cdr:sp>
  </cdr:relSizeAnchor>
</c:userShapes>
</file>

<file path=xl/drawings/drawing34.xml><?xml version="1.0" encoding="utf-8"?>
<xdr:wsDr xmlns:xdr="http://schemas.openxmlformats.org/drawingml/2006/spreadsheetDrawing" xmlns:a="http://schemas.openxmlformats.org/drawingml/2006/main">
  <xdr:twoCellAnchor editAs="oneCell">
    <xdr:from>
      <xdr:col>3</xdr:col>
      <xdr:colOff>313765</xdr:colOff>
      <xdr:row>5</xdr:row>
      <xdr:rowOff>44824</xdr:rowOff>
    </xdr:from>
    <xdr:to>
      <xdr:col>9</xdr:col>
      <xdr:colOff>44824</xdr:colOff>
      <xdr:row>30</xdr:row>
      <xdr:rowOff>145676</xdr:rowOff>
    </xdr:to>
    <xdr:pic>
      <xdr:nvPicPr>
        <xdr:cNvPr id="5" name="4 Imagen">
          <a:extLst>
            <a:ext uri="{FF2B5EF4-FFF2-40B4-BE49-F238E27FC236}">
              <a16:creationId xmlns:a16="http://schemas.microsoft.com/office/drawing/2014/main" id="{00000000-0008-0000-1C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33383" y="997324"/>
          <a:ext cx="4437529" cy="4863352"/>
        </a:xfrm>
        <a:prstGeom prst="rect">
          <a:avLst/>
        </a:prstGeom>
        <a:noFill/>
        <a:ln>
          <a:noFill/>
        </a:ln>
      </xdr:spPr>
    </xdr:pic>
    <xdr:clientData/>
  </xdr:twoCellAnchor>
  <xdr:twoCellAnchor>
    <xdr:from>
      <xdr:col>0</xdr:col>
      <xdr:colOff>513069</xdr:colOff>
      <xdr:row>10</xdr:row>
      <xdr:rowOff>40819</xdr:rowOff>
    </xdr:from>
    <xdr:to>
      <xdr:col>12</xdr:col>
      <xdr:colOff>92849</xdr:colOff>
      <xdr:row>29</xdr:row>
      <xdr:rowOff>165686</xdr:rowOff>
    </xdr:to>
    <xdr:sp macro="" textlink="">
      <xdr:nvSpPr>
        <xdr:cNvPr id="3" name="2 CuadroTexto">
          <a:extLst>
            <a:ext uri="{FF2B5EF4-FFF2-40B4-BE49-F238E27FC236}">
              <a16:creationId xmlns:a16="http://schemas.microsoft.com/office/drawing/2014/main" id="{00000000-0008-0000-1C00-000003000000}"/>
            </a:ext>
          </a:extLst>
        </xdr:cNvPr>
        <xdr:cNvSpPr txBox="1"/>
      </xdr:nvSpPr>
      <xdr:spPr>
        <a:xfrm>
          <a:off x="513069" y="1945819"/>
          <a:ext cx="8925486" cy="3744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endParaRPr lang="es-ES" sz="5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chemeClr val="accent3">
                  <a:lumMod val="75000"/>
                </a:schemeClr>
              </a:solidFill>
              <a:effectLst/>
              <a:latin typeface="+mn-lt"/>
              <a:ea typeface="+mn-ea"/>
              <a:cs typeface="+mn-cs"/>
            </a:rPr>
            <a:t>Afiliación Régimen Subsidiado (RS)</a:t>
          </a:r>
          <a:endParaRPr lang="es-DO" sz="3600" b="1">
            <a:solidFill>
              <a:schemeClr val="accent3">
                <a:lumMod val="75000"/>
              </a:schemeClr>
            </a:solidFill>
          </a:endParaRPr>
        </a:p>
      </xdr:txBody>
    </xdr:sp>
    <xdr:clientData/>
  </xdr:twoCellAnchor>
  <xdr:twoCellAnchor editAs="oneCell">
    <xdr:from>
      <xdr:col>0</xdr:col>
      <xdr:colOff>537882</xdr:colOff>
      <xdr:row>1</xdr:row>
      <xdr:rowOff>123265</xdr:rowOff>
    </xdr:from>
    <xdr:to>
      <xdr:col>2</xdr:col>
      <xdr:colOff>156882</xdr:colOff>
      <xdr:row>6</xdr:row>
      <xdr:rowOff>22412</xdr:rowOff>
    </xdr:to>
    <xdr:pic>
      <xdr:nvPicPr>
        <xdr:cNvPr id="4" name="5 Imagen" descr="logo_2x4.bmp">
          <a:extLst>
            <a:ext uri="{FF2B5EF4-FFF2-40B4-BE49-F238E27FC236}">
              <a16:creationId xmlns:a16="http://schemas.microsoft.com/office/drawing/2014/main" id="{00000000-0008-0000-1C00-000004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559" t="9000" r="18057" b="25441"/>
        <a:stretch/>
      </xdr:blipFill>
      <xdr:spPr bwMode="auto">
        <a:xfrm>
          <a:off x="537882" y="313765"/>
          <a:ext cx="1165412" cy="851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6</xdr:row>
      <xdr:rowOff>17318</xdr:rowOff>
    </xdr:to>
    <xdr:sp macro="" textlink="">
      <xdr:nvSpPr>
        <xdr:cNvPr id="4" name="3 Rectángulo redondeado">
          <a:extLst>
            <a:ext uri="{FF2B5EF4-FFF2-40B4-BE49-F238E27FC236}">
              <a16:creationId xmlns:a16="http://schemas.microsoft.com/office/drawing/2014/main" id="{00000000-0008-0000-1D00-000004000000}"/>
            </a:ext>
          </a:extLst>
        </xdr:cNvPr>
        <xdr:cNvSpPr/>
      </xdr:nvSpPr>
      <xdr:spPr>
        <a:xfrm>
          <a:off x="0" y="0"/>
          <a:ext cx="10702636" cy="1160318"/>
        </a:xfrm>
        <a:prstGeom prst="roundRect">
          <a:avLst/>
        </a:prstGeom>
        <a:solidFill>
          <a:schemeClr val="accent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a:t>
          </a:r>
          <a:r>
            <a:rPr lang="es-DO" sz="2400" b="1" baseline="0">
              <a:solidFill>
                <a:schemeClr val="lt1"/>
              </a:solidFill>
              <a:effectLst/>
              <a:latin typeface="+mn-lt"/>
              <a:ea typeface="+mn-ea"/>
              <a:cs typeface="+mn-cs"/>
            </a:rPr>
            <a:t> Dominicano de Seguridad Social (SDSS)</a:t>
          </a:r>
        </a:p>
        <a:p>
          <a:pPr algn="ctr" eaLnBrk="1" fontAlgn="auto" latinLnBrk="0" hangingPunct="1"/>
          <a:r>
            <a:rPr lang="es-DO" sz="2400" b="1">
              <a:solidFill>
                <a:schemeClr val="lt1"/>
              </a:solidFill>
              <a:effectLst/>
              <a:latin typeface="+mn-lt"/>
              <a:ea typeface="+mn-ea"/>
              <a:cs typeface="+mn-cs"/>
            </a:rPr>
            <a:t>Afiliación al Seguro</a:t>
          </a:r>
          <a:r>
            <a:rPr lang="es-DO" sz="2400" b="1" baseline="0">
              <a:solidFill>
                <a:schemeClr val="lt1"/>
              </a:solidFill>
              <a:effectLst/>
              <a:latin typeface="+mn-lt"/>
              <a:ea typeface="+mn-ea"/>
              <a:cs typeface="+mn-cs"/>
            </a:rPr>
            <a:t> Familiar de Salud del Régimen Subsidiado (RS)</a:t>
          </a:r>
          <a:endParaRPr lang="es-DO" sz="4800">
            <a:effectLst/>
          </a:endParaRPr>
        </a:p>
      </xdr:txBody>
    </xdr:sp>
    <xdr:clientData/>
  </xdr:twoCellAnchor>
  <xdr:twoCellAnchor editAs="oneCell">
    <xdr:from>
      <xdr:col>0</xdr:col>
      <xdr:colOff>369795</xdr:colOff>
      <xdr:row>1</xdr:row>
      <xdr:rowOff>67235</xdr:rowOff>
    </xdr:from>
    <xdr:to>
      <xdr:col>1</xdr:col>
      <xdr:colOff>381535</xdr:colOff>
      <xdr:row>4</xdr:row>
      <xdr:rowOff>11205</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1D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69795" y="257735"/>
          <a:ext cx="773740" cy="51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xdr:from>
      <xdr:col>1</xdr:col>
      <xdr:colOff>103909</xdr:colOff>
      <xdr:row>19</xdr:row>
      <xdr:rowOff>294410</xdr:rowOff>
    </xdr:from>
    <xdr:to>
      <xdr:col>12</xdr:col>
      <xdr:colOff>2112818</xdr:colOff>
      <xdr:row>75</xdr:row>
      <xdr:rowOff>86592</xdr:rowOff>
    </xdr:to>
    <xdr:graphicFrame macro="">
      <xdr:nvGraphicFramePr>
        <xdr:cNvPr id="5" name="4 Gráfico">
          <a:extLst>
            <a:ext uri="{FF2B5EF4-FFF2-40B4-BE49-F238E27FC236}">
              <a16:creationId xmlns:a16="http://schemas.microsoft.com/office/drawing/2014/main" id="{00000000-0008-0000-1E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557990</xdr:colOff>
      <xdr:row>0</xdr:row>
      <xdr:rowOff>205345</xdr:rowOff>
    </xdr:from>
    <xdr:to>
      <xdr:col>2</xdr:col>
      <xdr:colOff>415637</xdr:colOff>
      <xdr:row>1</xdr:row>
      <xdr:rowOff>60860</xdr:rowOff>
    </xdr:to>
    <xdr:pic>
      <xdr:nvPicPr>
        <xdr:cNvPr id="9" name="8 Imagen" descr="Logo_2x4.bmp">
          <a:hlinkClick xmlns:r="http://schemas.openxmlformats.org/officeDocument/2006/relationships" r:id="rId2"/>
          <a:extLst>
            <a:ext uri="{FF2B5EF4-FFF2-40B4-BE49-F238E27FC236}">
              <a16:creationId xmlns:a16="http://schemas.microsoft.com/office/drawing/2014/main" id="{00000000-0008-0000-1E00-000009000000}"/>
            </a:ext>
          </a:extLst>
        </xdr:cNvPr>
        <xdr:cNvPicPr>
          <a:picLocks noChangeAspect="1"/>
        </xdr:cNvPicPr>
      </xdr:nvPicPr>
      <xdr:blipFill>
        <a:blip xmlns:r="http://schemas.openxmlformats.org/officeDocument/2006/relationships" r:embed="rId3"/>
        <a:stretch>
          <a:fillRect/>
        </a:stretch>
      </xdr:blipFill>
      <xdr:spPr>
        <a:xfrm>
          <a:off x="557990" y="205345"/>
          <a:ext cx="1104556" cy="825333"/>
        </a:xfrm>
        <a:prstGeom prst="rect">
          <a:avLst/>
        </a:prstGeom>
        <a:ln>
          <a:noFill/>
        </a:ln>
        <a:effectLst>
          <a:outerShdw blurRad="190500" algn="tl" rotWithShape="0">
            <a:srgbClr val="000000">
              <a:alpha val="70000"/>
            </a:srgbClr>
          </a:outerShdw>
        </a:effectLst>
      </xdr:spPr>
    </xdr:pic>
    <xdr:clientData/>
  </xdr:twoCellAnchor>
</xdr:wsDr>
</file>

<file path=xl/drawings/drawing37.xml><?xml version="1.0" encoding="utf-8"?>
<c:userShapes xmlns:c="http://schemas.openxmlformats.org/drawingml/2006/chart">
  <cdr:relSizeAnchor xmlns:cdr="http://schemas.openxmlformats.org/drawingml/2006/chartDrawing">
    <cdr:from>
      <cdr:x>0.05061</cdr:x>
      <cdr:y>0.9401</cdr:y>
    </cdr:from>
    <cdr:to>
      <cdr:x>0.34747</cdr:x>
      <cdr:y>0.98736</cdr:y>
    </cdr:to>
    <cdr:sp macro="" textlink="">
      <cdr:nvSpPr>
        <cdr:cNvPr id="2" name="CuadroTexto 1"/>
        <cdr:cNvSpPr txBox="1"/>
      </cdr:nvSpPr>
      <cdr:spPr>
        <a:xfrm xmlns:a="http://schemas.openxmlformats.org/drawingml/2006/main">
          <a:off x="1007131" y="10175516"/>
          <a:ext cx="5907095" cy="51153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2400" b="1"/>
            <a:t>Fuente:</a:t>
          </a:r>
          <a:r>
            <a:rPr lang="es-ES" sz="2400" b="1" baseline="0"/>
            <a:t> </a:t>
          </a:r>
          <a:r>
            <a:rPr lang="es-ES" sz="2400" baseline="0"/>
            <a:t>SISALRIL</a:t>
          </a:r>
          <a:endParaRPr lang="es-ES" sz="2400"/>
        </a:p>
      </cdr:txBody>
    </cdr:sp>
  </cdr:relSizeAnchor>
</c:userShapes>
</file>

<file path=xl/drawings/drawing38.xml><?xml version="1.0" encoding="utf-8"?>
<xdr:wsDr xmlns:xdr="http://schemas.openxmlformats.org/drawingml/2006/spreadsheetDrawing" xmlns:a="http://schemas.openxmlformats.org/drawingml/2006/main">
  <xdr:twoCellAnchor editAs="oneCell">
    <xdr:from>
      <xdr:col>4</xdr:col>
      <xdr:colOff>40822</xdr:colOff>
      <xdr:row>8</xdr:row>
      <xdr:rowOff>176893</xdr:rowOff>
    </xdr:from>
    <xdr:to>
      <xdr:col>10</xdr:col>
      <xdr:colOff>40821</xdr:colOff>
      <xdr:row>37</xdr:row>
      <xdr:rowOff>40822</xdr:rowOff>
    </xdr:to>
    <xdr:pic>
      <xdr:nvPicPr>
        <xdr:cNvPr id="5" name="4 Imagen">
          <a:extLst>
            <a:ext uri="{FF2B5EF4-FFF2-40B4-BE49-F238E27FC236}">
              <a16:creationId xmlns:a16="http://schemas.microsoft.com/office/drawing/2014/main" id="{00000000-0008-0000-23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088822" y="1700893"/>
          <a:ext cx="4816928" cy="5388429"/>
        </a:xfrm>
        <a:prstGeom prst="rect">
          <a:avLst/>
        </a:prstGeom>
        <a:noFill/>
        <a:ln>
          <a:noFill/>
        </a:ln>
      </xdr:spPr>
    </xdr:pic>
    <xdr:clientData/>
  </xdr:twoCellAnchor>
  <xdr:twoCellAnchor>
    <xdr:from>
      <xdr:col>1</xdr:col>
      <xdr:colOff>68037</xdr:colOff>
      <xdr:row>13</xdr:row>
      <xdr:rowOff>163286</xdr:rowOff>
    </xdr:from>
    <xdr:to>
      <xdr:col>12</xdr:col>
      <xdr:colOff>176892</xdr:colOff>
      <xdr:row>26</xdr:row>
      <xdr:rowOff>122464</xdr:rowOff>
    </xdr:to>
    <xdr:sp macro="" textlink="">
      <xdr:nvSpPr>
        <xdr:cNvPr id="3" name="2 CuadroTexto">
          <a:extLst>
            <a:ext uri="{FF2B5EF4-FFF2-40B4-BE49-F238E27FC236}">
              <a16:creationId xmlns:a16="http://schemas.microsoft.com/office/drawing/2014/main" id="{00000000-0008-0000-2300-000003000000}"/>
            </a:ext>
          </a:extLst>
        </xdr:cNvPr>
        <xdr:cNvSpPr txBox="1"/>
      </xdr:nvSpPr>
      <xdr:spPr>
        <a:xfrm>
          <a:off x="830037" y="2639786"/>
          <a:ext cx="9497784" cy="2435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i="0">
              <a:solidFill>
                <a:schemeClr val="accent3">
                  <a:lumMod val="50000"/>
                </a:schemeClr>
              </a:solidFill>
              <a:latin typeface="+mn-lt"/>
              <a:ea typeface="+mn-ea"/>
              <a:cs typeface="+mn-cs"/>
            </a:rPr>
            <a:t>Afiliación del Régimen Especial Transitorio (RET) Salud de Pensionados Ley 1896-379</a:t>
          </a:r>
        </a:p>
      </xdr:txBody>
    </xdr:sp>
    <xdr:clientData/>
  </xdr:twoCellAnchor>
  <xdr:twoCellAnchor editAs="oneCell">
    <xdr:from>
      <xdr:col>0</xdr:col>
      <xdr:colOff>459442</xdr:colOff>
      <xdr:row>1</xdr:row>
      <xdr:rowOff>112059</xdr:rowOff>
    </xdr:from>
    <xdr:to>
      <xdr:col>1</xdr:col>
      <xdr:colOff>643310</xdr:colOff>
      <xdr:row>5</xdr:row>
      <xdr:rowOff>54429</xdr:rowOff>
    </xdr:to>
    <xdr:pic>
      <xdr:nvPicPr>
        <xdr:cNvPr id="4" name="5 Imagen" descr="logo_2x4.bmp">
          <a:hlinkClick xmlns:r="http://schemas.openxmlformats.org/officeDocument/2006/relationships" r:id="rId3"/>
          <a:extLst>
            <a:ext uri="{FF2B5EF4-FFF2-40B4-BE49-F238E27FC236}">
              <a16:creationId xmlns:a16="http://schemas.microsoft.com/office/drawing/2014/main" id="{00000000-0008-0000-2300-000004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3659" t="12173" r="20395" b="25099"/>
        <a:stretch/>
      </xdr:blipFill>
      <xdr:spPr bwMode="auto">
        <a:xfrm>
          <a:off x="459442" y="302559"/>
          <a:ext cx="945868" cy="704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9.xml><?xml version="1.0" encoding="utf-8"?>
<xdr:wsDr xmlns:xdr="http://schemas.openxmlformats.org/drawingml/2006/spreadsheetDrawing" xmlns:a="http://schemas.openxmlformats.org/drawingml/2006/main">
  <xdr:twoCellAnchor>
    <xdr:from>
      <xdr:col>0</xdr:col>
      <xdr:colOff>85725</xdr:colOff>
      <xdr:row>5</xdr:row>
      <xdr:rowOff>19050</xdr:rowOff>
    </xdr:from>
    <xdr:to>
      <xdr:col>11</xdr:col>
      <xdr:colOff>609600</xdr:colOff>
      <xdr:row>32</xdr:row>
      <xdr:rowOff>95250</xdr:rowOff>
    </xdr:to>
    <xdr:sp macro="" textlink="">
      <xdr:nvSpPr>
        <xdr:cNvPr id="2" name="1 CuadroTexto">
          <a:extLst>
            <a:ext uri="{FF2B5EF4-FFF2-40B4-BE49-F238E27FC236}">
              <a16:creationId xmlns:a16="http://schemas.microsoft.com/office/drawing/2014/main" id="{00000000-0008-0000-2400-000002000000}"/>
            </a:ext>
          </a:extLst>
        </xdr:cNvPr>
        <xdr:cNvSpPr txBox="1"/>
      </xdr:nvSpPr>
      <xdr:spPr>
        <a:xfrm>
          <a:off x="85725" y="971550"/>
          <a:ext cx="9705975" cy="57721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Por mandato del Decreto 342-09 emitido por el Poder Ejecutivo en fecha 28 de abril de 2009, en junio de ese mismo año se dio inicio a la afiliación al </a:t>
          </a:r>
          <a:r>
            <a:rPr lang="es-DO" sz="1400" b="1" i="1">
              <a:solidFill>
                <a:sysClr val="windowText" lastClr="000000"/>
              </a:solidFill>
            </a:rPr>
            <a:t>Régimen Especial Transitorio (RET) </a:t>
          </a:r>
          <a:r>
            <a:rPr lang="es-DO" sz="1400" b="0">
              <a:solidFill>
                <a:sysClr val="windowText" lastClr="000000"/>
              </a:solidFill>
            </a:rPr>
            <a:t>de los Pensionados y Jubilados que reciben su pensión a través del Ministerio de Hacienda, y que al mes de febrero de 2009 estuvieron oficialmente inscritos en la base de datos de dicha institución y no estuvieran acogidos a ningún otro régimen de financiamiento del SDSS.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Los pensionados tienen derecho a afiliarse en las ARS SENASA, SEMMA o Salud Segura.  Dicho plan es financiado con aportes del Estado.</a:t>
          </a:r>
          <a:r>
            <a:rPr lang="es-DO" sz="1400" b="0" baseline="0">
              <a:solidFill>
                <a:sysClr val="windowText" lastClr="000000"/>
              </a:solidFill>
            </a:rPr>
            <a:t>  L</a:t>
          </a:r>
          <a:r>
            <a:rPr lang="es-DO" sz="1400" b="0">
              <a:solidFill>
                <a:sysClr val="windowText" lastClr="000000"/>
              </a:solidFill>
            </a:rPr>
            <a:t>os pensionados y jubilados, su</a:t>
          </a:r>
          <a:r>
            <a:rPr lang="es-DO" sz="1400" b="0" baseline="0">
              <a:solidFill>
                <a:sysClr val="windowText" lastClr="000000"/>
              </a:solidFill>
            </a:rPr>
            <a:t> base de financiamiento es de </a:t>
          </a:r>
          <a:r>
            <a:rPr lang="es-DO" sz="1400" b="0">
              <a:solidFill>
                <a:sysClr val="windowText" lastClr="000000"/>
              </a:solidFill>
            </a:rPr>
            <a:t>9.60% del salario cotizable. De ese porcentaje, el 6.72% está a cargo del Estado y el 2.88%, a cargo del beneficiario. Dicho porcentaje se sustenta en la Ley 87-01 sobre el Sistema Dominicano de Seguridad Social, y las modificaciones hechas por la Ley 188-07.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La resolución 207-2016 emitida por la SISALRIL,  creó un Plan Especial de Servicios de Salud para los Pensionados y Jubilados de la </a:t>
          </a:r>
          <a:r>
            <a:rPr lang="es-DO" sz="1400" b="1" i="1">
              <a:solidFill>
                <a:sysClr val="windowText" lastClr="000000"/>
              </a:solidFill>
            </a:rPr>
            <a:t>Policía Nacional (PN) </a:t>
          </a:r>
          <a:r>
            <a:rPr lang="es-DO" sz="1400" b="0">
              <a:solidFill>
                <a:sysClr val="windowText" lastClr="000000"/>
              </a:solidFill>
            </a:rPr>
            <a:t>y sus dependientes, a partir del 01 de diciembre 2016 fueron permitidas las afiliaciones a este Plan Especial,  administrado por SENASA.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Igualmente, el Decreto Presidencial 371-2016  se creó el Plan Especial Transitorio para los Pensionados y Jubilados del </a:t>
          </a:r>
          <a:r>
            <a:rPr lang="es-DO" sz="1400" b="1" i="1">
              <a:solidFill>
                <a:sysClr val="windowText" lastClr="000000"/>
              </a:solidFill>
            </a:rPr>
            <a:t>Sector Salud </a:t>
          </a:r>
          <a:r>
            <a:rPr lang="es-DO" sz="1400" b="0">
              <a:solidFill>
                <a:sysClr val="windowText" lastClr="000000"/>
              </a:solidFill>
            </a:rPr>
            <a:t>(SS) y sus dependientes, a partir 01 de marzo de 2017 y administrada por la ARS CMD y SENASA.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También, en cumplimiento del Decreto Presidencial No.159-17 que creo un Plan Especial Transitorio de Servicios de Salud para Pensionados y Jubilados de las </a:t>
          </a:r>
          <a:r>
            <a:rPr lang="es-DO" sz="1400" b="1" i="1">
              <a:solidFill>
                <a:sysClr val="windowText" lastClr="000000"/>
              </a:solidFill>
            </a:rPr>
            <a:t>Fuerzas Armadas </a:t>
          </a:r>
          <a:r>
            <a:rPr lang="es-DO" sz="1400" b="0">
              <a:solidFill>
                <a:sysClr val="windowText" lastClr="000000"/>
              </a:solidFill>
            </a:rPr>
            <a:t>y sus dependientes directos, iniciando sus descargas a partir del 30 de mayo 2017 y siendo administrado por SENASA.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Al mes de</a:t>
          </a:r>
          <a:r>
            <a:rPr lang="es-DO" sz="1400" b="0" baseline="0">
              <a:solidFill>
                <a:sysClr val="windowText" lastClr="000000"/>
              </a:solidFill>
            </a:rPr>
            <a:t> </a:t>
          </a:r>
          <a:r>
            <a:rPr lang="es-DO" sz="1400" b="0" baseline="0">
              <a:solidFill>
                <a:sysClr val="windowText" lastClr="000000"/>
              </a:solidFill>
              <a:latin typeface="+mn-lt"/>
              <a:ea typeface="+mn-ea"/>
              <a:cs typeface="+mn-cs"/>
            </a:rPr>
            <a:t>octubre 2022, los </a:t>
          </a:r>
          <a:r>
            <a:rPr lang="es-DO" sz="1400" b="0">
              <a:solidFill>
                <a:sysClr val="windowText" lastClr="000000"/>
              </a:solidFill>
            </a:rPr>
            <a:t>Regímenes Especiales de pensionados</a:t>
          </a:r>
          <a:r>
            <a:rPr lang="es-DO" sz="1400" b="0" baseline="0">
              <a:solidFill>
                <a:sysClr val="windowText" lastClr="000000"/>
              </a:solidFill>
            </a:rPr>
            <a:t> </a:t>
          </a:r>
          <a:r>
            <a:rPr lang="es-DO" sz="1400" b="0">
              <a:solidFill>
                <a:sysClr val="windowText" lastClr="000000"/>
              </a:solidFill>
            </a:rPr>
            <a:t>que pertenecen al SDSS</a:t>
          </a:r>
          <a:r>
            <a:rPr lang="es-DO" sz="1400" b="0" baseline="0">
              <a:solidFill>
                <a:sysClr val="windowText" lastClr="000000"/>
              </a:solidFill>
            </a:rPr>
            <a:t>, </a:t>
          </a:r>
          <a:r>
            <a:rPr lang="es-DO" sz="1400" b="0">
              <a:solidFill>
                <a:sysClr val="windowText" lastClr="000000"/>
              </a:solidFill>
            </a:rPr>
            <a:t>ascienden a 103,465 afiliados.</a:t>
          </a:r>
          <a:r>
            <a:rPr lang="es-DO" sz="1400" b="0" baseline="0">
              <a:solidFill>
                <a:sysClr val="windowText" lastClr="000000"/>
              </a:solidFill>
            </a:rPr>
            <a:t>  desagregándolo por decreto, podemos observar que los pensionados por el decreto 342-09, representan el 18.3%; por el decreto 18-19 un 20.3%; por el decreto 371-16 el 5.6%; por el decreto 159-17 el 26.5% y por el decreto 207-2016, es 29.3%.</a:t>
          </a:r>
          <a:endParaRPr lang="es-DO" sz="1400" b="0">
            <a:solidFill>
              <a:sysClr val="windowText" lastClr="000000"/>
            </a:solidFill>
          </a:endParaRPr>
        </a:p>
      </xdr:txBody>
    </xdr:sp>
    <xdr:clientData/>
  </xdr:twoCellAnchor>
  <xdr:twoCellAnchor>
    <xdr:from>
      <xdr:col>0</xdr:col>
      <xdr:colOff>0</xdr:colOff>
      <xdr:row>0</xdr:row>
      <xdr:rowOff>0</xdr:rowOff>
    </xdr:from>
    <xdr:to>
      <xdr:col>12</xdr:col>
      <xdr:colOff>9525</xdr:colOff>
      <xdr:row>4</xdr:row>
      <xdr:rowOff>76200</xdr:rowOff>
    </xdr:to>
    <xdr:sp macro="" textlink="">
      <xdr:nvSpPr>
        <xdr:cNvPr id="4" name="3 Rectángulo redondeado">
          <a:extLst>
            <a:ext uri="{FF2B5EF4-FFF2-40B4-BE49-F238E27FC236}">
              <a16:creationId xmlns:a16="http://schemas.microsoft.com/office/drawing/2014/main" id="{00000000-0008-0000-2400-000004000000}"/>
            </a:ext>
          </a:extLst>
        </xdr:cNvPr>
        <xdr:cNvSpPr/>
      </xdr:nvSpPr>
      <xdr:spPr>
        <a:xfrm>
          <a:off x="0" y="0"/>
          <a:ext cx="9953625" cy="838200"/>
        </a:xfrm>
        <a:prstGeom prst="roundRect">
          <a:avLst/>
        </a:prstGeom>
        <a:solidFill>
          <a:schemeClr val="accent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1600" b="1" baseline="0">
              <a:solidFill>
                <a:schemeClr val="lt1"/>
              </a:solidFill>
              <a:effectLst/>
              <a:latin typeface="+mn-lt"/>
              <a:ea typeface="+mn-ea"/>
              <a:cs typeface="+mn-cs"/>
            </a:rPr>
            <a:t>Sistema Dominicano de Seguridad Social (SDSS)</a:t>
          </a:r>
          <a:endParaRPr lang="es-ES" sz="1600">
            <a:effectLst/>
          </a:endParaRPr>
        </a:p>
        <a:p>
          <a:pPr algn="ctr" eaLnBrk="1" fontAlgn="auto" latinLnBrk="0" hangingPunct="1"/>
          <a:r>
            <a:rPr lang="es-DO" sz="1600" b="1">
              <a:solidFill>
                <a:schemeClr val="lt1"/>
              </a:solidFill>
              <a:effectLst/>
              <a:latin typeface="+mn-lt"/>
              <a:ea typeface="+mn-ea"/>
              <a:cs typeface="+mn-cs"/>
            </a:rPr>
            <a:t>Régimen Especial Transitorio (RET) Salud de Pensionados Ley 1896-379</a:t>
          </a:r>
          <a:endParaRPr lang="es-DO" sz="1600">
            <a:effectLst/>
          </a:endParaRPr>
        </a:p>
      </xdr:txBody>
    </xdr:sp>
    <xdr:clientData/>
  </xdr:twoCellAnchor>
  <xdr:twoCellAnchor editAs="oneCell">
    <xdr:from>
      <xdr:col>0</xdr:col>
      <xdr:colOff>342902</xdr:colOff>
      <xdr:row>0</xdr:row>
      <xdr:rowOff>131669</xdr:rowOff>
    </xdr:from>
    <xdr:to>
      <xdr:col>1</xdr:col>
      <xdr:colOff>293652</xdr:colOff>
      <xdr:row>3</xdr:row>
      <xdr:rowOff>57150</xdr:rowOff>
    </xdr:to>
    <xdr:pic>
      <xdr:nvPicPr>
        <xdr:cNvPr id="5" name="5 Imagen" descr="logo_2x4.bmp">
          <a:hlinkClick xmlns:r="http://schemas.openxmlformats.org/officeDocument/2006/relationships" r:id="rId1"/>
          <a:extLst>
            <a:ext uri="{FF2B5EF4-FFF2-40B4-BE49-F238E27FC236}">
              <a16:creationId xmlns:a16="http://schemas.microsoft.com/office/drawing/2014/main" id="{00000000-0008-0000-24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776" t="11446" r="4642" b="15888"/>
        <a:stretch/>
      </xdr:blipFill>
      <xdr:spPr bwMode="auto">
        <a:xfrm>
          <a:off x="342902" y="131669"/>
          <a:ext cx="712750" cy="4969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314057</xdr:colOff>
      <xdr:row>0</xdr:row>
      <xdr:rowOff>256658</xdr:rowOff>
    </xdr:from>
    <xdr:to>
      <xdr:col>1</xdr:col>
      <xdr:colOff>1189760</xdr:colOff>
      <xdr:row>1</xdr:row>
      <xdr:rowOff>309376</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25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4057" y="256658"/>
          <a:ext cx="1192626" cy="883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51954</xdr:colOff>
      <xdr:row>21</xdr:row>
      <xdr:rowOff>110095</xdr:rowOff>
    </xdr:from>
    <xdr:to>
      <xdr:col>8</xdr:col>
      <xdr:colOff>953736</xdr:colOff>
      <xdr:row>61</xdr:row>
      <xdr:rowOff>138546</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1.xml><?xml version="1.0" encoding="utf-8"?>
<xdr:wsDr xmlns:xdr="http://schemas.openxmlformats.org/drawingml/2006/spreadsheetDrawing" xmlns:a="http://schemas.openxmlformats.org/drawingml/2006/main">
  <xdr:twoCellAnchor editAs="oneCell">
    <xdr:from>
      <xdr:col>4</xdr:col>
      <xdr:colOff>277093</xdr:colOff>
      <xdr:row>12</xdr:row>
      <xdr:rowOff>103909</xdr:rowOff>
    </xdr:from>
    <xdr:to>
      <xdr:col>8</xdr:col>
      <xdr:colOff>692727</xdr:colOff>
      <xdr:row>42</xdr:row>
      <xdr:rowOff>103909</xdr:rowOff>
    </xdr:to>
    <xdr:pic>
      <xdr:nvPicPr>
        <xdr:cNvPr id="4" name="3 Imagen">
          <a:extLst>
            <a:ext uri="{FF2B5EF4-FFF2-40B4-BE49-F238E27FC236}">
              <a16:creationId xmlns:a16="http://schemas.microsoft.com/office/drawing/2014/main" id="{00000000-0008-0000-27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25093" y="2389909"/>
          <a:ext cx="5091543" cy="5715000"/>
        </a:xfrm>
        <a:prstGeom prst="rect">
          <a:avLst/>
        </a:prstGeom>
        <a:noFill/>
        <a:ln>
          <a:noFill/>
        </a:ln>
      </xdr:spPr>
    </xdr:pic>
    <xdr:clientData/>
  </xdr:twoCellAnchor>
  <xdr:twoCellAnchor>
    <xdr:from>
      <xdr:col>0</xdr:col>
      <xdr:colOff>155863</xdr:colOff>
      <xdr:row>13</xdr:row>
      <xdr:rowOff>155863</xdr:rowOff>
    </xdr:from>
    <xdr:to>
      <xdr:col>15</xdr:col>
      <xdr:colOff>554181</xdr:colOff>
      <xdr:row>40</xdr:row>
      <xdr:rowOff>17318</xdr:rowOff>
    </xdr:to>
    <xdr:sp macro="" textlink="">
      <xdr:nvSpPr>
        <xdr:cNvPr id="3" name="2 CuadroTexto">
          <a:extLst>
            <a:ext uri="{FF2B5EF4-FFF2-40B4-BE49-F238E27FC236}">
              <a16:creationId xmlns:a16="http://schemas.microsoft.com/office/drawing/2014/main" id="{00000000-0008-0000-2700-000003000000}"/>
            </a:ext>
          </a:extLst>
        </xdr:cNvPr>
        <xdr:cNvSpPr txBox="1"/>
      </xdr:nvSpPr>
      <xdr:spPr>
        <a:xfrm>
          <a:off x="155863" y="2632363"/>
          <a:ext cx="11914909" cy="5004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DO" sz="3600" b="1">
              <a:solidFill>
                <a:schemeClr val="accent3">
                  <a:lumMod val="50000"/>
                </a:schemeClr>
              </a:solidFill>
              <a:latin typeface="+mn-lt"/>
              <a:ea typeface="+mn-ea"/>
              <a:cs typeface="+mn-cs"/>
            </a:rPr>
            <a:t>Afiliación del </a:t>
          </a:r>
          <a:r>
            <a:rPr lang="es-DO" sz="3600" b="1">
              <a:solidFill>
                <a:schemeClr val="accent3">
                  <a:lumMod val="50000"/>
                </a:schemeClr>
              </a:solidFill>
            </a:rPr>
            <a:t>Seguro de Vejez, Discapacidad y Sobrevivencia (SVDS)</a:t>
          </a:r>
          <a:r>
            <a:rPr lang="es-DO" sz="3600" b="1" baseline="0">
              <a:solidFill>
                <a:schemeClr val="accent3">
                  <a:lumMod val="50000"/>
                </a:schemeClr>
              </a:solidFill>
            </a:rPr>
            <a:t> </a:t>
          </a:r>
          <a:r>
            <a:rPr lang="es-DO" sz="3600" b="1">
              <a:solidFill>
                <a:schemeClr val="accent3">
                  <a:lumMod val="50000"/>
                </a:schemeClr>
              </a:solidFill>
            </a:rPr>
            <a:t>del RC</a:t>
          </a:r>
        </a:p>
      </xdr:txBody>
    </xdr:sp>
    <xdr:clientData/>
  </xdr:twoCellAnchor>
  <xdr:twoCellAnchor editAs="oneCell">
    <xdr:from>
      <xdr:col>0</xdr:col>
      <xdr:colOff>311728</xdr:colOff>
      <xdr:row>1</xdr:row>
      <xdr:rowOff>17318</xdr:rowOff>
    </xdr:from>
    <xdr:to>
      <xdr:col>3</xdr:col>
      <xdr:colOff>311728</xdr:colOff>
      <xdr:row>8</xdr:row>
      <xdr:rowOff>23887</xdr:rowOff>
    </xdr:to>
    <xdr:pic>
      <xdr:nvPicPr>
        <xdr:cNvPr id="5" name="6 Imagen" descr="logo_2x4.bmp">
          <a:extLst>
            <a:ext uri="{FF2B5EF4-FFF2-40B4-BE49-F238E27FC236}">
              <a16:creationId xmlns:a16="http://schemas.microsoft.com/office/drawing/2014/main" id="{00000000-0008-0000-27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36" t="11230" r="5133" b="14526"/>
        <a:stretch/>
      </xdr:blipFill>
      <xdr:spPr bwMode="auto">
        <a:xfrm>
          <a:off x="311728" y="207818"/>
          <a:ext cx="2286000" cy="1340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896470</xdr:colOff>
      <xdr:row>45</xdr:row>
      <xdr:rowOff>168088</xdr:rowOff>
    </xdr:to>
    <xdr:sp macro="" textlink="">
      <xdr:nvSpPr>
        <xdr:cNvPr id="2" name="1 CuadroTexto">
          <a:extLst>
            <a:ext uri="{FF2B5EF4-FFF2-40B4-BE49-F238E27FC236}">
              <a16:creationId xmlns:a16="http://schemas.microsoft.com/office/drawing/2014/main" id="{00000000-0008-0000-2800-000002000000}"/>
            </a:ext>
          </a:extLst>
        </xdr:cNvPr>
        <xdr:cNvSpPr txBox="1"/>
      </xdr:nvSpPr>
      <xdr:spPr>
        <a:xfrm>
          <a:off x="0" y="0"/>
          <a:ext cx="12729882" cy="874058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El sistema de pensión tiene como objetivo reemplazar la pérdida o reducción del ingreso por vejez, fallecimiento, discapacidad, cesantía en edad avanzada y sobrevivencia. Tiene una estructura mixta de beneficio que combina la constitución y el desarrollo de una cuenta personal para cada afiliado, con la solidaridad social en favor de los trabajadores y la población de ingresos bajos, en el marco de las políticas y principios de la seguridad social. En adición, permite aportes adicionales con la finalidad de obtener prestaciones complementarias. Los sistemas de pensiones establecidos mediante las leyes 1896, del 30 de diciembre de 1948, y 379 del 11 de diciembre de 1981, mantienen su vigencia para los actuales pensionados y jubilados, para los afiliados en proceso de retiro para la población que permanece en dicho sistema en conformidad con el artículo 38 de la Ley 87-01.</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La afiliación del trabajador asalariado y del empleador al régimen provisional es obligatoria, única y permanente independientemente de que el beneficiario permanezca o no en actividad, ejerza dos o más trabajos de manera simultánea pase a trabajar en el sector informal, emigre del país o cambie de Administradora de Fondos de Pensiones (AFP).</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a:ln>
                <a:noFill/>
              </a:ln>
              <a:solidFill>
                <a:sysClr val="windowText" lastClr="000000"/>
              </a:solidFill>
              <a:effectLst/>
              <a:uLnTx/>
              <a:uFillTx/>
              <a:latin typeface="+mn-lt"/>
              <a:ea typeface="+mn-ea"/>
              <a:cs typeface="+mn-cs"/>
            </a:rPr>
            <a:t>El sistema previsional del Régimen Contributivo contempla las siguientes prestaciones:</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a:ln>
              <a:noFill/>
            </a:ln>
            <a:solidFill>
              <a:sysClr val="windowText" lastClr="000000"/>
            </a:solidFill>
            <a:effectLst/>
            <a:uLnTx/>
            <a:uFillTx/>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a) Pensión por vejez;</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b) Pensión por discapacidad, total o parcial;</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c) Pensión por cesantía por edad avanzada;</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d) Pensión por sobrevivencia.</a:t>
          </a:r>
        </a:p>
        <a:p>
          <a:pPr marL="457200" marR="0" lvl="1"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Cada trabajador que ingresa al sistema está en la obligación de seleccionar su Administradora de Fondos de Pensiones,  informarlo a su empleador en un plazo establecido. Si el empleado no lo hace, el empleador tiene la obligación de inscribirlo a la AFP a la que se hayan afiliado la mayor parte de sus empleados. Cuando un trabajador preste servicio a dos o más empleadores deberá seleccionar a uno de éstos e informar a los demás el número de afiliación a fin de que éstos puedan remitir a la misma cuenta las cotizaciones correspondientes.</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En la actualidad el sistema de pensiones cuenta con cinco AFP, cuatro privada (Popular, Siembra, Scotia Crecer y Romana) y  una AFP pública, la AFP Reservas, la cual tiene a su cargo la administración del Fondo de Solidaridad Social, el Fondo de Reparto del Banco de Reservas ( que cubre a sus empleados y funcionarios) y el fondo de Capitalización Individual. Además de las AFP el sistema de pensiones lo integran los siguientes fondo de reparto: Fondo de Pensiones y Jubilaciones del Banco Central, Fondo de Pensiones y Jubilaciones del Ministerio de Hacienda y el fondo del Instituto Nacional de Bienestar Magisterial (INABIMA).</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El proceso de afiliación al Seguro de Vejez, Discapacidad y Sobrevivencia se inicia en febrero de 2003 cuando se pone en funcionamiento el Régimen Contributivo.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 </a:t>
          </a:r>
        </a:p>
      </xdr:txBody>
    </xdr:sp>
    <xdr:clientData/>
  </xdr:twoCellAnchor>
  <xdr:twoCellAnchor>
    <xdr:from>
      <xdr:col>0</xdr:col>
      <xdr:colOff>0</xdr:colOff>
      <xdr:row>0</xdr:row>
      <xdr:rowOff>1</xdr:rowOff>
    </xdr:from>
    <xdr:to>
      <xdr:col>13</xdr:col>
      <xdr:colOff>11206</xdr:colOff>
      <xdr:row>4</xdr:row>
      <xdr:rowOff>44825</xdr:rowOff>
    </xdr:to>
    <xdr:sp macro="" textlink="">
      <xdr:nvSpPr>
        <xdr:cNvPr id="4" name="3 Rectángulo redondeado">
          <a:extLst>
            <a:ext uri="{FF2B5EF4-FFF2-40B4-BE49-F238E27FC236}">
              <a16:creationId xmlns:a16="http://schemas.microsoft.com/office/drawing/2014/main" id="{00000000-0008-0000-2800-000004000000}"/>
            </a:ext>
          </a:extLst>
        </xdr:cNvPr>
        <xdr:cNvSpPr/>
      </xdr:nvSpPr>
      <xdr:spPr>
        <a:xfrm>
          <a:off x="0" y="1"/>
          <a:ext cx="10443882" cy="806824"/>
        </a:xfrm>
        <a:prstGeom prst="roundRect">
          <a:avLst/>
        </a:prstGeom>
        <a:solidFill>
          <a:schemeClr val="accent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de Vejez, Discapacidad y Sobrevivencia</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(SVDS)</a:t>
          </a:r>
          <a:endParaRPr lang="es-DO" sz="4400">
            <a:effectLst/>
          </a:endParaRPr>
        </a:p>
      </xdr:txBody>
    </xdr:sp>
    <xdr:clientData/>
  </xdr:twoCellAnchor>
  <xdr:twoCellAnchor editAs="oneCell">
    <xdr:from>
      <xdr:col>0</xdr:col>
      <xdr:colOff>179295</xdr:colOff>
      <xdr:row>0</xdr:row>
      <xdr:rowOff>156882</xdr:rowOff>
    </xdr:from>
    <xdr:to>
      <xdr:col>0</xdr:col>
      <xdr:colOff>868933</xdr:colOff>
      <xdr:row>3</xdr:row>
      <xdr:rowOff>78441</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28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179295" y="156882"/>
          <a:ext cx="689638" cy="493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3.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0</xdr:colOff>
      <xdr:row>4</xdr:row>
      <xdr:rowOff>78440</xdr:rowOff>
    </xdr:to>
    <xdr:sp macro="" textlink="">
      <xdr:nvSpPr>
        <xdr:cNvPr id="3" name="2 Rectángulo redondeado">
          <a:extLst>
            <a:ext uri="{FF2B5EF4-FFF2-40B4-BE49-F238E27FC236}">
              <a16:creationId xmlns:a16="http://schemas.microsoft.com/office/drawing/2014/main" id="{00000000-0008-0000-2900-000003000000}"/>
            </a:ext>
          </a:extLst>
        </xdr:cNvPr>
        <xdr:cNvSpPr/>
      </xdr:nvSpPr>
      <xdr:spPr>
        <a:xfrm>
          <a:off x="0" y="0"/>
          <a:ext cx="12416118" cy="885264"/>
        </a:xfrm>
        <a:prstGeom prst="roundRect">
          <a:avLst/>
        </a:prstGeom>
        <a:solidFill>
          <a:schemeClr val="accent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baseline="0">
              <a:solidFill>
                <a:schemeClr val="lt1"/>
              </a:solidFill>
              <a:effectLst/>
              <a:latin typeface="+mn-lt"/>
              <a:ea typeface="+mn-ea"/>
              <a:cs typeface="+mn-cs"/>
            </a:rPr>
            <a:t>Sistema Dominicano de Seguridad Social (SDSS)</a:t>
          </a:r>
          <a:endParaRPr lang="es-DO" sz="2000" b="1" i="0">
            <a:solidFill>
              <a:schemeClr val="lt1"/>
            </a:solidFill>
            <a:effectLst/>
            <a:latin typeface="+mn-lt"/>
            <a:ea typeface="+mn-ea"/>
            <a:cs typeface="+mn-cs"/>
          </a:endParaRPr>
        </a:p>
        <a:p>
          <a:pPr algn="ctr"/>
          <a:r>
            <a:rPr lang="es-DO" sz="2000" b="1">
              <a:solidFill>
                <a:schemeClr val="lt1"/>
              </a:solidFill>
              <a:effectLst/>
              <a:latin typeface="+mn-lt"/>
              <a:ea typeface="+mn-ea"/>
              <a:cs typeface="+mn-cs"/>
            </a:rPr>
            <a:t>Afiliación al Seguro de Vejez, Discapacidad y Sobrevivencia</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(SVDS)</a:t>
          </a:r>
          <a:endParaRPr lang="es-DO" sz="2000">
            <a:effectLst/>
          </a:endParaRPr>
        </a:p>
      </xdr:txBody>
    </xdr:sp>
    <xdr:clientData/>
  </xdr:twoCellAnchor>
  <xdr:twoCellAnchor editAs="oneCell">
    <xdr:from>
      <xdr:col>0</xdr:col>
      <xdr:colOff>0</xdr:colOff>
      <xdr:row>0</xdr:row>
      <xdr:rowOff>169561</xdr:rowOff>
    </xdr:from>
    <xdr:to>
      <xdr:col>1</xdr:col>
      <xdr:colOff>18110</xdr:colOff>
      <xdr:row>3</xdr:row>
      <xdr:rowOff>85725</xdr:rowOff>
    </xdr:to>
    <xdr:pic>
      <xdr:nvPicPr>
        <xdr:cNvPr id="4" name="1 Imagen" descr="Logo_2x4.bmp">
          <a:hlinkClick xmlns:r="http://schemas.openxmlformats.org/officeDocument/2006/relationships" r:id="rId1"/>
          <a:extLst>
            <a:ext uri="{FF2B5EF4-FFF2-40B4-BE49-F238E27FC236}">
              <a16:creationId xmlns:a16="http://schemas.microsoft.com/office/drawing/2014/main" id="{00000000-0008-0000-2900-000004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10619" y="169561"/>
          <a:ext cx="780110" cy="4876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4.xml><?xml version="1.0" encoding="utf-8"?>
<xdr:wsDr xmlns:xdr="http://schemas.openxmlformats.org/drawingml/2006/spreadsheetDrawing" xmlns:a="http://schemas.openxmlformats.org/drawingml/2006/main">
  <xdr:oneCellAnchor>
    <xdr:from>
      <xdr:col>1</xdr:col>
      <xdr:colOff>752475</xdr:colOff>
      <xdr:row>0</xdr:row>
      <xdr:rowOff>0</xdr:rowOff>
    </xdr:from>
    <xdr:ext cx="1029471" cy="87442"/>
    <xdr:pic>
      <xdr:nvPicPr>
        <xdr:cNvPr id="2" name="1 Imagen" descr="Logo_2x4.bmp">
          <a:hlinkClick xmlns:r="http://schemas.openxmlformats.org/officeDocument/2006/relationships" r:id="rId1"/>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2" cstate="print"/>
        <a:stretch>
          <a:fillRect/>
        </a:stretch>
      </xdr:blipFill>
      <xdr:spPr>
        <a:xfrm>
          <a:off x="1514475" y="0"/>
          <a:ext cx="1029471" cy="87442"/>
        </a:xfrm>
        <a:prstGeom prst="rect">
          <a:avLst/>
        </a:prstGeom>
        <a:ln>
          <a:noFill/>
        </a:ln>
        <a:effectLst>
          <a:softEdge rad="112500"/>
        </a:effectLst>
      </xdr:spPr>
    </xdr:pic>
    <xdr:clientData/>
  </xdr:oneCellAnchor>
  <xdr:oneCellAnchor>
    <xdr:from>
      <xdr:col>1</xdr:col>
      <xdr:colOff>752475</xdr:colOff>
      <xdr:row>0</xdr:row>
      <xdr:rowOff>38100</xdr:rowOff>
    </xdr:from>
    <xdr:ext cx="1029471" cy="87442"/>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2A00-000003000000}"/>
            </a:ext>
          </a:extLst>
        </xdr:cNvPr>
        <xdr:cNvPicPr>
          <a:picLocks noChangeAspect="1"/>
        </xdr:cNvPicPr>
      </xdr:nvPicPr>
      <xdr:blipFill>
        <a:blip xmlns:r="http://schemas.openxmlformats.org/officeDocument/2006/relationships" r:embed="rId2" cstate="print"/>
        <a:stretch>
          <a:fillRect/>
        </a:stretch>
      </xdr:blipFill>
      <xdr:spPr>
        <a:xfrm>
          <a:off x="1514475" y="38100"/>
          <a:ext cx="1029471" cy="87442"/>
        </a:xfrm>
        <a:prstGeom prst="rect">
          <a:avLst/>
        </a:prstGeom>
        <a:ln>
          <a:noFill/>
        </a:ln>
        <a:effectLst>
          <a:softEdge rad="112500"/>
        </a:effectLst>
      </xdr:spPr>
    </xdr:pic>
    <xdr:clientData/>
  </xdr:oneCellAnchor>
  <xdr:twoCellAnchor>
    <xdr:from>
      <xdr:col>0</xdr:col>
      <xdr:colOff>0</xdr:colOff>
      <xdr:row>20</xdr:row>
      <xdr:rowOff>68036</xdr:rowOff>
    </xdr:from>
    <xdr:to>
      <xdr:col>11</xdr:col>
      <xdr:colOff>1387927</xdr:colOff>
      <xdr:row>63</xdr:row>
      <xdr:rowOff>122464</xdr:rowOff>
    </xdr:to>
    <xdr:graphicFrame macro="">
      <xdr:nvGraphicFramePr>
        <xdr:cNvPr id="5" name="4 Gráfico">
          <a:extLst>
            <a:ext uri="{FF2B5EF4-FFF2-40B4-BE49-F238E27FC236}">
              <a16:creationId xmlns:a16="http://schemas.microsoft.com/office/drawing/2014/main" id="{00000000-0008-0000-2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0</xdr:col>
      <xdr:colOff>782011</xdr:colOff>
      <xdr:row>0</xdr:row>
      <xdr:rowOff>244616</xdr:rowOff>
    </xdr:from>
    <xdr:ext cx="1027739" cy="755879"/>
    <xdr:pic>
      <xdr:nvPicPr>
        <xdr:cNvPr id="7" name="6 Imagen" descr="Logo_2x4.bmp">
          <a:hlinkClick xmlns:r="http://schemas.openxmlformats.org/officeDocument/2006/relationships" r:id="rId4"/>
          <a:extLst>
            <a:ext uri="{FF2B5EF4-FFF2-40B4-BE49-F238E27FC236}">
              <a16:creationId xmlns:a16="http://schemas.microsoft.com/office/drawing/2014/main" id="{00000000-0008-0000-2A00-000007000000}"/>
            </a:ext>
          </a:extLst>
        </xdr:cNvPr>
        <xdr:cNvPicPr>
          <a:picLocks noChangeAspect="1"/>
        </xdr:cNvPicPr>
      </xdr:nvPicPr>
      <xdr:blipFill>
        <a:blip xmlns:r="http://schemas.openxmlformats.org/officeDocument/2006/relationships" r:embed="rId2"/>
        <a:stretch>
          <a:fillRect/>
        </a:stretch>
      </xdr:blipFill>
      <xdr:spPr>
        <a:xfrm>
          <a:off x="782011" y="244616"/>
          <a:ext cx="1027739" cy="755879"/>
        </a:xfrm>
        <a:prstGeom prst="rect">
          <a:avLst/>
        </a:prstGeom>
        <a:ln>
          <a:noFill/>
        </a:ln>
        <a:effectLst>
          <a:outerShdw blurRad="190500" algn="tl" rotWithShape="0">
            <a:srgbClr val="000000">
              <a:alpha val="70000"/>
            </a:srgbClr>
          </a:outerShdw>
        </a:effectLst>
      </xdr:spPr>
    </xdr:pic>
    <xdr:clientData/>
  </xdr:oneCellAnchor>
  <xdr:oneCellAnchor>
    <xdr:from>
      <xdr:col>1</xdr:col>
      <xdr:colOff>752475</xdr:colOff>
      <xdr:row>1</xdr:row>
      <xdr:rowOff>0</xdr:rowOff>
    </xdr:from>
    <xdr:ext cx="1029471" cy="87442"/>
    <xdr:pic>
      <xdr:nvPicPr>
        <xdr:cNvPr id="8" name="1 Imagen" descr="Logo_2x4.bmp">
          <a:hlinkClick xmlns:r="http://schemas.openxmlformats.org/officeDocument/2006/relationships" r:id="rId1"/>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2" cstate="print"/>
        <a:stretch>
          <a:fillRect/>
        </a:stretch>
      </xdr:blipFill>
      <xdr:spPr>
        <a:xfrm>
          <a:off x="2004332" y="0"/>
          <a:ext cx="1029471" cy="87442"/>
        </a:xfrm>
        <a:prstGeom prst="rect">
          <a:avLst/>
        </a:prstGeom>
        <a:ln>
          <a:noFill/>
        </a:ln>
        <a:effectLst>
          <a:softEdge rad="112500"/>
        </a:effectLst>
      </xdr:spPr>
    </xdr:pic>
    <xdr:clientData/>
  </xdr:oneCellAnchor>
  <xdr:oneCellAnchor>
    <xdr:from>
      <xdr:col>1</xdr:col>
      <xdr:colOff>752475</xdr:colOff>
      <xdr:row>1</xdr:row>
      <xdr:rowOff>38100</xdr:rowOff>
    </xdr:from>
    <xdr:ext cx="1029471" cy="87442"/>
    <xdr:pic>
      <xdr:nvPicPr>
        <xdr:cNvPr id="9" name="2 Imagen" descr="Logo_2x4.bmp">
          <a:hlinkClick xmlns:r="http://schemas.openxmlformats.org/officeDocument/2006/relationships" r:id="rId1"/>
          <a:extLst>
            <a:ext uri="{FF2B5EF4-FFF2-40B4-BE49-F238E27FC236}">
              <a16:creationId xmlns:a16="http://schemas.microsoft.com/office/drawing/2014/main" id="{00000000-0008-0000-2A00-000003000000}"/>
            </a:ext>
          </a:extLst>
        </xdr:cNvPr>
        <xdr:cNvPicPr>
          <a:picLocks noChangeAspect="1"/>
        </xdr:cNvPicPr>
      </xdr:nvPicPr>
      <xdr:blipFill>
        <a:blip xmlns:r="http://schemas.openxmlformats.org/officeDocument/2006/relationships" r:embed="rId2" cstate="print"/>
        <a:stretch>
          <a:fillRect/>
        </a:stretch>
      </xdr:blipFill>
      <xdr:spPr>
        <a:xfrm>
          <a:off x="2004332" y="38100"/>
          <a:ext cx="1029471" cy="87442"/>
        </a:xfrm>
        <a:prstGeom prst="rect">
          <a:avLst/>
        </a:prstGeom>
        <a:ln>
          <a:noFill/>
        </a:ln>
        <a:effectLst>
          <a:softEdge rad="112500"/>
        </a:effectLst>
      </xdr:spPr>
    </xdr:pic>
    <xdr:clientData/>
  </xdr:oneCellAnchor>
</xdr:wsDr>
</file>

<file path=xl/drawings/drawing45.xml><?xml version="1.0" encoding="utf-8"?>
<c:userShapes xmlns:c="http://schemas.openxmlformats.org/drawingml/2006/chart">
  <cdr:relSizeAnchor xmlns:cdr="http://schemas.openxmlformats.org/drawingml/2006/chartDrawing">
    <cdr:from>
      <cdr:x>0.0064</cdr:x>
      <cdr:y>0.94595</cdr:y>
    </cdr:from>
    <cdr:to>
      <cdr:x>0.38003</cdr:x>
      <cdr:y>0.982</cdr:y>
    </cdr:to>
    <cdr:sp macro="" textlink="">
      <cdr:nvSpPr>
        <cdr:cNvPr id="2" name="5 CuadroTexto"/>
        <cdr:cNvSpPr txBox="1"/>
      </cdr:nvSpPr>
      <cdr:spPr>
        <a:xfrm xmlns:a="http://schemas.openxmlformats.org/drawingml/2006/main">
          <a:off x="99357" y="7684429"/>
          <a:ext cx="5800885" cy="2928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a:t>
          </a:r>
          <a:r>
            <a:rPr lang="es-DO" sz="1400" b="1" baseline="0"/>
            <a:t> </a:t>
          </a:r>
          <a:r>
            <a:rPr lang="es-DO" sz="1400" baseline="0"/>
            <a:t>SIPEN</a:t>
          </a:r>
          <a:endParaRPr lang="es-DO" sz="1400"/>
        </a:p>
      </cdr:txBody>
    </cdr:sp>
  </cdr:relSizeAnchor>
</c:userShapes>
</file>

<file path=xl/drawings/drawing46.xml><?xml version="1.0" encoding="utf-8"?>
<xdr:wsDr xmlns:xdr="http://schemas.openxmlformats.org/drawingml/2006/spreadsheetDrawing" xmlns:a="http://schemas.openxmlformats.org/drawingml/2006/main">
  <xdr:twoCellAnchor>
    <xdr:from>
      <xdr:col>0</xdr:col>
      <xdr:colOff>121226</xdr:colOff>
      <xdr:row>19</xdr:row>
      <xdr:rowOff>272143</xdr:rowOff>
    </xdr:from>
    <xdr:to>
      <xdr:col>13</xdr:col>
      <xdr:colOff>969818</xdr:colOff>
      <xdr:row>65</xdr:row>
      <xdr:rowOff>17317</xdr:rowOff>
    </xdr:to>
    <xdr:graphicFrame macro="">
      <xdr:nvGraphicFramePr>
        <xdr:cNvPr id="3" name="2 Gráfico">
          <a:extLst>
            <a:ext uri="{FF2B5EF4-FFF2-40B4-BE49-F238E27FC236}">
              <a16:creationId xmlns:a16="http://schemas.microsoft.com/office/drawing/2014/main" id="{00000000-0008-0000-2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336105</xdr:colOff>
      <xdr:row>0</xdr:row>
      <xdr:rowOff>259555</xdr:rowOff>
    </xdr:from>
    <xdr:ext cx="1049350" cy="809440"/>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2C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6105" y="259555"/>
          <a:ext cx="1049350" cy="80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7.xml><?xml version="1.0" encoding="utf-8"?>
<c:userShapes xmlns:c="http://schemas.openxmlformats.org/drawingml/2006/chart">
  <cdr:relSizeAnchor xmlns:cdr="http://schemas.openxmlformats.org/drawingml/2006/chartDrawing">
    <cdr:from>
      <cdr:x>0.01948</cdr:x>
      <cdr:y>0.96202</cdr:y>
    </cdr:from>
    <cdr:to>
      <cdr:x>0.4736</cdr:x>
      <cdr:y>1</cdr:y>
    </cdr:to>
    <cdr:sp macro="" textlink="">
      <cdr:nvSpPr>
        <cdr:cNvPr id="3" name="CuadroTexto 1">
          <a:extLst xmlns:a="http://schemas.openxmlformats.org/drawingml/2006/main">
            <a:ext uri="{FF2B5EF4-FFF2-40B4-BE49-F238E27FC236}">
              <a16:creationId xmlns:a16="http://schemas.microsoft.com/office/drawing/2014/main" id="{00000000-0008-0000-2C00-000002000000}"/>
            </a:ext>
          </a:extLst>
        </cdr:cNvPr>
        <cdr:cNvSpPr txBox="1"/>
      </cdr:nvSpPr>
      <cdr:spPr>
        <a:xfrm xmlns:a="http://schemas.openxmlformats.org/drawingml/2006/main">
          <a:off x="327891" y="9367971"/>
          <a:ext cx="7644306" cy="369794"/>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400" b="1"/>
            <a:t>Fuente: </a:t>
          </a:r>
          <a:r>
            <a:rPr lang="es-ES" sz="1400"/>
            <a:t>BCRD, </a:t>
          </a:r>
          <a:r>
            <a:rPr lang="es-ES" sz="1400" baseline="0"/>
            <a:t>SIPEN</a:t>
          </a:r>
          <a:endParaRPr lang="es-ES" sz="1400"/>
        </a:p>
      </cdr:txBody>
    </cdr:sp>
  </cdr:relSizeAnchor>
</c:userShapes>
</file>

<file path=xl/drawings/drawing48.xml><?xml version="1.0" encoding="utf-8"?>
<xdr:wsDr xmlns:xdr="http://schemas.openxmlformats.org/drawingml/2006/spreadsheetDrawing" xmlns:a="http://schemas.openxmlformats.org/drawingml/2006/main">
  <xdr:twoCellAnchor>
    <xdr:from>
      <xdr:col>0</xdr:col>
      <xdr:colOff>0</xdr:colOff>
      <xdr:row>15</xdr:row>
      <xdr:rowOff>11206</xdr:rowOff>
    </xdr:from>
    <xdr:to>
      <xdr:col>7</xdr:col>
      <xdr:colOff>1008529</xdr:colOff>
      <xdr:row>36</xdr:row>
      <xdr:rowOff>201706</xdr:rowOff>
    </xdr:to>
    <xdr:graphicFrame macro="">
      <xdr:nvGraphicFramePr>
        <xdr:cNvPr id="4" name="3 Gráfico">
          <a:extLst>
            <a:ext uri="{FF2B5EF4-FFF2-40B4-BE49-F238E27FC236}">
              <a16:creationId xmlns:a16="http://schemas.microsoft.com/office/drawing/2014/main" id="{00000000-0008-0000-2D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378600</xdr:colOff>
      <xdr:row>0</xdr:row>
      <xdr:rowOff>158483</xdr:rowOff>
    </xdr:from>
    <xdr:to>
      <xdr:col>1</xdr:col>
      <xdr:colOff>146945</xdr:colOff>
      <xdr:row>1</xdr:row>
      <xdr:rowOff>207310</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2D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8600" y="158483"/>
          <a:ext cx="922551" cy="721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9.xml><?xml version="1.0" encoding="utf-8"?>
<c:userShapes xmlns:c="http://schemas.openxmlformats.org/drawingml/2006/chart">
  <cdr:relSizeAnchor xmlns:cdr="http://schemas.openxmlformats.org/drawingml/2006/chartDrawing">
    <cdr:from>
      <cdr:x>0.04272</cdr:x>
      <cdr:y>0.93928</cdr:y>
    </cdr:from>
    <cdr:to>
      <cdr:x>0.168</cdr:x>
      <cdr:y>0.98482</cdr:y>
    </cdr:to>
    <cdr:sp macro="" textlink="">
      <cdr:nvSpPr>
        <cdr:cNvPr id="2" name="CuadroTexto 1"/>
        <cdr:cNvSpPr txBox="1"/>
      </cdr:nvSpPr>
      <cdr:spPr>
        <a:xfrm xmlns:a="http://schemas.openxmlformats.org/drawingml/2006/main">
          <a:off x="653891" y="6735537"/>
          <a:ext cx="1917790" cy="326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b="1"/>
            <a:t>Fuente:</a:t>
          </a:r>
          <a:r>
            <a:rPr lang="es-ES" sz="1600" b="1" baseline="0"/>
            <a:t> </a:t>
          </a:r>
          <a:r>
            <a:rPr lang="es-ES" sz="1600" baseline="0"/>
            <a:t>Sipen</a:t>
          </a:r>
          <a:endParaRPr lang="es-ES" sz="1600"/>
        </a:p>
      </cdr:txBody>
    </cdr:sp>
  </cdr:relSizeAnchor>
</c:userShapes>
</file>

<file path=xl/drawings/drawing50.xml><?xml version="1.0" encoding="utf-8"?>
<xdr:wsDr xmlns:xdr="http://schemas.openxmlformats.org/drawingml/2006/spreadsheetDrawing" xmlns:a="http://schemas.openxmlformats.org/drawingml/2006/main">
  <xdr:twoCellAnchor>
    <xdr:from>
      <xdr:col>0</xdr:col>
      <xdr:colOff>54432</xdr:colOff>
      <xdr:row>14</xdr:row>
      <xdr:rowOff>136072</xdr:rowOff>
    </xdr:from>
    <xdr:to>
      <xdr:col>8</xdr:col>
      <xdr:colOff>1232648</xdr:colOff>
      <xdr:row>37</xdr:row>
      <xdr:rowOff>168088</xdr:rowOff>
    </xdr:to>
    <xdr:graphicFrame macro="">
      <xdr:nvGraphicFramePr>
        <xdr:cNvPr id="2" name="1 Gráfico">
          <a:extLst>
            <a:ext uri="{FF2B5EF4-FFF2-40B4-BE49-F238E27FC236}">
              <a16:creationId xmlns:a16="http://schemas.microsoft.com/office/drawing/2014/main" id="{00000000-0008-0000-2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260237</xdr:colOff>
      <xdr:row>0</xdr:row>
      <xdr:rowOff>162719</xdr:rowOff>
    </xdr:from>
    <xdr:to>
      <xdr:col>0</xdr:col>
      <xdr:colOff>1319893</xdr:colOff>
      <xdr:row>1</xdr:row>
      <xdr:rowOff>243227</xdr:rowOff>
    </xdr:to>
    <xdr:pic>
      <xdr:nvPicPr>
        <xdr:cNvPr id="5" name="5 Imagen" descr="logo_2x4.bmp">
          <a:hlinkClick xmlns:r="http://schemas.openxmlformats.org/officeDocument/2006/relationships" r:id="rId2"/>
          <a:extLst>
            <a:ext uri="{FF2B5EF4-FFF2-40B4-BE49-F238E27FC236}">
              <a16:creationId xmlns:a16="http://schemas.microsoft.com/office/drawing/2014/main" id="{00000000-0008-0000-2E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0237" y="162719"/>
          <a:ext cx="1059656" cy="7064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1.xml><?xml version="1.0" encoding="utf-8"?>
<c:userShapes xmlns:c="http://schemas.openxmlformats.org/drawingml/2006/chart">
  <cdr:relSizeAnchor xmlns:cdr="http://schemas.openxmlformats.org/drawingml/2006/chartDrawing">
    <cdr:from>
      <cdr:x>0.03963</cdr:x>
      <cdr:y>0.93776</cdr:y>
    </cdr:from>
    <cdr:to>
      <cdr:x>0.79231</cdr:x>
      <cdr:y>0.99217</cdr:y>
    </cdr:to>
    <cdr:sp macro="" textlink="">
      <cdr:nvSpPr>
        <cdr:cNvPr id="2" name="1 CuadroTexto"/>
        <cdr:cNvSpPr txBox="1"/>
      </cdr:nvSpPr>
      <cdr:spPr>
        <a:xfrm xmlns:a="http://schemas.openxmlformats.org/drawingml/2006/main">
          <a:off x="560845" y="6560343"/>
          <a:ext cx="10651442" cy="3806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Portal de SIPEN</a:t>
          </a:r>
        </a:p>
      </cdr:txBody>
    </cdr:sp>
  </cdr:relSizeAnchor>
</c:userShapes>
</file>

<file path=xl/drawings/drawing52.xml><?xml version="1.0" encoding="utf-8"?>
<xdr:wsDr xmlns:xdr="http://schemas.openxmlformats.org/drawingml/2006/spreadsheetDrawing" xmlns:a="http://schemas.openxmlformats.org/drawingml/2006/main">
  <xdr:twoCellAnchor>
    <xdr:from>
      <xdr:col>0</xdr:col>
      <xdr:colOff>40823</xdr:colOff>
      <xdr:row>20</xdr:row>
      <xdr:rowOff>81644</xdr:rowOff>
    </xdr:from>
    <xdr:to>
      <xdr:col>10</xdr:col>
      <xdr:colOff>2000249</xdr:colOff>
      <xdr:row>43</xdr:row>
      <xdr:rowOff>476251</xdr:rowOff>
    </xdr:to>
    <xdr:graphicFrame macro="">
      <xdr:nvGraphicFramePr>
        <xdr:cNvPr id="4" name="3 Gráfico">
          <a:extLst>
            <a:ext uri="{FF2B5EF4-FFF2-40B4-BE49-F238E27FC236}">
              <a16:creationId xmlns:a16="http://schemas.microsoft.com/office/drawing/2014/main" id="{00000000-0008-0000-09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571499</xdr:colOff>
      <xdr:row>0</xdr:row>
      <xdr:rowOff>285749</xdr:rowOff>
    </xdr:from>
    <xdr:to>
      <xdr:col>1</xdr:col>
      <xdr:colOff>435428</xdr:colOff>
      <xdr:row>1</xdr:row>
      <xdr:rowOff>90143</xdr:rowOff>
    </xdr:to>
    <xdr:pic>
      <xdr:nvPicPr>
        <xdr:cNvPr id="8" name="9 Imagen" descr="logo_2x4.bmp">
          <a:hlinkClick xmlns:r="http://schemas.openxmlformats.org/officeDocument/2006/relationships" r:id="rId2"/>
          <a:extLst>
            <a:ext uri="{FF2B5EF4-FFF2-40B4-BE49-F238E27FC236}">
              <a16:creationId xmlns:a16="http://schemas.microsoft.com/office/drawing/2014/main" id="{00000000-0008-0000-0900-000008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1499" y="285749"/>
          <a:ext cx="966108" cy="716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3.xml><?xml version="1.0" encoding="utf-8"?>
<c:userShapes xmlns:c="http://schemas.openxmlformats.org/drawingml/2006/chart">
  <cdr:relSizeAnchor xmlns:cdr="http://schemas.openxmlformats.org/drawingml/2006/chartDrawing">
    <cdr:from>
      <cdr:x>0.05467</cdr:x>
      <cdr:y>0.94961</cdr:y>
    </cdr:from>
    <cdr:to>
      <cdr:x>0.17693</cdr:x>
      <cdr:y>0.99098</cdr:y>
    </cdr:to>
    <cdr:sp macro="" textlink="">
      <cdr:nvSpPr>
        <cdr:cNvPr id="2" name="2 CuadroTexto"/>
        <cdr:cNvSpPr txBox="1"/>
      </cdr:nvSpPr>
      <cdr:spPr>
        <a:xfrm xmlns:a="http://schemas.openxmlformats.org/drawingml/2006/main">
          <a:off x="857732" y="8205107"/>
          <a:ext cx="1918124" cy="357488"/>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a:t>
          </a:r>
          <a:r>
            <a:rPr lang="es-DO" sz="1600"/>
            <a:t>: SISALRIL</a:t>
          </a:r>
        </a:p>
      </cdr:txBody>
    </cdr:sp>
  </cdr:relSizeAnchor>
</c:userShapes>
</file>

<file path=xl/drawings/drawing54.xml><?xml version="1.0" encoding="utf-8"?>
<xdr:wsDr xmlns:xdr="http://schemas.openxmlformats.org/drawingml/2006/spreadsheetDrawing" xmlns:a="http://schemas.openxmlformats.org/drawingml/2006/main">
  <xdr:twoCellAnchor>
    <xdr:from>
      <xdr:col>4</xdr:col>
      <xdr:colOff>2705099</xdr:colOff>
      <xdr:row>8</xdr:row>
      <xdr:rowOff>309561</xdr:rowOff>
    </xdr:from>
    <xdr:to>
      <xdr:col>12</xdr:col>
      <xdr:colOff>2809872</xdr:colOff>
      <xdr:row>22</xdr:row>
      <xdr:rowOff>761999</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774985</xdr:colOff>
      <xdr:row>25</xdr:row>
      <xdr:rowOff>71438</xdr:rowOff>
    </xdr:from>
    <xdr:to>
      <xdr:col>12</xdr:col>
      <xdr:colOff>2786062</xdr:colOff>
      <xdr:row>57</xdr:row>
      <xdr:rowOff>71438</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115969</xdr:colOff>
      <xdr:row>26</xdr:row>
      <xdr:rowOff>60854</xdr:rowOff>
    </xdr:from>
    <xdr:to>
      <xdr:col>7</xdr:col>
      <xdr:colOff>609601</xdr:colOff>
      <xdr:row>57</xdr:row>
      <xdr:rowOff>152400</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61</xdr:row>
      <xdr:rowOff>0</xdr:rowOff>
    </xdr:from>
    <xdr:to>
      <xdr:col>6</xdr:col>
      <xdr:colOff>2209800</xdr:colOff>
      <xdr:row>120</xdr:row>
      <xdr:rowOff>0</xdr:rowOff>
    </xdr:to>
    <xdr:graphicFrame macro="">
      <xdr:nvGraphicFramePr>
        <xdr:cNvPr id="23" name="Gráfico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xdr:colOff>
      <xdr:row>123</xdr:row>
      <xdr:rowOff>1219200</xdr:rowOff>
    </xdr:from>
    <xdr:to>
      <xdr:col>12</xdr:col>
      <xdr:colOff>2819401</xdr:colOff>
      <xdr:row>177</xdr:row>
      <xdr:rowOff>23813</xdr:rowOff>
    </xdr:to>
    <xdr:graphicFrame macro="">
      <xdr:nvGraphicFramePr>
        <xdr:cNvPr id="24" name="Gráfico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2286000</xdr:colOff>
      <xdr:row>62</xdr:row>
      <xdr:rowOff>76200</xdr:rowOff>
    </xdr:from>
    <xdr:to>
      <xdr:col>12</xdr:col>
      <xdr:colOff>2933700</xdr:colOff>
      <xdr:row>86</xdr:row>
      <xdr:rowOff>0</xdr:rowOff>
    </xdr:to>
    <xdr:graphicFrame macro="">
      <xdr:nvGraphicFramePr>
        <xdr:cNvPr id="25" name="Gráfico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1638301</xdr:colOff>
      <xdr:row>87</xdr:row>
      <xdr:rowOff>642937</xdr:rowOff>
    </xdr:from>
    <xdr:to>
      <xdr:col>12</xdr:col>
      <xdr:colOff>2786063</xdr:colOff>
      <xdr:row>121</xdr:row>
      <xdr:rowOff>195262</xdr:rowOff>
    </xdr:to>
    <xdr:graphicFrame macro="">
      <xdr:nvGraphicFramePr>
        <xdr:cNvPr id="14" name="Gráfico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642938</xdr:colOff>
      <xdr:row>0</xdr:row>
      <xdr:rowOff>71438</xdr:rowOff>
    </xdr:from>
    <xdr:to>
      <xdr:col>2</xdr:col>
      <xdr:colOff>190500</xdr:colOff>
      <xdr:row>0</xdr:row>
      <xdr:rowOff>2077234</xdr:rowOff>
    </xdr:to>
    <xdr:pic>
      <xdr:nvPicPr>
        <xdr:cNvPr id="26" name="Imagen 25"/>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642938" y="71438"/>
          <a:ext cx="3262312" cy="2005796"/>
        </a:xfrm>
        <a:prstGeom prst="rect">
          <a:avLst/>
        </a:prstGeom>
      </xdr:spPr>
    </xdr:pic>
    <xdr:clientData/>
  </xdr:twoCellAnchor>
  <xdr:twoCellAnchor>
    <xdr:from>
      <xdr:col>0</xdr:col>
      <xdr:colOff>0</xdr:colOff>
      <xdr:row>185</xdr:row>
      <xdr:rowOff>490537</xdr:rowOff>
    </xdr:from>
    <xdr:to>
      <xdr:col>5</xdr:col>
      <xdr:colOff>457200</xdr:colOff>
      <xdr:row>224</xdr:row>
      <xdr:rowOff>152400</xdr:rowOff>
    </xdr:to>
    <xdr:graphicFrame macro="">
      <xdr:nvGraphicFramePr>
        <xdr:cNvPr id="12" name="Gráfico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751174</xdr:colOff>
      <xdr:row>187</xdr:row>
      <xdr:rowOff>95250</xdr:rowOff>
    </xdr:from>
    <xdr:to>
      <xdr:col>12</xdr:col>
      <xdr:colOff>1785937</xdr:colOff>
      <xdr:row>228</xdr:row>
      <xdr:rowOff>71437</xdr:rowOff>
    </xdr:to>
    <xdr:graphicFrame macro="">
      <xdr:nvGraphicFramePr>
        <xdr:cNvPr id="15" name="Gráfico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214312</xdr:colOff>
      <xdr:row>285</xdr:row>
      <xdr:rowOff>38101</xdr:rowOff>
    </xdr:from>
    <xdr:to>
      <xdr:col>6</xdr:col>
      <xdr:colOff>2438400</xdr:colOff>
      <xdr:row>341</xdr:row>
      <xdr:rowOff>114300</xdr:rowOff>
    </xdr:to>
    <xdr:graphicFrame macro="">
      <xdr:nvGraphicFramePr>
        <xdr:cNvPr id="16" name="Gráfico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6</xdr:col>
      <xdr:colOff>1181100</xdr:colOff>
      <xdr:row>287</xdr:row>
      <xdr:rowOff>38966</xdr:rowOff>
    </xdr:from>
    <xdr:to>
      <xdr:col>12</xdr:col>
      <xdr:colOff>2857500</xdr:colOff>
      <xdr:row>342</xdr:row>
      <xdr:rowOff>114300</xdr:rowOff>
    </xdr:to>
    <xdr:graphicFrame macro="">
      <xdr:nvGraphicFramePr>
        <xdr:cNvPr id="17" name="Gráfico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6</xdr:col>
      <xdr:colOff>1943100</xdr:colOff>
      <xdr:row>347</xdr:row>
      <xdr:rowOff>381000</xdr:rowOff>
    </xdr:from>
    <xdr:to>
      <xdr:col>12</xdr:col>
      <xdr:colOff>2000250</xdr:colOff>
      <xdr:row>382</xdr:row>
      <xdr:rowOff>152400</xdr:rowOff>
    </xdr:to>
    <xdr:graphicFrame macro="">
      <xdr:nvGraphicFramePr>
        <xdr:cNvPr id="18" name="Gráfico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2</xdr:colOff>
      <xdr:row>347</xdr:row>
      <xdr:rowOff>440748</xdr:rowOff>
    </xdr:from>
    <xdr:to>
      <xdr:col>7</xdr:col>
      <xdr:colOff>95250</xdr:colOff>
      <xdr:row>390</xdr:row>
      <xdr:rowOff>-1</xdr:rowOff>
    </xdr:to>
    <xdr:graphicFrame macro="">
      <xdr:nvGraphicFramePr>
        <xdr:cNvPr id="19" name="Gráfico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236</xdr:row>
      <xdr:rowOff>152400</xdr:rowOff>
    </xdr:from>
    <xdr:to>
      <xdr:col>6</xdr:col>
      <xdr:colOff>1690686</xdr:colOff>
      <xdr:row>280</xdr:row>
      <xdr:rowOff>952500</xdr:rowOff>
    </xdr:to>
    <xdr:graphicFrame macro="">
      <xdr:nvGraphicFramePr>
        <xdr:cNvPr id="20" name="Gráfico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7</xdr:col>
      <xdr:colOff>333375</xdr:colOff>
      <xdr:row>234</xdr:row>
      <xdr:rowOff>166686</xdr:rowOff>
    </xdr:from>
    <xdr:to>
      <xdr:col>12</xdr:col>
      <xdr:colOff>2595561</xdr:colOff>
      <xdr:row>280</xdr:row>
      <xdr:rowOff>1095374</xdr:rowOff>
    </xdr:to>
    <xdr:graphicFrame macro="">
      <xdr:nvGraphicFramePr>
        <xdr:cNvPr id="21" name="2 Gráfico">
          <a:extLst>
            <a:ext uri="{FF2B5EF4-FFF2-40B4-BE49-F238E27FC236}">
              <a16:creationId xmlns:a16="http://schemas.microsoft.com/office/drawing/2014/main" id="{00000000-0008-0000-3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oneCell">
    <xdr:from>
      <xdr:col>0</xdr:col>
      <xdr:colOff>838200</xdr:colOff>
      <xdr:row>10</xdr:row>
      <xdr:rowOff>173983</xdr:rowOff>
    </xdr:from>
    <xdr:to>
      <xdr:col>2</xdr:col>
      <xdr:colOff>619475</xdr:colOff>
      <xdr:row>21</xdr:row>
      <xdr:rowOff>900258</xdr:rowOff>
    </xdr:to>
    <xdr:pic>
      <xdr:nvPicPr>
        <xdr:cNvPr id="28" name="Imagen 27" descr="Mujer Hombre Pictograma · Gráficos vectoriales gratis en Pixabay"/>
        <xdr:cNvPicPr>
          <a:picLocks noChangeAspect="1"/>
        </xdr:cNvPicPr>
      </xdr:nvPicPr>
      <xdr:blipFill rotWithShape="1">
        <a:blip xmlns:r="http://schemas.openxmlformats.org/officeDocument/2006/relationships" r:embed="rId17">
          <a:duotone>
            <a:prstClr val="black"/>
            <a:schemeClr val="accent1">
              <a:tint val="45000"/>
              <a:satMod val="400000"/>
            </a:schemeClr>
          </a:duotone>
          <a:extLst>
            <a:ext uri="{BEBA8EAE-BF5A-486C-A8C5-ECC9F3942E4B}">
              <a14:imgProps xmlns:a14="http://schemas.microsoft.com/office/drawing/2010/main">
                <a14:imgLayer r:embed="rId18">
                  <a14:imgEffect>
                    <a14:colorTemperature colorTemp="11200"/>
                  </a14:imgEffect>
                  <a14:imgEffect>
                    <a14:saturation sat="0"/>
                  </a14:imgEffect>
                </a14:imgLayer>
              </a14:imgProps>
            </a:ext>
            <a:ext uri="{28A0092B-C50C-407E-A947-70E740481C1C}">
              <a14:useLocalDpi xmlns:a14="http://schemas.microsoft.com/office/drawing/2010/main" val="0"/>
            </a:ext>
          </a:extLst>
        </a:blip>
        <a:srcRect r="57364"/>
        <a:stretch/>
      </xdr:blipFill>
      <xdr:spPr>
        <a:xfrm>
          <a:off x="838200" y="6498583"/>
          <a:ext cx="3515075" cy="6860375"/>
        </a:xfrm>
        <a:prstGeom prst="rect">
          <a:avLst/>
        </a:prstGeom>
      </xdr:spPr>
    </xdr:pic>
    <xdr:clientData/>
  </xdr:twoCellAnchor>
  <xdr:twoCellAnchor editAs="oneCell">
    <xdr:from>
      <xdr:col>2</xdr:col>
      <xdr:colOff>1338181</xdr:colOff>
      <xdr:row>10</xdr:row>
      <xdr:rowOff>114300</xdr:rowOff>
    </xdr:from>
    <xdr:to>
      <xdr:col>3</xdr:col>
      <xdr:colOff>1764783</xdr:colOff>
      <xdr:row>21</xdr:row>
      <xdr:rowOff>954377</xdr:rowOff>
    </xdr:to>
    <xdr:pic>
      <xdr:nvPicPr>
        <xdr:cNvPr id="29" name="Imagen 28" descr="Mujer Hombre Pictograma · Gráficos vectoriales gratis en Pixabay"/>
        <xdr:cNvPicPr>
          <a:picLocks noChangeAspect="1"/>
        </xdr:cNvPicPr>
      </xdr:nvPicPr>
      <xdr:blipFill rotWithShape="1">
        <a:blip xmlns:r="http://schemas.openxmlformats.org/officeDocument/2006/relationships" r:embed="rId19">
          <a:duotone>
            <a:prstClr val="black"/>
            <a:schemeClr val="accent1">
              <a:tint val="45000"/>
              <a:satMod val="400000"/>
            </a:schemeClr>
          </a:duotone>
          <a:extLst>
            <a:ext uri="{28A0092B-C50C-407E-A947-70E740481C1C}">
              <a14:useLocalDpi xmlns:a14="http://schemas.microsoft.com/office/drawing/2010/main" val="0"/>
            </a:ext>
          </a:extLst>
        </a:blip>
        <a:srcRect l="62622"/>
        <a:stretch/>
      </xdr:blipFill>
      <xdr:spPr>
        <a:xfrm>
          <a:off x="5071981" y="6438900"/>
          <a:ext cx="3131702" cy="6974177"/>
        </a:xfrm>
        <a:prstGeom prst="rect">
          <a:avLst/>
        </a:prstGeom>
      </xdr:spPr>
    </xdr:pic>
    <xdr:clientData/>
  </xdr:twoCellAnchor>
</xdr:wsDr>
</file>

<file path=xl/drawings/drawing55.xml><?xml version="1.0" encoding="utf-8"?>
<c:userShapes xmlns:c="http://schemas.openxmlformats.org/drawingml/2006/chart">
  <cdr:relSizeAnchor xmlns:cdr="http://schemas.openxmlformats.org/drawingml/2006/chartDrawing">
    <cdr:from>
      <cdr:x>0.07517</cdr:x>
      <cdr:y>0.91019</cdr:y>
    </cdr:from>
    <cdr:to>
      <cdr:x>0.48397</cdr:x>
      <cdr:y>0.98147</cdr:y>
    </cdr:to>
    <cdr:sp macro="" textlink="">
      <cdr:nvSpPr>
        <cdr:cNvPr id="2" name="CuadroTexto 1"/>
        <cdr:cNvSpPr txBox="1"/>
      </cdr:nvSpPr>
      <cdr:spPr>
        <a:xfrm xmlns:a="http://schemas.openxmlformats.org/drawingml/2006/main">
          <a:off x="1349619" y="8321358"/>
          <a:ext cx="7339839" cy="6517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400" b="1">
              <a:latin typeface="Arial" panose="020B0604020202020204" pitchFamily="34" charset="0"/>
              <a:cs typeface="Arial" panose="020B0604020202020204" pitchFamily="34" charset="0"/>
            </a:rPr>
            <a:t>FUENTE: </a:t>
          </a:r>
          <a:r>
            <a:rPr lang="en-US" sz="2800">
              <a:latin typeface="Arial" panose="020B0604020202020204" pitchFamily="34" charset="0"/>
              <a:cs typeface="Arial" panose="020B0604020202020204" pitchFamily="34" charset="0"/>
            </a:rPr>
            <a:t>SISALRIL</a:t>
          </a:r>
          <a:endParaRPr lang="en-US" sz="2400">
            <a:latin typeface="Arial" panose="020B0604020202020204" pitchFamily="34" charset="0"/>
            <a:cs typeface="Arial" panose="020B0604020202020204" pitchFamily="34" charset="0"/>
          </a:endParaRPr>
        </a:p>
      </cdr:txBody>
    </cdr:sp>
  </cdr:relSizeAnchor>
</c:userShapes>
</file>

<file path=xl/drawings/drawing56.xml><?xml version="1.0" encoding="utf-8"?>
<c:userShapes xmlns:c="http://schemas.openxmlformats.org/drawingml/2006/chart">
  <cdr:relSizeAnchor xmlns:cdr="http://schemas.openxmlformats.org/drawingml/2006/chartDrawing">
    <cdr:from>
      <cdr:x>0.13669</cdr:x>
      <cdr:y>0.89313</cdr:y>
    </cdr:from>
    <cdr:to>
      <cdr:x>0.51716</cdr:x>
      <cdr:y>0.96213</cdr:y>
    </cdr:to>
    <cdr:sp macro="" textlink="">
      <cdr:nvSpPr>
        <cdr:cNvPr id="2" name="CuadroTexto 1"/>
        <cdr:cNvSpPr txBox="1"/>
      </cdr:nvSpPr>
      <cdr:spPr>
        <a:xfrm xmlns:a="http://schemas.openxmlformats.org/drawingml/2006/main">
          <a:off x="1174137" y="5521829"/>
          <a:ext cx="3268169" cy="42659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2800" b="1">
              <a:latin typeface="Arial" panose="020B0604020202020204" pitchFamily="34" charset="0"/>
              <a:cs typeface="Arial" panose="020B0604020202020204" pitchFamily="34" charset="0"/>
            </a:rPr>
            <a:t>Fuente: </a:t>
          </a:r>
          <a:r>
            <a:rPr lang="en-US" sz="2800">
              <a:latin typeface="Arial" panose="020B0604020202020204" pitchFamily="34" charset="0"/>
              <a:cs typeface="Arial" panose="020B0604020202020204" pitchFamily="34" charset="0"/>
            </a:rPr>
            <a:t>SISALRIL</a:t>
          </a:r>
        </a:p>
      </cdr:txBody>
    </cdr:sp>
  </cdr:relSizeAnchor>
</c:userShapes>
</file>

<file path=xl/drawings/drawing57.xml><?xml version="1.0" encoding="utf-8"?>
<c:userShapes xmlns:c="http://schemas.openxmlformats.org/drawingml/2006/chart">
  <cdr:relSizeAnchor xmlns:cdr="http://schemas.openxmlformats.org/drawingml/2006/chartDrawing">
    <cdr:from>
      <cdr:x>0.0195</cdr:x>
      <cdr:y>0.91202</cdr:y>
    </cdr:from>
    <cdr:to>
      <cdr:x>0.41491</cdr:x>
      <cdr:y>0.97734</cdr:y>
    </cdr:to>
    <cdr:sp macro="" textlink="">
      <cdr:nvSpPr>
        <cdr:cNvPr id="2" name="CuadroTexto 1"/>
        <cdr:cNvSpPr txBox="1"/>
      </cdr:nvSpPr>
      <cdr:spPr>
        <a:xfrm xmlns:a="http://schemas.openxmlformats.org/drawingml/2006/main">
          <a:off x="285663" y="7176440"/>
          <a:ext cx="5791838" cy="51394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2000" b="1"/>
            <a:t>Fuente: </a:t>
          </a:r>
          <a:r>
            <a:rPr lang="en-US" sz="2000">
              <a:latin typeface="Arial" panose="020B0604020202020204" pitchFamily="34" charset="0"/>
              <a:cs typeface="Arial" panose="020B0604020202020204" pitchFamily="34" charset="0"/>
            </a:rPr>
            <a:t>SISALRIL</a:t>
          </a:r>
        </a:p>
      </cdr:txBody>
    </cdr:sp>
  </cdr:relSizeAnchor>
</c:userShapes>
</file>

<file path=xl/drawings/drawing58.xml><?xml version="1.0" encoding="utf-8"?>
<c:userShapes xmlns:c="http://schemas.openxmlformats.org/drawingml/2006/chart">
  <cdr:relSizeAnchor xmlns:cdr="http://schemas.openxmlformats.org/drawingml/2006/chartDrawing">
    <cdr:from>
      <cdr:x>0.02495</cdr:x>
      <cdr:y>0.88706</cdr:y>
    </cdr:from>
    <cdr:to>
      <cdr:x>0.40691</cdr:x>
      <cdr:y>0.94118</cdr:y>
    </cdr:to>
    <cdr:sp macro="" textlink="">
      <cdr:nvSpPr>
        <cdr:cNvPr id="2" name="CuadroTexto 1"/>
        <cdr:cNvSpPr txBox="1"/>
      </cdr:nvSpPr>
      <cdr:spPr>
        <a:xfrm xmlns:a="http://schemas.openxmlformats.org/drawingml/2006/main">
          <a:off x="176893" y="5129893"/>
          <a:ext cx="2707821" cy="3129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3000">
              <a:latin typeface="Arial" panose="020B0604020202020204" pitchFamily="34" charset="0"/>
              <a:cs typeface="Arial" panose="020B0604020202020204" pitchFamily="34" charset="0"/>
            </a:rPr>
            <a:t>Fuente: SIPEN</a:t>
          </a:r>
        </a:p>
      </cdr:txBody>
    </cdr:sp>
  </cdr:relSizeAnchor>
</c:userShapes>
</file>

<file path=xl/drawings/drawing59.xml><?xml version="1.0" encoding="utf-8"?>
<c:userShapes xmlns:c="http://schemas.openxmlformats.org/drawingml/2006/chart">
  <cdr:relSizeAnchor xmlns:cdr="http://schemas.openxmlformats.org/drawingml/2006/chartDrawing">
    <cdr:from>
      <cdr:x>0</cdr:x>
      <cdr:y>0.9222</cdr:y>
    </cdr:from>
    <cdr:to>
      <cdr:x>0.39736</cdr:x>
      <cdr:y>0.98571</cdr:y>
    </cdr:to>
    <cdr:sp macro="" textlink="">
      <cdr:nvSpPr>
        <cdr:cNvPr id="2" name="CuadroTexto 1"/>
        <cdr:cNvSpPr txBox="1"/>
      </cdr:nvSpPr>
      <cdr:spPr>
        <a:xfrm xmlns:a="http://schemas.openxmlformats.org/drawingml/2006/main">
          <a:off x="0" y="3905623"/>
          <a:ext cx="2454088" cy="26894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3000"/>
            <a:t>Fuente: SIPEN</a:t>
          </a:r>
        </a:p>
      </cdr:txBody>
    </cdr:sp>
  </cdr:relSizeAnchor>
</c:userShapes>
</file>

<file path=xl/drawings/drawing60.xml><?xml version="1.0" encoding="utf-8"?>
<c:userShapes xmlns:c="http://schemas.openxmlformats.org/drawingml/2006/chart">
  <cdr:relSizeAnchor xmlns:cdr="http://schemas.openxmlformats.org/drawingml/2006/chartDrawing">
    <cdr:from>
      <cdr:x>0.0391</cdr:x>
      <cdr:y>0.92904</cdr:y>
    </cdr:from>
    <cdr:to>
      <cdr:x>0.37564</cdr:x>
      <cdr:y>0.99958</cdr:y>
    </cdr:to>
    <cdr:sp macro="" textlink="">
      <cdr:nvSpPr>
        <cdr:cNvPr id="2" name="CuadroTexto 1"/>
        <cdr:cNvSpPr txBox="1"/>
      </cdr:nvSpPr>
      <cdr:spPr>
        <a:xfrm xmlns:a="http://schemas.openxmlformats.org/drawingml/2006/main">
          <a:off x="669497" y="9557071"/>
          <a:ext cx="5761964" cy="7256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2800"/>
            <a:t>Fuente: SISALRIL y RL</a:t>
          </a:r>
        </a:p>
      </cdr:txBody>
    </cdr:sp>
  </cdr:relSizeAnchor>
</c:userShapes>
</file>

<file path=xl/drawings/drawing61.xml><?xml version="1.0" encoding="utf-8"?>
<c:userShapes xmlns:c="http://schemas.openxmlformats.org/drawingml/2006/chart">
  <cdr:relSizeAnchor xmlns:cdr="http://schemas.openxmlformats.org/drawingml/2006/chartDrawing">
    <cdr:from>
      <cdr:x>0.06195</cdr:x>
      <cdr:y>0.91061</cdr:y>
    </cdr:from>
    <cdr:to>
      <cdr:x>0.48302</cdr:x>
      <cdr:y>0.97289</cdr:y>
    </cdr:to>
    <cdr:sp macro="" textlink="">
      <cdr:nvSpPr>
        <cdr:cNvPr id="2" name="CuadroTexto 1"/>
        <cdr:cNvSpPr txBox="1"/>
      </cdr:nvSpPr>
      <cdr:spPr>
        <a:xfrm xmlns:a="http://schemas.openxmlformats.org/drawingml/2006/main">
          <a:off x="511793" y="3832119"/>
          <a:ext cx="3478363" cy="2621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3600"/>
            <a:t>Fuente: SISALRIL</a:t>
          </a:r>
        </a:p>
      </cdr:txBody>
    </cdr:sp>
  </cdr:relSizeAnchor>
</c:userShapes>
</file>

<file path=xl/drawings/drawing62.xml><?xml version="1.0" encoding="utf-8"?>
<c:userShapes xmlns:c="http://schemas.openxmlformats.org/drawingml/2006/chart">
  <cdr:relSizeAnchor xmlns:cdr="http://schemas.openxmlformats.org/drawingml/2006/chartDrawing">
    <cdr:from>
      <cdr:x>0.02646</cdr:x>
      <cdr:y>0.90762</cdr:y>
    </cdr:from>
    <cdr:to>
      <cdr:x>0.3602</cdr:x>
      <cdr:y>0.98877</cdr:y>
    </cdr:to>
    <cdr:sp macro="" textlink="">
      <cdr:nvSpPr>
        <cdr:cNvPr id="2" name="CuadroTexto 1"/>
        <cdr:cNvSpPr txBox="1"/>
      </cdr:nvSpPr>
      <cdr:spPr>
        <a:xfrm xmlns:a="http://schemas.openxmlformats.org/drawingml/2006/main">
          <a:off x="462221" y="8902062"/>
          <a:ext cx="5830054" cy="79593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2800"/>
            <a:t>Fuente: SISALRIL</a:t>
          </a:r>
        </a:p>
      </cdr:txBody>
    </cdr:sp>
  </cdr:relSizeAnchor>
</c:userShapes>
</file>

<file path=xl/drawings/drawing63.xml><?xml version="1.0" encoding="utf-8"?>
<c:userShapes xmlns:c="http://schemas.openxmlformats.org/drawingml/2006/chart">
  <cdr:relSizeAnchor xmlns:cdr="http://schemas.openxmlformats.org/drawingml/2006/chartDrawing">
    <cdr:from>
      <cdr:x>0.01124</cdr:x>
      <cdr:y>0.91664</cdr:y>
    </cdr:from>
    <cdr:to>
      <cdr:x>0.19951</cdr:x>
      <cdr:y>0.97636</cdr:y>
    </cdr:to>
    <cdr:sp macro="" textlink="">
      <cdr:nvSpPr>
        <cdr:cNvPr id="2" name="CuadroTexto 1"/>
        <cdr:cNvSpPr txBox="1"/>
      </cdr:nvSpPr>
      <cdr:spPr>
        <a:xfrm xmlns:a="http://schemas.openxmlformats.org/drawingml/2006/main">
          <a:off x="313217" y="9254852"/>
          <a:ext cx="5245320" cy="60296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3600"/>
            <a:t>Fuente: SIPEN</a:t>
          </a:r>
        </a:p>
      </cdr:txBody>
    </cdr:sp>
  </cdr:relSizeAnchor>
</c:userShapes>
</file>

<file path=xl/drawings/drawing64.xml><?xml version="1.0" encoding="utf-8"?>
<c:userShapes xmlns:c="http://schemas.openxmlformats.org/drawingml/2006/chart">
  <cdr:relSizeAnchor xmlns:cdr="http://schemas.openxmlformats.org/drawingml/2006/chartDrawing">
    <cdr:from>
      <cdr:x>0.03074</cdr:x>
      <cdr:y>0.9283</cdr:y>
    </cdr:from>
    <cdr:to>
      <cdr:x>0.21459</cdr:x>
      <cdr:y>0.98047</cdr:y>
    </cdr:to>
    <cdr:sp macro="" textlink="">
      <cdr:nvSpPr>
        <cdr:cNvPr id="2" name="2 CuadroTexto"/>
        <cdr:cNvSpPr txBox="1"/>
      </cdr:nvSpPr>
      <cdr:spPr>
        <a:xfrm xmlns:a="http://schemas.openxmlformats.org/drawingml/2006/main">
          <a:off x="380619" y="7761679"/>
          <a:ext cx="2275975" cy="436227"/>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800" b="1">
              <a:latin typeface="Arial" panose="020B0604020202020204" pitchFamily="34" charset="0"/>
              <a:cs typeface="Arial" panose="020B0604020202020204" pitchFamily="34" charset="0"/>
            </a:rPr>
            <a:t>Fuente: </a:t>
          </a:r>
          <a:r>
            <a:rPr lang="en-US" sz="1800">
              <a:latin typeface="Arial" panose="020B0604020202020204" pitchFamily="34" charset="0"/>
              <a:cs typeface="Arial" panose="020B0604020202020204" pitchFamily="34" charset="0"/>
            </a:rPr>
            <a:t>SIPEN</a:t>
          </a:r>
        </a:p>
        <a:p xmlns:a="http://schemas.openxmlformats.org/drawingml/2006/main">
          <a:endParaRPr lang="en-US" sz="2800">
            <a:latin typeface="Arial" panose="020B0604020202020204" pitchFamily="34" charset="0"/>
            <a:cs typeface="Arial" panose="020B0604020202020204" pitchFamily="34" charset="0"/>
          </a:endParaRPr>
        </a:p>
      </cdr:txBody>
    </cdr:sp>
  </cdr:relSizeAnchor>
</c:userShapes>
</file>

<file path=xl/drawings/drawing65.xml><?xml version="1.0" encoding="utf-8"?>
<xdr:wsDr xmlns:xdr="http://schemas.openxmlformats.org/drawingml/2006/spreadsheetDrawing" xmlns:a="http://schemas.openxmlformats.org/drawingml/2006/main">
  <xdr:twoCellAnchor>
    <xdr:from>
      <xdr:col>1</xdr:col>
      <xdr:colOff>19209</xdr:colOff>
      <xdr:row>20</xdr:row>
      <xdr:rowOff>99252</xdr:rowOff>
    </xdr:from>
    <xdr:to>
      <xdr:col>12</xdr:col>
      <xdr:colOff>54427</xdr:colOff>
      <xdr:row>63</xdr:row>
      <xdr:rowOff>122465</xdr:rowOff>
    </xdr:to>
    <xdr:graphicFrame macro="">
      <xdr:nvGraphicFramePr>
        <xdr:cNvPr id="3" name="2 Gráfico">
          <a:extLst>
            <a:ext uri="{FF2B5EF4-FFF2-40B4-BE49-F238E27FC236}">
              <a16:creationId xmlns:a16="http://schemas.microsoft.com/office/drawing/2014/main" id="{00000000-0008-0000-3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387804</xdr:colOff>
      <xdr:row>0</xdr:row>
      <xdr:rowOff>153761</xdr:rowOff>
    </xdr:from>
    <xdr:to>
      <xdr:col>2</xdr:col>
      <xdr:colOff>273549</xdr:colOff>
      <xdr:row>1</xdr:row>
      <xdr:rowOff>136072</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31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7804" y="153761"/>
          <a:ext cx="963110" cy="6354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6.xml><?xml version="1.0" encoding="utf-8"?>
<c:userShapes xmlns:c="http://schemas.openxmlformats.org/drawingml/2006/chart">
  <cdr:relSizeAnchor xmlns:cdr="http://schemas.openxmlformats.org/drawingml/2006/chartDrawing">
    <cdr:from>
      <cdr:x>0.03074</cdr:x>
      <cdr:y>0.9283</cdr:y>
    </cdr:from>
    <cdr:to>
      <cdr:x>0.21459</cdr:x>
      <cdr:y>0.98047</cdr:y>
    </cdr:to>
    <cdr:sp macro="" textlink="">
      <cdr:nvSpPr>
        <cdr:cNvPr id="2" name="2 CuadroTexto"/>
        <cdr:cNvSpPr txBox="1"/>
      </cdr:nvSpPr>
      <cdr:spPr>
        <a:xfrm xmlns:a="http://schemas.openxmlformats.org/drawingml/2006/main">
          <a:off x="380619" y="7761679"/>
          <a:ext cx="2275975" cy="436227"/>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800" b="1">
              <a:latin typeface="Arial" panose="020B0604020202020204" pitchFamily="34" charset="0"/>
              <a:cs typeface="Arial" panose="020B0604020202020204" pitchFamily="34" charset="0"/>
            </a:rPr>
            <a:t>Fuente: </a:t>
          </a:r>
          <a:r>
            <a:rPr lang="en-US" sz="1800">
              <a:latin typeface="Arial" panose="020B0604020202020204" pitchFamily="34" charset="0"/>
              <a:cs typeface="Arial" panose="020B0604020202020204" pitchFamily="34" charset="0"/>
            </a:rPr>
            <a:t>SIPEN</a:t>
          </a:r>
        </a:p>
        <a:p xmlns:a="http://schemas.openxmlformats.org/drawingml/2006/main">
          <a:endParaRPr lang="en-US" sz="2800">
            <a:latin typeface="Arial" panose="020B0604020202020204" pitchFamily="34" charset="0"/>
            <a:cs typeface="Arial" panose="020B0604020202020204" pitchFamily="34" charset="0"/>
          </a:endParaRPr>
        </a:p>
      </cdr:txBody>
    </cdr:sp>
  </cdr:relSizeAnchor>
</c:userShapes>
</file>

<file path=xl/drawings/drawing67.xml><?xml version="1.0" encoding="utf-8"?>
<xdr:wsDr xmlns:xdr="http://schemas.openxmlformats.org/drawingml/2006/spreadsheetDrawing" xmlns:a="http://schemas.openxmlformats.org/drawingml/2006/main">
  <xdr:twoCellAnchor>
    <xdr:from>
      <xdr:col>0</xdr:col>
      <xdr:colOff>86591</xdr:colOff>
      <xdr:row>20</xdr:row>
      <xdr:rowOff>138547</xdr:rowOff>
    </xdr:from>
    <xdr:to>
      <xdr:col>16</xdr:col>
      <xdr:colOff>1039091</xdr:colOff>
      <xdr:row>50</xdr:row>
      <xdr:rowOff>34636</xdr:rowOff>
    </xdr:to>
    <xdr:graphicFrame macro="">
      <xdr:nvGraphicFramePr>
        <xdr:cNvPr id="2" name="5 Gráfico">
          <a:extLst>
            <a:ext uri="{FF2B5EF4-FFF2-40B4-BE49-F238E27FC236}">
              <a16:creationId xmlns:a16="http://schemas.microsoft.com/office/drawing/2014/main" id="{00000000-0008-0000-3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675409</xdr:colOff>
      <xdr:row>0</xdr:row>
      <xdr:rowOff>329046</xdr:rowOff>
    </xdr:from>
    <xdr:to>
      <xdr:col>0</xdr:col>
      <xdr:colOff>1729221</xdr:colOff>
      <xdr:row>0</xdr:row>
      <xdr:rowOff>1066766</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32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5409" y="329046"/>
          <a:ext cx="1053812" cy="737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675409</xdr:colOff>
      <xdr:row>0</xdr:row>
      <xdr:rowOff>329045</xdr:rowOff>
    </xdr:from>
    <xdr:to>
      <xdr:col>0</xdr:col>
      <xdr:colOff>1641376</xdr:colOff>
      <xdr:row>0</xdr:row>
      <xdr:rowOff>1018061</xdr:rowOff>
    </xdr:to>
    <xdr:pic>
      <xdr:nvPicPr>
        <xdr:cNvPr id="6" name="1 Imagen">
          <a:hlinkClick xmlns:r="http://schemas.openxmlformats.org/officeDocument/2006/relationships" r:id="rId4"/>
          <a:extLst>
            <a:ext uri="{FF2B5EF4-FFF2-40B4-BE49-F238E27FC236}">
              <a16:creationId xmlns:a16="http://schemas.microsoft.com/office/drawing/2014/main" id="{00000000-0008-0000-3200-000006000000}"/>
            </a:ext>
          </a:extLst>
        </xdr:cNvPr>
        <xdr:cNvPicPr>
          <a:picLocks noChangeAspect="1"/>
        </xdr:cNvPicPr>
      </xdr:nvPicPr>
      <xdr:blipFill>
        <a:blip xmlns:r="http://schemas.openxmlformats.org/officeDocument/2006/relationships" r:embed="rId5"/>
        <a:stretch>
          <a:fillRect/>
        </a:stretch>
      </xdr:blipFill>
      <xdr:spPr>
        <a:xfrm>
          <a:off x="675409" y="329045"/>
          <a:ext cx="965967" cy="689016"/>
        </a:xfrm>
        <a:prstGeom prst="rect">
          <a:avLst/>
        </a:prstGeom>
      </xdr:spPr>
    </xdr:pic>
    <xdr:clientData/>
  </xdr:twoCellAnchor>
</xdr:wsDr>
</file>

<file path=xl/drawings/drawing68.xml><?xml version="1.0" encoding="utf-8"?>
<c:userShapes xmlns:c="http://schemas.openxmlformats.org/drawingml/2006/chart">
  <cdr:relSizeAnchor xmlns:cdr="http://schemas.openxmlformats.org/drawingml/2006/chartDrawing">
    <cdr:from>
      <cdr:x>0.03205</cdr:x>
      <cdr:y>0.96073</cdr:y>
    </cdr:from>
    <cdr:to>
      <cdr:x>0.15176</cdr:x>
      <cdr:y>0.99643</cdr:y>
    </cdr:to>
    <cdr:sp macro="" textlink="">
      <cdr:nvSpPr>
        <cdr:cNvPr id="2" name="1 CuadroTexto"/>
        <cdr:cNvSpPr txBox="1"/>
      </cdr:nvSpPr>
      <cdr:spPr>
        <a:xfrm xmlns:a="http://schemas.openxmlformats.org/drawingml/2006/main">
          <a:off x="625589" y="11862955"/>
          <a:ext cx="2336451" cy="44086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Fuente: </a:t>
          </a:r>
          <a:r>
            <a:rPr lang="en-US" sz="1600"/>
            <a:t>SIPEN</a:t>
          </a:r>
        </a:p>
      </cdr:txBody>
    </cdr:sp>
  </cdr:relSizeAnchor>
</c:userShapes>
</file>

<file path=xl/drawings/drawing69.xml><?xml version="1.0" encoding="utf-8"?>
<xdr:wsDr xmlns:xdr="http://schemas.openxmlformats.org/drawingml/2006/spreadsheetDrawing" xmlns:a="http://schemas.openxmlformats.org/drawingml/2006/main">
  <xdr:twoCellAnchor>
    <xdr:from>
      <xdr:col>8</xdr:col>
      <xdr:colOff>449035</xdr:colOff>
      <xdr:row>24</xdr:row>
      <xdr:rowOff>190498</xdr:rowOff>
    </xdr:from>
    <xdr:to>
      <xdr:col>15</xdr:col>
      <xdr:colOff>802823</xdr:colOff>
      <xdr:row>64</xdr:row>
      <xdr:rowOff>40819</xdr:rowOff>
    </xdr:to>
    <xdr:graphicFrame macro="">
      <xdr:nvGraphicFramePr>
        <xdr:cNvPr id="2" name="11 Gráfico">
          <a:extLst>
            <a:ext uri="{FF2B5EF4-FFF2-40B4-BE49-F238E27FC236}">
              <a16:creationId xmlns:a16="http://schemas.microsoft.com/office/drawing/2014/main" id="{00000000-0008-0000-3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24</xdr:row>
      <xdr:rowOff>136071</xdr:rowOff>
    </xdr:from>
    <xdr:to>
      <xdr:col>8</xdr:col>
      <xdr:colOff>503464</xdr:colOff>
      <xdr:row>63</xdr:row>
      <xdr:rowOff>13607</xdr:rowOff>
    </xdr:to>
    <xdr:graphicFrame macro="">
      <xdr:nvGraphicFramePr>
        <xdr:cNvPr id="3" name="13 Gráfico">
          <a:extLst>
            <a:ext uri="{FF2B5EF4-FFF2-40B4-BE49-F238E27FC236}">
              <a16:creationId xmlns:a16="http://schemas.microsoft.com/office/drawing/2014/main" id="{00000000-0008-0000-3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462643</xdr:colOff>
      <xdr:row>0</xdr:row>
      <xdr:rowOff>192616</xdr:rowOff>
    </xdr:from>
    <xdr:to>
      <xdr:col>1</xdr:col>
      <xdr:colOff>62435</xdr:colOff>
      <xdr:row>1</xdr:row>
      <xdr:rowOff>248932</xdr:rowOff>
    </xdr:to>
    <xdr:pic>
      <xdr:nvPicPr>
        <xdr:cNvPr id="6" name="5 Imagen" descr="logo_2x4.bmp">
          <a:hlinkClick xmlns:r="http://schemas.openxmlformats.org/officeDocument/2006/relationships" r:id="rId3"/>
          <a:extLst>
            <a:ext uri="{FF2B5EF4-FFF2-40B4-BE49-F238E27FC236}">
              <a16:creationId xmlns:a16="http://schemas.microsoft.com/office/drawing/2014/main" id="{00000000-0008-0000-33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62643" y="192616"/>
          <a:ext cx="1137399" cy="773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108856</xdr:colOff>
      <xdr:row>64</xdr:row>
      <xdr:rowOff>108858</xdr:rowOff>
    </xdr:from>
    <xdr:to>
      <xdr:col>3</xdr:col>
      <xdr:colOff>655038</xdr:colOff>
      <xdr:row>66</xdr:row>
      <xdr:rowOff>50644</xdr:rowOff>
    </xdr:to>
    <xdr:sp macro="" textlink="">
      <xdr:nvSpPr>
        <xdr:cNvPr id="7" name="1 CuadroTexto">
          <a:extLst>
            <a:ext uri="{FF2B5EF4-FFF2-40B4-BE49-F238E27FC236}">
              <a16:creationId xmlns:a16="http://schemas.microsoft.com/office/drawing/2014/main" id="{00000000-0008-0000-3300-000007000000}"/>
            </a:ext>
          </a:extLst>
        </xdr:cNvPr>
        <xdr:cNvSpPr txBox="1"/>
      </xdr:nvSpPr>
      <xdr:spPr>
        <a:xfrm>
          <a:off x="108856" y="14899822"/>
          <a:ext cx="3716646" cy="322786"/>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600" b="1"/>
            <a:t>Fuente: </a:t>
          </a:r>
          <a:r>
            <a:rPr lang="en-US" sz="1600"/>
            <a:t>SIPEN</a:t>
          </a:r>
        </a:p>
      </xdr:txBody>
    </xdr:sp>
    <xdr:clientData/>
  </xdr:twoCellAnchor>
</xdr:wsDr>
</file>

<file path=xl/drawings/drawing70.xml><?xml version="1.0" encoding="utf-8"?>
<xdr:wsDr xmlns:xdr="http://schemas.openxmlformats.org/drawingml/2006/spreadsheetDrawing" xmlns:a="http://schemas.openxmlformats.org/drawingml/2006/main">
  <xdr:twoCellAnchor>
    <xdr:from>
      <xdr:col>0</xdr:col>
      <xdr:colOff>33617</xdr:colOff>
      <xdr:row>19</xdr:row>
      <xdr:rowOff>148079</xdr:rowOff>
    </xdr:from>
    <xdr:to>
      <xdr:col>6</xdr:col>
      <xdr:colOff>762000</xdr:colOff>
      <xdr:row>54</xdr:row>
      <xdr:rowOff>109978</xdr:rowOff>
    </xdr:to>
    <xdr:graphicFrame macro="">
      <xdr:nvGraphicFramePr>
        <xdr:cNvPr id="3" name="8 Gráfico">
          <a:extLst>
            <a:ext uri="{FF2B5EF4-FFF2-40B4-BE49-F238E27FC236}">
              <a16:creationId xmlns:a16="http://schemas.microsoft.com/office/drawing/2014/main" id="{00000000-0008-0000-3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722782</xdr:colOff>
      <xdr:row>19</xdr:row>
      <xdr:rowOff>114461</xdr:rowOff>
    </xdr:from>
    <xdr:to>
      <xdr:col>14</xdr:col>
      <xdr:colOff>1199029</xdr:colOff>
      <xdr:row>55</xdr:row>
      <xdr:rowOff>78441</xdr:rowOff>
    </xdr:to>
    <xdr:graphicFrame macro="">
      <xdr:nvGraphicFramePr>
        <xdr:cNvPr id="4" name="9 Gráfico">
          <a:extLst>
            <a:ext uri="{FF2B5EF4-FFF2-40B4-BE49-F238E27FC236}">
              <a16:creationId xmlns:a16="http://schemas.microsoft.com/office/drawing/2014/main" id="{00000000-0008-0000-3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309764</xdr:colOff>
      <xdr:row>0</xdr:row>
      <xdr:rowOff>222413</xdr:rowOff>
    </xdr:from>
    <xdr:to>
      <xdr:col>1</xdr:col>
      <xdr:colOff>347382</xdr:colOff>
      <xdr:row>1</xdr:row>
      <xdr:rowOff>130190</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3400-00000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09764" y="222413"/>
          <a:ext cx="934089" cy="6361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1.xml><?xml version="1.0" encoding="utf-8"?>
<c:userShapes xmlns:c="http://schemas.openxmlformats.org/drawingml/2006/chart">
  <cdr:relSizeAnchor xmlns:cdr="http://schemas.openxmlformats.org/drawingml/2006/chartDrawing">
    <cdr:from>
      <cdr:x>0.01757</cdr:x>
      <cdr:y>0.92935</cdr:y>
    </cdr:from>
    <cdr:to>
      <cdr:x>0.3094</cdr:x>
      <cdr:y>0.98394</cdr:y>
    </cdr:to>
    <cdr:sp macro="" textlink="">
      <cdr:nvSpPr>
        <cdr:cNvPr id="2" name="1 CuadroTexto"/>
        <cdr:cNvSpPr txBox="1"/>
      </cdr:nvSpPr>
      <cdr:spPr>
        <a:xfrm xmlns:a="http://schemas.openxmlformats.org/drawingml/2006/main">
          <a:off x="141064" y="6300106"/>
          <a:ext cx="2342477" cy="3701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72.xml><?xml version="1.0" encoding="utf-8"?>
<c:userShapes xmlns:c="http://schemas.openxmlformats.org/drawingml/2006/chart">
  <cdr:relSizeAnchor xmlns:cdr="http://schemas.openxmlformats.org/drawingml/2006/chartDrawing">
    <cdr:from>
      <cdr:x>0.05187</cdr:x>
      <cdr:y>0.90208</cdr:y>
    </cdr:from>
    <cdr:to>
      <cdr:x>0.37668</cdr:x>
      <cdr:y>0.94514</cdr:y>
    </cdr:to>
    <cdr:sp macro="" textlink="">
      <cdr:nvSpPr>
        <cdr:cNvPr id="2" name="1 CuadroTexto"/>
        <cdr:cNvSpPr txBox="1"/>
      </cdr:nvSpPr>
      <cdr:spPr>
        <a:xfrm xmlns:a="http://schemas.openxmlformats.org/drawingml/2006/main">
          <a:off x="400184" y="6265198"/>
          <a:ext cx="2505989" cy="29904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73.xml><?xml version="1.0" encoding="utf-8"?>
<xdr:wsDr xmlns:xdr="http://schemas.openxmlformats.org/drawingml/2006/spreadsheetDrawing" xmlns:a="http://schemas.openxmlformats.org/drawingml/2006/main">
  <xdr:twoCellAnchor>
    <xdr:from>
      <xdr:col>0</xdr:col>
      <xdr:colOff>2</xdr:colOff>
      <xdr:row>19</xdr:row>
      <xdr:rowOff>138545</xdr:rowOff>
    </xdr:from>
    <xdr:to>
      <xdr:col>8</xdr:col>
      <xdr:colOff>51955</xdr:colOff>
      <xdr:row>50</xdr:row>
      <xdr:rowOff>143492</xdr:rowOff>
    </xdr:to>
    <xdr:graphicFrame macro="">
      <xdr:nvGraphicFramePr>
        <xdr:cNvPr id="2" name="5 Gráfico">
          <a:extLst>
            <a:ext uri="{FF2B5EF4-FFF2-40B4-BE49-F238E27FC236}">
              <a16:creationId xmlns:a16="http://schemas.microsoft.com/office/drawing/2014/main" id="{00000000-0008-0000-3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829235</xdr:colOff>
      <xdr:row>19</xdr:row>
      <xdr:rowOff>33618</xdr:rowOff>
    </xdr:from>
    <xdr:to>
      <xdr:col>15</xdr:col>
      <xdr:colOff>796637</xdr:colOff>
      <xdr:row>51</xdr:row>
      <xdr:rowOff>163288</xdr:rowOff>
    </xdr:to>
    <xdr:graphicFrame macro="">
      <xdr:nvGraphicFramePr>
        <xdr:cNvPr id="3" name="4 Gráfico">
          <a:extLst>
            <a:ext uri="{FF2B5EF4-FFF2-40B4-BE49-F238E27FC236}">
              <a16:creationId xmlns:a16="http://schemas.microsoft.com/office/drawing/2014/main" id="{00000000-0008-0000-3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389164</xdr:colOff>
      <xdr:row>0</xdr:row>
      <xdr:rowOff>130630</xdr:rowOff>
    </xdr:from>
    <xdr:to>
      <xdr:col>0</xdr:col>
      <xdr:colOff>1274180</xdr:colOff>
      <xdr:row>1</xdr:row>
      <xdr:rowOff>95250</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3500-00000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9164" y="130630"/>
          <a:ext cx="885016" cy="612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4.xml><?xml version="1.0" encoding="utf-8"?>
<c:userShapes xmlns:c="http://schemas.openxmlformats.org/drawingml/2006/chart">
  <cdr:relSizeAnchor xmlns:cdr="http://schemas.openxmlformats.org/drawingml/2006/chartDrawing">
    <cdr:from>
      <cdr:x>0.09034</cdr:x>
      <cdr:y>0.92963</cdr:y>
    </cdr:from>
    <cdr:to>
      <cdr:x>0.27599</cdr:x>
      <cdr:y>0.98196</cdr:y>
    </cdr:to>
    <cdr:sp macro="" textlink="">
      <cdr:nvSpPr>
        <cdr:cNvPr id="3" name="2 CuadroTexto"/>
        <cdr:cNvSpPr txBox="1"/>
      </cdr:nvSpPr>
      <cdr:spPr>
        <a:xfrm xmlns:a="http://schemas.openxmlformats.org/drawingml/2006/main">
          <a:off x="766081" y="6171768"/>
          <a:ext cx="1574348" cy="34741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SIPEN </a:t>
          </a:r>
        </a:p>
      </cdr:txBody>
    </cdr:sp>
  </cdr:relSizeAnchor>
</c:userShapes>
</file>

<file path=xl/drawings/drawing75.xml><?xml version="1.0" encoding="utf-8"?>
<xdr:wsDr xmlns:xdr="http://schemas.openxmlformats.org/drawingml/2006/spreadsheetDrawing" xmlns:a="http://schemas.openxmlformats.org/drawingml/2006/main">
  <xdr:twoCellAnchor editAs="oneCell">
    <xdr:from>
      <xdr:col>3</xdr:col>
      <xdr:colOff>488672</xdr:colOff>
      <xdr:row>6</xdr:row>
      <xdr:rowOff>6334</xdr:rowOff>
    </xdr:from>
    <xdr:to>
      <xdr:col>8</xdr:col>
      <xdr:colOff>437029</xdr:colOff>
      <xdr:row>29</xdr:row>
      <xdr:rowOff>174251</xdr:rowOff>
    </xdr:to>
    <xdr:pic>
      <xdr:nvPicPr>
        <xdr:cNvPr id="5" name="4 Imagen">
          <a:extLst>
            <a:ext uri="{FF2B5EF4-FFF2-40B4-BE49-F238E27FC236}">
              <a16:creationId xmlns:a16="http://schemas.microsoft.com/office/drawing/2014/main" id="{00000000-0008-0000-37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774672" y="1149334"/>
          <a:ext cx="3590269" cy="4330342"/>
        </a:xfrm>
        <a:prstGeom prst="rect">
          <a:avLst/>
        </a:prstGeom>
        <a:noFill/>
        <a:ln>
          <a:noFill/>
        </a:ln>
      </xdr:spPr>
    </xdr:pic>
    <xdr:clientData/>
  </xdr:twoCellAnchor>
  <xdr:twoCellAnchor>
    <xdr:from>
      <xdr:col>0</xdr:col>
      <xdr:colOff>123265</xdr:colOff>
      <xdr:row>8</xdr:row>
      <xdr:rowOff>11205</xdr:rowOff>
    </xdr:from>
    <xdr:to>
      <xdr:col>11</xdr:col>
      <xdr:colOff>493059</xdr:colOff>
      <xdr:row>23</xdr:row>
      <xdr:rowOff>156882</xdr:rowOff>
    </xdr:to>
    <xdr:sp macro="" textlink="">
      <xdr:nvSpPr>
        <xdr:cNvPr id="3" name="2 CuadroTexto">
          <a:extLst>
            <a:ext uri="{FF2B5EF4-FFF2-40B4-BE49-F238E27FC236}">
              <a16:creationId xmlns:a16="http://schemas.microsoft.com/office/drawing/2014/main" id="{00000000-0008-0000-3700-000003000000}"/>
            </a:ext>
          </a:extLst>
        </xdr:cNvPr>
        <xdr:cNvSpPr txBox="1"/>
      </xdr:nvSpPr>
      <xdr:spPr>
        <a:xfrm>
          <a:off x="123265" y="1535205"/>
          <a:ext cx="8583706" cy="3003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Afiliación del Seguro de Riesgos L</a:t>
          </a:r>
          <a:r>
            <a:rPr lang="es-DO" sz="3200" b="1">
              <a:solidFill>
                <a:schemeClr val="accent3">
                  <a:lumMod val="50000"/>
                </a:schemeClr>
              </a:solidFill>
            </a:rPr>
            <a:t>aborales del RC</a:t>
          </a:r>
        </a:p>
      </xdr:txBody>
    </xdr:sp>
    <xdr:clientData/>
  </xdr:twoCellAnchor>
  <xdr:twoCellAnchor editAs="oneCell">
    <xdr:from>
      <xdr:col>0</xdr:col>
      <xdr:colOff>240196</xdr:colOff>
      <xdr:row>1</xdr:row>
      <xdr:rowOff>182218</xdr:rowOff>
    </xdr:from>
    <xdr:to>
      <xdr:col>1</xdr:col>
      <xdr:colOff>552270</xdr:colOff>
      <xdr:row>6</xdr:row>
      <xdr:rowOff>39343</xdr:rowOff>
    </xdr:to>
    <xdr:pic>
      <xdr:nvPicPr>
        <xdr:cNvPr id="4" name="4 Imagen" descr="logo_2x4.bmp">
          <a:extLst>
            <a:ext uri="{FF2B5EF4-FFF2-40B4-BE49-F238E27FC236}">
              <a16:creationId xmlns:a16="http://schemas.microsoft.com/office/drawing/2014/main" id="{00000000-0008-0000-37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6.xml><?xml version="1.0" encoding="utf-8"?>
<xdr:wsDr xmlns:xdr="http://schemas.openxmlformats.org/drawingml/2006/spreadsheetDrawing" xmlns:a="http://schemas.openxmlformats.org/drawingml/2006/main">
  <xdr:twoCellAnchor>
    <xdr:from>
      <xdr:col>0</xdr:col>
      <xdr:colOff>0</xdr:colOff>
      <xdr:row>0</xdr:row>
      <xdr:rowOff>1</xdr:rowOff>
    </xdr:from>
    <xdr:to>
      <xdr:col>12</xdr:col>
      <xdr:colOff>748393</xdr:colOff>
      <xdr:row>4</xdr:row>
      <xdr:rowOff>136071</xdr:rowOff>
    </xdr:to>
    <xdr:sp macro="" textlink="">
      <xdr:nvSpPr>
        <xdr:cNvPr id="5" name="4 Rectángulo redondeado">
          <a:extLst>
            <a:ext uri="{FF2B5EF4-FFF2-40B4-BE49-F238E27FC236}">
              <a16:creationId xmlns:a16="http://schemas.microsoft.com/office/drawing/2014/main" id="{00000000-0008-0000-3800-000005000000}"/>
            </a:ext>
          </a:extLst>
        </xdr:cNvPr>
        <xdr:cNvSpPr/>
      </xdr:nvSpPr>
      <xdr:spPr>
        <a:xfrm>
          <a:off x="0" y="1"/>
          <a:ext cx="10409464" cy="89807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Afiliación al Seguro de Riesgos Laborales(SRL)</a:t>
          </a:r>
        </a:p>
      </xdr:txBody>
    </xdr:sp>
    <xdr:clientData/>
  </xdr:twoCellAnchor>
  <xdr:twoCellAnchor editAs="oneCell">
    <xdr:from>
      <xdr:col>0</xdr:col>
      <xdr:colOff>476251</xdr:colOff>
      <xdr:row>0</xdr:row>
      <xdr:rowOff>149680</xdr:rowOff>
    </xdr:from>
    <xdr:to>
      <xdr:col>1</xdr:col>
      <xdr:colOff>625928</xdr:colOff>
      <xdr:row>4</xdr:row>
      <xdr:rowOff>39868</xdr:rowOff>
    </xdr:to>
    <xdr:pic>
      <xdr:nvPicPr>
        <xdr:cNvPr id="6" name="1 Imagen" descr="Logo_2x4.bmp">
          <a:hlinkClick xmlns:r="http://schemas.openxmlformats.org/officeDocument/2006/relationships" r:id="rId1"/>
          <a:extLst>
            <a:ext uri="{FF2B5EF4-FFF2-40B4-BE49-F238E27FC236}">
              <a16:creationId xmlns:a16="http://schemas.microsoft.com/office/drawing/2014/main" id="{00000000-0008-0000-38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76251" y="149680"/>
          <a:ext cx="911677" cy="607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7.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0</xdr:colOff>
      <xdr:row>3</xdr:row>
      <xdr:rowOff>190500</xdr:rowOff>
    </xdr:to>
    <xdr:sp macro="" textlink="">
      <xdr:nvSpPr>
        <xdr:cNvPr id="5" name="4 Rectángulo redondeado">
          <a:extLst>
            <a:ext uri="{FF2B5EF4-FFF2-40B4-BE49-F238E27FC236}">
              <a16:creationId xmlns:a16="http://schemas.microsoft.com/office/drawing/2014/main" id="{00000000-0008-0000-3900-000005000000}"/>
            </a:ext>
          </a:extLst>
        </xdr:cNvPr>
        <xdr:cNvSpPr/>
      </xdr:nvSpPr>
      <xdr:spPr>
        <a:xfrm>
          <a:off x="0" y="0"/>
          <a:ext cx="6841435" cy="737152"/>
        </a:xfrm>
        <a:prstGeom prst="roundRect">
          <a:avLst/>
        </a:prstGeom>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Sistema Dominicano de Seguridad Social (SDSS)</a:t>
          </a:r>
        </a:p>
        <a:p>
          <a:pPr algn="ctr" eaLnBrk="1" fontAlgn="auto" latinLnBrk="0" hangingPunct="1"/>
          <a:r>
            <a:rPr lang="es-DO" sz="1600" b="1">
              <a:solidFill>
                <a:schemeClr val="lt1"/>
              </a:solidFill>
              <a:effectLst/>
              <a:latin typeface="+mn-lt"/>
              <a:ea typeface="+mn-ea"/>
              <a:cs typeface="+mn-cs"/>
            </a:rPr>
            <a:t>Afiliación al Seguro</a:t>
          </a:r>
          <a:r>
            <a:rPr lang="es-DO" sz="1600" b="1" baseline="0">
              <a:solidFill>
                <a:schemeClr val="lt1"/>
              </a:solidFill>
              <a:effectLst/>
              <a:latin typeface="+mn-lt"/>
              <a:ea typeface="+mn-ea"/>
              <a:cs typeface="+mn-cs"/>
            </a:rPr>
            <a:t> de Riesgos Laborales Régimen Contributivo</a:t>
          </a:r>
          <a:endParaRPr lang="es-DO" sz="1600">
            <a:effectLst/>
          </a:endParaRPr>
        </a:p>
      </xdr:txBody>
    </xdr:sp>
    <xdr:clientData/>
  </xdr:twoCellAnchor>
  <xdr:twoCellAnchor editAs="oneCell">
    <xdr:from>
      <xdr:col>0</xdr:col>
      <xdr:colOff>76259</xdr:colOff>
      <xdr:row>0</xdr:row>
      <xdr:rowOff>58495</xdr:rowOff>
    </xdr:from>
    <xdr:to>
      <xdr:col>0</xdr:col>
      <xdr:colOff>672242</xdr:colOff>
      <xdr:row>2</xdr:row>
      <xdr:rowOff>91108</xdr:rowOff>
    </xdr:to>
    <xdr:pic>
      <xdr:nvPicPr>
        <xdr:cNvPr id="6" name="1 Imagen" descr="Logo_2x4.bmp">
          <a:hlinkClick xmlns:r="http://schemas.openxmlformats.org/officeDocument/2006/relationships" r:id="rId1"/>
          <a:extLst>
            <a:ext uri="{FF2B5EF4-FFF2-40B4-BE49-F238E27FC236}">
              <a16:creationId xmlns:a16="http://schemas.microsoft.com/office/drawing/2014/main" id="{00000000-0008-0000-39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76259" y="58495"/>
          <a:ext cx="595983" cy="39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8.xml><?xml version="1.0" encoding="utf-8"?>
<xdr:wsDr xmlns:xdr="http://schemas.openxmlformats.org/drawingml/2006/spreadsheetDrawing" xmlns:a="http://schemas.openxmlformats.org/drawingml/2006/main">
  <xdr:twoCellAnchor>
    <xdr:from>
      <xdr:col>0</xdr:col>
      <xdr:colOff>1</xdr:colOff>
      <xdr:row>20</xdr:row>
      <xdr:rowOff>17316</xdr:rowOff>
    </xdr:from>
    <xdr:to>
      <xdr:col>12</xdr:col>
      <xdr:colOff>588818</xdr:colOff>
      <xdr:row>76</xdr:row>
      <xdr:rowOff>138544</xdr:rowOff>
    </xdr:to>
    <xdr:graphicFrame macro="">
      <xdr:nvGraphicFramePr>
        <xdr:cNvPr id="2" name="3 Gráfico">
          <a:extLst>
            <a:ext uri="{FF2B5EF4-FFF2-40B4-BE49-F238E27FC236}">
              <a16:creationId xmlns:a16="http://schemas.microsoft.com/office/drawing/2014/main" id="{00000000-0008-0000-3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554181</xdr:colOff>
      <xdr:row>0</xdr:row>
      <xdr:rowOff>294409</xdr:rowOff>
    </xdr:from>
    <xdr:to>
      <xdr:col>1</xdr:col>
      <xdr:colOff>24162</xdr:colOff>
      <xdr:row>1</xdr:row>
      <xdr:rowOff>51954</xdr:rowOff>
    </xdr:to>
    <xdr:pic>
      <xdr:nvPicPr>
        <xdr:cNvPr id="6" name="5 Imagen" descr="logo_2x4.bmp">
          <a:hlinkClick xmlns:r="http://schemas.openxmlformats.org/officeDocument/2006/relationships" r:id="rId2"/>
          <a:extLst>
            <a:ext uri="{FF2B5EF4-FFF2-40B4-BE49-F238E27FC236}">
              <a16:creationId xmlns:a16="http://schemas.microsoft.com/office/drawing/2014/main" id="{00000000-0008-0000-3A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4181" y="294409"/>
          <a:ext cx="1219117" cy="865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9.xml><?xml version="1.0" encoding="utf-8"?>
<c:userShapes xmlns:c="http://schemas.openxmlformats.org/drawingml/2006/chart">
  <cdr:relSizeAnchor xmlns:cdr="http://schemas.openxmlformats.org/drawingml/2006/chartDrawing">
    <cdr:from>
      <cdr:x>0.02245</cdr:x>
      <cdr:y>0.91622</cdr:y>
    </cdr:from>
    <cdr:to>
      <cdr:x>0.68354</cdr:x>
      <cdr:y>0.991</cdr:y>
    </cdr:to>
    <cdr:sp macro="" textlink="">
      <cdr:nvSpPr>
        <cdr:cNvPr id="2" name="1 CuadroTexto"/>
        <cdr:cNvSpPr txBox="1"/>
      </cdr:nvSpPr>
      <cdr:spPr>
        <a:xfrm xmlns:a="http://schemas.openxmlformats.org/drawingml/2006/main">
          <a:off x="430042" y="9076074"/>
          <a:ext cx="12662501" cy="74076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ES" sz="2400" b="1">
              <a:latin typeface="Calibri"/>
              <a:ea typeface="+mn-ea"/>
              <a:cs typeface="+mn-cs"/>
            </a:rPr>
            <a:t>Fuente: </a:t>
          </a:r>
          <a:r>
            <a:rPr lang="es-ES" sz="2400" b="0">
              <a:latin typeface="Calibri"/>
              <a:ea typeface="+mn-ea"/>
              <a:cs typeface="+mn-cs"/>
            </a:rPr>
            <a:t>Banco Central (BCRD) e Informaciones</a:t>
          </a:r>
          <a:r>
            <a:rPr lang="es-ES" sz="2400" b="0" baseline="0">
              <a:latin typeface="Calibri"/>
              <a:ea typeface="+mn-ea"/>
              <a:cs typeface="+mn-cs"/>
            </a:rPr>
            <a:t> </a:t>
          </a:r>
          <a:r>
            <a:rPr lang="es-ES" sz="2400" b="0">
              <a:latin typeface="Calibri"/>
              <a:ea typeface="+mn-ea"/>
              <a:cs typeface="+mn-cs"/>
            </a:rPr>
            <a:t>Estadísticas  del Portal de SISALRIL. </a:t>
          </a:r>
        </a:p>
        <a:p xmlns:a="http://schemas.openxmlformats.org/drawingml/2006/main">
          <a:endParaRPr lang="es-ES" sz="2400"/>
        </a:p>
      </cdr:txBody>
    </cdr:sp>
  </cdr:relSizeAnchor>
</c:userShapes>
</file>

<file path=xl/drawings/drawing80.xml><?xml version="1.0" encoding="utf-8"?>
<xdr:wsDr xmlns:xdr="http://schemas.openxmlformats.org/drawingml/2006/spreadsheetDrawing" xmlns:a="http://schemas.openxmlformats.org/drawingml/2006/main">
  <xdr:twoCellAnchor editAs="oneCell">
    <xdr:from>
      <xdr:col>1</xdr:col>
      <xdr:colOff>257175</xdr:colOff>
      <xdr:row>0</xdr:row>
      <xdr:rowOff>49886</xdr:rowOff>
    </xdr:from>
    <xdr:to>
      <xdr:col>1</xdr:col>
      <xdr:colOff>1324112</xdr:colOff>
      <xdr:row>0</xdr:row>
      <xdr:rowOff>207351</xdr:rowOff>
    </xdr:to>
    <xdr:pic>
      <xdr:nvPicPr>
        <xdr:cNvPr id="2" name="1 Imagen" descr="Logo_2x4.bmp">
          <a:hlinkClick xmlns:r="http://schemas.openxmlformats.org/officeDocument/2006/relationships" r:id="rId1"/>
          <a:extLst>
            <a:ext uri="{FF2B5EF4-FFF2-40B4-BE49-F238E27FC236}">
              <a16:creationId xmlns:a16="http://schemas.microsoft.com/office/drawing/2014/main" id="{00000000-0008-0000-3B00-000002000000}"/>
            </a:ext>
          </a:extLst>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1</xdr:col>
      <xdr:colOff>257175</xdr:colOff>
      <xdr:row>0</xdr:row>
      <xdr:rowOff>49886</xdr:rowOff>
    </xdr:from>
    <xdr:to>
      <xdr:col>1</xdr:col>
      <xdr:colOff>1324112</xdr:colOff>
      <xdr:row>0</xdr:row>
      <xdr:rowOff>207351</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3B00-000003000000}"/>
            </a:ext>
          </a:extLst>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xdr:from>
      <xdr:col>0</xdr:col>
      <xdr:colOff>86590</xdr:colOff>
      <xdr:row>21</xdr:row>
      <xdr:rowOff>225137</xdr:rowOff>
    </xdr:from>
    <xdr:to>
      <xdr:col>12</xdr:col>
      <xdr:colOff>0</xdr:colOff>
      <xdr:row>89</xdr:row>
      <xdr:rowOff>173182</xdr:rowOff>
    </xdr:to>
    <xdr:graphicFrame macro="">
      <xdr:nvGraphicFramePr>
        <xdr:cNvPr id="7" name="1 Gráfico">
          <a:extLst>
            <a:ext uri="{FF2B5EF4-FFF2-40B4-BE49-F238E27FC236}">
              <a16:creationId xmlns:a16="http://schemas.microsoft.com/office/drawing/2014/main" id="{00000000-0008-0000-3B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744681</xdr:colOff>
      <xdr:row>0</xdr:row>
      <xdr:rowOff>285009</xdr:rowOff>
    </xdr:from>
    <xdr:to>
      <xdr:col>1</xdr:col>
      <xdr:colOff>892596</xdr:colOff>
      <xdr:row>1</xdr:row>
      <xdr:rowOff>69274</xdr:rowOff>
    </xdr:to>
    <xdr:pic>
      <xdr:nvPicPr>
        <xdr:cNvPr id="14" name="8 Imagen" descr="logo_2x4.bmp">
          <a:hlinkClick xmlns:r="http://schemas.openxmlformats.org/officeDocument/2006/relationships" r:id="rId4"/>
          <a:extLst>
            <a:ext uri="{FF2B5EF4-FFF2-40B4-BE49-F238E27FC236}">
              <a16:creationId xmlns:a16="http://schemas.microsoft.com/office/drawing/2014/main" id="{00000000-0008-0000-3B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4681" y="285009"/>
          <a:ext cx="1238960" cy="875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173183</xdr:colOff>
      <xdr:row>88</xdr:row>
      <xdr:rowOff>138547</xdr:rowOff>
    </xdr:from>
    <xdr:to>
      <xdr:col>5</xdr:col>
      <xdr:colOff>398319</xdr:colOff>
      <xdr:row>91</xdr:row>
      <xdr:rowOff>51954</xdr:rowOff>
    </xdr:to>
    <xdr:sp macro="" textlink="">
      <xdr:nvSpPr>
        <xdr:cNvPr id="5" name="CuadroTexto 4">
          <a:extLst>
            <a:ext uri="{FF2B5EF4-FFF2-40B4-BE49-F238E27FC236}">
              <a16:creationId xmlns:a16="http://schemas.microsoft.com/office/drawing/2014/main" id="{00000000-0008-0000-3B00-000005000000}"/>
            </a:ext>
          </a:extLst>
        </xdr:cNvPr>
        <xdr:cNvSpPr txBox="1"/>
      </xdr:nvSpPr>
      <xdr:spPr>
        <a:xfrm>
          <a:off x="1212274" y="18963411"/>
          <a:ext cx="5247409" cy="48490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Portal de la SISARIL</a:t>
          </a:r>
        </a:p>
      </xdr:txBody>
    </xdr:sp>
    <xdr:clientData/>
  </xdr:twoCellAnchor>
</xdr:wsDr>
</file>

<file path=xl/drawings/drawing81.xml><?xml version="1.0" encoding="utf-8"?>
<xdr:wsDr xmlns:xdr="http://schemas.openxmlformats.org/drawingml/2006/spreadsheetDrawing" xmlns:a="http://schemas.openxmlformats.org/drawingml/2006/main">
  <xdr:twoCellAnchor editAs="oneCell">
    <xdr:from>
      <xdr:col>0</xdr:col>
      <xdr:colOff>427784</xdr:colOff>
      <xdr:row>0</xdr:row>
      <xdr:rowOff>244929</xdr:rowOff>
    </xdr:from>
    <xdr:to>
      <xdr:col>0</xdr:col>
      <xdr:colOff>1510393</xdr:colOff>
      <xdr:row>1</xdr:row>
      <xdr:rowOff>11912</xdr:rowOff>
    </xdr:to>
    <xdr:pic>
      <xdr:nvPicPr>
        <xdr:cNvPr id="7" name="4 Imagen" descr="logo_2x4.bmp">
          <a:hlinkClick xmlns:r="http://schemas.openxmlformats.org/officeDocument/2006/relationships" r:id="rId1"/>
          <a:extLst>
            <a:ext uri="{FF2B5EF4-FFF2-40B4-BE49-F238E27FC236}">
              <a16:creationId xmlns:a16="http://schemas.microsoft.com/office/drawing/2014/main" id="{00000000-0008-0000-3D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7784" y="244929"/>
          <a:ext cx="1082609" cy="760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27214</xdr:colOff>
      <xdr:row>21</xdr:row>
      <xdr:rowOff>70757</xdr:rowOff>
    </xdr:from>
    <xdr:to>
      <xdr:col>9</xdr:col>
      <xdr:colOff>435428</xdr:colOff>
      <xdr:row>57</xdr:row>
      <xdr:rowOff>95248</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2.xml><?xml version="1.0" encoding="utf-8"?>
<xdr:wsDr xmlns:xdr="http://schemas.openxmlformats.org/drawingml/2006/spreadsheetDrawing" xmlns:a="http://schemas.openxmlformats.org/drawingml/2006/main">
  <xdr:twoCellAnchor editAs="oneCell">
    <xdr:from>
      <xdr:col>3</xdr:col>
      <xdr:colOff>323851</xdr:colOff>
      <xdr:row>4</xdr:row>
      <xdr:rowOff>152401</xdr:rowOff>
    </xdr:from>
    <xdr:to>
      <xdr:col>8</xdr:col>
      <xdr:colOff>276225</xdr:colOff>
      <xdr:row>27</xdr:row>
      <xdr:rowOff>9526</xdr:rowOff>
    </xdr:to>
    <xdr:pic>
      <xdr:nvPicPr>
        <xdr:cNvPr id="4" name="3 Imagen">
          <a:extLst>
            <a:ext uri="{FF2B5EF4-FFF2-40B4-BE49-F238E27FC236}">
              <a16:creationId xmlns:a16="http://schemas.microsoft.com/office/drawing/2014/main" id="{00000000-0008-0000-3E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09851" y="914401"/>
          <a:ext cx="3590924" cy="4019550"/>
        </a:xfrm>
        <a:prstGeom prst="rect">
          <a:avLst/>
        </a:prstGeom>
        <a:noFill/>
        <a:ln>
          <a:noFill/>
        </a:ln>
      </xdr:spPr>
    </xdr:pic>
    <xdr:clientData/>
  </xdr:twoCellAnchor>
  <xdr:twoCellAnchor>
    <xdr:from>
      <xdr:col>0</xdr:col>
      <xdr:colOff>66675</xdr:colOff>
      <xdr:row>9</xdr:row>
      <xdr:rowOff>123825</xdr:rowOff>
    </xdr:from>
    <xdr:to>
      <xdr:col>12</xdr:col>
      <xdr:colOff>47625</xdr:colOff>
      <xdr:row>22</xdr:row>
      <xdr:rowOff>95250</xdr:rowOff>
    </xdr:to>
    <xdr:sp macro="" textlink="">
      <xdr:nvSpPr>
        <xdr:cNvPr id="2" name="1 CuadroTexto">
          <a:extLst>
            <a:ext uri="{FF2B5EF4-FFF2-40B4-BE49-F238E27FC236}">
              <a16:creationId xmlns:a16="http://schemas.microsoft.com/office/drawing/2014/main" id="{00000000-0008-0000-3E00-000002000000}"/>
            </a:ext>
          </a:extLst>
        </xdr:cNvPr>
        <xdr:cNvSpPr txBox="1"/>
      </xdr:nvSpPr>
      <xdr:spPr>
        <a:xfrm>
          <a:off x="66675" y="1838325"/>
          <a:ext cx="8953500" cy="2447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Ingresos y Egresos del SDSS</a:t>
          </a:r>
        </a:p>
      </xdr:txBody>
    </xdr:sp>
    <xdr:clientData/>
  </xdr:twoCellAnchor>
  <xdr:twoCellAnchor editAs="oneCell">
    <xdr:from>
      <xdr:col>0</xdr:col>
      <xdr:colOff>240196</xdr:colOff>
      <xdr:row>1</xdr:row>
      <xdr:rowOff>182218</xdr:rowOff>
    </xdr:from>
    <xdr:to>
      <xdr:col>1</xdr:col>
      <xdr:colOff>552270</xdr:colOff>
      <xdr:row>6</xdr:row>
      <xdr:rowOff>39343</xdr:rowOff>
    </xdr:to>
    <xdr:pic>
      <xdr:nvPicPr>
        <xdr:cNvPr id="3" name="4 Imagen" descr="logo_2x4.bmp">
          <a:extLst>
            <a:ext uri="{FF2B5EF4-FFF2-40B4-BE49-F238E27FC236}">
              <a16:creationId xmlns:a16="http://schemas.microsoft.com/office/drawing/2014/main" id="{00000000-0008-0000-3E00-00000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3.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11205</xdr:colOff>
      <xdr:row>5</xdr:row>
      <xdr:rowOff>68036</xdr:rowOff>
    </xdr:to>
    <xdr:sp macro="" textlink="">
      <xdr:nvSpPr>
        <xdr:cNvPr id="5" name="4 Rectángulo redondeado">
          <a:extLst>
            <a:ext uri="{FF2B5EF4-FFF2-40B4-BE49-F238E27FC236}">
              <a16:creationId xmlns:a16="http://schemas.microsoft.com/office/drawing/2014/main" id="{00000000-0008-0000-3F00-000005000000}"/>
            </a:ext>
          </a:extLst>
        </xdr:cNvPr>
        <xdr:cNvSpPr/>
      </xdr:nvSpPr>
      <xdr:spPr>
        <a:xfrm>
          <a:off x="0" y="0"/>
          <a:ext cx="11305134" cy="952500"/>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bg1"/>
              </a:solidFill>
              <a:effectLst/>
              <a:latin typeface="+mn-lt"/>
              <a:ea typeface="+mn-ea"/>
              <a:cs typeface="+mn-cs"/>
            </a:rPr>
            <a:t>Sistema Dominicano de Seguridad Social</a:t>
          </a:r>
          <a:endParaRPr lang="es-DO" sz="3600">
            <a:solidFill>
              <a:schemeClr val="bg1"/>
            </a:solidFill>
            <a:effectLst/>
          </a:endParaRPr>
        </a:p>
        <a:p>
          <a:pPr algn="ctr" eaLnBrk="1" fontAlgn="auto" latinLnBrk="0" hangingPunct="1"/>
          <a:r>
            <a:rPr lang="es-DO" sz="2400" b="1">
              <a:solidFill>
                <a:schemeClr val="bg1"/>
              </a:solidFill>
              <a:effectLst/>
              <a:latin typeface="+mn-lt"/>
              <a:ea typeface="+mn-ea"/>
              <a:cs typeface="+mn-cs"/>
            </a:rPr>
            <a:t>Ingresos y Egresos</a:t>
          </a:r>
          <a:endParaRPr lang="es-DO" sz="3600">
            <a:solidFill>
              <a:schemeClr val="bg1"/>
            </a:solidFill>
            <a:effectLst/>
          </a:endParaRPr>
        </a:p>
      </xdr:txBody>
    </xdr:sp>
    <xdr:clientData/>
  </xdr:twoCellAnchor>
  <xdr:twoCellAnchor editAs="oneCell">
    <xdr:from>
      <xdr:col>0</xdr:col>
      <xdr:colOff>537881</xdr:colOff>
      <xdr:row>1</xdr:row>
      <xdr:rowOff>33619</xdr:rowOff>
    </xdr:from>
    <xdr:to>
      <xdr:col>1</xdr:col>
      <xdr:colOff>515978</xdr:colOff>
      <xdr:row>3</xdr:row>
      <xdr:rowOff>172890</xdr:rowOff>
    </xdr:to>
    <xdr:pic>
      <xdr:nvPicPr>
        <xdr:cNvPr id="7" name="1 Imagen" descr="Logo_2x4.bmp">
          <a:hlinkClick xmlns:r="http://schemas.openxmlformats.org/officeDocument/2006/relationships" r:id="rId1"/>
          <a:extLst>
            <a:ext uri="{FF2B5EF4-FFF2-40B4-BE49-F238E27FC236}">
              <a16:creationId xmlns:a16="http://schemas.microsoft.com/office/drawing/2014/main" id="{00000000-0008-0000-3F00-000007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537881" y="224119"/>
          <a:ext cx="740097" cy="4930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4.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750795</xdr:colOff>
      <xdr:row>4</xdr:row>
      <xdr:rowOff>89647</xdr:rowOff>
    </xdr:to>
    <xdr:sp macro="" textlink="">
      <xdr:nvSpPr>
        <xdr:cNvPr id="5" name="4 Rectángulo redondeado">
          <a:extLst>
            <a:ext uri="{FF2B5EF4-FFF2-40B4-BE49-F238E27FC236}">
              <a16:creationId xmlns:a16="http://schemas.microsoft.com/office/drawing/2014/main" id="{00000000-0008-0000-4000-000005000000}"/>
            </a:ext>
          </a:extLst>
        </xdr:cNvPr>
        <xdr:cNvSpPr/>
      </xdr:nvSpPr>
      <xdr:spPr>
        <a:xfrm>
          <a:off x="0" y="0"/>
          <a:ext cx="11284324" cy="851647"/>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r>
            <a:rPr lang="es-DO" sz="2000" b="1" baseline="0">
              <a:solidFill>
                <a:schemeClr val="lt1"/>
              </a:solidFill>
              <a:effectLst/>
              <a:latin typeface="+mn-lt"/>
              <a:ea typeface="+mn-ea"/>
              <a:cs typeface="+mn-cs"/>
            </a:rPr>
            <a:t> (SDSS)</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549090</xdr:colOff>
      <xdr:row>0</xdr:row>
      <xdr:rowOff>156882</xdr:rowOff>
    </xdr:from>
    <xdr:to>
      <xdr:col>1</xdr:col>
      <xdr:colOff>678062</xdr:colOff>
      <xdr:row>4</xdr:row>
      <xdr:rowOff>33277</xdr:rowOff>
    </xdr:to>
    <xdr:pic>
      <xdr:nvPicPr>
        <xdr:cNvPr id="8" name="1 Imagen" descr="Logo_2x4.bmp">
          <a:extLst>
            <a:ext uri="{FF2B5EF4-FFF2-40B4-BE49-F238E27FC236}">
              <a16:creationId xmlns:a16="http://schemas.microsoft.com/office/drawing/2014/main" id="{00000000-0008-0000-4000-00000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063" t="10325" r="3969" b="15109"/>
        <a:stretch/>
      </xdr:blipFill>
      <xdr:spPr bwMode="auto">
        <a:xfrm>
          <a:off x="549090" y="156882"/>
          <a:ext cx="890972" cy="593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5.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866775</xdr:colOff>
      <xdr:row>3</xdr:row>
      <xdr:rowOff>381000</xdr:rowOff>
    </xdr:to>
    <xdr:sp macro="" textlink="">
      <xdr:nvSpPr>
        <xdr:cNvPr id="4" name="3 Rectángulo redondeado">
          <a:extLst>
            <a:ext uri="{FF2B5EF4-FFF2-40B4-BE49-F238E27FC236}">
              <a16:creationId xmlns:a16="http://schemas.microsoft.com/office/drawing/2014/main" id="{00000000-0008-0000-4100-000004000000}"/>
            </a:ext>
          </a:extLst>
        </xdr:cNvPr>
        <xdr:cNvSpPr/>
      </xdr:nvSpPr>
      <xdr:spPr>
        <a:xfrm>
          <a:off x="0" y="0"/>
          <a:ext cx="10848975" cy="981075"/>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 (SDSS)</a:t>
          </a:r>
          <a:endParaRPr lang="es-DO" sz="36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521075</xdr:colOff>
      <xdr:row>0</xdr:row>
      <xdr:rowOff>113599</xdr:rowOff>
    </xdr:from>
    <xdr:to>
      <xdr:col>1</xdr:col>
      <xdr:colOff>368114</xdr:colOff>
      <xdr:row>3</xdr:row>
      <xdr:rowOff>114507</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41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521075" y="113599"/>
          <a:ext cx="866214" cy="5724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6.xml><?xml version="1.0" encoding="utf-8"?>
<xdr:wsDr xmlns:xdr="http://schemas.openxmlformats.org/drawingml/2006/spreadsheetDrawing" xmlns:a="http://schemas.openxmlformats.org/drawingml/2006/main">
  <xdr:twoCellAnchor>
    <xdr:from>
      <xdr:col>0</xdr:col>
      <xdr:colOff>0</xdr:colOff>
      <xdr:row>23</xdr:row>
      <xdr:rowOff>86591</xdr:rowOff>
    </xdr:from>
    <xdr:to>
      <xdr:col>12</xdr:col>
      <xdr:colOff>1360714</xdr:colOff>
      <xdr:row>75</xdr:row>
      <xdr:rowOff>86590</xdr:rowOff>
    </xdr:to>
    <xdr:graphicFrame macro="">
      <xdr:nvGraphicFramePr>
        <xdr:cNvPr id="2" name="1 Gráfico">
          <a:extLst>
            <a:ext uri="{FF2B5EF4-FFF2-40B4-BE49-F238E27FC236}">
              <a16:creationId xmlns:a16="http://schemas.microsoft.com/office/drawing/2014/main" id="{00000000-0008-0000-4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632114</xdr:colOff>
      <xdr:row>0</xdr:row>
      <xdr:rowOff>285750</xdr:rowOff>
    </xdr:from>
    <xdr:to>
      <xdr:col>1</xdr:col>
      <xdr:colOff>484863</xdr:colOff>
      <xdr:row>1</xdr:row>
      <xdr:rowOff>54429</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42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2114" y="285750"/>
          <a:ext cx="1050178" cy="7211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7.xml><?xml version="1.0" encoding="utf-8"?>
<c:userShapes xmlns:c="http://schemas.openxmlformats.org/drawingml/2006/chart">
  <cdr:relSizeAnchor xmlns:cdr="http://schemas.openxmlformats.org/drawingml/2006/chartDrawing">
    <cdr:from>
      <cdr:x>0.03618</cdr:x>
      <cdr:y>0.93987</cdr:y>
    </cdr:from>
    <cdr:to>
      <cdr:x>0.14162</cdr:x>
      <cdr:y>0.97693</cdr:y>
    </cdr:to>
    <cdr:sp macro="" textlink="">
      <cdr:nvSpPr>
        <cdr:cNvPr id="2" name="1 CuadroTexto"/>
        <cdr:cNvSpPr txBox="1"/>
      </cdr:nvSpPr>
      <cdr:spPr>
        <a:xfrm xmlns:a="http://schemas.openxmlformats.org/drawingml/2006/main">
          <a:off x="806896" y="9425486"/>
          <a:ext cx="2351534" cy="37165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000" b="1"/>
            <a:t>Fuente: </a:t>
          </a:r>
          <a:r>
            <a:rPr lang="es-ES" sz="2000"/>
            <a:t>TSS</a:t>
          </a:r>
        </a:p>
      </cdr:txBody>
    </cdr:sp>
  </cdr:relSizeAnchor>
</c:userShapes>
</file>

<file path=xl/drawings/drawing88.xml><?xml version="1.0" encoding="utf-8"?>
<xdr:wsDr xmlns:xdr="http://schemas.openxmlformats.org/drawingml/2006/spreadsheetDrawing" xmlns:a="http://schemas.openxmlformats.org/drawingml/2006/main">
  <xdr:twoCellAnchor>
    <xdr:from>
      <xdr:col>0</xdr:col>
      <xdr:colOff>0</xdr:colOff>
      <xdr:row>21</xdr:row>
      <xdr:rowOff>149678</xdr:rowOff>
    </xdr:from>
    <xdr:to>
      <xdr:col>10</xdr:col>
      <xdr:colOff>898071</xdr:colOff>
      <xdr:row>59</xdr:row>
      <xdr:rowOff>54427</xdr:rowOff>
    </xdr:to>
    <xdr:graphicFrame macro="">
      <xdr:nvGraphicFramePr>
        <xdr:cNvPr id="2" name="1 Gráfico">
          <a:extLst>
            <a:ext uri="{FF2B5EF4-FFF2-40B4-BE49-F238E27FC236}">
              <a16:creationId xmlns:a16="http://schemas.microsoft.com/office/drawing/2014/main" id="{00000000-0008-0000-4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391405</xdr:colOff>
      <xdr:row>0</xdr:row>
      <xdr:rowOff>200317</xdr:rowOff>
    </xdr:from>
    <xdr:to>
      <xdr:col>0</xdr:col>
      <xdr:colOff>1428750</xdr:colOff>
      <xdr:row>1</xdr:row>
      <xdr:rowOff>391404</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43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1405" y="200317"/>
          <a:ext cx="1037345" cy="7217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9.xml><?xml version="1.0" encoding="utf-8"?>
<c:userShapes xmlns:c="http://schemas.openxmlformats.org/drawingml/2006/chart">
  <cdr:relSizeAnchor xmlns:cdr="http://schemas.openxmlformats.org/drawingml/2006/chartDrawing">
    <cdr:from>
      <cdr:x>0.04624</cdr:x>
      <cdr:y>0.93715</cdr:y>
    </cdr:from>
    <cdr:to>
      <cdr:x>0.1886</cdr:x>
      <cdr:y>0.97563</cdr:y>
    </cdr:to>
    <cdr:sp macro="" textlink="">
      <cdr:nvSpPr>
        <cdr:cNvPr id="3" name="1 CuadroTexto"/>
        <cdr:cNvSpPr txBox="1"/>
      </cdr:nvSpPr>
      <cdr:spPr>
        <a:xfrm xmlns:a="http://schemas.openxmlformats.org/drawingml/2006/main">
          <a:off x="557027" y="5681384"/>
          <a:ext cx="1714914" cy="2332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90.xml><?xml version="1.0" encoding="utf-8"?>
<xdr:wsDr xmlns:xdr="http://schemas.openxmlformats.org/drawingml/2006/spreadsheetDrawing" xmlns:a="http://schemas.openxmlformats.org/drawingml/2006/main">
  <xdr:twoCellAnchor>
    <xdr:from>
      <xdr:col>0</xdr:col>
      <xdr:colOff>0</xdr:colOff>
      <xdr:row>20</xdr:row>
      <xdr:rowOff>236924</xdr:rowOff>
    </xdr:from>
    <xdr:to>
      <xdr:col>11</xdr:col>
      <xdr:colOff>372796</xdr:colOff>
      <xdr:row>64</xdr:row>
      <xdr:rowOff>68036</xdr:rowOff>
    </xdr:to>
    <xdr:graphicFrame macro="">
      <xdr:nvGraphicFramePr>
        <xdr:cNvPr id="2" name="1 Gráfico">
          <a:extLst>
            <a:ext uri="{FF2B5EF4-FFF2-40B4-BE49-F238E27FC236}">
              <a16:creationId xmlns:a16="http://schemas.microsoft.com/office/drawing/2014/main" id="{00000000-0008-0000-4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254531</xdr:colOff>
      <xdr:row>0</xdr:row>
      <xdr:rowOff>96895</xdr:rowOff>
    </xdr:from>
    <xdr:to>
      <xdr:col>0</xdr:col>
      <xdr:colOff>1197428</xdr:colOff>
      <xdr:row>1</xdr:row>
      <xdr:rowOff>367750</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44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4531" y="96895"/>
          <a:ext cx="942897" cy="7062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712677</xdr:colOff>
      <xdr:row>60</xdr:row>
      <xdr:rowOff>21610</xdr:rowOff>
    </xdr:from>
    <xdr:to>
      <xdr:col>1</xdr:col>
      <xdr:colOff>1115786</xdr:colOff>
      <xdr:row>63</xdr:row>
      <xdr:rowOff>0</xdr:rowOff>
    </xdr:to>
    <xdr:sp macro="" textlink="">
      <xdr:nvSpPr>
        <xdr:cNvPr id="5" name="CuadroTexto 4">
          <a:extLst>
            <a:ext uri="{FF2B5EF4-FFF2-40B4-BE49-F238E27FC236}">
              <a16:creationId xmlns:a16="http://schemas.microsoft.com/office/drawing/2014/main" id="{00000000-0008-0000-4400-000005000000}"/>
            </a:ext>
          </a:extLst>
        </xdr:cNvPr>
        <xdr:cNvSpPr txBox="1"/>
      </xdr:nvSpPr>
      <xdr:spPr>
        <a:xfrm>
          <a:off x="712677" y="12594610"/>
          <a:ext cx="1723002" cy="5498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 </a:t>
          </a:r>
          <a:r>
            <a:rPr lang="es-ES" sz="1800"/>
            <a:t>TSS</a:t>
          </a:r>
        </a:p>
      </xdr:txBody>
    </xdr:sp>
    <xdr:clientData/>
  </xdr:twoCellAnchor>
</xdr:wsDr>
</file>

<file path=xl/drawings/drawing91.xml><?xml version="1.0" encoding="utf-8"?>
<xdr:wsDr xmlns:xdr="http://schemas.openxmlformats.org/drawingml/2006/spreadsheetDrawing" xmlns:a="http://schemas.openxmlformats.org/drawingml/2006/main">
  <xdr:twoCellAnchor>
    <xdr:from>
      <xdr:col>0</xdr:col>
      <xdr:colOff>0</xdr:colOff>
      <xdr:row>21</xdr:row>
      <xdr:rowOff>1</xdr:rowOff>
    </xdr:from>
    <xdr:to>
      <xdr:col>11</xdr:col>
      <xdr:colOff>862853</xdr:colOff>
      <xdr:row>52</xdr:row>
      <xdr:rowOff>123265</xdr:rowOff>
    </xdr:to>
    <xdr:graphicFrame macro="">
      <xdr:nvGraphicFramePr>
        <xdr:cNvPr id="2" name="1 Gráfico">
          <a:extLst>
            <a:ext uri="{FF2B5EF4-FFF2-40B4-BE49-F238E27FC236}">
              <a16:creationId xmlns:a16="http://schemas.microsoft.com/office/drawing/2014/main" id="{00000000-0008-0000-4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273904</xdr:colOff>
      <xdr:row>50</xdr:row>
      <xdr:rowOff>134471</xdr:rowOff>
    </xdr:from>
    <xdr:to>
      <xdr:col>1</xdr:col>
      <xdr:colOff>750795</xdr:colOff>
      <xdr:row>52</xdr:row>
      <xdr:rowOff>44825</xdr:rowOff>
    </xdr:to>
    <xdr:sp macro="" textlink="">
      <xdr:nvSpPr>
        <xdr:cNvPr id="3" name="2 CuadroTexto">
          <a:extLst>
            <a:ext uri="{FF2B5EF4-FFF2-40B4-BE49-F238E27FC236}">
              <a16:creationId xmlns:a16="http://schemas.microsoft.com/office/drawing/2014/main" id="{00000000-0008-0000-4500-000003000000}"/>
            </a:ext>
          </a:extLst>
        </xdr:cNvPr>
        <xdr:cNvSpPr txBox="1"/>
      </xdr:nvSpPr>
      <xdr:spPr>
        <a:xfrm>
          <a:off x="273904" y="9581030"/>
          <a:ext cx="1485420" cy="2913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b="1"/>
            <a:t>Fuentes: </a:t>
          </a:r>
          <a:r>
            <a:rPr lang="es-DO" sz="1400"/>
            <a:t>TSS</a:t>
          </a:r>
        </a:p>
      </xdr:txBody>
    </xdr:sp>
    <xdr:clientData/>
  </xdr:twoCellAnchor>
  <xdr:twoCellAnchor editAs="oneCell">
    <xdr:from>
      <xdr:col>0</xdr:col>
      <xdr:colOff>437029</xdr:colOff>
      <xdr:row>0</xdr:row>
      <xdr:rowOff>145678</xdr:rowOff>
    </xdr:from>
    <xdr:to>
      <xdr:col>1</xdr:col>
      <xdr:colOff>144870</xdr:colOff>
      <xdr:row>1</xdr:row>
      <xdr:rowOff>291354</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45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7029" y="145678"/>
          <a:ext cx="716370" cy="549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2.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1344706</xdr:colOff>
      <xdr:row>2</xdr:row>
      <xdr:rowOff>212912</xdr:rowOff>
    </xdr:to>
    <xdr:sp macro="" textlink="">
      <xdr:nvSpPr>
        <xdr:cNvPr id="2" name="3 Rectángulo redondeado">
          <a:extLst>
            <a:ext uri="{FF2B5EF4-FFF2-40B4-BE49-F238E27FC236}">
              <a16:creationId xmlns:a16="http://schemas.microsoft.com/office/drawing/2014/main" id="{00000000-0008-0000-4600-000002000000}"/>
            </a:ext>
          </a:extLst>
        </xdr:cNvPr>
        <xdr:cNvSpPr/>
      </xdr:nvSpPr>
      <xdr:spPr>
        <a:xfrm>
          <a:off x="0" y="0"/>
          <a:ext cx="15127941" cy="952500"/>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a:t>
          </a:r>
          <a:endParaRPr lang="es-DO" sz="2400">
            <a:effectLst/>
          </a:endParaRPr>
        </a:p>
        <a:p>
          <a:pPr algn="ctr" eaLnBrk="1" fontAlgn="auto" latinLnBrk="0" hangingPunct="1"/>
          <a:r>
            <a:rPr lang="es-DO" sz="2400" b="1">
              <a:solidFill>
                <a:schemeClr val="lt1"/>
              </a:solidFill>
              <a:effectLst/>
              <a:latin typeface="+mn-lt"/>
              <a:ea typeface="+mn-ea"/>
              <a:cs typeface="+mn-cs"/>
            </a:rPr>
            <a:t>Ingresos y Egresos Seguro</a:t>
          </a:r>
          <a:r>
            <a:rPr lang="es-DO" sz="2400" b="1" baseline="0">
              <a:solidFill>
                <a:schemeClr val="lt1"/>
              </a:solidFill>
              <a:effectLst/>
              <a:latin typeface="+mn-lt"/>
              <a:ea typeface="+mn-ea"/>
              <a:cs typeface="+mn-cs"/>
            </a:rPr>
            <a:t> Familiar de Salud (SFS)</a:t>
          </a:r>
          <a:endParaRPr lang="es-DO" sz="2400">
            <a:effectLst/>
          </a:endParaRPr>
        </a:p>
      </xdr:txBody>
    </xdr:sp>
    <xdr:clientData/>
  </xdr:twoCellAnchor>
  <xdr:twoCellAnchor editAs="oneCell">
    <xdr:from>
      <xdr:col>0</xdr:col>
      <xdr:colOff>686765</xdr:colOff>
      <xdr:row>0</xdr:row>
      <xdr:rowOff>135724</xdr:rowOff>
    </xdr:from>
    <xdr:to>
      <xdr:col>1</xdr:col>
      <xdr:colOff>446635</xdr:colOff>
      <xdr:row>2</xdr:row>
      <xdr:rowOff>44190</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46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6765" y="135724"/>
          <a:ext cx="891664" cy="6480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3.xml><?xml version="1.0" encoding="utf-8"?>
<xdr:wsDr xmlns:xdr="http://schemas.openxmlformats.org/drawingml/2006/spreadsheetDrawing" xmlns:a="http://schemas.openxmlformats.org/drawingml/2006/main">
  <xdr:twoCellAnchor editAs="oneCell">
    <xdr:from>
      <xdr:col>0</xdr:col>
      <xdr:colOff>352549</xdr:colOff>
      <xdr:row>0</xdr:row>
      <xdr:rowOff>136071</xdr:rowOff>
    </xdr:from>
    <xdr:to>
      <xdr:col>0</xdr:col>
      <xdr:colOff>1465231</xdr:colOff>
      <xdr:row>1</xdr:row>
      <xdr:rowOff>122463</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47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549" y="136071"/>
          <a:ext cx="1112682" cy="802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40822</xdr:colOff>
      <xdr:row>12</xdr:row>
      <xdr:rowOff>95251</xdr:rowOff>
    </xdr:from>
    <xdr:to>
      <xdr:col>5</xdr:col>
      <xdr:colOff>2122715</xdr:colOff>
      <xdr:row>73</xdr:row>
      <xdr:rowOff>40821</xdr:rowOff>
    </xdr:to>
    <xdr:graphicFrame macro="">
      <xdr:nvGraphicFramePr>
        <xdr:cNvPr id="3" name="Gráfico 2">
          <a:extLst>
            <a:ext uri="{FF2B5EF4-FFF2-40B4-BE49-F238E27FC236}">
              <a16:creationId xmlns:a16="http://schemas.microsoft.com/office/drawing/2014/main" id="{00000000-0008-0000-4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4.xml><?xml version="1.0" encoding="utf-8"?>
<xdr:wsDr xmlns:xdr="http://schemas.openxmlformats.org/drawingml/2006/spreadsheetDrawing" xmlns:a="http://schemas.openxmlformats.org/drawingml/2006/main">
  <xdr:twoCellAnchor>
    <xdr:from>
      <xdr:col>0</xdr:col>
      <xdr:colOff>56028</xdr:colOff>
      <xdr:row>34</xdr:row>
      <xdr:rowOff>66112</xdr:rowOff>
    </xdr:from>
    <xdr:to>
      <xdr:col>7</xdr:col>
      <xdr:colOff>1266825</xdr:colOff>
      <xdr:row>78</xdr:row>
      <xdr:rowOff>66674</xdr:rowOff>
    </xdr:to>
    <xdr:graphicFrame macro="">
      <xdr:nvGraphicFramePr>
        <xdr:cNvPr id="2" name="6 Gráfico">
          <a:extLst>
            <a:ext uri="{FF2B5EF4-FFF2-40B4-BE49-F238E27FC236}">
              <a16:creationId xmlns:a16="http://schemas.microsoft.com/office/drawing/2014/main" id="{00000000-0008-0000-4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112059</xdr:colOff>
      <xdr:row>0</xdr:row>
      <xdr:rowOff>224119</xdr:rowOff>
    </xdr:from>
    <xdr:to>
      <xdr:col>1</xdr:col>
      <xdr:colOff>391365</xdr:colOff>
      <xdr:row>1</xdr:row>
      <xdr:rowOff>56029</xdr:rowOff>
    </xdr:to>
    <xdr:pic>
      <xdr:nvPicPr>
        <xdr:cNvPr id="4" name="5 Imagen" descr="logo_2x4.bmp">
          <a:hlinkClick xmlns:r="http://schemas.openxmlformats.org/officeDocument/2006/relationships" r:id="rId2"/>
          <a:extLst>
            <a:ext uri="{FF2B5EF4-FFF2-40B4-BE49-F238E27FC236}">
              <a16:creationId xmlns:a16="http://schemas.microsoft.com/office/drawing/2014/main" id="{00000000-0008-0000-49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2059" y="224119"/>
          <a:ext cx="761159" cy="515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5.xml><?xml version="1.0" encoding="utf-8"?>
<c:userShapes xmlns:c="http://schemas.openxmlformats.org/drawingml/2006/chart">
  <cdr:relSizeAnchor xmlns:cdr="http://schemas.openxmlformats.org/drawingml/2006/chartDrawing">
    <cdr:from>
      <cdr:x>0</cdr:x>
      <cdr:y>0</cdr:y>
    </cdr:from>
    <cdr:to>
      <cdr:x>0.0026</cdr:x>
      <cdr:y>0.00388</cdr:y>
    </cdr:to>
    <cdr:pic>
      <cdr:nvPicPr>
        <cdr:cNvPr id="2" name="chart">
          <a:extLst xmlns:a="http://schemas.openxmlformats.org/drawingml/2006/main">
            <a:ext uri="{FF2B5EF4-FFF2-40B4-BE49-F238E27FC236}">
              <a16:creationId xmlns:a16="http://schemas.microsoft.com/office/drawing/2014/main" id="{A3204D38-AEEB-496D-8600-BF3477532CFF}"/>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3" name="chart">
          <a:extLst xmlns:a="http://schemas.openxmlformats.org/drawingml/2006/main">
            <a:ext uri="{FF2B5EF4-FFF2-40B4-BE49-F238E27FC236}">
              <a16:creationId xmlns:a16="http://schemas.microsoft.com/office/drawing/2014/main" id="{0BC2BE0B-07A3-4A6D-9CAF-3CF814C76D68}"/>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4" name="chart">
          <a:extLst xmlns:a="http://schemas.openxmlformats.org/drawingml/2006/main">
            <a:ext uri="{FF2B5EF4-FFF2-40B4-BE49-F238E27FC236}">
              <a16:creationId xmlns:a16="http://schemas.microsoft.com/office/drawing/2014/main" id="{BC57ADF5-EB5A-416A-BCF3-0A8372801079}"/>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5" name="chart">
          <a:extLst xmlns:a="http://schemas.openxmlformats.org/drawingml/2006/main">
            <a:ext uri="{FF2B5EF4-FFF2-40B4-BE49-F238E27FC236}">
              <a16:creationId xmlns:a16="http://schemas.microsoft.com/office/drawing/2014/main" id="{B7C4DFDD-1FAD-4BAA-A7C1-16650B82161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0.17055</cdr:x>
      <cdr:y>0.96239</cdr:y>
    </cdr:from>
    <cdr:to>
      <cdr:x>0.23985</cdr:x>
      <cdr:y>0.98326</cdr:y>
    </cdr:to>
    <cdr:pic>
      <cdr:nvPicPr>
        <cdr:cNvPr id="6" name="chart">
          <a:extLst xmlns:a="http://schemas.openxmlformats.org/drawingml/2006/main">
            <a:ext uri="{FF2B5EF4-FFF2-40B4-BE49-F238E27FC236}">
              <a16:creationId xmlns:a16="http://schemas.microsoft.com/office/drawing/2014/main" id="{7275B6F9-3471-4A06-9173-0BF42C18DB93}"/>
            </a:ext>
          </a:extLst>
        </cdr:cNvPr>
        <cdr:cNvPicPr>
          <a:picLocks xmlns:a="http://schemas.openxmlformats.org/drawingml/2006/main" noChangeAspect="1"/>
        </cdr:cNvPicPr>
      </cdr:nvPicPr>
      <cdr:blipFill rotWithShape="1">
        <a:blip xmlns:a="http://schemas.openxmlformats.org/drawingml/2006/main" xmlns:r="http://schemas.openxmlformats.org/officeDocument/2006/relationships" r:embed="rId2"/>
        <a:srcRect xmlns:a="http://schemas.openxmlformats.org/drawingml/2006/main" t="22637"/>
        <a:stretch xmlns:a="http://schemas.openxmlformats.org/drawingml/2006/main"/>
      </cdr:blipFill>
      <cdr:spPr>
        <a:xfrm xmlns:a="http://schemas.openxmlformats.org/drawingml/2006/main">
          <a:off x="1666891" y="8642119"/>
          <a:ext cx="677380" cy="187380"/>
        </a:xfrm>
        <a:prstGeom xmlns:a="http://schemas.openxmlformats.org/drawingml/2006/main" prst="rect">
          <a:avLst/>
        </a:prstGeom>
      </cdr:spPr>
    </cdr:pic>
  </cdr:relSizeAnchor>
  <cdr:relSizeAnchor xmlns:cdr="http://schemas.openxmlformats.org/drawingml/2006/chartDrawing">
    <cdr:from>
      <cdr:x>0.54234</cdr:x>
      <cdr:y>0.96159</cdr:y>
    </cdr:from>
    <cdr:to>
      <cdr:x>0.81884</cdr:x>
      <cdr:y>1</cdr:y>
    </cdr:to>
    <cdr:sp macro="" textlink="">
      <cdr:nvSpPr>
        <cdr:cNvPr id="7" name="6 CuadroTexto"/>
        <cdr:cNvSpPr txBox="1"/>
      </cdr:nvSpPr>
      <cdr:spPr>
        <a:xfrm xmlns:a="http://schemas.openxmlformats.org/drawingml/2006/main">
          <a:off x="4629978" y="6070233"/>
          <a:ext cx="2360544" cy="2401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userShapes>
</file>

<file path=xl/drawings/drawing96.xml><?xml version="1.0" encoding="utf-8"?>
<xdr:wsDr xmlns:xdr="http://schemas.openxmlformats.org/drawingml/2006/spreadsheetDrawing" xmlns:a="http://schemas.openxmlformats.org/drawingml/2006/main">
  <xdr:twoCellAnchor editAs="oneCell">
    <xdr:from>
      <xdr:col>1</xdr:col>
      <xdr:colOff>56031</xdr:colOff>
      <xdr:row>0</xdr:row>
      <xdr:rowOff>246530</xdr:rowOff>
    </xdr:from>
    <xdr:to>
      <xdr:col>1</xdr:col>
      <xdr:colOff>941295</xdr:colOff>
      <xdr:row>1</xdr:row>
      <xdr:rowOff>102454</xdr:rowOff>
    </xdr:to>
    <xdr:pic>
      <xdr:nvPicPr>
        <xdr:cNvPr id="3" name="5 Imagen" descr="logo_2x4.bmp">
          <a:hlinkClick xmlns:r="http://schemas.openxmlformats.org/officeDocument/2006/relationships" r:id="rId1"/>
          <a:extLst>
            <a:ext uri="{FF2B5EF4-FFF2-40B4-BE49-F238E27FC236}">
              <a16:creationId xmlns:a16="http://schemas.microsoft.com/office/drawing/2014/main" id="{00000000-0008-0000-49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1331" y="246530"/>
          <a:ext cx="885264" cy="6017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122464</xdr:colOff>
      <xdr:row>25</xdr:row>
      <xdr:rowOff>13606</xdr:rowOff>
    </xdr:from>
    <xdr:to>
      <xdr:col>11</xdr:col>
      <xdr:colOff>1211036</xdr:colOff>
      <xdr:row>69</xdr:row>
      <xdr:rowOff>176893</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7.xml><?xml version="1.0" encoding="utf-8"?>
<xdr:wsDr xmlns:xdr="http://schemas.openxmlformats.org/drawingml/2006/spreadsheetDrawing" xmlns:a="http://schemas.openxmlformats.org/drawingml/2006/main">
  <xdr:twoCellAnchor editAs="oneCell">
    <xdr:from>
      <xdr:col>0</xdr:col>
      <xdr:colOff>298556</xdr:colOff>
      <xdr:row>0</xdr:row>
      <xdr:rowOff>176091</xdr:rowOff>
    </xdr:from>
    <xdr:to>
      <xdr:col>0</xdr:col>
      <xdr:colOff>1019735</xdr:colOff>
      <xdr:row>1</xdr:row>
      <xdr:rowOff>57534</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4B00-000007000000}"/>
            </a:ext>
          </a:extLst>
        </xdr:cNvPr>
        <xdr:cNvPicPr>
          <a:picLocks noChangeAspect="1"/>
        </xdr:cNvPicPr>
      </xdr:nvPicPr>
      <xdr:blipFill>
        <a:blip xmlns:r="http://schemas.openxmlformats.org/officeDocument/2006/relationships" r:embed="rId2"/>
        <a:stretch>
          <a:fillRect/>
        </a:stretch>
      </xdr:blipFill>
      <xdr:spPr>
        <a:xfrm>
          <a:off x="298556" y="176091"/>
          <a:ext cx="721179" cy="545792"/>
        </a:xfrm>
        <a:prstGeom prst="rect">
          <a:avLst/>
        </a:prstGeom>
        <a:ln>
          <a:noFill/>
        </a:ln>
        <a:effectLst>
          <a:outerShdw blurRad="190500" algn="tl" rotWithShape="0">
            <a:srgbClr val="000000">
              <a:alpha val="70000"/>
            </a:srgbClr>
          </a:outerShdw>
        </a:effectLst>
      </xdr:spPr>
    </xdr:pic>
    <xdr:clientData/>
  </xdr:twoCellAnchor>
  <xdr:twoCellAnchor>
    <xdr:from>
      <xdr:col>0</xdr:col>
      <xdr:colOff>44823</xdr:colOff>
      <xdr:row>10</xdr:row>
      <xdr:rowOff>33618</xdr:rowOff>
    </xdr:from>
    <xdr:to>
      <xdr:col>3</xdr:col>
      <xdr:colOff>1860177</xdr:colOff>
      <xdr:row>43</xdr:row>
      <xdr:rowOff>134471</xdr:rowOff>
    </xdr:to>
    <xdr:graphicFrame macro="">
      <xdr:nvGraphicFramePr>
        <xdr:cNvPr id="2" name="Gráfico 1">
          <a:extLst>
            <a:ext uri="{FF2B5EF4-FFF2-40B4-BE49-F238E27FC236}">
              <a16:creationId xmlns:a16="http://schemas.microsoft.com/office/drawing/2014/main" id="{00000000-0008-0000-4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8.xml><?xml version="1.0" encoding="utf-8"?>
<xdr:wsDr xmlns:xdr="http://schemas.openxmlformats.org/drawingml/2006/spreadsheetDrawing" xmlns:a="http://schemas.openxmlformats.org/drawingml/2006/main">
  <xdr:twoCellAnchor>
    <xdr:from>
      <xdr:col>0</xdr:col>
      <xdr:colOff>54433</xdr:colOff>
      <xdr:row>11</xdr:row>
      <xdr:rowOff>56030</xdr:rowOff>
    </xdr:from>
    <xdr:to>
      <xdr:col>5</xdr:col>
      <xdr:colOff>1428750</xdr:colOff>
      <xdr:row>48</xdr:row>
      <xdr:rowOff>122464</xdr:rowOff>
    </xdr:to>
    <xdr:graphicFrame macro="">
      <xdr:nvGraphicFramePr>
        <xdr:cNvPr id="3" name="2 Gráfico">
          <a:extLst>
            <a:ext uri="{FF2B5EF4-FFF2-40B4-BE49-F238E27FC236}">
              <a16:creationId xmlns:a16="http://schemas.microsoft.com/office/drawing/2014/main" id="{00000000-0008-0000-4C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489857</xdr:colOff>
      <xdr:row>0</xdr:row>
      <xdr:rowOff>175288</xdr:rowOff>
    </xdr:from>
    <xdr:to>
      <xdr:col>0</xdr:col>
      <xdr:colOff>1438075</xdr:colOff>
      <xdr:row>1</xdr:row>
      <xdr:rowOff>81642</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4C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9857" y="175288"/>
          <a:ext cx="948218" cy="70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802821</xdr:colOff>
      <xdr:row>44</xdr:row>
      <xdr:rowOff>163286</xdr:rowOff>
    </xdr:from>
    <xdr:to>
      <xdr:col>1</xdr:col>
      <xdr:colOff>1660071</xdr:colOff>
      <xdr:row>46</xdr:row>
      <xdr:rowOff>163286</xdr:rowOff>
    </xdr:to>
    <xdr:sp macro="" textlink="">
      <xdr:nvSpPr>
        <xdr:cNvPr id="2" name="CuadroTexto 1">
          <a:extLst>
            <a:ext uri="{FF2B5EF4-FFF2-40B4-BE49-F238E27FC236}">
              <a16:creationId xmlns:a16="http://schemas.microsoft.com/office/drawing/2014/main" id="{00000000-0008-0000-4C00-000002000000}"/>
            </a:ext>
          </a:extLst>
        </xdr:cNvPr>
        <xdr:cNvSpPr txBox="1"/>
      </xdr:nvSpPr>
      <xdr:spPr>
        <a:xfrm>
          <a:off x="802821" y="8831036"/>
          <a:ext cx="2830286"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a:t>
          </a:r>
          <a:r>
            <a:rPr lang="es-ES" sz="1800" b="1" baseline="0"/>
            <a:t> </a:t>
          </a:r>
          <a:r>
            <a:rPr lang="es-ES" sz="1800" baseline="0"/>
            <a:t>TSS</a:t>
          </a:r>
          <a:endParaRPr lang="es-ES" sz="1800"/>
        </a:p>
      </xdr:txBody>
    </xdr:sp>
    <xdr:clientData/>
  </xdr:twoCellAnchor>
</xdr:wsDr>
</file>

<file path=xl/drawings/drawing99.xml><?xml version="1.0" encoding="utf-8"?>
<xdr:wsDr xmlns:xdr="http://schemas.openxmlformats.org/drawingml/2006/spreadsheetDrawing" xmlns:a="http://schemas.openxmlformats.org/drawingml/2006/main">
  <xdr:twoCellAnchor editAs="oneCell">
    <xdr:from>
      <xdr:col>0</xdr:col>
      <xdr:colOff>562840</xdr:colOff>
      <xdr:row>0</xdr:row>
      <xdr:rowOff>241217</xdr:rowOff>
    </xdr:from>
    <xdr:to>
      <xdr:col>0</xdr:col>
      <xdr:colOff>1884687</xdr:colOff>
      <xdr:row>1</xdr:row>
      <xdr:rowOff>190500</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4D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2840" y="241217"/>
          <a:ext cx="1321847" cy="953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23</xdr:row>
      <xdr:rowOff>13854</xdr:rowOff>
    </xdr:from>
    <xdr:to>
      <xdr:col>11</xdr:col>
      <xdr:colOff>762000</xdr:colOff>
      <xdr:row>70</xdr:row>
      <xdr:rowOff>69273</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0.xml><?xml version="1.0" encoding="utf-8"?>
<xdr:wsDr xmlns:xdr="http://schemas.openxmlformats.org/drawingml/2006/spreadsheetDrawing" xmlns:a="http://schemas.openxmlformats.org/drawingml/2006/main">
  <xdr:twoCellAnchor>
    <xdr:from>
      <xdr:col>0</xdr:col>
      <xdr:colOff>22412</xdr:colOff>
      <xdr:row>18</xdr:row>
      <xdr:rowOff>78441</xdr:rowOff>
    </xdr:from>
    <xdr:to>
      <xdr:col>9</xdr:col>
      <xdr:colOff>638735</xdr:colOff>
      <xdr:row>52</xdr:row>
      <xdr:rowOff>56029</xdr:rowOff>
    </xdr:to>
    <xdr:graphicFrame macro="">
      <xdr:nvGraphicFramePr>
        <xdr:cNvPr id="3" name="Gráfico 2">
          <a:extLst>
            <a:ext uri="{FF2B5EF4-FFF2-40B4-BE49-F238E27FC236}">
              <a16:creationId xmlns:a16="http://schemas.microsoft.com/office/drawing/2014/main" id="{00000000-0008-0000-4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291353</xdr:colOff>
      <xdr:row>0</xdr:row>
      <xdr:rowOff>235324</xdr:rowOff>
    </xdr:from>
    <xdr:to>
      <xdr:col>0</xdr:col>
      <xdr:colOff>1152544</xdr:colOff>
      <xdr:row>1</xdr:row>
      <xdr:rowOff>38661</xdr:rowOff>
    </xdr:to>
    <xdr:pic>
      <xdr:nvPicPr>
        <xdr:cNvPr id="5" name="6 Imagen" descr="logo_2x4.bmp">
          <a:hlinkClick xmlns:r="http://schemas.openxmlformats.org/officeDocument/2006/relationships" r:id="rId2"/>
          <a:extLst>
            <a:ext uri="{FF2B5EF4-FFF2-40B4-BE49-F238E27FC236}">
              <a16:creationId xmlns:a16="http://schemas.microsoft.com/office/drawing/2014/main" id="{00000000-0008-0000-4F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1353" y="235324"/>
          <a:ext cx="861191" cy="621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1.xml><?xml version="1.0" encoding="utf-8"?>
<c:userShapes xmlns:c="http://schemas.openxmlformats.org/drawingml/2006/chart">
  <cdr:relSizeAnchor xmlns:cdr="http://schemas.openxmlformats.org/drawingml/2006/chartDrawing">
    <cdr:from>
      <cdr:x>0.06099</cdr:x>
      <cdr:y>0.95172</cdr:y>
    </cdr:from>
    <cdr:to>
      <cdr:x>0.19799</cdr:x>
      <cdr:y>0.99524</cdr:y>
    </cdr:to>
    <cdr:sp macro="" textlink="">
      <cdr:nvSpPr>
        <cdr:cNvPr id="2" name="1 CuadroTexto"/>
        <cdr:cNvSpPr txBox="1"/>
      </cdr:nvSpPr>
      <cdr:spPr>
        <a:xfrm xmlns:a="http://schemas.openxmlformats.org/drawingml/2006/main">
          <a:off x="667086" y="6729520"/>
          <a:ext cx="1498360" cy="3077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102.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4</xdr:row>
      <xdr:rowOff>398319</xdr:rowOff>
    </xdr:to>
    <xdr:sp macro="" textlink="">
      <xdr:nvSpPr>
        <xdr:cNvPr id="4" name="3 Rectángulo redondeado">
          <a:extLst>
            <a:ext uri="{FF2B5EF4-FFF2-40B4-BE49-F238E27FC236}">
              <a16:creationId xmlns:a16="http://schemas.microsoft.com/office/drawing/2014/main" id="{00000000-0008-0000-5100-000004000000}"/>
            </a:ext>
          </a:extLst>
        </xdr:cNvPr>
        <xdr:cNvSpPr/>
      </xdr:nvSpPr>
      <xdr:spPr>
        <a:xfrm>
          <a:off x="0" y="0"/>
          <a:ext cx="12902045" cy="1298864"/>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3200" b="1">
              <a:solidFill>
                <a:schemeClr val="lt1"/>
              </a:solidFill>
              <a:effectLst/>
              <a:latin typeface="+mn-lt"/>
              <a:ea typeface="+mn-ea"/>
              <a:cs typeface="+mn-cs"/>
            </a:rPr>
            <a:t>Sistema Dominicano de Seguridad Social (SDSS)</a:t>
          </a:r>
          <a:endParaRPr lang="es-ES" sz="3200">
            <a:effectLst/>
          </a:endParaRPr>
        </a:p>
        <a:p>
          <a:pPr algn="ctr" eaLnBrk="1" fontAlgn="auto" latinLnBrk="0" hangingPunct="1"/>
          <a:r>
            <a:rPr lang="es-DO" sz="3200" b="1">
              <a:solidFill>
                <a:schemeClr val="lt1"/>
              </a:solidFill>
              <a:effectLst/>
              <a:latin typeface="+mn-lt"/>
              <a:ea typeface="+mn-ea"/>
              <a:cs typeface="+mn-cs"/>
            </a:rPr>
            <a:t>Pagos</a:t>
          </a:r>
          <a:r>
            <a:rPr lang="es-DO" sz="3200" b="1" baseline="0">
              <a:solidFill>
                <a:schemeClr val="lt1"/>
              </a:solidFill>
              <a:effectLst/>
              <a:latin typeface="+mn-lt"/>
              <a:ea typeface="+mn-ea"/>
              <a:cs typeface="+mn-cs"/>
            </a:rPr>
            <a:t> </a:t>
          </a:r>
          <a:r>
            <a:rPr lang="es-DO" sz="3200" b="1">
              <a:solidFill>
                <a:schemeClr val="lt1"/>
              </a:solidFill>
              <a:effectLst/>
              <a:latin typeface="+mn-lt"/>
              <a:ea typeface="+mn-ea"/>
              <a:cs typeface="+mn-cs"/>
            </a:rPr>
            <a:t>Seguro de Vejez, Discapacidad y Sobrevivencia (SVDS)</a:t>
          </a:r>
          <a:endParaRPr lang="es-ES" sz="3200">
            <a:effectLst/>
          </a:endParaRPr>
        </a:p>
      </xdr:txBody>
    </xdr:sp>
    <xdr:clientData/>
  </xdr:twoCellAnchor>
  <xdr:twoCellAnchor editAs="oneCell">
    <xdr:from>
      <xdr:col>0</xdr:col>
      <xdr:colOff>209597</xdr:colOff>
      <xdr:row>1</xdr:row>
      <xdr:rowOff>3072</xdr:rowOff>
    </xdr:from>
    <xdr:to>
      <xdr:col>1</xdr:col>
      <xdr:colOff>456171</xdr:colOff>
      <xdr:row>4</xdr:row>
      <xdr:rowOff>121229</xdr:rowOff>
    </xdr:to>
    <xdr:pic>
      <xdr:nvPicPr>
        <xdr:cNvPr id="5" name="7 Imagen" descr="logo_2x4.bmp">
          <a:hlinkClick xmlns:r="http://schemas.openxmlformats.org/officeDocument/2006/relationships" r:id="rId1"/>
          <a:extLst>
            <a:ext uri="{FF2B5EF4-FFF2-40B4-BE49-F238E27FC236}">
              <a16:creationId xmlns:a16="http://schemas.microsoft.com/office/drawing/2014/main" id="{00000000-0008-0000-51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9597" y="228208"/>
          <a:ext cx="1008574" cy="7935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3.xml><?xml version="1.0" encoding="utf-8"?>
<xdr:wsDr xmlns:xdr="http://schemas.openxmlformats.org/drawingml/2006/spreadsheetDrawing" xmlns:a="http://schemas.openxmlformats.org/drawingml/2006/main">
  <xdr:twoCellAnchor>
    <xdr:from>
      <xdr:col>0</xdr:col>
      <xdr:colOff>34635</xdr:colOff>
      <xdr:row>21</xdr:row>
      <xdr:rowOff>86591</xdr:rowOff>
    </xdr:from>
    <xdr:to>
      <xdr:col>11</xdr:col>
      <xdr:colOff>692727</xdr:colOff>
      <xdr:row>68</xdr:row>
      <xdr:rowOff>138545</xdr:rowOff>
    </xdr:to>
    <xdr:graphicFrame macro="">
      <xdr:nvGraphicFramePr>
        <xdr:cNvPr id="2" name="6 Gráfico">
          <a:extLst>
            <a:ext uri="{FF2B5EF4-FFF2-40B4-BE49-F238E27FC236}">
              <a16:creationId xmlns:a16="http://schemas.microsoft.com/office/drawing/2014/main" id="{00000000-0008-0000-5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883227</xdr:colOff>
      <xdr:row>0</xdr:row>
      <xdr:rowOff>349104</xdr:rowOff>
    </xdr:from>
    <xdr:to>
      <xdr:col>1</xdr:col>
      <xdr:colOff>596752</xdr:colOff>
      <xdr:row>1</xdr:row>
      <xdr:rowOff>311729</xdr:rowOff>
    </xdr:to>
    <xdr:pic>
      <xdr:nvPicPr>
        <xdr:cNvPr id="5" name="6 Imagen" descr="logo_2x4.bmp">
          <a:hlinkClick xmlns:r="http://schemas.openxmlformats.org/officeDocument/2006/relationships" r:id="rId2"/>
          <a:extLst>
            <a:ext uri="{FF2B5EF4-FFF2-40B4-BE49-F238E27FC236}">
              <a16:creationId xmlns:a16="http://schemas.microsoft.com/office/drawing/2014/main" id="{00000000-0008-0000-52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83227" y="349104"/>
          <a:ext cx="1358752" cy="1036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4.xml><?xml version="1.0" encoding="utf-8"?>
<c:userShapes xmlns:c="http://schemas.openxmlformats.org/drawingml/2006/chart">
  <cdr:relSizeAnchor xmlns:cdr="http://schemas.openxmlformats.org/drawingml/2006/chartDrawing">
    <cdr:from>
      <cdr:x>0.05007</cdr:x>
      <cdr:y>0.92871</cdr:y>
    </cdr:from>
    <cdr:to>
      <cdr:x>0.19043</cdr:x>
      <cdr:y>0.98056</cdr:y>
    </cdr:to>
    <cdr:sp macro="" textlink="">
      <cdr:nvSpPr>
        <cdr:cNvPr id="2" name="1 CuadroTexto"/>
        <cdr:cNvSpPr txBox="1"/>
      </cdr:nvSpPr>
      <cdr:spPr>
        <a:xfrm xmlns:a="http://schemas.openxmlformats.org/drawingml/2006/main">
          <a:off x="942529" y="8347365"/>
          <a:ext cx="2642337" cy="4660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b="1"/>
            <a:t>Fuente: </a:t>
          </a:r>
          <a:r>
            <a:rPr lang="en-US" sz="2000"/>
            <a:t>TSS</a:t>
          </a:r>
        </a:p>
      </cdr:txBody>
    </cdr:sp>
  </cdr:relSizeAnchor>
</c:userShapes>
</file>

<file path=xl/drawings/drawing105.xml><?xml version="1.0" encoding="utf-8"?>
<xdr:wsDr xmlns:xdr="http://schemas.openxmlformats.org/drawingml/2006/spreadsheetDrawing" xmlns:a="http://schemas.openxmlformats.org/drawingml/2006/main">
  <xdr:twoCellAnchor>
    <xdr:from>
      <xdr:col>0</xdr:col>
      <xdr:colOff>0</xdr:colOff>
      <xdr:row>16</xdr:row>
      <xdr:rowOff>0</xdr:rowOff>
    </xdr:from>
    <xdr:to>
      <xdr:col>8</xdr:col>
      <xdr:colOff>1809750</xdr:colOff>
      <xdr:row>51</xdr:row>
      <xdr:rowOff>95250</xdr:rowOff>
    </xdr:to>
    <xdr:graphicFrame macro="">
      <xdr:nvGraphicFramePr>
        <xdr:cNvPr id="20597" name="6 Gráfico">
          <a:extLst>
            <a:ext uri="{FF2B5EF4-FFF2-40B4-BE49-F238E27FC236}">
              <a16:creationId xmlns:a16="http://schemas.microsoft.com/office/drawing/2014/main" id="{00000000-0008-0000-5300-0000755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459441</xdr:colOff>
      <xdr:row>0</xdr:row>
      <xdr:rowOff>156881</xdr:rowOff>
    </xdr:from>
    <xdr:to>
      <xdr:col>0</xdr:col>
      <xdr:colOff>1325131</xdr:colOff>
      <xdr:row>1</xdr:row>
      <xdr:rowOff>30255</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53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9441" y="156881"/>
          <a:ext cx="870733" cy="672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6.xml><?xml version="1.0" encoding="utf-8"?>
<c:userShapes xmlns:c="http://schemas.openxmlformats.org/drawingml/2006/chart">
  <cdr:relSizeAnchor xmlns:cdr="http://schemas.openxmlformats.org/drawingml/2006/chartDrawing">
    <cdr:from>
      <cdr:x>0.03648</cdr:x>
      <cdr:y>0.94095</cdr:y>
    </cdr:from>
    <cdr:to>
      <cdr:x>0.23559</cdr:x>
      <cdr:y>1</cdr:y>
    </cdr:to>
    <cdr:sp macro="" textlink="">
      <cdr:nvSpPr>
        <cdr:cNvPr id="2" name="1 CuadroTexto"/>
        <cdr:cNvSpPr txBox="1"/>
      </cdr:nvSpPr>
      <cdr:spPr>
        <a:xfrm xmlns:a="http://schemas.openxmlformats.org/drawingml/2006/main">
          <a:off x="639339" y="7155757"/>
          <a:ext cx="3489602" cy="44903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000" b="1"/>
            <a:t>Fuente:</a:t>
          </a:r>
          <a:r>
            <a:rPr lang="es-ES" sz="2000" b="1" baseline="0"/>
            <a:t> </a:t>
          </a:r>
          <a:r>
            <a:rPr lang="es-ES" sz="2000" baseline="0"/>
            <a:t>TSS</a:t>
          </a:r>
          <a:endParaRPr lang="es-ES" sz="2000"/>
        </a:p>
      </cdr:txBody>
    </cdr:sp>
  </cdr:relSizeAnchor>
  <cdr:relSizeAnchor xmlns:cdr="http://schemas.openxmlformats.org/drawingml/2006/chartDrawing">
    <cdr:from>
      <cdr:x>0.47148</cdr:x>
      <cdr:y>0.08756</cdr:y>
    </cdr:from>
    <cdr:to>
      <cdr:x>0.57107</cdr:x>
      <cdr:y>0.12937</cdr:y>
    </cdr:to>
    <cdr:sp macro="" textlink="">
      <cdr:nvSpPr>
        <cdr:cNvPr id="3" name="2 CuadroTexto"/>
        <cdr:cNvSpPr txBox="1"/>
      </cdr:nvSpPr>
      <cdr:spPr>
        <a:xfrm xmlns:a="http://schemas.openxmlformats.org/drawingml/2006/main">
          <a:off x="5782235" y="492820"/>
          <a:ext cx="1221441" cy="2353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userShapes>
</file>

<file path=xl/drawings/drawing107.xml><?xml version="1.0" encoding="utf-8"?>
<xdr:wsDr xmlns:xdr="http://schemas.openxmlformats.org/drawingml/2006/spreadsheetDrawing" xmlns:a="http://schemas.openxmlformats.org/drawingml/2006/main">
  <xdr:twoCellAnchor>
    <xdr:from>
      <xdr:col>0</xdr:col>
      <xdr:colOff>15689</xdr:colOff>
      <xdr:row>24</xdr:row>
      <xdr:rowOff>66675</xdr:rowOff>
    </xdr:from>
    <xdr:to>
      <xdr:col>5</xdr:col>
      <xdr:colOff>1285876</xdr:colOff>
      <xdr:row>73</xdr:row>
      <xdr:rowOff>66675</xdr:rowOff>
    </xdr:to>
    <xdr:graphicFrame macro="">
      <xdr:nvGraphicFramePr>
        <xdr:cNvPr id="3" name="Gráfico 2">
          <a:extLst>
            <a:ext uri="{FF2B5EF4-FFF2-40B4-BE49-F238E27FC236}">
              <a16:creationId xmlns:a16="http://schemas.microsoft.com/office/drawing/2014/main" id="{00000000-0008-0000-5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413018</xdr:colOff>
      <xdr:row>0</xdr:row>
      <xdr:rowOff>122544</xdr:rowOff>
    </xdr:from>
    <xdr:to>
      <xdr:col>0</xdr:col>
      <xdr:colOff>1165493</xdr:colOff>
      <xdr:row>1</xdr:row>
      <xdr:rowOff>27294</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54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3018" y="122544"/>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8.xml><?xml version="1.0" encoding="utf-8"?>
<xdr:wsDr xmlns:xdr="http://schemas.openxmlformats.org/drawingml/2006/spreadsheetDrawing" xmlns:a="http://schemas.openxmlformats.org/drawingml/2006/main">
  <xdr:twoCellAnchor editAs="oneCell">
    <xdr:from>
      <xdr:col>0</xdr:col>
      <xdr:colOff>255849</xdr:colOff>
      <xdr:row>0</xdr:row>
      <xdr:rowOff>155536</xdr:rowOff>
    </xdr:from>
    <xdr:to>
      <xdr:col>0</xdr:col>
      <xdr:colOff>1199970</xdr:colOff>
      <xdr:row>0</xdr:row>
      <xdr:rowOff>868102</xdr:rowOff>
    </xdr:to>
    <xdr:pic>
      <xdr:nvPicPr>
        <xdr:cNvPr id="2" name="2 Imagen" descr="logo_2x4.bmp">
          <a:hlinkClick xmlns:r="http://schemas.openxmlformats.org/officeDocument/2006/relationships" r:id="rId1"/>
          <a:extLst>
            <a:ext uri="{FF2B5EF4-FFF2-40B4-BE49-F238E27FC236}">
              <a16:creationId xmlns:a16="http://schemas.microsoft.com/office/drawing/2014/main" id="{00000000-0008-0000-55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5849" y="155536"/>
          <a:ext cx="944121" cy="7125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36169</xdr:colOff>
      <xdr:row>20</xdr:row>
      <xdr:rowOff>36171</xdr:rowOff>
    </xdr:from>
    <xdr:to>
      <xdr:col>8</xdr:col>
      <xdr:colOff>1048955</xdr:colOff>
      <xdr:row>38</xdr:row>
      <xdr:rowOff>168797</xdr:rowOff>
    </xdr:to>
    <xdr:graphicFrame macro="">
      <xdr:nvGraphicFramePr>
        <xdr:cNvPr id="4" name="6 Gráfico">
          <a:extLst>
            <a:ext uri="{FF2B5EF4-FFF2-40B4-BE49-F238E27FC236}">
              <a16:creationId xmlns:a16="http://schemas.microsoft.com/office/drawing/2014/main" id="{00000000-0008-0000-5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9.xml><?xml version="1.0" encoding="utf-8"?>
<c:userShapes xmlns:c="http://schemas.openxmlformats.org/drawingml/2006/chart">
  <cdr:relSizeAnchor xmlns:cdr="http://schemas.openxmlformats.org/drawingml/2006/chartDrawing">
    <cdr:from>
      <cdr:x>0.05731</cdr:x>
      <cdr:y>0.92968</cdr:y>
    </cdr:from>
    <cdr:to>
      <cdr:x>0.27635</cdr:x>
      <cdr:y>0.97438</cdr:y>
    </cdr:to>
    <cdr:sp macro="" textlink="">
      <cdr:nvSpPr>
        <cdr:cNvPr id="2" name="1 CuadroTexto"/>
        <cdr:cNvSpPr txBox="1"/>
      </cdr:nvSpPr>
      <cdr:spPr>
        <a:xfrm xmlns:a="http://schemas.openxmlformats.org/drawingml/2006/main">
          <a:off x="737310" y="5761507"/>
          <a:ext cx="2817901" cy="2770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Fuentes: </a:t>
          </a:r>
          <a:r>
            <a:rPr lang="en-US" sz="1400"/>
            <a:t>SIPEN</a:t>
          </a:r>
          <a:r>
            <a:rPr lang="en-US" sz="1400" baseline="0"/>
            <a:t> y Banco Central</a:t>
          </a:r>
          <a:endParaRPr lang="en-US" sz="1400"/>
        </a:p>
      </cdr:txBody>
    </cdr:sp>
  </cdr:relSizeAnchor>
</c:userShapes>
</file>

<file path=xl/drawings/drawing110.xml><?xml version="1.0" encoding="utf-8"?>
<xdr:wsDr xmlns:xdr="http://schemas.openxmlformats.org/drawingml/2006/spreadsheetDrawing" xmlns:a="http://schemas.openxmlformats.org/drawingml/2006/main">
  <xdr:oneCellAnchor>
    <xdr:from>
      <xdr:col>0</xdr:col>
      <xdr:colOff>235325</xdr:colOff>
      <xdr:row>0</xdr:row>
      <xdr:rowOff>201705</xdr:rowOff>
    </xdr:from>
    <xdr:ext cx="862852" cy="612023"/>
    <xdr:pic>
      <xdr:nvPicPr>
        <xdr:cNvPr id="5" name="4 Imagen" descr="logo_2x4.bmp">
          <a:extLst>
            <a:ext uri="{FF2B5EF4-FFF2-40B4-BE49-F238E27FC236}">
              <a16:creationId xmlns:a16="http://schemas.microsoft.com/office/drawing/2014/main" id="{00000000-0008-0000-56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5325" y="201705"/>
          <a:ext cx="862852" cy="6120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78443</xdr:colOff>
      <xdr:row>15</xdr:row>
      <xdr:rowOff>33618</xdr:rowOff>
    </xdr:from>
    <xdr:to>
      <xdr:col>5</xdr:col>
      <xdr:colOff>1983442</xdr:colOff>
      <xdr:row>55</xdr:row>
      <xdr:rowOff>156882</xdr:rowOff>
    </xdr:to>
    <xdr:graphicFrame macro="">
      <xdr:nvGraphicFramePr>
        <xdr:cNvPr id="2" name="Gráfico 1">
          <a:extLst>
            <a:ext uri="{FF2B5EF4-FFF2-40B4-BE49-F238E27FC236}">
              <a16:creationId xmlns:a16="http://schemas.microsoft.com/office/drawing/2014/main" id="{00000000-0008-0000-5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1.xml><?xml version="1.0" encoding="utf-8"?>
<xdr:wsDr xmlns:xdr="http://schemas.openxmlformats.org/drawingml/2006/spreadsheetDrawing" xmlns:a="http://schemas.openxmlformats.org/drawingml/2006/main">
  <xdr:twoCellAnchor>
    <xdr:from>
      <xdr:col>0</xdr:col>
      <xdr:colOff>89063</xdr:colOff>
      <xdr:row>21</xdr:row>
      <xdr:rowOff>13607</xdr:rowOff>
    </xdr:from>
    <xdr:to>
      <xdr:col>12</xdr:col>
      <xdr:colOff>1387929</xdr:colOff>
      <xdr:row>68</xdr:row>
      <xdr:rowOff>13606</xdr:rowOff>
    </xdr:to>
    <xdr:graphicFrame macro="">
      <xdr:nvGraphicFramePr>
        <xdr:cNvPr id="2" name="1 Gráfico">
          <a:extLst>
            <a:ext uri="{FF2B5EF4-FFF2-40B4-BE49-F238E27FC236}">
              <a16:creationId xmlns:a16="http://schemas.microsoft.com/office/drawing/2014/main" id="{00000000-0008-0000-5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494805</xdr:colOff>
      <xdr:row>0</xdr:row>
      <xdr:rowOff>226645</xdr:rowOff>
    </xdr:from>
    <xdr:to>
      <xdr:col>1</xdr:col>
      <xdr:colOff>484909</xdr:colOff>
      <xdr:row>1</xdr:row>
      <xdr:rowOff>269488</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57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4805" y="226645"/>
          <a:ext cx="1358240" cy="9607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2.xml><?xml version="1.0" encoding="utf-8"?>
<c:userShapes xmlns:c="http://schemas.openxmlformats.org/drawingml/2006/chart">
  <cdr:relSizeAnchor xmlns:cdr="http://schemas.openxmlformats.org/drawingml/2006/chartDrawing">
    <cdr:from>
      <cdr:x>0.01385</cdr:x>
      <cdr:y>0.93004</cdr:y>
    </cdr:from>
    <cdr:to>
      <cdr:x>0.61062</cdr:x>
      <cdr:y>0.98328</cdr:y>
    </cdr:to>
    <cdr:sp macro="" textlink="">
      <cdr:nvSpPr>
        <cdr:cNvPr id="2" name="1 CuadroTexto"/>
        <cdr:cNvSpPr txBox="1"/>
      </cdr:nvSpPr>
      <cdr:spPr>
        <a:xfrm xmlns:a="http://schemas.openxmlformats.org/drawingml/2006/main">
          <a:off x="216461" y="8327137"/>
          <a:ext cx="9325837" cy="4766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y Banco Central de la República  Dominicana </a:t>
          </a:r>
          <a:endParaRPr lang="en-US" sz="1800"/>
        </a:p>
        <a:p xmlns:a="http://schemas.openxmlformats.org/drawingml/2006/main">
          <a:endParaRPr lang="en-US" sz="2000"/>
        </a:p>
      </cdr:txBody>
    </cdr:sp>
  </cdr:relSizeAnchor>
</c:userShapes>
</file>

<file path=xl/drawings/drawing113.xml><?xml version="1.0" encoding="utf-8"?>
<xdr:wsDr xmlns:xdr="http://schemas.openxmlformats.org/drawingml/2006/spreadsheetDrawing" xmlns:a="http://schemas.openxmlformats.org/drawingml/2006/main">
  <xdr:twoCellAnchor>
    <xdr:from>
      <xdr:col>0</xdr:col>
      <xdr:colOff>0</xdr:colOff>
      <xdr:row>38</xdr:row>
      <xdr:rowOff>34635</xdr:rowOff>
    </xdr:from>
    <xdr:to>
      <xdr:col>16</xdr:col>
      <xdr:colOff>935181</xdr:colOff>
      <xdr:row>87</xdr:row>
      <xdr:rowOff>173180</xdr:rowOff>
    </xdr:to>
    <xdr:graphicFrame macro="">
      <xdr:nvGraphicFramePr>
        <xdr:cNvPr id="2" name="1 Gráfico">
          <a:extLst>
            <a:ext uri="{FF2B5EF4-FFF2-40B4-BE49-F238E27FC236}">
              <a16:creationId xmlns:a16="http://schemas.microsoft.com/office/drawing/2014/main" id="{00000000-0008-0000-5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891884</xdr:colOff>
      <xdr:row>0</xdr:row>
      <xdr:rowOff>266522</xdr:rowOff>
    </xdr:from>
    <xdr:to>
      <xdr:col>1</xdr:col>
      <xdr:colOff>426218</xdr:colOff>
      <xdr:row>1</xdr:row>
      <xdr:rowOff>121227</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58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91884" y="266522"/>
          <a:ext cx="1144925" cy="807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4.xml><?xml version="1.0" encoding="utf-8"?>
<c:userShapes xmlns:c="http://schemas.openxmlformats.org/drawingml/2006/chart">
  <cdr:relSizeAnchor xmlns:cdr="http://schemas.openxmlformats.org/drawingml/2006/chartDrawing">
    <cdr:from>
      <cdr:x>0.02254</cdr:x>
      <cdr:y>0.91794</cdr:y>
    </cdr:from>
    <cdr:to>
      <cdr:x>0.38627</cdr:x>
      <cdr:y>0.97368</cdr:y>
    </cdr:to>
    <cdr:sp macro="" textlink="">
      <cdr:nvSpPr>
        <cdr:cNvPr id="2" name="1 CuadroTexto"/>
        <cdr:cNvSpPr txBox="1"/>
      </cdr:nvSpPr>
      <cdr:spPr>
        <a:xfrm xmlns:a="http://schemas.openxmlformats.org/drawingml/2006/main">
          <a:off x="426565" y="9061359"/>
          <a:ext cx="6884962" cy="5502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a:t>
          </a:r>
          <a:endParaRPr lang="en-US" sz="1800"/>
        </a:p>
        <a:p xmlns:a="http://schemas.openxmlformats.org/drawingml/2006/main">
          <a:endParaRPr lang="en-US" sz="2000"/>
        </a:p>
      </cdr:txBody>
    </cdr:sp>
  </cdr:relSizeAnchor>
</c:userShapes>
</file>

<file path=xl/drawings/drawing115.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0</xdr:colOff>
      <xdr:row>3</xdr:row>
      <xdr:rowOff>174625</xdr:rowOff>
    </xdr:to>
    <xdr:sp macro="" textlink="">
      <xdr:nvSpPr>
        <xdr:cNvPr id="4" name="3 Rectángulo redondeado">
          <a:extLst>
            <a:ext uri="{FF2B5EF4-FFF2-40B4-BE49-F238E27FC236}">
              <a16:creationId xmlns:a16="http://schemas.microsoft.com/office/drawing/2014/main" id="{00000000-0008-0000-5900-000004000000}"/>
            </a:ext>
          </a:extLst>
        </xdr:cNvPr>
        <xdr:cNvSpPr/>
      </xdr:nvSpPr>
      <xdr:spPr>
        <a:xfrm>
          <a:off x="0" y="0"/>
          <a:ext cx="9128125" cy="746125"/>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lang="es-DO" sz="1600" b="1">
              <a:solidFill>
                <a:schemeClr val="lt1"/>
              </a:solidFill>
              <a:effectLst/>
              <a:latin typeface="+mn-lt"/>
              <a:ea typeface="+mn-ea"/>
              <a:cs typeface="+mn-cs"/>
            </a:rPr>
            <a:t>Sistema Dominicano de Seguridad Social</a:t>
          </a:r>
          <a:endParaRPr lang="es-ES" sz="1600">
            <a:effectLst/>
          </a:endParaRPr>
        </a:p>
        <a:p>
          <a:pPr algn="ctr" eaLnBrk="1" fontAlgn="auto" latinLnBrk="0" hangingPunct="1"/>
          <a:r>
            <a:rPr lang="es-DO" sz="1600" b="1">
              <a:solidFill>
                <a:schemeClr val="lt1"/>
              </a:solidFill>
              <a:effectLst/>
              <a:latin typeface="+mn-lt"/>
              <a:ea typeface="+mn-ea"/>
              <a:cs typeface="+mn-cs"/>
            </a:rPr>
            <a:t>Pagos al Seguro de Riesgos Laborales (SRL)</a:t>
          </a:r>
        </a:p>
      </xdr:txBody>
    </xdr:sp>
    <xdr:clientData/>
  </xdr:twoCellAnchor>
  <xdr:oneCellAnchor>
    <xdr:from>
      <xdr:col>0</xdr:col>
      <xdr:colOff>302558</xdr:colOff>
      <xdr:row>0</xdr:row>
      <xdr:rowOff>112058</xdr:rowOff>
    </xdr:from>
    <xdr:ext cx="705971" cy="500747"/>
    <xdr:pic>
      <xdr:nvPicPr>
        <xdr:cNvPr id="6" name="4 Imagen" descr="logo_2x4.bmp">
          <a:extLst>
            <a:ext uri="{FF2B5EF4-FFF2-40B4-BE49-F238E27FC236}">
              <a16:creationId xmlns:a16="http://schemas.microsoft.com/office/drawing/2014/main" id="{00000000-0008-0000-59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558" y="112058"/>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302558</xdr:colOff>
      <xdr:row>0</xdr:row>
      <xdr:rowOff>112058</xdr:rowOff>
    </xdr:from>
    <xdr:to>
      <xdr:col>1</xdr:col>
      <xdr:colOff>293033</xdr:colOff>
      <xdr:row>3</xdr:row>
      <xdr:rowOff>83483</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59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558" y="112058"/>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6.xml><?xml version="1.0" encoding="utf-8"?>
<xdr:wsDr xmlns:xdr="http://schemas.openxmlformats.org/drawingml/2006/spreadsheetDrawing" xmlns:a="http://schemas.openxmlformats.org/drawingml/2006/main">
  <xdr:twoCellAnchor>
    <xdr:from>
      <xdr:col>0</xdr:col>
      <xdr:colOff>52193</xdr:colOff>
      <xdr:row>22</xdr:row>
      <xdr:rowOff>104384</xdr:rowOff>
    </xdr:from>
    <xdr:to>
      <xdr:col>10</xdr:col>
      <xdr:colOff>1082981</xdr:colOff>
      <xdr:row>55</xdr:row>
      <xdr:rowOff>78287</xdr:rowOff>
    </xdr:to>
    <xdr:graphicFrame macro="">
      <xdr:nvGraphicFramePr>
        <xdr:cNvPr id="66671" name="3 Gráfico">
          <a:extLst>
            <a:ext uri="{FF2B5EF4-FFF2-40B4-BE49-F238E27FC236}">
              <a16:creationId xmlns:a16="http://schemas.microsoft.com/office/drawing/2014/main" id="{00000000-0008-0000-5A00-00006F0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508868</xdr:colOff>
      <xdr:row>0</xdr:row>
      <xdr:rowOff>234861</xdr:rowOff>
    </xdr:from>
    <xdr:to>
      <xdr:col>1</xdr:col>
      <xdr:colOff>217399</xdr:colOff>
      <xdr:row>1</xdr:row>
      <xdr:rowOff>143527</xdr:rowOff>
    </xdr:to>
    <xdr:pic>
      <xdr:nvPicPr>
        <xdr:cNvPr id="5" name="9 Imagen" descr="logo_2x4.bmp">
          <a:hlinkClick xmlns:r="http://schemas.openxmlformats.org/officeDocument/2006/relationships" r:id="rId2"/>
          <a:extLst>
            <a:ext uri="{FF2B5EF4-FFF2-40B4-BE49-F238E27FC236}">
              <a16:creationId xmlns:a16="http://schemas.microsoft.com/office/drawing/2014/main" id="{00000000-0008-0000-5A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868" y="234861"/>
          <a:ext cx="1065517" cy="73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7.xml><?xml version="1.0" encoding="utf-8"?>
<c:userShapes xmlns:c="http://schemas.openxmlformats.org/drawingml/2006/chart">
  <cdr:relSizeAnchor xmlns:cdr="http://schemas.openxmlformats.org/drawingml/2006/chartDrawing">
    <cdr:from>
      <cdr:x>0.04979</cdr:x>
      <cdr:y>0.94116</cdr:y>
    </cdr:from>
    <cdr:to>
      <cdr:x>0.28341</cdr:x>
      <cdr:y>0.99231</cdr:y>
    </cdr:to>
    <cdr:sp macro="" textlink="">
      <cdr:nvSpPr>
        <cdr:cNvPr id="2" name="1 CuadroTexto"/>
        <cdr:cNvSpPr txBox="1"/>
      </cdr:nvSpPr>
      <cdr:spPr>
        <a:xfrm xmlns:a="http://schemas.openxmlformats.org/drawingml/2006/main">
          <a:off x="724959" y="6434817"/>
          <a:ext cx="3401859" cy="3497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 </a:t>
          </a:r>
          <a:r>
            <a:rPr lang="es-ES" sz="1400"/>
            <a:t>TSS</a:t>
          </a:r>
        </a:p>
      </cdr:txBody>
    </cdr:sp>
  </cdr:relSizeAnchor>
</c:userShapes>
</file>

<file path=xl/drawings/drawing118.xml><?xml version="1.0" encoding="utf-8"?>
<xdr:wsDr xmlns:xdr="http://schemas.openxmlformats.org/drawingml/2006/spreadsheetDrawing" xmlns:a="http://schemas.openxmlformats.org/drawingml/2006/main">
  <xdr:twoCellAnchor editAs="oneCell">
    <xdr:from>
      <xdr:col>1</xdr:col>
      <xdr:colOff>310915</xdr:colOff>
      <xdr:row>0</xdr:row>
      <xdr:rowOff>281149</xdr:rowOff>
    </xdr:from>
    <xdr:to>
      <xdr:col>2</xdr:col>
      <xdr:colOff>242455</xdr:colOff>
      <xdr:row>1</xdr:row>
      <xdr:rowOff>150992</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22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0915" y="281149"/>
          <a:ext cx="1282358" cy="9608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19</xdr:row>
      <xdr:rowOff>294409</xdr:rowOff>
    </xdr:from>
    <xdr:to>
      <xdr:col>9</xdr:col>
      <xdr:colOff>1610590</xdr:colOff>
      <xdr:row>47</xdr:row>
      <xdr:rowOff>34637</xdr:rowOff>
    </xdr:to>
    <xdr:graphicFrame macro="">
      <xdr:nvGraphicFramePr>
        <xdr:cNvPr id="6" name="Gráfico 5">
          <a:extLst>
            <a:ext uri="{FF2B5EF4-FFF2-40B4-BE49-F238E27FC236}">
              <a16:creationId xmlns:a16="http://schemas.microsoft.com/office/drawing/2014/main" id="{00000000-0008-0000-2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9.xml><?xml version="1.0" encoding="utf-8"?>
<c:userShapes xmlns:c="http://schemas.openxmlformats.org/drawingml/2006/chart">
  <cdr:relSizeAnchor xmlns:cdr="http://schemas.openxmlformats.org/drawingml/2006/chartDrawing">
    <cdr:from>
      <cdr:x>0.01742</cdr:x>
      <cdr:y>0.95287</cdr:y>
    </cdr:from>
    <cdr:to>
      <cdr:x>0.67906</cdr:x>
      <cdr:y>1</cdr:y>
    </cdr:to>
    <cdr:sp macro="" textlink="">
      <cdr:nvSpPr>
        <cdr:cNvPr id="2" name="4 CuadroTexto">
          <a:extLst xmlns:a="http://schemas.openxmlformats.org/drawingml/2006/main">
            <a:ext uri="{FF2B5EF4-FFF2-40B4-BE49-F238E27FC236}">
              <a16:creationId xmlns:a16="http://schemas.microsoft.com/office/drawing/2014/main" id="{00000000-0008-0000-2200-000005000000}"/>
            </a:ext>
          </a:extLst>
        </cdr:cNvPr>
        <cdr:cNvSpPr txBox="1"/>
      </cdr:nvSpPr>
      <cdr:spPr>
        <a:xfrm xmlns:a="http://schemas.openxmlformats.org/drawingml/2006/main">
          <a:off x="379846" y="8118977"/>
          <a:ext cx="14426045" cy="401567"/>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600" b="1"/>
            <a:t>Fuente: </a:t>
          </a:r>
          <a:r>
            <a:rPr lang="en-US" sz="1600"/>
            <a:t>Superintendencia de Salud y Riesgos  Laborales (SISALRIL)</a:t>
          </a:r>
        </a:p>
      </cdr:txBody>
    </cdr:sp>
  </cdr:relSizeAnchor>
</c:userShapes>
</file>

<file path=xl/drawings/drawing120.xml><?xml version="1.0" encoding="utf-8"?>
<xdr:wsDr xmlns:xdr="http://schemas.openxmlformats.org/drawingml/2006/spreadsheetDrawing" xmlns:a="http://schemas.openxmlformats.org/drawingml/2006/main">
  <xdr:twoCellAnchor>
    <xdr:from>
      <xdr:col>0</xdr:col>
      <xdr:colOff>0</xdr:colOff>
      <xdr:row>0</xdr:row>
      <xdr:rowOff>1</xdr:rowOff>
    </xdr:from>
    <xdr:to>
      <xdr:col>1</xdr:col>
      <xdr:colOff>0</xdr:colOff>
      <xdr:row>2</xdr:row>
      <xdr:rowOff>168519</xdr:rowOff>
    </xdr:to>
    <xdr:sp macro="" textlink="">
      <xdr:nvSpPr>
        <xdr:cNvPr id="2" name="3 Rectángulo redondeado">
          <a:extLst>
            <a:ext uri="{FF2B5EF4-FFF2-40B4-BE49-F238E27FC236}">
              <a16:creationId xmlns:a16="http://schemas.microsoft.com/office/drawing/2014/main" id="{00000000-0008-0000-0100-000002000000}"/>
            </a:ext>
          </a:extLst>
        </xdr:cNvPr>
        <xdr:cNvSpPr/>
      </xdr:nvSpPr>
      <xdr:spPr>
        <a:xfrm>
          <a:off x="0" y="1"/>
          <a:ext cx="8172450" cy="549518"/>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1800" b="1">
              <a:solidFill>
                <a:schemeClr val="lt1"/>
              </a:solidFill>
              <a:effectLst/>
              <a:latin typeface="+mn-lt"/>
              <a:ea typeface="+mn-ea"/>
              <a:cs typeface="+mn-cs"/>
            </a:rPr>
            <a:t> Sistema Dominicano Seguridad Social (SDSS)</a:t>
          </a:r>
          <a:endParaRPr lang="en-US" sz="2400" b="1"/>
        </a:p>
      </xdr:txBody>
    </xdr:sp>
    <xdr:clientData/>
  </xdr:twoCellAnchor>
  <xdr:twoCellAnchor editAs="oneCell">
    <xdr:from>
      <xdr:col>0</xdr:col>
      <xdr:colOff>198528</xdr:colOff>
      <xdr:row>0</xdr:row>
      <xdr:rowOff>104618</xdr:rowOff>
    </xdr:from>
    <xdr:to>
      <xdr:col>0</xdr:col>
      <xdr:colOff>868371</xdr:colOff>
      <xdr:row>2</xdr:row>
      <xdr:rowOff>66675</xdr:rowOff>
    </xdr:to>
    <xdr:pic>
      <xdr:nvPicPr>
        <xdr:cNvPr id="3" name="1 Imagen" descr="Logo_2x4.bmp">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063" t="10325" r="3969" b="15109"/>
        <a:stretch/>
      </xdr:blipFill>
      <xdr:spPr bwMode="auto">
        <a:xfrm>
          <a:off x="198528" y="104618"/>
          <a:ext cx="669843" cy="428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1.xml><?xml version="1.0" encoding="utf-8"?>
<xdr:wsDr xmlns:xdr="http://schemas.openxmlformats.org/drawingml/2006/spreadsheetDrawing" xmlns:a="http://schemas.openxmlformats.org/drawingml/2006/main">
  <xdr:twoCellAnchor>
    <xdr:from>
      <xdr:col>0</xdr:col>
      <xdr:colOff>155298</xdr:colOff>
      <xdr:row>9</xdr:row>
      <xdr:rowOff>33546</xdr:rowOff>
    </xdr:from>
    <xdr:to>
      <xdr:col>11</xdr:col>
      <xdr:colOff>486602</xdr:colOff>
      <xdr:row>22</xdr:row>
      <xdr:rowOff>152400</xdr:rowOff>
    </xdr:to>
    <xdr:sp macro="" textlink="">
      <xdr:nvSpPr>
        <xdr:cNvPr id="2" name="1 CuadroTexto">
          <a:extLst>
            <a:ext uri="{FF2B5EF4-FFF2-40B4-BE49-F238E27FC236}">
              <a16:creationId xmlns:a16="http://schemas.microsoft.com/office/drawing/2014/main" id="{00000000-0008-0000-5C00-000002000000}"/>
            </a:ext>
          </a:extLst>
        </xdr:cNvPr>
        <xdr:cNvSpPr txBox="1"/>
      </xdr:nvSpPr>
      <xdr:spPr>
        <a:xfrm>
          <a:off x="155298" y="1748046"/>
          <a:ext cx="8541854" cy="2595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BENEFICIOS, SOLICITUDES Y BENEFICIARIOS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rPr>
            <a:t>Estadísticas del Sistema Dominicano de Seguridad Social</a:t>
          </a:r>
        </a:p>
      </xdr:txBody>
    </xdr:sp>
    <xdr:clientData/>
  </xdr:twoCellAnchor>
  <xdr:twoCellAnchor editAs="oneCell">
    <xdr:from>
      <xdr:col>0</xdr:col>
      <xdr:colOff>256759</xdr:colOff>
      <xdr:row>1</xdr:row>
      <xdr:rowOff>173934</xdr:rowOff>
    </xdr:from>
    <xdr:to>
      <xdr:col>1</xdr:col>
      <xdr:colOff>513522</xdr:colOff>
      <xdr:row>5</xdr:row>
      <xdr:rowOff>39533</xdr:rowOff>
    </xdr:to>
    <xdr:pic>
      <xdr:nvPicPr>
        <xdr:cNvPr id="3" name="4 Imagen" descr="logo_2x4.bmp">
          <a:extLst>
            <a:ext uri="{FF2B5EF4-FFF2-40B4-BE49-F238E27FC236}">
              <a16:creationId xmlns:a16="http://schemas.microsoft.com/office/drawing/2014/main" id="{00000000-0008-0000-5C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627" t="9783" r="3607" b="13044"/>
        <a:stretch/>
      </xdr:blipFill>
      <xdr:spPr bwMode="auto">
        <a:xfrm>
          <a:off x="256759" y="364434"/>
          <a:ext cx="1018763" cy="627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2.xml><?xml version="1.0" encoding="utf-8"?>
<xdr:wsDr xmlns:xdr="http://schemas.openxmlformats.org/drawingml/2006/spreadsheetDrawing" xmlns:a="http://schemas.openxmlformats.org/drawingml/2006/main">
  <xdr:twoCellAnchor editAs="oneCell">
    <xdr:from>
      <xdr:col>0</xdr:col>
      <xdr:colOff>190500</xdr:colOff>
      <xdr:row>1</xdr:row>
      <xdr:rowOff>173182</xdr:rowOff>
    </xdr:from>
    <xdr:to>
      <xdr:col>2</xdr:col>
      <xdr:colOff>0</xdr:colOff>
      <xdr:row>6</xdr:row>
      <xdr:rowOff>62893</xdr:rowOff>
    </xdr:to>
    <xdr:pic>
      <xdr:nvPicPr>
        <xdr:cNvPr id="3" name="6 Imagen" descr="logo_2x4.bmp">
          <a:extLst>
            <a:ext uri="{FF2B5EF4-FFF2-40B4-BE49-F238E27FC236}">
              <a16:creationId xmlns:a16="http://schemas.microsoft.com/office/drawing/2014/main" id="{00000000-0008-0000-62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90500" y="363682"/>
          <a:ext cx="1333500" cy="8422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299864</xdr:colOff>
      <xdr:row>10</xdr:row>
      <xdr:rowOff>309472</xdr:rowOff>
    </xdr:from>
    <xdr:to>
      <xdr:col>15</xdr:col>
      <xdr:colOff>381000</xdr:colOff>
      <xdr:row>26</xdr:row>
      <xdr:rowOff>108857</xdr:rowOff>
    </xdr:to>
    <xdr:sp macro="" textlink="">
      <xdr:nvSpPr>
        <xdr:cNvPr id="5" name="CuadroTexto 4">
          <a:extLst>
            <a:ext uri="{FF2B5EF4-FFF2-40B4-BE49-F238E27FC236}">
              <a16:creationId xmlns:a16="http://schemas.microsoft.com/office/drawing/2014/main" id="{00000000-0008-0000-6200-000005000000}"/>
            </a:ext>
          </a:extLst>
        </xdr:cNvPr>
        <xdr:cNvSpPr txBox="1"/>
      </xdr:nvSpPr>
      <xdr:spPr>
        <a:xfrm>
          <a:off x="299864" y="2214472"/>
          <a:ext cx="11375065" cy="3432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DO" sz="5400" b="1">
              <a:solidFill>
                <a:schemeClr val="accent3">
                  <a:lumMod val="50000"/>
                </a:schemeClr>
              </a:solidFill>
              <a:latin typeface="+mn-lt"/>
              <a:ea typeface="+mn-ea"/>
              <a:cs typeface="+mn-cs"/>
            </a:rPr>
            <a:t>Subsidios Seguro</a:t>
          </a:r>
          <a:r>
            <a:rPr lang="es-DO" sz="5400" b="1" baseline="0">
              <a:solidFill>
                <a:schemeClr val="accent3">
                  <a:lumMod val="50000"/>
                </a:schemeClr>
              </a:solidFill>
              <a:latin typeface="+mn-lt"/>
              <a:ea typeface="+mn-ea"/>
              <a:cs typeface="+mn-cs"/>
            </a:rPr>
            <a:t> Familiar de Salud (S</a:t>
          </a:r>
          <a:r>
            <a:rPr lang="es-DO" sz="5400" b="1">
              <a:solidFill>
                <a:schemeClr val="accent3">
                  <a:lumMod val="50000"/>
                </a:schemeClr>
              </a:solidFill>
              <a:latin typeface="+mn-lt"/>
              <a:ea typeface="+mn-ea"/>
              <a:cs typeface="+mn-cs"/>
            </a:rPr>
            <a:t>FS) RC:</a:t>
          </a:r>
        </a:p>
        <a:p>
          <a:pPr marL="0" marR="0" indent="0" algn="l" defTabSz="914400" eaLnBrk="1" fontAlgn="auto" latinLnBrk="0" hangingPunct="1">
            <a:lnSpc>
              <a:spcPct val="100000"/>
            </a:lnSpc>
            <a:spcBef>
              <a:spcPts val="0"/>
            </a:spcBef>
            <a:spcAft>
              <a:spcPts val="0"/>
            </a:spcAft>
            <a:buClrTx/>
            <a:buSzTx/>
            <a:buFontTx/>
            <a:buNone/>
            <a:tabLst/>
            <a:defRPr/>
          </a:pPr>
          <a:r>
            <a:rPr lang="es-DO" sz="4800" b="1">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Enfermedad Común</a:t>
          </a:r>
        </a:p>
        <a:p>
          <a:pPr marL="0" marR="0" indent="0" algn="l" defTabSz="914400" eaLnBrk="1" fontAlgn="auto" latinLnBrk="0" hangingPunct="1">
            <a:lnSpc>
              <a:spcPct val="100000"/>
            </a:lnSpc>
            <a:spcBef>
              <a:spcPts val="0"/>
            </a:spcBef>
            <a:spcAft>
              <a:spcPts val="0"/>
            </a:spcAft>
            <a:buClrTx/>
            <a:buSzTx/>
            <a:buFontTx/>
            <a:buNone/>
            <a:tabLst/>
            <a:defRPr/>
          </a:pPr>
          <a:r>
            <a:rPr lang="es-DO" sz="3600" b="1" baseline="0">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Maternidad y Lactancia</a:t>
          </a:r>
        </a:p>
      </xdr:txBody>
    </xdr:sp>
    <xdr:clientData/>
  </xdr:twoCellAnchor>
</xdr:wsDr>
</file>

<file path=xl/drawings/drawing123.xml><?xml version="1.0" encoding="utf-8"?>
<xdr:wsDr xmlns:xdr="http://schemas.openxmlformats.org/drawingml/2006/spreadsheetDrawing" xmlns:a="http://schemas.openxmlformats.org/drawingml/2006/main">
  <xdr:twoCellAnchor>
    <xdr:from>
      <xdr:col>0</xdr:col>
      <xdr:colOff>1</xdr:colOff>
      <xdr:row>0</xdr:row>
      <xdr:rowOff>33618</xdr:rowOff>
    </xdr:from>
    <xdr:to>
      <xdr:col>15</xdr:col>
      <xdr:colOff>0</xdr:colOff>
      <xdr:row>3</xdr:row>
      <xdr:rowOff>145677</xdr:rowOff>
    </xdr:to>
    <xdr:sp macro="" textlink="">
      <xdr:nvSpPr>
        <xdr:cNvPr id="5" name="4 Rectángulo redondeado">
          <a:extLst>
            <a:ext uri="{FF2B5EF4-FFF2-40B4-BE49-F238E27FC236}">
              <a16:creationId xmlns:a16="http://schemas.microsoft.com/office/drawing/2014/main" id="{00000000-0008-0000-6300-000005000000}"/>
            </a:ext>
          </a:extLst>
        </xdr:cNvPr>
        <xdr:cNvSpPr/>
      </xdr:nvSpPr>
      <xdr:spPr>
        <a:xfrm>
          <a:off x="1" y="33618"/>
          <a:ext cx="11329146" cy="683559"/>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mn-lt"/>
              <a:ea typeface="+mn-ea"/>
              <a:cs typeface="+mn-cs"/>
            </a:rPr>
            <a:t>Subsidios</a:t>
          </a:r>
          <a:endParaRPr lang="es-DO" sz="5400">
            <a:effectLst/>
          </a:endParaRPr>
        </a:p>
      </xdr:txBody>
    </xdr:sp>
    <xdr:clientData/>
  </xdr:twoCellAnchor>
  <xdr:twoCellAnchor editAs="oneCell">
    <xdr:from>
      <xdr:col>0</xdr:col>
      <xdr:colOff>141195</xdr:colOff>
      <xdr:row>0</xdr:row>
      <xdr:rowOff>118783</xdr:rowOff>
    </xdr:from>
    <xdr:to>
      <xdr:col>1</xdr:col>
      <xdr:colOff>113740</xdr:colOff>
      <xdr:row>2</xdr:row>
      <xdr:rowOff>224118</xdr:rowOff>
    </xdr:to>
    <xdr:pic>
      <xdr:nvPicPr>
        <xdr:cNvPr id="6" name="6 Imagen" descr="logo_2x4.bmp">
          <a:extLst>
            <a:ext uri="{FF2B5EF4-FFF2-40B4-BE49-F238E27FC236}">
              <a16:creationId xmlns:a16="http://schemas.microsoft.com/office/drawing/2014/main" id="{00000000-0008-0000-63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41195" y="118783"/>
          <a:ext cx="734545" cy="463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141195</xdr:colOff>
      <xdr:row>0</xdr:row>
      <xdr:rowOff>118783</xdr:rowOff>
    </xdr:from>
    <xdr:to>
      <xdr:col>1</xdr:col>
      <xdr:colOff>131670</xdr:colOff>
      <xdr:row>2</xdr:row>
      <xdr:rowOff>303120</xdr:rowOff>
    </xdr:to>
    <xdr:pic>
      <xdr:nvPicPr>
        <xdr:cNvPr id="4" name="6 Imagen" descr="logo_2x4.bmp">
          <a:hlinkClick xmlns:r="http://schemas.openxmlformats.org/officeDocument/2006/relationships" r:id="rId2"/>
          <a:extLst>
            <a:ext uri="{FF2B5EF4-FFF2-40B4-BE49-F238E27FC236}">
              <a16:creationId xmlns:a16="http://schemas.microsoft.com/office/drawing/2014/main" id="{00000000-0008-0000-6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195" y="11878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4.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4</xdr:row>
      <xdr:rowOff>28574</xdr:rowOff>
    </xdr:to>
    <xdr:sp macro="" textlink="">
      <xdr:nvSpPr>
        <xdr:cNvPr id="4" name="6 Rectángulo redondeado">
          <a:extLst>
            <a:ext uri="{FF2B5EF4-FFF2-40B4-BE49-F238E27FC236}">
              <a16:creationId xmlns:a16="http://schemas.microsoft.com/office/drawing/2014/main" id="{00000000-0008-0000-6400-000004000000}"/>
            </a:ext>
          </a:extLst>
        </xdr:cNvPr>
        <xdr:cNvSpPr/>
      </xdr:nvSpPr>
      <xdr:spPr>
        <a:xfrm>
          <a:off x="0" y="0"/>
          <a:ext cx="9086850" cy="790574"/>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Análisis  de Subsidios por </a:t>
          </a:r>
        </a:p>
        <a:p>
          <a:pPr algn="ctr" eaLnBrk="1" fontAlgn="auto" latinLnBrk="0" hangingPunct="1"/>
          <a:r>
            <a:rPr lang="es-DO" sz="1800" b="1">
              <a:solidFill>
                <a:schemeClr val="lt1"/>
              </a:solidFill>
              <a:effectLst/>
              <a:latin typeface="+mn-lt"/>
              <a:ea typeface="+mn-ea"/>
              <a:cs typeface="+mn-cs"/>
            </a:rPr>
            <a:t>Maternidad, Lactancia y Enfermedad Común</a:t>
          </a:r>
        </a:p>
      </xdr:txBody>
    </xdr:sp>
    <xdr:clientData/>
  </xdr:twoCellAnchor>
  <xdr:twoCellAnchor editAs="oneCell">
    <xdr:from>
      <xdr:col>0</xdr:col>
      <xdr:colOff>477372</xdr:colOff>
      <xdr:row>0</xdr:row>
      <xdr:rowOff>93569</xdr:rowOff>
    </xdr:from>
    <xdr:to>
      <xdr:col>1</xdr:col>
      <xdr:colOff>353547</xdr:colOff>
      <xdr:row>3</xdr:row>
      <xdr:rowOff>64994</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64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7372" y="9356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5.xml><?xml version="1.0" encoding="utf-8"?>
<xdr:wsDr xmlns:xdr="http://schemas.openxmlformats.org/drawingml/2006/spreadsheetDrawing" xmlns:a="http://schemas.openxmlformats.org/drawingml/2006/main">
  <xdr:twoCellAnchor>
    <xdr:from>
      <xdr:col>0</xdr:col>
      <xdr:colOff>28576</xdr:colOff>
      <xdr:row>7</xdr:row>
      <xdr:rowOff>142875</xdr:rowOff>
    </xdr:from>
    <xdr:to>
      <xdr:col>9</xdr:col>
      <xdr:colOff>933450</xdr:colOff>
      <xdr:row>34</xdr:row>
      <xdr:rowOff>28575</xdr:rowOff>
    </xdr:to>
    <xdr:graphicFrame macro="">
      <xdr:nvGraphicFramePr>
        <xdr:cNvPr id="3" name="3 Gráfico">
          <a:extLst>
            <a:ext uri="{FF2B5EF4-FFF2-40B4-BE49-F238E27FC236}">
              <a16:creationId xmlns:a16="http://schemas.microsoft.com/office/drawing/2014/main" id="{00000000-0008-0000-6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361949</xdr:colOff>
      <xdr:row>34</xdr:row>
      <xdr:rowOff>9525</xdr:rowOff>
    </xdr:from>
    <xdr:to>
      <xdr:col>10</xdr:col>
      <xdr:colOff>0</xdr:colOff>
      <xdr:row>36</xdr:row>
      <xdr:rowOff>123825</xdr:rowOff>
    </xdr:to>
    <xdr:sp macro="" textlink="">
      <xdr:nvSpPr>
        <xdr:cNvPr id="4" name="3 CuadroTexto">
          <a:extLst>
            <a:ext uri="{FF2B5EF4-FFF2-40B4-BE49-F238E27FC236}">
              <a16:creationId xmlns:a16="http://schemas.microsoft.com/office/drawing/2014/main" id="{00000000-0008-0000-6500-000004000000}"/>
            </a:ext>
          </a:extLst>
        </xdr:cNvPr>
        <xdr:cNvSpPr txBox="1"/>
      </xdr:nvSpPr>
      <xdr:spPr>
        <a:xfrm>
          <a:off x="361949" y="6800850"/>
          <a:ext cx="11268076" cy="495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050" b="1"/>
            <a:t>Fuente: </a:t>
          </a:r>
          <a:r>
            <a:rPr lang="es-DO" sz="1050"/>
            <a:t>Dirección de Control de Subsidios, SISALRIL.  </a:t>
          </a:r>
        </a:p>
        <a:p>
          <a:r>
            <a:rPr lang="es-DO" sz="1050" b="1"/>
            <a:t>Nota:</a:t>
          </a:r>
          <a:r>
            <a:rPr lang="es-DO" sz="1050" b="1" baseline="0"/>
            <a:t> </a:t>
          </a:r>
          <a:r>
            <a:rPr lang="es-DO" sz="1050"/>
            <a:t>El Subsidio por Maternidad y Lactancia  entró en vigencia en septiembre de 2008 y el de</a:t>
          </a:r>
          <a:r>
            <a:rPr lang="es-DO" sz="1050" baseline="0"/>
            <a:t> </a:t>
          </a:r>
          <a:r>
            <a:rPr lang="es-DO" sz="1200" baseline="0">
              <a:solidFill>
                <a:schemeClr val="dk1"/>
              </a:solidFill>
              <a:effectLst/>
              <a:latin typeface="+mn-lt"/>
              <a:ea typeface="+mn-ea"/>
              <a:cs typeface="+mn-cs"/>
            </a:rPr>
            <a:t>e</a:t>
          </a:r>
          <a:r>
            <a:rPr lang="es-DO" sz="1200">
              <a:solidFill>
                <a:schemeClr val="dk1"/>
              </a:solidFill>
              <a:effectLst/>
              <a:latin typeface="+mn-lt"/>
              <a:ea typeface="+mn-ea"/>
              <a:cs typeface="+mn-cs"/>
            </a:rPr>
            <a:t>nfermedad</a:t>
          </a:r>
          <a:r>
            <a:rPr lang="es-DO" sz="1050" baseline="0">
              <a:solidFill>
                <a:schemeClr val="dk1"/>
              </a:solidFill>
              <a:effectLst/>
              <a:latin typeface="+mn-lt"/>
              <a:ea typeface="+mn-ea"/>
              <a:cs typeface="+mn-cs"/>
            </a:rPr>
            <a:t> en septiembre de 2009.</a:t>
          </a:r>
          <a:endParaRPr lang="es-DO" sz="1050"/>
        </a:p>
      </xdr:txBody>
    </xdr:sp>
    <xdr:clientData/>
  </xdr:twoCellAnchor>
  <xdr:twoCellAnchor editAs="oneCell">
    <xdr:from>
      <xdr:col>0</xdr:col>
      <xdr:colOff>219075</xdr:colOff>
      <xdr:row>0</xdr:row>
      <xdr:rowOff>93889</xdr:rowOff>
    </xdr:from>
    <xdr:to>
      <xdr:col>0</xdr:col>
      <xdr:colOff>981075</xdr:colOff>
      <xdr:row>0</xdr:row>
      <xdr:rowOff>638175</xdr:rowOff>
    </xdr:to>
    <xdr:pic>
      <xdr:nvPicPr>
        <xdr:cNvPr id="6" name="5 Imagen" descr="logo_2x4.bmp">
          <a:extLst>
            <a:ext uri="{FF2B5EF4-FFF2-40B4-BE49-F238E27FC236}">
              <a16:creationId xmlns:a16="http://schemas.microsoft.com/office/drawing/2014/main" id="{00000000-0008-0000-65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075" y="93889"/>
          <a:ext cx="762000" cy="544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6.xml><?xml version="1.0" encoding="utf-8"?>
<xdr:wsDr xmlns:xdr="http://schemas.openxmlformats.org/drawingml/2006/spreadsheetDrawing" xmlns:a="http://schemas.openxmlformats.org/drawingml/2006/main">
  <xdr:twoCellAnchor>
    <xdr:from>
      <xdr:col>0</xdr:col>
      <xdr:colOff>81641</xdr:colOff>
      <xdr:row>7</xdr:row>
      <xdr:rowOff>122464</xdr:rowOff>
    </xdr:from>
    <xdr:to>
      <xdr:col>9</xdr:col>
      <xdr:colOff>1673678</xdr:colOff>
      <xdr:row>41</xdr:row>
      <xdr:rowOff>95251</xdr:rowOff>
    </xdr:to>
    <xdr:graphicFrame macro="">
      <xdr:nvGraphicFramePr>
        <xdr:cNvPr id="3" name="3 Gráfico">
          <a:extLst>
            <a:ext uri="{FF2B5EF4-FFF2-40B4-BE49-F238E27FC236}">
              <a16:creationId xmlns:a16="http://schemas.microsoft.com/office/drawing/2014/main" id="{00000000-0008-0000-6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748392</xdr:colOff>
      <xdr:row>0</xdr:row>
      <xdr:rowOff>176892</xdr:rowOff>
    </xdr:from>
    <xdr:to>
      <xdr:col>0</xdr:col>
      <xdr:colOff>1785640</xdr:colOff>
      <xdr:row>0</xdr:row>
      <xdr:rowOff>925286</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66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8392" y="176892"/>
          <a:ext cx="1037248" cy="7483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7.xml><?xml version="1.0" encoding="utf-8"?>
<c:userShapes xmlns:c="http://schemas.openxmlformats.org/drawingml/2006/chart">
  <cdr:relSizeAnchor xmlns:cdr="http://schemas.openxmlformats.org/drawingml/2006/chartDrawing">
    <cdr:from>
      <cdr:x>0.03133</cdr:x>
      <cdr:y>0.91408</cdr:y>
    </cdr:from>
    <cdr:to>
      <cdr:x>0.8925</cdr:x>
      <cdr:y>0.97775</cdr:y>
    </cdr:to>
    <cdr:sp macro="" textlink="">
      <cdr:nvSpPr>
        <cdr:cNvPr id="2" name="4 CuadroTexto"/>
        <cdr:cNvSpPr txBox="1"/>
      </cdr:nvSpPr>
      <cdr:spPr>
        <a:xfrm xmlns:a="http://schemas.openxmlformats.org/drawingml/2006/main">
          <a:off x="511628" y="8942951"/>
          <a:ext cx="14061624" cy="62287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a:t>Dirección de Control de Subsidios, SISALRIL.  </a:t>
          </a:r>
        </a:p>
        <a:p xmlns:a="http://schemas.openxmlformats.org/drawingml/2006/main">
          <a:r>
            <a:rPr lang="es-DO" sz="1600" b="1">
              <a:solidFill>
                <a:schemeClr val="dk1"/>
              </a:solidFill>
              <a:effectLst/>
              <a:latin typeface="+mn-lt"/>
              <a:ea typeface="+mn-ea"/>
              <a:cs typeface="+mn-cs"/>
            </a:rPr>
            <a:t>Nota</a:t>
          </a:r>
          <a:r>
            <a:rPr lang="es-DO" sz="1600">
              <a:solidFill>
                <a:schemeClr val="dk1"/>
              </a:solidFill>
              <a:effectLst/>
              <a:latin typeface="+mn-lt"/>
              <a:ea typeface="+mn-ea"/>
              <a:cs typeface="+mn-cs"/>
            </a:rPr>
            <a:t>:</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El Subsidio por Maternidad y Lactancia  entró en vigencia en septiembre de 2008 y el de</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Enfermedad</a:t>
          </a:r>
          <a:r>
            <a:rPr lang="es-DO" sz="1600" baseline="0">
              <a:solidFill>
                <a:schemeClr val="dk1"/>
              </a:solidFill>
              <a:effectLst/>
              <a:latin typeface="+mn-lt"/>
              <a:ea typeface="+mn-ea"/>
              <a:cs typeface="+mn-cs"/>
            </a:rPr>
            <a:t> en septiembre de 2009</a:t>
          </a:r>
          <a:r>
            <a:rPr lang="es-DO" sz="1400" baseline="0">
              <a:solidFill>
                <a:schemeClr val="dk1"/>
              </a:solidFill>
              <a:effectLst/>
              <a:latin typeface="+mn-lt"/>
              <a:ea typeface="+mn-ea"/>
              <a:cs typeface="+mn-cs"/>
            </a:rPr>
            <a:t>.</a:t>
          </a:r>
          <a:endParaRPr lang="en-US" sz="1400">
            <a:effectLst/>
          </a:endParaRPr>
        </a:p>
      </cdr:txBody>
    </cdr:sp>
  </cdr:relSizeAnchor>
</c:userShapes>
</file>

<file path=xl/drawings/drawing128.xml><?xml version="1.0" encoding="utf-8"?>
<xdr:wsDr xmlns:xdr="http://schemas.openxmlformats.org/drawingml/2006/spreadsheetDrawing" xmlns:a="http://schemas.openxmlformats.org/drawingml/2006/main">
  <xdr:twoCellAnchor>
    <xdr:from>
      <xdr:col>0</xdr:col>
      <xdr:colOff>257736</xdr:colOff>
      <xdr:row>11</xdr:row>
      <xdr:rowOff>10188</xdr:rowOff>
    </xdr:from>
    <xdr:to>
      <xdr:col>11</xdr:col>
      <xdr:colOff>606137</xdr:colOff>
      <xdr:row>26</xdr:row>
      <xdr:rowOff>99835</xdr:rowOff>
    </xdr:to>
    <xdr:sp macro="" textlink="">
      <xdr:nvSpPr>
        <xdr:cNvPr id="2" name="1 CuadroTexto">
          <a:extLst>
            <a:ext uri="{FF2B5EF4-FFF2-40B4-BE49-F238E27FC236}">
              <a16:creationId xmlns:a16="http://schemas.microsoft.com/office/drawing/2014/main" id="{00000000-0008-0000-6700-000002000000}"/>
            </a:ext>
          </a:extLst>
        </xdr:cNvPr>
        <xdr:cNvSpPr txBox="1"/>
      </xdr:nvSpPr>
      <xdr:spPr>
        <a:xfrm>
          <a:off x="257736" y="2105688"/>
          <a:ext cx="8591856" cy="2947147"/>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8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chemeClr val="accent3">
                  <a:lumMod val="50000"/>
                </a:schemeClr>
              </a:solidFill>
              <a:effectLst/>
              <a:latin typeface="+mn-lt"/>
              <a:ea typeface="+mn-ea"/>
              <a:cs typeface="+mn-cs"/>
            </a:rPr>
            <a:t>Pensiones del Seguro de Vejez, Discapacidad y Sobrevivencia (SVDS)</a:t>
          </a:r>
        </a:p>
      </xdr:txBody>
    </xdr:sp>
    <xdr:clientData/>
  </xdr:twoCellAnchor>
  <xdr:twoCellAnchor editAs="oneCell">
    <xdr:from>
      <xdr:col>0</xdr:col>
      <xdr:colOff>190500</xdr:colOff>
      <xdr:row>1</xdr:row>
      <xdr:rowOff>173182</xdr:rowOff>
    </xdr:from>
    <xdr:to>
      <xdr:col>2</xdr:col>
      <xdr:colOff>558512</xdr:colOff>
      <xdr:row>8</xdr:row>
      <xdr:rowOff>113078</xdr:rowOff>
    </xdr:to>
    <xdr:pic>
      <xdr:nvPicPr>
        <xdr:cNvPr id="3" name="6 Imagen" descr="logo_2x4.bmp">
          <a:extLst>
            <a:ext uri="{FF2B5EF4-FFF2-40B4-BE49-F238E27FC236}">
              <a16:creationId xmlns:a16="http://schemas.microsoft.com/office/drawing/2014/main" id="{00000000-0008-0000-67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90500" y="363682"/>
          <a:ext cx="1892012" cy="1194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9.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3</xdr:row>
      <xdr:rowOff>66261</xdr:rowOff>
    </xdr:to>
    <xdr:sp macro="" textlink="">
      <xdr:nvSpPr>
        <xdr:cNvPr id="4" name="6 Rectángulo redondeado">
          <a:extLst>
            <a:ext uri="{FF2B5EF4-FFF2-40B4-BE49-F238E27FC236}">
              <a16:creationId xmlns:a16="http://schemas.microsoft.com/office/drawing/2014/main" id="{00000000-0008-0000-6800-000004000000}"/>
            </a:ext>
          </a:extLst>
        </xdr:cNvPr>
        <xdr:cNvSpPr/>
      </xdr:nvSpPr>
      <xdr:spPr>
        <a:xfrm>
          <a:off x="0" y="0"/>
          <a:ext cx="8133522" cy="762000"/>
        </a:xfrm>
        <a:prstGeom prst="roundRect">
          <a:avLst/>
        </a:prstGeom>
        <a:solidFill>
          <a:schemeClr val="accent1">
            <a:lumMod val="50000"/>
          </a:schemeClr>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Pensiones Otorgadas </a:t>
          </a:r>
          <a:endParaRPr lang="es-DO" sz="2800">
            <a:effectLst/>
          </a:endParaRPr>
        </a:p>
      </xdr:txBody>
    </xdr:sp>
    <xdr:clientData/>
  </xdr:twoCellAnchor>
  <xdr:twoCellAnchor editAs="oneCell">
    <xdr:from>
      <xdr:col>0</xdr:col>
      <xdr:colOff>231914</xdr:colOff>
      <xdr:row>0</xdr:row>
      <xdr:rowOff>132278</xdr:rowOff>
    </xdr:from>
    <xdr:to>
      <xdr:col>1</xdr:col>
      <xdr:colOff>107674</xdr:colOff>
      <xdr:row>2</xdr:row>
      <xdr:rowOff>212241</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68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1914" y="132278"/>
          <a:ext cx="637760" cy="4609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0.xml><?xml version="1.0" encoding="utf-8"?>
<xdr:wsDr xmlns:xdr="http://schemas.openxmlformats.org/drawingml/2006/spreadsheetDrawing" xmlns:a="http://schemas.openxmlformats.org/drawingml/2006/main">
  <xdr:twoCellAnchor>
    <xdr:from>
      <xdr:col>0</xdr:col>
      <xdr:colOff>204109</xdr:colOff>
      <xdr:row>22</xdr:row>
      <xdr:rowOff>336467</xdr:rowOff>
    </xdr:from>
    <xdr:to>
      <xdr:col>11</xdr:col>
      <xdr:colOff>796635</xdr:colOff>
      <xdr:row>67</xdr:row>
      <xdr:rowOff>69273</xdr:rowOff>
    </xdr:to>
    <xdr:graphicFrame macro="">
      <xdr:nvGraphicFramePr>
        <xdr:cNvPr id="4" name="3 Gráfico">
          <a:extLst>
            <a:ext uri="{FF2B5EF4-FFF2-40B4-BE49-F238E27FC236}">
              <a16:creationId xmlns:a16="http://schemas.microsoft.com/office/drawing/2014/main" id="{00000000-0008-0000-69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453982</xdr:colOff>
      <xdr:row>0</xdr:row>
      <xdr:rowOff>282036</xdr:rowOff>
    </xdr:from>
    <xdr:ext cx="1194727" cy="823851"/>
    <xdr:pic>
      <xdr:nvPicPr>
        <xdr:cNvPr id="6" name="5 Imagen" descr="logo_2x4.bmp">
          <a:hlinkClick xmlns:r="http://schemas.openxmlformats.org/officeDocument/2006/relationships" r:id="rId2"/>
          <a:extLst>
            <a:ext uri="{FF2B5EF4-FFF2-40B4-BE49-F238E27FC236}">
              <a16:creationId xmlns:a16="http://schemas.microsoft.com/office/drawing/2014/main" id="{00000000-0008-0000-69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3982" y="282036"/>
          <a:ext cx="1194727" cy="8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1087334</xdr:colOff>
      <xdr:row>62</xdr:row>
      <xdr:rowOff>188027</xdr:rowOff>
    </xdr:from>
    <xdr:to>
      <xdr:col>8</xdr:col>
      <xdr:colOff>186789</xdr:colOff>
      <xdr:row>66</xdr:row>
      <xdr:rowOff>188026</xdr:rowOff>
    </xdr:to>
    <xdr:sp macro="" textlink="">
      <xdr:nvSpPr>
        <xdr:cNvPr id="2" name="CuadroTexto 1">
          <a:extLst>
            <a:ext uri="{FF2B5EF4-FFF2-40B4-BE49-F238E27FC236}">
              <a16:creationId xmlns:a16="http://schemas.microsoft.com/office/drawing/2014/main" id="{00000000-0008-0000-6900-000002000000}"/>
            </a:ext>
          </a:extLst>
        </xdr:cNvPr>
        <xdr:cNvSpPr txBox="1"/>
      </xdr:nvSpPr>
      <xdr:spPr>
        <a:xfrm>
          <a:off x="1087334" y="15531936"/>
          <a:ext cx="11256819" cy="76199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1">
              <a:latin typeface="Arial" panose="020B0604020202020204" pitchFamily="34" charset="0"/>
              <a:cs typeface="Arial" panose="020B0604020202020204" pitchFamily="34" charset="0"/>
            </a:rPr>
            <a:t>Fuente: </a:t>
          </a:r>
          <a:r>
            <a:rPr lang="es-ES" sz="2000">
              <a:latin typeface="Arial" panose="020B0604020202020204" pitchFamily="34" charset="0"/>
              <a:cs typeface="Arial" panose="020B0604020202020204" pitchFamily="34" charset="0"/>
            </a:rPr>
            <a:t>SIPEN</a:t>
          </a:r>
        </a:p>
        <a:p>
          <a:r>
            <a:rPr lang="es-ES" sz="2000">
              <a:latin typeface="Arial" panose="020B0604020202020204" pitchFamily="34" charset="0"/>
              <a:cs typeface="Arial" panose="020B0604020202020204" pitchFamily="34" charset="0"/>
            </a:rPr>
            <a:t>**En Diciembre 2018, incluyen los datos acumulados por discapacidad</a:t>
          </a:r>
          <a:r>
            <a:rPr lang="es-ES" sz="2000" baseline="0">
              <a:latin typeface="Arial" panose="020B0604020202020204" pitchFamily="34" charset="0"/>
              <a:cs typeface="Arial" panose="020B0604020202020204" pitchFamily="34" charset="0"/>
            </a:rPr>
            <a:t> del INABIMA.</a:t>
          </a:r>
          <a:endParaRPr lang="es-ES" sz="2000">
            <a:latin typeface="Arial" panose="020B0604020202020204" pitchFamily="34" charset="0"/>
            <a:cs typeface="Arial" panose="020B0604020202020204" pitchFamily="34" charset="0"/>
          </a:endParaRPr>
        </a:p>
      </xdr:txBody>
    </xdr:sp>
    <xdr:clientData/>
  </xdr:twoCellAnchor>
</xdr:wsDr>
</file>

<file path=xl/drawings/drawing131.xml><?xml version="1.0" encoding="utf-8"?>
<xdr:wsDr xmlns:xdr="http://schemas.openxmlformats.org/drawingml/2006/spreadsheetDrawing" xmlns:a="http://schemas.openxmlformats.org/drawingml/2006/main">
  <xdr:twoCellAnchor editAs="oneCell">
    <xdr:from>
      <xdr:col>0</xdr:col>
      <xdr:colOff>598714</xdr:colOff>
      <xdr:row>0</xdr:row>
      <xdr:rowOff>190500</xdr:rowOff>
    </xdr:from>
    <xdr:to>
      <xdr:col>0</xdr:col>
      <xdr:colOff>1767973</xdr:colOff>
      <xdr:row>1</xdr:row>
      <xdr:rowOff>176893</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6A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8714" y="190500"/>
          <a:ext cx="1169259" cy="843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122465</xdr:colOff>
      <xdr:row>8</xdr:row>
      <xdr:rowOff>163285</xdr:rowOff>
    </xdr:from>
    <xdr:to>
      <xdr:col>11</xdr:col>
      <xdr:colOff>557894</xdr:colOff>
      <xdr:row>49</xdr:row>
      <xdr:rowOff>40820</xdr:rowOff>
    </xdr:to>
    <xdr:graphicFrame macro="">
      <xdr:nvGraphicFramePr>
        <xdr:cNvPr id="2" name="Gráfico 1">
          <a:extLst>
            <a:ext uri="{FF2B5EF4-FFF2-40B4-BE49-F238E27FC236}">
              <a16:creationId xmlns:a16="http://schemas.microsoft.com/office/drawing/2014/main" id="{00000000-0008-0000-6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2.xml><?xml version="1.0" encoding="utf-8"?>
<xdr:wsDr xmlns:xdr="http://schemas.openxmlformats.org/drawingml/2006/spreadsheetDrawing" xmlns:a="http://schemas.openxmlformats.org/drawingml/2006/main">
  <xdr:twoCellAnchor>
    <xdr:from>
      <xdr:col>0</xdr:col>
      <xdr:colOff>248931</xdr:colOff>
      <xdr:row>11</xdr:row>
      <xdr:rowOff>57150</xdr:rowOff>
    </xdr:from>
    <xdr:to>
      <xdr:col>12</xdr:col>
      <xdr:colOff>504825</xdr:colOff>
      <xdr:row>26</xdr:row>
      <xdr:rowOff>37621</xdr:rowOff>
    </xdr:to>
    <xdr:sp macro="" textlink="">
      <xdr:nvSpPr>
        <xdr:cNvPr id="2" name="1 CuadroTexto">
          <a:extLst>
            <a:ext uri="{FF2B5EF4-FFF2-40B4-BE49-F238E27FC236}">
              <a16:creationId xmlns:a16="http://schemas.microsoft.com/office/drawing/2014/main" id="{00000000-0008-0000-6B00-000002000000}"/>
            </a:ext>
          </a:extLst>
        </xdr:cNvPr>
        <xdr:cNvSpPr txBox="1"/>
      </xdr:nvSpPr>
      <xdr:spPr>
        <a:xfrm>
          <a:off x="248931" y="2152650"/>
          <a:ext cx="9266544" cy="283797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endParaRPr lang="es-ES" sz="32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2400" b="1">
              <a:solidFill>
                <a:schemeClr val="accent3">
                  <a:lumMod val="50000"/>
                </a:schemeClr>
              </a:solidFill>
              <a:latin typeface="+mn-lt"/>
              <a:ea typeface="+mn-ea"/>
              <a:cs typeface="+mn-cs"/>
            </a:rPr>
            <a:t>IDOPPRIL:</a:t>
          </a:r>
          <a:r>
            <a:rPr lang="es-DO" sz="2400" b="1" baseline="0">
              <a:solidFill>
                <a:schemeClr val="accent3">
                  <a:lumMod val="50000"/>
                </a:schemeClr>
              </a:solidFill>
              <a:latin typeface="+mn-lt"/>
              <a:ea typeface="+mn-ea"/>
              <a:cs typeface="+mn-cs"/>
            </a:rPr>
            <a:t> </a:t>
          </a:r>
          <a:r>
            <a:rPr lang="es-DO" sz="2400" b="1">
              <a:solidFill>
                <a:schemeClr val="accent3">
                  <a:lumMod val="50000"/>
                </a:schemeClr>
              </a:solidFill>
              <a:latin typeface="+mn-lt"/>
              <a:ea typeface="+mn-ea"/>
              <a:cs typeface="+mn-cs"/>
            </a:rPr>
            <a:t>Instituto Dominicano de Prevención </a:t>
          </a:r>
        </a:p>
        <a:p>
          <a:pPr marL="0" marR="0" indent="0" algn="ctr" defTabSz="914400" eaLnBrk="1" fontAlgn="auto" latinLnBrk="0" hangingPunct="1">
            <a:lnSpc>
              <a:spcPct val="100000"/>
            </a:lnSpc>
            <a:spcBef>
              <a:spcPts val="0"/>
            </a:spcBef>
            <a:spcAft>
              <a:spcPts val="0"/>
            </a:spcAft>
            <a:buClrTx/>
            <a:buSzTx/>
            <a:buFontTx/>
            <a:buNone/>
            <a:tabLst/>
            <a:defRPr/>
          </a:pPr>
          <a:r>
            <a:rPr lang="es-DO" sz="2400" b="1">
              <a:solidFill>
                <a:schemeClr val="accent3">
                  <a:lumMod val="50000"/>
                </a:schemeClr>
              </a:solidFill>
              <a:latin typeface="+mn-lt"/>
              <a:ea typeface="+mn-ea"/>
              <a:cs typeface="+mn-cs"/>
            </a:rPr>
            <a:t>y Proteción</a:t>
          </a:r>
          <a:r>
            <a:rPr lang="es-DO" sz="2400" b="1" baseline="0">
              <a:solidFill>
                <a:schemeClr val="accent3">
                  <a:lumMod val="50000"/>
                </a:schemeClr>
              </a:solidFill>
              <a:latin typeface="+mn-lt"/>
              <a:ea typeface="+mn-ea"/>
              <a:cs typeface="+mn-cs"/>
            </a:rPr>
            <a:t> de Riesgos Laborales</a:t>
          </a:r>
          <a:endParaRPr lang="es-DO" sz="2400" b="1">
            <a:solidFill>
              <a:schemeClr val="accent3">
                <a:lumMod val="50000"/>
              </a:schemeClr>
            </a:solidFill>
            <a:latin typeface="+mn-lt"/>
            <a:ea typeface="+mn-ea"/>
            <a:cs typeface="+mn-cs"/>
          </a:endParaRPr>
        </a:p>
      </xdr:txBody>
    </xdr:sp>
    <xdr:clientData/>
  </xdr:twoCellAnchor>
  <xdr:twoCellAnchor editAs="oneCell">
    <xdr:from>
      <xdr:col>0</xdr:col>
      <xdr:colOff>347382</xdr:colOff>
      <xdr:row>1</xdr:row>
      <xdr:rowOff>161976</xdr:rowOff>
    </xdr:from>
    <xdr:to>
      <xdr:col>1</xdr:col>
      <xdr:colOff>717176</xdr:colOff>
      <xdr:row>5</xdr:row>
      <xdr:rowOff>114793</xdr:rowOff>
    </xdr:to>
    <xdr:pic>
      <xdr:nvPicPr>
        <xdr:cNvPr id="3" name="6 Imagen" descr="logo_2x4.bmp">
          <a:extLst>
            <a:ext uri="{FF2B5EF4-FFF2-40B4-BE49-F238E27FC236}">
              <a16:creationId xmlns:a16="http://schemas.microsoft.com/office/drawing/2014/main" id="{00000000-0008-0000-6B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347382" y="352476"/>
          <a:ext cx="1131794" cy="714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4</xdr:row>
      <xdr:rowOff>67234</xdr:rowOff>
    </xdr:to>
    <xdr:sp macro="" textlink="">
      <xdr:nvSpPr>
        <xdr:cNvPr id="4" name="4 Rectángulo redondeado">
          <a:extLst>
            <a:ext uri="{FF2B5EF4-FFF2-40B4-BE49-F238E27FC236}">
              <a16:creationId xmlns:a16="http://schemas.microsoft.com/office/drawing/2014/main" id="{00000000-0008-0000-6C00-000004000000}"/>
            </a:ext>
          </a:extLst>
        </xdr:cNvPr>
        <xdr:cNvSpPr/>
      </xdr:nvSpPr>
      <xdr:spPr>
        <a:xfrm>
          <a:off x="0" y="0"/>
          <a:ext cx="13906500" cy="1086969"/>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Solicitud de Beneficios de</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IDOPPRIL</a:t>
          </a:r>
          <a:endParaRPr lang="en-US" sz="2400">
            <a:effectLst/>
          </a:endParaRPr>
        </a:p>
        <a:p>
          <a:pPr algn="ctr" eaLnBrk="1" fontAlgn="auto" latinLnBrk="0" hangingPunct="1"/>
          <a:r>
            <a:rPr lang="es-DO" sz="2400" b="1">
              <a:solidFill>
                <a:schemeClr val="lt1"/>
              </a:solidFill>
              <a:effectLst/>
              <a:latin typeface="+mn-lt"/>
              <a:ea typeface="+mn-ea"/>
              <a:cs typeface="+mn-cs"/>
            </a:rPr>
            <a:t>Instituto Dominicano de Prevención y Proteción</a:t>
          </a:r>
          <a:r>
            <a:rPr lang="es-DO" sz="2400" b="1" baseline="0">
              <a:solidFill>
                <a:schemeClr val="lt1"/>
              </a:solidFill>
              <a:effectLst/>
              <a:latin typeface="+mn-lt"/>
              <a:ea typeface="+mn-ea"/>
              <a:cs typeface="+mn-cs"/>
            </a:rPr>
            <a:t> de Riesgos Laborales</a:t>
          </a:r>
          <a:endParaRPr lang="en-US" sz="2400">
            <a:effectLst/>
          </a:endParaRPr>
        </a:p>
      </xdr:txBody>
    </xdr:sp>
    <xdr:clientData/>
  </xdr:twoCellAnchor>
  <xdr:twoCellAnchor editAs="oneCell">
    <xdr:from>
      <xdr:col>0</xdr:col>
      <xdr:colOff>489697</xdr:colOff>
      <xdr:row>0</xdr:row>
      <xdr:rowOff>168309</xdr:rowOff>
    </xdr:from>
    <xdr:to>
      <xdr:col>1</xdr:col>
      <xdr:colOff>437029</xdr:colOff>
      <xdr:row>3</xdr:row>
      <xdr:rowOff>236693</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6C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9697" y="168309"/>
          <a:ext cx="933450" cy="6735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4.xml><?xml version="1.0" encoding="utf-8"?>
<xdr:wsDr xmlns:xdr="http://schemas.openxmlformats.org/drawingml/2006/spreadsheetDrawing" xmlns:a="http://schemas.openxmlformats.org/drawingml/2006/main">
  <xdr:twoCellAnchor>
    <xdr:from>
      <xdr:col>0</xdr:col>
      <xdr:colOff>40822</xdr:colOff>
      <xdr:row>21</xdr:row>
      <xdr:rowOff>54428</xdr:rowOff>
    </xdr:from>
    <xdr:to>
      <xdr:col>9</xdr:col>
      <xdr:colOff>1074965</xdr:colOff>
      <xdr:row>57</xdr:row>
      <xdr:rowOff>108857</xdr:rowOff>
    </xdr:to>
    <xdr:graphicFrame macro="">
      <xdr:nvGraphicFramePr>
        <xdr:cNvPr id="240749" name="2 Gráfico">
          <a:extLst>
            <a:ext uri="{FF2B5EF4-FFF2-40B4-BE49-F238E27FC236}">
              <a16:creationId xmlns:a16="http://schemas.microsoft.com/office/drawing/2014/main" id="{00000000-0008-0000-6D00-00006DA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332853</xdr:colOff>
      <xdr:row>54</xdr:row>
      <xdr:rowOff>149679</xdr:rowOff>
    </xdr:from>
    <xdr:to>
      <xdr:col>3</xdr:col>
      <xdr:colOff>285750</xdr:colOff>
      <xdr:row>56</xdr:row>
      <xdr:rowOff>134317</xdr:rowOff>
    </xdr:to>
    <xdr:sp macro="" textlink="">
      <xdr:nvSpPr>
        <xdr:cNvPr id="2" name="1 CuadroTexto">
          <a:extLst>
            <a:ext uri="{FF2B5EF4-FFF2-40B4-BE49-F238E27FC236}">
              <a16:creationId xmlns:a16="http://schemas.microsoft.com/office/drawing/2014/main" id="{00000000-0008-0000-6D00-000002000000}"/>
            </a:ext>
          </a:extLst>
        </xdr:cNvPr>
        <xdr:cNvSpPr txBox="1"/>
      </xdr:nvSpPr>
      <xdr:spPr>
        <a:xfrm>
          <a:off x="332853" y="12273643"/>
          <a:ext cx="3939790" cy="3656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600" b="1"/>
            <a:t>Fuente: </a:t>
          </a:r>
          <a:r>
            <a:rPr lang="es-DO" sz="1600" b="0"/>
            <a:t>IDOPPRIL</a:t>
          </a:r>
        </a:p>
      </xdr:txBody>
    </xdr:sp>
    <xdr:clientData/>
  </xdr:twoCellAnchor>
  <xdr:twoCellAnchor editAs="oneCell">
    <xdr:from>
      <xdr:col>0</xdr:col>
      <xdr:colOff>508870</xdr:colOff>
      <xdr:row>0</xdr:row>
      <xdr:rowOff>249800</xdr:rowOff>
    </xdr:from>
    <xdr:to>
      <xdr:col>1</xdr:col>
      <xdr:colOff>40821</xdr:colOff>
      <xdr:row>0</xdr:row>
      <xdr:rowOff>905965</xdr:rowOff>
    </xdr:to>
    <xdr:pic>
      <xdr:nvPicPr>
        <xdr:cNvPr id="6" name="1 Imagen" descr="logo_2x4.bmp">
          <a:hlinkClick xmlns:r="http://schemas.openxmlformats.org/officeDocument/2006/relationships" r:id="rId2"/>
          <a:extLst>
            <a:ext uri="{FF2B5EF4-FFF2-40B4-BE49-F238E27FC236}">
              <a16:creationId xmlns:a16="http://schemas.microsoft.com/office/drawing/2014/main" id="{00000000-0008-0000-6D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870" y="249800"/>
          <a:ext cx="919880" cy="656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5.xml><?xml version="1.0" encoding="utf-8"?>
<xdr:wsDr xmlns:xdr="http://schemas.openxmlformats.org/drawingml/2006/spreadsheetDrawing" xmlns:a="http://schemas.openxmlformats.org/drawingml/2006/main">
  <xdr:twoCellAnchor>
    <xdr:from>
      <xdr:col>0</xdr:col>
      <xdr:colOff>27213</xdr:colOff>
      <xdr:row>21</xdr:row>
      <xdr:rowOff>163287</xdr:rowOff>
    </xdr:from>
    <xdr:to>
      <xdr:col>20</xdr:col>
      <xdr:colOff>0</xdr:colOff>
      <xdr:row>64</xdr:row>
      <xdr:rowOff>0</xdr:rowOff>
    </xdr:to>
    <xdr:graphicFrame macro="">
      <xdr:nvGraphicFramePr>
        <xdr:cNvPr id="242802" name="2 Gráfico">
          <a:extLst>
            <a:ext uri="{FF2B5EF4-FFF2-40B4-BE49-F238E27FC236}">
              <a16:creationId xmlns:a16="http://schemas.microsoft.com/office/drawing/2014/main" id="{00000000-0008-0000-6E00-000072B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459101</xdr:colOff>
      <xdr:row>0</xdr:row>
      <xdr:rowOff>354578</xdr:rowOff>
    </xdr:from>
    <xdr:to>
      <xdr:col>1</xdr:col>
      <xdr:colOff>340178</xdr:colOff>
      <xdr:row>1</xdr:row>
      <xdr:rowOff>66172</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6E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9101" y="354578"/>
          <a:ext cx="983256" cy="74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6.xml><?xml version="1.0" encoding="utf-8"?>
<c:userShapes xmlns:c="http://schemas.openxmlformats.org/drawingml/2006/chart">
  <cdr:relSizeAnchor xmlns:cdr="http://schemas.openxmlformats.org/drawingml/2006/chartDrawing">
    <cdr:from>
      <cdr:x>0.07802</cdr:x>
      <cdr:y>0.94896</cdr:y>
    </cdr:from>
    <cdr:to>
      <cdr:x>0.27617</cdr:x>
      <cdr:y>0.99336</cdr:y>
    </cdr:to>
    <cdr:sp macro="" textlink="">
      <cdr:nvSpPr>
        <cdr:cNvPr id="2" name="1 CuadroTexto"/>
        <cdr:cNvSpPr txBox="1"/>
      </cdr:nvSpPr>
      <cdr:spPr>
        <a:xfrm xmlns:a="http://schemas.openxmlformats.org/drawingml/2006/main">
          <a:off x="1287756" y="9719319"/>
          <a:ext cx="3270638" cy="45474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IDOPPRIL</a:t>
          </a:r>
        </a:p>
      </cdr:txBody>
    </cdr:sp>
  </cdr:relSizeAnchor>
</c:userShapes>
</file>

<file path=xl/drawings/drawing137.xml><?xml version="1.0" encoding="utf-8"?>
<xdr:wsDr xmlns:xdr="http://schemas.openxmlformats.org/drawingml/2006/spreadsheetDrawing" xmlns:a="http://schemas.openxmlformats.org/drawingml/2006/main">
  <xdr:twoCellAnchor>
    <xdr:from>
      <xdr:col>0</xdr:col>
      <xdr:colOff>40821</xdr:colOff>
      <xdr:row>37</xdr:row>
      <xdr:rowOff>68036</xdr:rowOff>
    </xdr:from>
    <xdr:to>
      <xdr:col>7</xdr:col>
      <xdr:colOff>571500</xdr:colOff>
      <xdr:row>80</xdr:row>
      <xdr:rowOff>176893</xdr:rowOff>
    </xdr:to>
    <xdr:graphicFrame macro="">
      <xdr:nvGraphicFramePr>
        <xdr:cNvPr id="2" name="2 Gráfico">
          <a:extLst>
            <a:ext uri="{FF2B5EF4-FFF2-40B4-BE49-F238E27FC236}">
              <a16:creationId xmlns:a16="http://schemas.microsoft.com/office/drawing/2014/main" id="{00000000-0008-0000-6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571500</xdr:colOff>
      <xdr:row>0</xdr:row>
      <xdr:rowOff>179346</xdr:rowOff>
    </xdr:from>
    <xdr:to>
      <xdr:col>0</xdr:col>
      <xdr:colOff>1496785</xdr:colOff>
      <xdr:row>0</xdr:row>
      <xdr:rowOff>816428</xdr:rowOff>
    </xdr:to>
    <xdr:pic>
      <xdr:nvPicPr>
        <xdr:cNvPr id="4" name="9 Imagen" descr="logo_2x4.bmp">
          <a:hlinkClick xmlns:r="http://schemas.openxmlformats.org/officeDocument/2006/relationships" r:id="rId2"/>
          <a:extLst>
            <a:ext uri="{FF2B5EF4-FFF2-40B4-BE49-F238E27FC236}">
              <a16:creationId xmlns:a16="http://schemas.microsoft.com/office/drawing/2014/main" id="{00000000-0008-0000-6F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1500" y="179346"/>
          <a:ext cx="925285" cy="6370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8.xml><?xml version="1.0" encoding="utf-8"?>
<c:userShapes xmlns:c="http://schemas.openxmlformats.org/drawingml/2006/chart">
  <cdr:relSizeAnchor xmlns:cdr="http://schemas.openxmlformats.org/drawingml/2006/chartDrawing">
    <cdr:from>
      <cdr:x>0.0504</cdr:x>
      <cdr:y>0.92876</cdr:y>
    </cdr:from>
    <cdr:to>
      <cdr:x>0.2613</cdr:x>
      <cdr:y>0.98362</cdr:y>
    </cdr:to>
    <cdr:sp macro="" textlink="">
      <cdr:nvSpPr>
        <cdr:cNvPr id="2" name="1 CuadroTexto"/>
        <cdr:cNvSpPr txBox="1"/>
      </cdr:nvSpPr>
      <cdr:spPr>
        <a:xfrm xmlns:a="http://schemas.openxmlformats.org/drawingml/2006/main">
          <a:off x="659055" y="8126084"/>
          <a:ext cx="2757826" cy="479991"/>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IDOPPRIL</a:t>
          </a:r>
        </a:p>
      </cdr:txBody>
    </cdr:sp>
  </cdr:relSizeAnchor>
</c:userShapes>
</file>

<file path=xl/drawings/drawing139.xml><?xml version="1.0" encoding="utf-8"?>
<xdr:wsDr xmlns:xdr="http://schemas.openxmlformats.org/drawingml/2006/spreadsheetDrawing" xmlns:a="http://schemas.openxmlformats.org/drawingml/2006/main">
  <xdr:twoCellAnchor editAs="oneCell">
    <xdr:from>
      <xdr:col>0</xdr:col>
      <xdr:colOff>484893</xdr:colOff>
      <xdr:row>0</xdr:row>
      <xdr:rowOff>127602</xdr:rowOff>
    </xdr:from>
    <xdr:to>
      <xdr:col>1</xdr:col>
      <xdr:colOff>59253</xdr:colOff>
      <xdr:row>1</xdr:row>
      <xdr:rowOff>73352</xdr:rowOff>
    </xdr:to>
    <xdr:pic>
      <xdr:nvPicPr>
        <xdr:cNvPr id="247921" name="1 Imagen" descr="logo_2x4.bmp">
          <a:hlinkClick xmlns:r="http://schemas.openxmlformats.org/officeDocument/2006/relationships" r:id="rId1"/>
          <a:extLst>
            <a:ext uri="{FF2B5EF4-FFF2-40B4-BE49-F238E27FC236}">
              <a16:creationId xmlns:a16="http://schemas.microsoft.com/office/drawing/2014/main" id="{00000000-0008-0000-7100-000071C8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4893" y="127602"/>
          <a:ext cx="1019919" cy="7189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21</xdr:row>
      <xdr:rowOff>44825</xdr:rowOff>
    </xdr:from>
    <xdr:to>
      <xdr:col>8</xdr:col>
      <xdr:colOff>1658470</xdr:colOff>
      <xdr:row>54</xdr:row>
      <xdr:rowOff>112060</xdr:rowOff>
    </xdr:to>
    <xdr:graphicFrame macro="">
      <xdr:nvGraphicFramePr>
        <xdr:cNvPr id="247922" name="2 Gráfico">
          <a:extLst>
            <a:ext uri="{FF2B5EF4-FFF2-40B4-BE49-F238E27FC236}">
              <a16:creationId xmlns:a16="http://schemas.microsoft.com/office/drawing/2014/main" id="{00000000-0008-0000-7100-000072C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40.xml><?xml version="1.0" encoding="utf-8"?>
<c:userShapes xmlns:c="http://schemas.openxmlformats.org/drawingml/2006/chart">
  <cdr:relSizeAnchor xmlns:cdr="http://schemas.openxmlformats.org/drawingml/2006/chartDrawing">
    <cdr:from>
      <cdr:x>0.03528</cdr:x>
      <cdr:y>0.92769</cdr:y>
    </cdr:from>
    <cdr:to>
      <cdr:x>0.263</cdr:x>
      <cdr:y>0.98219</cdr:y>
    </cdr:to>
    <cdr:sp macro="" textlink="">
      <cdr:nvSpPr>
        <cdr:cNvPr id="2" name="1 CuadroTexto"/>
        <cdr:cNvSpPr txBox="1"/>
      </cdr:nvSpPr>
      <cdr:spPr>
        <a:xfrm xmlns:a="http://schemas.openxmlformats.org/drawingml/2006/main">
          <a:off x="416142" y="537436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IDOPRILL</a:t>
          </a:r>
        </a:p>
      </cdr:txBody>
    </cdr:sp>
  </cdr:relSizeAnchor>
</c:userShapes>
</file>

<file path=xl/drawings/drawing141.xml><?xml version="1.0" encoding="utf-8"?>
<xdr:wsDr xmlns:xdr="http://schemas.openxmlformats.org/drawingml/2006/spreadsheetDrawing" xmlns:a="http://schemas.openxmlformats.org/drawingml/2006/main">
  <xdr:twoCellAnchor>
    <xdr:from>
      <xdr:col>0</xdr:col>
      <xdr:colOff>33617</xdr:colOff>
      <xdr:row>21</xdr:row>
      <xdr:rowOff>56029</xdr:rowOff>
    </xdr:from>
    <xdr:to>
      <xdr:col>8</xdr:col>
      <xdr:colOff>1434353</xdr:colOff>
      <xdr:row>52</xdr:row>
      <xdr:rowOff>78441</xdr:rowOff>
    </xdr:to>
    <xdr:graphicFrame macro="">
      <xdr:nvGraphicFramePr>
        <xdr:cNvPr id="249970" name="2 Gráfico">
          <a:extLst>
            <a:ext uri="{FF2B5EF4-FFF2-40B4-BE49-F238E27FC236}">
              <a16:creationId xmlns:a16="http://schemas.microsoft.com/office/drawing/2014/main" id="{00000000-0008-0000-7200-000072D0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546478</xdr:colOff>
      <xdr:row>0</xdr:row>
      <xdr:rowOff>178833</xdr:rowOff>
    </xdr:from>
    <xdr:to>
      <xdr:col>1</xdr:col>
      <xdr:colOff>227179</xdr:colOff>
      <xdr:row>1</xdr:row>
      <xdr:rowOff>67234</xdr:rowOff>
    </xdr:to>
    <xdr:pic>
      <xdr:nvPicPr>
        <xdr:cNvPr id="6" name="9 Imagen" descr="logo_2x4.bmp">
          <a:extLst>
            <a:ext uri="{FF2B5EF4-FFF2-40B4-BE49-F238E27FC236}">
              <a16:creationId xmlns:a16="http://schemas.microsoft.com/office/drawing/2014/main" id="{00000000-0008-0000-72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6478" y="178833"/>
          <a:ext cx="890936" cy="650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2.xml><?xml version="1.0" encoding="utf-8"?>
<c:userShapes xmlns:c="http://schemas.openxmlformats.org/drawingml/2006/chart">
  <cdr:relSizeAnchor xmlns:cdr="http://schemas.openxmlformats.org/drawingml/2006/chartDrawing">
    <cdr:from>
      <cdr:x>0.01586</cdr:x>
      <cdr:y>0.92104</cdr:y>
    </cdr:from>
    <cdr:to>
      <cdr:x>0.24999</cdr:x>
      <cdr:y>0.97869</cdr:y>
    </cdr:to>
    <cdr:sp macro="" textlink="">
      <cdr:nvSpPr>
        <cdr:cNvPr id="2" name="1 CuadroTexto"/>
        <cdr:cNvSpPr txBox="1"/>
      </cdr:nvSpPr>
      <cdr:spPr>
        <a:xfrm xmlns:a="http://schemas.openxmlformats.org/drawingml/2006/main">
          <a:off x="180456" y="4662841"/>
          <a:ext cx="2663886" cy="29185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IDOPPRIL</a:t>
          </a:r>
        </a:p>
      </cdr:txBody>
    </cdr:sp>
  </cdr:relSizeAnchor>
</c:userShapes>
</file>

<file path=xl/drawings/drawing143.xml><?xml version="1.0" encoding="utf-8"?>
<xdr:wsDr xmlns:xdr="http://schemas.openxmlformats.org/drawingml/2006/spreadsheetDrawing" xmlns:a="http://schemas.openxmlformats.org/drawingml/2006/main">
  <xdr:twoCellAnchor>
    <xdr:from>
      <xdr:col>0</xdr:col>
      <xdr:colOff>0</xdr:colOff>
      <xdr:row>24</xdr:row>
      <xdr:rowOff>155863</xdr:rowOff>
    </xdr:from>
    <xdr:to>
      <xdr:col>13</xdr:col>
      <xdr:colOff>1541317</xdr:colOff>
      <xdr:row>63</xdr:row>
      <xdr:rowOff>69273</xdr:rowOff>
    </xdr:to>
    <xdr:graphicFrame macro="">
      <xdr:nvGraphicFramePr>
        <xdr:cNvPr id="252018" name="2 Gráfico">
          <a:extLst>
            <a:ext uri="{FF2B5EF4-FFF2-40B4-BE49-F238E27FC236}">
              <a16:creationId xmlns:a16="http://schemas.microsoft.com/office/drawing/2014/main" id="{00000000-0008-0000-7300-000072D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523037</xdr:colOff>
      <xdr:row>0</xdr:row>
      <xdr:rowOff>217715</xdr:rowOff>
    </xdr:from>
    <xdr:to>
      <xdr:col>0</xdr:col>
      <xdr:colOff>1576003</xdr:colOff>
      <xdr:row>0</xdr:row>
      <xdr:rowOff>954974</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3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3037" y="217715"/>
          <a:ext cx="1055440" cy="73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4.xml><?xml version="1.0" encoding="utf-8"?>
<c:userShapes xmlns:c="http://schemas.openxmlformats.org/drawingml/2006/chart">
  <cdr:relSizeAnchor xmlns:cdr="http://schemas.openxmlformats.org/drawingml/2006/chartDrawing">
    <cdr:from>
      <cdr:x>0.02963</cdr:x>
      <cdr:y>0.94818</cdr:y>
    </cdr:from>
    <cdr:to>
      <cdr:x>0.23636</cdr:x>
      <cdr:y>0.98602</cdr:y>
    </cdr:to>
    <cdr:sp macro="" textlink="">
      <cdr:nvSpPr>
        <cdr:cNvPr id="2" name="1 CuadroTexto"/>
        <cdr:cNvSpPr txBox="1"/>
      </cdr:nvSpPr>
      <cdr:spPr>
        <a:xfrm xmlns:a="http://schemas.openxmlformats.org/drawingml/2006/main">
          <a:off x="530507" y="8222224"/>
          <a:ext cx="3701914" cy="32813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latin typeface="Arial" panose="020B0604020202020204" pitchFamily="34" charset="0"/>
              <a:cs typeface="Arial" panose="020B0604020202020204" pitchFamily="34" charset="0"/>
            </a:rPr>
            <a:t>Fuente:</a:t>
          </a:r>
          <a:r>
            <a:rPr lang="es-DO" sz="1600" b="1" baseline="0">
              <a:latin typeface="Arial" panose="020B0604020202020204" pitchFamily="34" charset="0"/>
              <a:cs typeface="Arial" panose="020B0604020202020204" pitchFamily="34" charset="0"/>
            </a:rPr>
            <a:t> </a:t>
          </a:r>
          <a:r>
            <a:rPr lang="es-DO" sz="1600" b="0" baseline="0">
              <a:latin typeface="Arial" panose="020B0604020202020204" pitchFamily="34" charset="0"/>
              <a:cs typeface="Arial" panose="020B0604020202020204" pitchFamily="34" charset="0"/>
            </a:rPr>
            <a:t>IDOPPRIL</a:t>
          </a:r>
          <a:endParaRPr lang="es-DO" sz="1600" b="0">
            <a:latin typeface="Arial" panose="020B0604020202020204" pitchFamily="34" charset="0"/>
            <a:cs typeface="Arial" panose="020B0604020202020204" pitchFamily="34" charset="0"/>
          </a:endParaRPr>
        </a:p>
      </cdr:txBody>
    </cdr:sp>
  </cdr:relSizeAnchor>
</c:userShapes>
</file>

<file path=xl/drawings/drawing145.xml><?xml version="1.0" encoding="utf-8"?>
<xdr:wsDr xmlns:xdr="http://schemas.openxmlformats.org/drawingml/2006/spreadsheetDrawing" xmlns:a="http://schemas.openxmlformats.org/drawingml/2006/main">
  <xdr:twoCellAnchor editAs="oneCell">
    <xdr:from>
      <xdr:col>3</xdr:col>
      <xdr:colOff>352052</xdr:colOff>
      <xdr:row>6</xdr:row>
      <xdr:rowOff>126813</xdr:rowOff>
    </xdr:from>
    <xdr:to>
      <xdr:col>8</xdr:col>
      <xdr:colOff>76200</xdr:colOff>
      <xdr:row>28</xdr:row>
      <xdr:rowOff>29955</xdr:rowOff>
    </xdr:to>
    <xdr:pic>
      <xdr:nvPicPr>
        <xdr:cNvPr id="2" name="3 Imagen">
          <a:extLst>
            <a:ext uri="{FF2B5EF4-FFF2-40B4-BE49-F238E27FC236}">
              <a16:creationId xmlns:a16="http://schemas.microsoft.com/office/drawing/2014/main" id="{00000000-0008-0000-8B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38052" y="1269813"/>
          <a:ext cx="3696073" cy="4261037"/>
        </a:xfrm>
        <a:prstGeom prst="rect">
          <a:avLst/>
        </a:prstGeom>
        <a:noFill/>
        <a:ln>
          <a:noFill/>
        </a:ln>
      </xdr:spPr>
    </xdr:pic>
    <xdr:clientData/>
  </xdr:twoCellAnchor>
  <xdr:twoCellAnchor>
    <xdr:from>
      <xdr:col>0</xdr:col>
      <xdr:colOff>49695</xdr:colOff>
      <xdr:row>4</xdr:row>
      <xdr:rowOff>99391</xdr:rowOff>
    </xdr:from>
    <xdr:to>
      <xdr:col>9</xdr:col>
      <xdr:colOff>695739</xdr:colOff>
      <xdr:row>30</xdr:row>
      <xdr:rowOff>124238</xdr:rowOff>
    </xdr:to>
    <xdr:sp macro="" textlink="">
      <xdr:nvSpPr>
        <xdr:cNvPr id="3" name="1 CuadroTexto">
          <a:extLst>
            <a:ext uri="{FF2B5EF4-FFF2-40B4-BE49-F238E27FC236}">
              <a16:creationId xmlns:a16="http://schemas.microsoft.com/office/drawing/2014/main" id="{00000000-0008-0000-8B00-000003000000}"/>
            </a:ext>
          </a:extLst>
        </xdr:cNvPr>
        <xdr:cNvSpPr txBox="1"/>
      </xdr:nvSpPr>
      <xdr:spPr>
        <a:xfrm>
          <a:off x="49695" y="861391"/>
          <a:ext cx="7885044" cy="4977847"/>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El Convenio Bilateral de Seguridad Social entre el Reino Unido de España y la República Dominicana, fue el 1 julio de 2004, en vigor desde el 1 julio del 2006.  Este convenio abarca los casos de pensiones y jubilaciones, prestaciones por vejez, prestaciones por cesantía por edad avanzada, prestaciones por sobrevivencia, etc.   Este convenio se firmó por el aumento de las migraciones, donde los trabajadores han dividido sus carreras laborales y muchas veces no accedían a los beneficios de retiro, o los seguros de sobrevivencia o invalidez.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Este convenio es aplicable a los dominicanos y españoles que estén o hayan estado sujetos a las legislaciones de Seguridad Social de España o República Dominicana, así como sus familiares beneficiarios y sobrevivientes.  Los interesados requieren el tiempo de cotización en RD - España o España-RD, y estas cotizaciones se suman al tiempo de cotización del país aplicar, para obtener los beneficios que la Seguridad Social otorga.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Para enero_ noviembre 2022, la  Oficina del Convenio Bilateral de Seguridad Social entre España y la RD han registrado un total de 842 nuevos expedientes, el 83% fueron nuevas introducciones y el 1% de las solicitudes fueron de reintroducciones.  </a:t>
          </a: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En este mismo período, el 8.2% solicitaron certificaciones de períodos cotizados o cuantías; el 15.9% por jubilación o vejez; el 11.1% por sobrevivencia, el 5.8% por incapacidad y  el 59.1% por eximición de cotización</a:t>
          </a:r>
          <a:r>
            <a:rPr lang="en-US" sz="1400" baseline="0">
              <a:solidFill>
                <a:sysClr val="windowText" lastClr="000000"/>
              </a:solidFill>
              <a:effectLst/>
              <a:latin typeface="+mn-lt"/>
              <a:ea typeface="+mn-ea"/>
              <a:cs typeface="+mn-cs"/>
            </a:rPr>
            <a:t>.  Del total de expedientes el 43.1% estan concluidos y el 56.9% en proceso.</a:t>
          </a:r>
          <a:endParaRPr lang="es-ES" sz="1400" baseline="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10</xdr:col>
      <xdr:colOff>0</xdr:colOff>
      <xdr:row>3</xdr:row>
      <xdr:rowOff>161924</xdr:rowOff>
    </xdr:to>
    <xdr:sp macro="" textlink="">
      <xdr:nvSpPr>
        <xdr:cNvPr id="4" name="4 Rectángulo redondeado">
          <a:extLst>
            <a:ext uri="{FF2B5EF4-FFF2-40B4-BE49-F238E27FC236}">
              <a16:creationId xmlns:a16="http://schemas.microsoft.com/office/drawing/2014/main" id="{00000000-0008-0000-8B00-000004000000}"/>
            </a:ext>
          </a:extLst>
        </xdr:cNvPr>
        <xdr:cNvSpPr/>
      </xdr:nvSpPr>
      <xdr:spPr>
        <a:xfrm>
          <a:off x="0" y="0"/>
          <a:ext cx="9248775" cy="733424"/>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baseline="0">
              <a:solidFill>
                <a:schemeClr val="lt1"/>
              </a:solidFill>
              <a:effectLst/>
              <a:latin typeface="+mn-lt"/>
              <a:ea typeface="+mn-ea"/>
              <a:cs typeface="+mn-cs"/>
            </a:rPr>
            <a:t> </a:t>
          </a:r>
          <a:r>
            <a:rPr lang="es-ES" sz="1800" b="1" baseline="0">
              <a:solidFill>
                <a:schemeClr val="lt1"/>
              </a:solidFill>
              <a:effectLst/>
              <a:latin typeface="+mn-lt"/>
              <a:ea typeface="+mn-ea"/>
              <a:cs typeface="+mn-cs"/>
            </a:rPr>
            <a:t>Convenio Bilateral de Seguridad Social </a:t>
          </a:r>
        </a:p>
        <a:p>
          <a:pPr algn="ctr" eaLnBrk="1" fontAlgn="auto" latinLnBrk="0" hangingPunct="1"/>
          <a:r>
            <a:rPr lang="es-ES" sz="1800" b="1" baseline="0">
              <a:solidFill>
                <a:schemeClr val="lt1"/>
              </a:solidFill>
              <a:effectLst/>
              <a:latin typeface="+mn-lt"/>
              <a:ea typeface="+mn-ea"/>
              <a:cs typeface="+mn-cs"/>
            </a:rPr>
            <a:t>Entre España y la República Dominicana</a:t>
          </a:r>
          <a:endParaRPr lang="es-ES" sz="1800">
            <a:effectLst/>
          </a:endParaRPr>
        </a:p>
      </xdr:txBody>
    </xdr:sp>
    <xdr:clientData/>
  </xdr:twoCellAnchor>
  <xdr:twoCellAnchor editAs="oneCell">
    <xdr:from>
      <xdr:col>0</xdr:col>
      <xdr:colOff>388283</xdr:colOff>
      <xdr:row>0</xdr:row>
      <xdr:rowOff>92449</xdr:rowOff>
    </xdr:from>
    <xdr:to>
      <xdr:col>1</xdr:col>
      <xdr:colOff>297606</xdr:colOff>
      <xdr:row>3</xdr:row>
      <xdr:rowOff>19050</xdr:rowOff>
    </xdr:to>
    <xdr:pic>
      <xdr:nvPicPr>
        <xdr:cNvPr id="5" name="9 Imagen" descr="logo_2x4.bmp">
          <a:hlinkClick xmlns:r="http://schemas.openxmlformats.org/officeDocument/2006/relationships" r:id="rId3"/>
          <a:extLst>
            <a:ext uri="{FF2B5EF4-FFF2-40B4-BE49-F238E27FC236}">
              <a16:creationId xmlns:a16="http://schemas.microsoft.com/office/drawing/2014/main" id="{00000000-0008-0000-8B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8283" y="92449"/>
          <a:ext cx="671323"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6.xml><?xml version="1.0" encoding="utf-8"?>
<xdr:wsDr xmlns:xdr="http://schemas.openxmlformats.org/drawingml/2006/spreadsheetDrawing" xmlns:a="http://schemas.openxmlformats.org/drawingml/2006/main">
  <xdr:oneCellAnchor>
    <xdr:from>
      <xdr:col>0</xdr:col>
      <xdr:colOff>88848</xdr:colOff>
      <xdr:row>0</xdr:row>
      <xdr:rowOff>122342</xdr:rowOff>
    </xdr:from>
    <xdr:ext cx="958902" cy="679777"/>
    <xdr:pic>
      <xdr:nvPicPr>
        <xdr:cNvPr id="3" name="9 Imagen" descr="logo_2x4.bmp">
          <a:hlinkClick xmlns:r="http://schemas.openxmlformats.org/officeDocument/2006/relationships" r:id="rId1"/>
          <a:extLst>
            <a:ext uri="{FF2B5EF4-FFF2-40B4-BE49-F238E27FC236}">
              <a16:creationId xmlns:a16="http://schemas.microsoft.com/office/drawing/2014/main" id="{00000000-0008-0000-8C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848" y="122342"/>
          <a:ext cx="958902" cy="6797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54428</xdr:colOff>
      <xdr:row>9</xdr:row>
      <xdr:rowOff>190499</xdr:rowOff>
    </xdr:from>
    <xdr:to>
      <xdr:col>6</xdr:col>
      <xdr:colOff>217714</xdr:colOff>
      <xdr:row>36</xdr:row>
      <xdr:rowOff>163285</xdr:rowOff>
    </xdr:to>
    <xdr:graphicFrame macro="">
      <xdr:nvGraphicFramePr>
        <xdr:cNvPr id="5" name="Gráfico 4">
          <a:extLst>
            <a:ext uri="{FF2B5EF4-FFF2-40B4-BE49-F238E27FC236}">
              <a16:creationId xmlns:a16="http://schemas.microsoft.com/office/drawing/2014/main" id="{00000000-0008-0000-8C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47.xml><?xml version="1.0" encoding="utf-8"?>
<xdr:wsDr xmlns:xdr="http://schemas.openxmlformats.org/drawingml/2006/spreadsheetDrawing" xmlns:a="http://schemas.openxmlformats.org/drawingml/2006/main">
  <xdr:oneCellAnchor>
    <xdr:from>
      <xdr:col>0</xdr:col>
      <xdr:colOff>336249</xdr:colOff>
      <xdr:row>0</xdr:row>
      <xdr:rowOff>151154</xdr:rowOff>
    </xdr:from>
    <xdr:ext cx="1224747" cy="833508"/>
    <xdr:pic>
      <xdr:nvPicPr>
        <xdr:cNvPr id="3" name="9 Imagen" descr="logo_2x4.bmp">
          <a:hlinkClick xmlns:r="http://schemas.openxmlformats.org/officeDocument/2006/relationships" r:id="rId1"/>
          <a:extLst>
            <a:ext uri="{FF2B5EF4-FFF2-40B4-BE49-F238E27FC236}">
              <a16:creationId xmlns:a16="http://schemas.microsoft.com/office/drawing/2014/main" id="{00000000-0008-0000-8D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6249" y="151154"/>
          <a:ext cx="1224747" cy="833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0</xdr:colOff>
      <xdr:row>12</xdr:row>
      <xdr:rowOff>204108</xdr:rowOff>
    </xdr:from>
    <xdr:to>
      <xdr:col>6</xdr:col>
      <xdr:colOff>449036</xdr:colOff>
      <xdr:row>43</xdr:row>
      <xdr:rowOff>40822</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48.xml><?xml version="1.0" encoding="utf-8"?>
<xdr:wsDr xmlns:xdr="http://schemas.openxmlformats.org/drawingml/2006/spreadsheetDrawing" xmlns:a="http://schemas.openxmlformats.org/drawingml/2006/main">
  <xdr:oneCellAnchor>
    <xdr:from>
      <xdr:col>0</xdr:col>
      <xdr:colOff>223559</xdr:colOff>
      <xdr:row>0</xdr:row>
      <xdr:rowOff>209550</xdr:rowOff>
    </xdr:from>
    <xdr:ext cx="685802" cy="466726"/>
    <xdr:pic>
      <xdr:nvPicPr>
        <xdr:cNvPr id="4" name="9 Imagen" descr="logo_2x4.bmp">
          <a:hlinkClick xmlns:r="http://schemas.openxmlformats.org/officeDocument/2006/relationships" r:id="rId1"/>
          <a:extLst>
            <a:ext uri="{FF2B5EF4-FFF2-40B4-BE49-F238E27FC236}">
              <a16:creationId xmlns:a16="http://schemas.microsoft.com/office/drawing/2014/main" id="{00000000-0008-0000-8E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3559" y="209550"/>
          <a:ext cx="685802"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0</xdr:colOff>
      <xdr:row>8</xdr:row>
      <xdr:rowOff>99391</xdr:rowOff>
    </xdr:from>
    <xdr:to>
      <xdr:col>4</xdr:col>
      <xdr:colOff>1449456</xdr:colOff>
      <xdr:row>28</xdr:row>
      <xdr:rowOff>0</xdr:rowOff>
    </xdr:to>
    <xdr:graphicFrame macro="">
      <xdr:nvGraphicFramePr>
        <xdr:cNvPr id="2" name="Gráfico 1">
          <a:extLst>
            <a:ext uri="{FF2B5EF4-FFF2-40B4-BE49-F238E27FC236}">
              <a16:creationId xmlns:a16="http://schemas.microsoft.com/office/drawing/2014/main" id="{00000000-0008-0000-8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cuments%20and%20Settings\amadera\Configuraci&#243;n%20local\Archivos%20temporales%20de%20Internet\OLK11B\2005_12_31%20Datos%20Estadisticos%20Control%20de%20Inversione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arch01\sig\DOCUME~1\GILMA~1.SAN\LOCALS~1\Temp\Rar$DI00.313\CalendarioLaboralExcel.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IC-Office-Work-Schedule-Template16"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rvarch01\sig\Documents%20and%20Settings\beliza.rivas\Local%20Settings\Temporary%20Internet%20Files\Content.Outlook\8M17EO26\2012\Mis%20tareas%20CNSS\Tares%20diarias%20Gilma%20Gissell%20201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rvarch01\sig\02.%20Estadisticas\02.%20Informes%20y%20Metas%20SDSS\2015\02.%20Informe%20%20Enero%202015\Bolet&#237;n%20Diciembre%20201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rvarch01\sig\Users\Gilma.Santana\Desktop\Estadisticas%20CNSS4\Enero%202020.%20Estad&#237;sticas%20del%20SDS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Bolet&#237;n%20Estad&#237;stico_Noviembre%202022g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1"/>
      <sheetName val="7.7.3 (T-1)"/>
      <sheetName val="7.7.3 (T-3)"/>
      <sheetName val="7.7.3 (T-4)"/>
      <sheetName val="7.7.3 (T-5)"/>
      <sheetName val="7.7.4"/>
      <sheetName val="7.7.5"/>
      <sheetName val="7.7.6"/>
      <sheetName val="7.7.7"/>
      <sheetName val="31 DIC 05 (2)"/>
      <sheetName val="31 DIC 05"/>
      <sheetName val="30 NOV 05 (2)"/>
      <sheetName val="30 NOV 05"/>
      <sheetName val="31 OCT 05 (2)"/>
      <sheetName val="31 OCT 05"/>
      <sheetName val="30 SEPT 05 (2)"/>
      <sheetName val="30 SEPT 05"/>
      <sheetName val="31 AGOSTO 05 (2)"/>
      <sheetName val="31 AGOSTO 05"/>
      <sheetName val="31 JULIO 05"/>
      <sheetName val="30 JUNIO 05"/>
      <sheetName val="31 MAYO 05"/>
      <sheetName val="30 ABRIL 05"/>
      <sheetName val="31 MARZO 05"/>
      <sheetName val="28 FEBRERO 05"/>
      <sheetName val="31 ENERO 05"/>
      <sheetName val="Moneda"/>
      <sheetName val="Valor Cuota2003-2004"/>
      <sheetName val="8.1-8.2"/>
      <sheetName val="Hoja2"/>
      <sheetName val="Hoja1"/>
    </sheetNames>
    <sheetDataSet>
      <sheetData sheetId="0" refreshError="1"/>
      <sheetData sheetId="1"/>
      <sheetData sheetId="2"/>
      <sheetData sheetId="3"/>
      <sheetData sheetId="4"/>
      <sheetData sheetId="5" refreshError="1"/>
      <sheetData sheetId="6" refreshError="1"/>
      <sheetData sheetId="7">
        <row r="2">
          <cell r="A2" t="str">
            <v>Composición Cartera de Inversiones</v>
          </cell>
        </row>
        <row r="3">
          <cell r="A3" t="str">
            <v>de los Fondos de Pensiones por Emisor</v>
          </cell>
        </row>
        <row r="4">
          <cell r="A4" t="str">
            <v>Al 30 de diciembre del 2005</v>
          </cell>
        </row>
        <row r="6">
          <cell r="A6" t="str">
            <v>Sub-Sector Económico / Emisor</v>
          </cell>
          <cell r="B6" t="str">
            <v>BBVA Crecer</v>
          </cell>
          <cell r="D6" t="str">
            <v>Caribalico</v>
          </cell>
          <cell r="F6" t="str">
            <v>León</v>
          </cell>
          <cell r="H6" t="str">
            <v>Popular</v>
          </cell>
          <cell r="J6" t="str">
            <v>Reservas</v>
          </cell>
          <cell r="L6" t="str">
            <v>Romana</v>
          </cell>
          <cell r="N6" t="str">
            <v>Siembra</v>
          </cell>
          <cell r="Q6" t="str">
            <v>Sub-Total Fondos CCI</v>
          </cell>
          <cell r="T6" t="str">
            <v>Fondo de Reparto -
 Banco Central</v>
          </cell>
          <cell r="V6" t="str">
            <v>Fondo de Reparto -              Banco de Reservas</v>
          </cell>
          <cell r="X6" t="str">
            <v>Fondo de                 Solidaridad Social</v>
          </cell>
          <cell r="AA6" t="str">
            <v>León T-3</v>
          </cell>
          <cell r="AC6" t="str">
            <v>Popular T-3</v>
          </cell>
          <cell r="AE6" t="str">
            <v>Romana T-3</v>
          </cell>
          <cell r="AG6" t="str">
            <v>Siembra T-3</v>
          </cell>
          <cell r="AI6" t="str">
            <v>Fondos Complementarios</v>
          </cell>
          <cell r="AL6" t="str">
            <v>TOTAL CCI + BRRD + FSS</v>
          </cell>
          <cell r="AO6" t="str">
            <v>TOTAL GENERAL</v>
          </cell>
        </row>
        <row r="7">
          <cell r="B7" t="str">
            <v>RD$</v>
          </cell>
          <cell r="C7" t="str">
            <v>%</v>
          </cell>
          <cell r="D7" t="str">
            <v>RD$</v>
          </cell>
          <cell r="E7" t="str">
            <v>%</v>
          </cell>
          <cell r="F7" t="str">
            <v>RD$</v>
          </cell>
          <cell r="G7" t="str">
            <v>%</v>
          </cell>
          <cell r="H7" t="str">
            <v>RD$</v>
          </cell>
          <cell r="I7" t="str">
            <v>%</v>
          </cell>
          <cell r="J7" t="str">
            <v>RD$</v>
          </cell>
          <cell r="K7" t="str">
            <v>%</v>
          </cell>
          <cell r="L7" t="str">
            <v>RD$</v>
          </cell>
          <cell r="M7" t="str">
            <v>%</v>
          </cell>
          <cell r="N7" t="str">
            <v>RD$</v>
          </cell>
          <cell r="O7" t="str">
            <v>%</v>
          </cell>
          <cell r="Q7" t="str">
            <v>RD$</v>
          </cell>
          <cell r="R7" t="str">
            <v>%</v>
          </cell>
          <cell r="T7" t="str">
            <v>RD$</v>
          </cell>
          <cell r="U7" t="str">
            <v>%</v>
          </cell>
          <cell r="V7" t="str">
            <v>RD$</v>
          </cell>
          <cell r="W7" t="str">
            <v>%</v>
          </cell>
          <cell r="AA7" t="str">
            <v>RD$</v>
          </cell>
          <cell r="AB7" t="str">
            <v>%</v>
          </cell>
          <cell r="AC7" t="str">
            <v>RD$</v>
          </cell>
          <cell r="AD7" t="str">
            <v>%</v>
          </cell>
          <cell r="AE7" t="str">
            <v>RD$</v>
          </cell>
          <cell r="AF7" t="str">
            <v>%</v>
          </cell>
          <cell r="AG7" t="str">
            <v>RD$</v>
          </cell>
          <cell r="AH7" t="str">
            <v>%</v>
          </cell>
          <cell r="AI7" t="str">
            <v>RD$</v>
          </cell>
          <cell r="AJ7" t="str">
            <v>%</v>
          </cell>
          <cell r="AL7" t="str">
            <v>RD$</v>
          </cell>
          <cell r="AM7" t="str">
            <v>%</v>
          </cell>
          <cell r="AO7" t="str">
            <v>RD$</v>
          </cell>
          <cell r="AP7" t="str">
            <v>%</v>
          </cell>
        </row>
        <row r="8">
          <cell r="A8" t="str">
            <v>Banco Central de la Republica Dominicana</v>
          </cell>
          <cell r="C8">
            <v>0</v>
          </cell>
          <cell r="E8">
            <v>0</v>
          </cell>
          <cell r="G8">
            <v>0</v>
          </cell>
          <cell r="I8">
            <v>0</v>
          </cell>
          <cell r="K8">
            <v>0</v>
          </cell>
          <cell r="M8">
            <v>0</v>
          </cell>
          <cell r="O8">
            <v>0</v>
          </cell>
          <cell r="Q8">
            <v>0</v>
          </cell>
          <cell r="R8">
            <v>0</v>
          </cell>
          <cell r="T8">
            <v>4826121601.3500004</v>
          </cell>
          <cell r="U8">
            <v>0.7206989332031517</v>
          </cell>
          <cell r="W8">
            <v>0</v>
          </cell>
          <cell r="X8" t="str">
            <v>RD$</v>
          </cell>
          <cell r="Y8" t="str">
            <v>%</v>
          </cell>
          <cell r="AB8">
            <v>0</v>
          </cell>
          <cell r="AD8">
            <v>0</v>
          </cell>
          <cell r="AF8">
            <v>0</v>
          </cell>
          <cell r="AH8">
            <v>0</v>
          </cell>
          <cell r="AJ8">
            <v>0</v>
          </cell>
          <cell r="AL8">
            <v>0</v>
          </cell>
          <cell r="AM8">
            <v>0</v>
          </cell>
          <cell r="AO8">
            <v>4826121601.3500004</v>
          </cell>
          <cell r="AP8">
            <v>0.20978448735781141</v>
          </cell>
        </row>
        <row r="9">
          <cell r="Y9">
            <v>0</v>
          </cell>
        </row>
        <row r="10">
          <cell r="A10" t="str">
            <v>Bancos Múltiples</v>
          </cell>
          <cell r="B10">
            <v>1349063641.55</v>
          </cell>
          <cell r="C10">
            <v>0.45378942057814325</v>
          </cell>
          <cell r="D10">
            <v>68217626.650000006</v>
          </cell>
          <cell r="E10">
            <v>0.26899289512651497</v>
          </cell>
          <cell r="F10">
            <v>124927816.73999999</v>
          </cell>
          <cell r="G10">
            <v>0.34726608836448641</v>
          </cell>
          <cell r="H10">
            <v>2586313391.0999999</v>
          </cell>
          <cell r="I10">
            <v>0.54317025409501396</v>
          </cell>
          <cell r="J10">
            <v>729768409.72000003</v>
          </cell>
          <cell r="K10">
            <v>0.399008177499867</v>
          </cell>
          <cell r="L10">
            <v>150307961.51000002</v>
          </cell>
          <cell r="M10">
            <v>0.69565853700323099</v>
          </cell>
          <cell r="N10">
            <v>1061396233.7900001</v>
          </cell>
          <cell r="O10">
            <v>0.43287825412781256</v>
          </cell>
          <cell r="Q10">
            <v>6069995081.0600004</v>
          </cell>
          <cell r="R10">
            <v>0.47256722210415697</v>
          </cell>
          <cell r="T10">
            <v>1184751820.3899999</v>
          </cell>
          <cell r="U10">
            <v>0.17692247390258872</v>
          </cell>
          <cell r="V10">
            <v>679798648.63999999</v>
          </cell>
          <cell r="W10">
            <v>0.40571293289109112</v>
          </cell>
          <cell r="AA10">
            <v>171479773.22</v>
          </cell>
          <cell r="AB10">
            <v>0.47904811569565098</v>
          </cell>
          <cell r="AC10">
            <v>92416010.239999995</v>
          </cell>
          <cell r="AD10">
            <v>1</v>
          </cell>
          <cell r="AE10">
            <v>138448735</v>
          </cell>
          <cell r="AF10">
            <v>0.78356879658187584</v>
          </cell>
          <cell r="AG10">
            <v>9876761.6699999999</v>
          </cell>
          <cell r="AH10">
            <v>0.11780992520662209</v>
          </cell>
          <cell r="AI10">
            <v>396083729.13</v>
          </cell>
          <cell r="AJ10">
            <v>0.57009805151022253</v>
          </cell>
          <cell r="AL10">
            <v>7156133388.3899994</v>
          </cell>
          <cell r="AM10">
            <v>0.45831724259709561</v>
          </cell>
          <cell r="AO10">
            <v>8736968937.9099998</v>
          </cell>
          <cell r="AP10">
            <v>0.37978333351315963</v>
          </cell>
        </row>
        <row r="11">
          <cell r="A11" t="str">
            <v>Banco BDI</v>
          </cell>
          <cell r="C11">
            <v>0</v>
          </cell>
          <cell r="E11">
            <v>0</v>
          </cell>
          <cell r="F11">
            <v>22993113.699999999</v>
          </cell>
          <cell r="G11">
            <v>6.391473782445678E-2</v>
          </cell>
          <cell r="I11">
            <v>0</v>
          </cell>
          <cell r="J11">
            <v>98959439.329999998</v>
          </cell>
          <cell r="K11">
            <v>5.4107063292342203E-2</v>
          </cell>
          <cell r="M11">
            <v>0</v>
          </cell>
          <cell r="N11">
            <v>24314122.710000001</v>
          </cell>
          <cell r="O11">
            <v>9.9162354776516082E-3</v>
          </cell>
          <cell r="Q11">
            <v>146266675.74000001</v>
          </cell>
          <cell r="R11">
            <v>1.1387296977642816E-2</v>
          </cell>
          <cell r="U11">
            <v>0</v>
          </cell>
          <cell r="V11">
            <v>166201650.94999999</v>
          </cell>
          <cell r="W11">
            <v>9.919136996398295E-2</v>
          </cell>
          <cell r="X11">
            <v>406339658.69</v>
          </cell>
          <cell r="Y11">
            <v>0.371547426089752</v>
          </cell>
          <cell r="AA11">
            <v>173553.86</v>
          </cell>
          <cell r="AB11">
            <v>4.8484231139051892E-4</v>
          </cell>
          <cell r="AD11">
            <v>0</v>
          </cell>
          <cell r="AF11">
            <v>0</v>
          </cell>
          <cell r="AG11">
            <v>242523.48</v>
          </cell>
          <cell r="AH11">
            <v>2.8928179087720873E-3</v>
          </cell>
          <cell r="AI11">
            <v>416077.33999999997</v>
          </cell>
          <cell r="AJ11">
            <v>5.9887559969347426E-4</v>
          </cell>
          <cell r="AL11">
            <v>328233591.52999997</v>
          </cell>
          <cell r="AM11">
            <v>2.1021843282272322E-2</v>
          </cell>
          <cell r="AO11">
            <v>328649668.86999995</v>
          </cell>
          <cell r="AP11">
            <v>1.4285923148915563E-2</v>
          </cell>
        </row>
        <row r="12">
          <cell r="A12" t="str">
            <v>Banco BHD</v>
          </cell>
          <cell r="B12">
            <v>88547317.359999999</v>
          </cell>
          <cell r="C12">
            <v>2.9784981672455899E-2</v>
          </cell>
          <cell r="E12">
            <v>0</v>
          </cell>
          <cell r="G12">
            <v>0</v>
          </cell>
          <cell r="H12">
            <v>310647216.66000003</v>
          </cell>
          <cell r="I12">
            <v>6.5241253510795794E-2</v>
          </cell>
          <cell r="K12">
            <v>0</v>
          </cell>
          <cell r="L12">
            <v>15406625.93</v>
          </cell>
          <cell r="M12">
            <v>7.1305277158634009E-2</v>
          </cell>
          <cell r="O12">
            <v>0</v>
          </cell>
          <cell r="Q12">
            <v>414601159.95000005</v>
          </cell>
          <cell r="R12">
            <v>3.2277936937721234E-2</v>
          </cell>
          <cell r="T12">
            <v>95651245.519999996</v>
          </cell>
          <cell r="U12">
            <v>1.4283881820659781E-2</v>
          </cell>
          <cell r="W12">
            <v>0</v>
          </cell>
          <cell r="X12">
            <v>15765264.84</v>
          </cell>
          <cell r="Y12">
            <v>1.4415387343212875E-2</v>
          </cell>
          <cell r="AA12">
            <v>24795623.800000001</v>
          </cell>
          <cell r="AB12">
            <v>6.9269375832734362E-2</v>
          </cell>
          <cell r="AD12">
            <v>0</v>
          </cell>
          <cell r="AF12">
            <v>0</v>
          </cell>
          <cell r="AH12">
            <v>0</v>
          </cell>
          <cell r="AI12">
            <v>24795623.800000001</v>
          </cell>
          <cell r="AJ12">
            <v>3.5689264099310919E-2</v>
          </cell>
          <cell r="AL12">
            <v>414601159.95000005</v>
          </cell>
          <cell r="AM12">
            <v>2.6553286543557878E-2</v>
          </cell>
          <cell r="AO12">
            <v>535048029.27000004</v>
          </cell>
          <cell r="AP12">
            <v>2.325775970933187E-2</v>
          </cell>
        </row>
        <row r="13">
          <cell r="A13" t="str">
            <v>Banco Caribe Internacional</v>
          </cell>
          <cell r="B13">
            <v>27591707.43</v>
          </cell>
          <cell r="C13">
            <v>9.2811225073382072E-3</v>
          </cell>
          <cell r="E13">
            <v>0</v>
          </cell>
          <cell r="G13">
            <v>0</v>
          </cell>
          <cell r="I13">
            <v>0</v>
          </cell>
          <cell r="K13">
            <v>0</v>
          </cell>
          <cell r="M13">
            <v>0</v>
          </cell>
          <cell r="N13">
            <v>35508834.759999998</v>
          </cell>
          <cell r="O13">
            <v>1.4481870113798589E-2</v>
          </cell>
          <cell r="Q13">
            <v>63100542.189999998</v>
          </cell>
          <cell r="R13">
            <v>4.9125654201991774E-3</v>
          </cell>
          <cell r="U13">
            <v>0</v>
          </cell>
          <cell r="W13">
            <v>0</v>
          </cell>
          <cell r="Y13">
            <v>0</v>
          </cell>
          <cell r="AB13">
            <v>0</v>
          </cell>
          <cell r="AD13">
            <v>0</v>
          </cell>
          <cell r="AF13">
            <v>0</v>
          </cell>
          <cell r="AH13">
            <v>0</v>
          </cell>
          <cell r="AI13">
            <v>0</v>
          </cell>
          <cell r="AJ13">
            <v>0</v>
          </cell>
          <cell r="AL13">
            <v>63100542.189999998</v>
          </cell>
          <cell r="AM13">
            <v>4.0412978536456525E-3</v>
          </cell>
          <cell r="AO13">
            <v>63100542.189999998</v>
          </cell>
          <cell r="AP13">
            <v>2.7428888015640137E-3</v>
          </cell>
        </row>
        <row r="14">
          <cell r="A14" t="str">
            <v>Banco de Reservas</v>
          </cell>
          <cell r="B14">
            <v>526002453.79000002</v>
          </cell>
          <cell r="C14">
            <v>0.17693334945547787</v>
          </cell>
          <cell r="E14">
            <v>0</v>
          </cell>
          <cell r="F14">
            <v>35739799.43</v>
          </cell>
          <cell r="G14">
            <v>9.9347132374991043E-2</v>
          </cell>
          <cell r="H14">
            <v>949865283.0999999</v>
          </cell>
          <cell r="I14">
            <v>0.19948803147866875</v>
          </cell>
          <cell r="J14">
            <v>53377278.579999998</v>
          </cell>
          <cell r="K14">
            <v>2.9184560968157233E-2</v>
          </cell>
          <cell r="L14">
            <v>35137773.100000001</v>
          </cell>
          <cell r="M14">
            <v>0.16262539643764135</v>
          </cell>
          <cell r="N14">
            <v>220416452.03999999</v>
          </cell>
          <cell r="O14">
            <v>8.9894316469752739E-2</v>
          </cell>
          <cell r="Q14">
            <v>1820539040.0399997</v>
          </cell>
          <cell r="R14">
            <v>0.14173439440969576</v>
          </cell>
          <cell r="T14">
            <v>651636421.36000001</v>
          </cell>
          <cell r="U14">
            <v>9.731078337916349E-2</v>
          </cell>
          <cell r="V14">
            <v>63893223.670000002</v>
          </cell>
          <cell r="W14">
            <v>3.8132331123167364E-2</v>
          </cell>
          <cell r="Y14">
            <v>0</v>
          </cell>
          <cell r="AA14">
            <v>44137065.109999999</v>
          </cell>
          <cell r="AB14">
            <v>0.12330187681176454</v>
          </cell>
          <cell r="AD14">
            <v>0</v>
          </cell>
          <cell r="AE14">
            <v>37090455</v>
          </cell>
          <cell r="AF14">
            <v>0.2099183007271552</v>
          </cell>
          <cell r="AG14">
            <v>4168114.35</v>
          </cell>
          <cell r="AH14">
            <v>4.9717230832618461E-2</v>
          </cell>
          <cell r="AI14">
            <v>85395634.459999993</v>
          </cell>
          <cell r="AJ14">
            <v>0.12291311465901318</v>
          </cell>
          <cell r="AL14">
            <v>1909646113.5299997</v>
          </cell>
          <cell r="AM14">
            <v>0.12230400044097546</v>
          </cell>
          <cell r="AO14">
            <v>2646678169.3499999</v>
          </cell>
          <cell r="AP14">
            <v>0.11504725094429587</v>
          </cell>
        </row>
        <row r="15">
          <cell r="A15" t="str">
            <v>Banco Dominicano del Progreso</v>
          </cell>
          <cell r="B15">
            <v>112835111.51000001</v>
          </cell>
          <cell r="C15">
            <v>3.7954754909978308E-2</v>
          </cell>
          <cell r="D15">
            <v>50475886.539999999</v>
          </cell>
          <cell r="E15">
            <v>0.19903440681298004</v>
          </cell>
          <cell r="F15">
            <v>9177341.5399999991</v>
          </cell>
          <cell r="G15">
            <v>2.5510567472842811E-2</v>
          </cell>
          <cell r="H15">
            <v>461886666.67000002</v>
          </cell>
          <cell r="I15">
            <v>9.7004136838783631E-2</v>
          </cell>
          <cell r="J15">
            <v>297949911.81</v>
          </cell>
          <cell r="K15">
            <v>0.16290709451669494</v>
          </cell>
          <cell r="L15">
            <v>40727323.68</v>
          </cell>
          <cell r="M15">
            <v>0.18849507453004008</v>
          </cell>
          <cell r="N15">
            <v>222013575.11000001</v>
          </cell>
          <cell r="O15">
            <v>9.0545684756316344E-2</v>
          </cell>
          <cell r="Q15">
            <v>1195065816.8599999</v>
          </cell>
          <cell r="R15">
            <v>9.3039438379008299E-2</v>
          </cell>
          <cell r="U15">
            <v>0</v>
          </cell>
          <cell r="V15">
            <v>296672223.81</v>
          </cell>
          <cell r="W15">
            <v>0.17705795424877074</v>
          </cell>
          <cell r="X15">
            <v>25213849.82</v>
          </cell>
          <cell r="Y15">
            <v>2.3054951201752105E-2</v>
          </cell>
          <cell r="AB15">
            <v>0</v>
          </cell>
          <cell r="AD15">
            <v>0</v>
          </cell>
          <cell r="AE15">
            <v>12261785</v>
          </cell>
          <cell r="AF15">
            <v>6.9397182403982932E-2</v>
          </cell>
          <cell r="AG15">
            <v>414938.34</v>
          </cell>
          <cell r="AH15">
            <v>4.9493808227894526E-3</v>
          </cell>
          <cell r="AI15">
            <v>12676723.34</v>
          </cell>
          <cell r="AJ15">
            <v>1.8246079664878557E-2</v>
          </cell>
          <cell r="AL15">
            <v>1673904116.9699998</v>
          </cell>
          <cell r="AM15">
            <v>0.10720581599363088</v>
          </cell>
          <cell r="AO15">
            <v>1686580840.3099997</v>
          </cell>
          <cell r="AP15">
            <v>7.3313216325292599E-2</v>
          </cell>
        </row>
        <row r="16">
          <cell r="A16" t="str">
            <v>Banco León</v>
          </cell>
          <cell r="B16">
            <v>317670638.44999999</v>
          </cell>
          <cell r="C16">
            <v>0.10685602259007401</v>
          </cell>
          <cell r="D16">
            <v>17741740.109999999</v>
          </cell>
          <cell r="E16">
            <v>6.9958488313534933E-2</v>
          </cell>
          <cell r="F16">
            <v>17931734.280000001</v>
          </cell>
          <cell r="G16">
            <v>4.98454498245718E-2</v>
          </cell>
          <cell r="H16">
            <v>306332202.77999997</v>
          </cell>
          <cell r="I16">
            <v>6.4335026448874941E-2</v>
          </cell>
          <cell r="K16">
            <v>0</v>
          </cell>
          <cell r="L16">
            <v>11843328.359999999</v>
          </cell>
          <cell r="M16">
            <v>5.4813546783537073E-2</v>
          </cell>
          <cell r="O16">
            <v>0</v>
          </cell>
          <cell r="Q16">
            <v>671519643.98000002</v>
          </cell>
          <cell r="R16">
            <v>5.2279807233152564E-2</v>
          </cell>
          <cell r="T16">
            <v>107809878</v>
          </cell>
          <cell r="U16">
            <v>1.609956616957756E-2</v>
          </cell>
          <cell r="W16">
            <v>0</v>
          </cell>
          <cell r="X16">
            <v>182166076.30000001</v>
          </cell>
          <cell r="Y16">
            <v>0.16656837530537616</v>
          </cell>
          <cell r="AA16">
            <v>17109058.23</v>
          </cell>
          <cell r="AB16">
            <v>4.779608669002338E-2</v>
          </cell>
          <cell r="AD16">
            <v>0</v>
          </cell>
          <cell r="AF16">
            <v>0</v>
          </cell>
          <cell r="AG16">
            <v>185486.82</v>
          </cell>
          <cell r="AH16">
            <v>2.2124851364378599E-3</v>
          </cell>
          <cell r="AI16">
            <v>17294545.050000001</v>
          </cell>
          <cell r="AJ16">
            <v>2.4892682303353883E-2</v>
          </cell>
          <cell r="AL16">
            <v>671519643.98000002</v>
          </cell>
          <cell r="AM16">
            <v>4.3007727060819838E-2</v>
          </cell>
          <cell r="AO16">
            <v>796624067.02999997</v>
          </cell>
          <cell r="AP16">
            <v>3.4628089659414177E-2</v>
          </cell>
        </row>
        <row r="17">
          <cell r="A17" t="str">
            <v>Banco Popular</v>
          </cell>
          <cell r="B17">
            <v>39268526.75</v>
          </cell>
          <cell r="C17">
            <v>1.3208896490877205E-2</v>
          </cell>
          <cell r="E17">
            <v>0</v>
          </cell>
          <cell r="F17">
            <v>10351067.300000001</v>
          </cell>
          <cell r="G17">
            <v>2.8773212767734362E-2</v>
          </cell>
          <cell r="H17">
            <v>6775004.3300000001</v>
          </cell>
          <cell r="I17">
            <v>1.4228673277122714E-3</v>
          </cell>
          <cell r="J17">
            <v>49604356.619999997</v>
          </cell>
          <cell r="K17">
            <v>2.7121678147994554E-2</v>
          </cell>
          <cell r="L17">
            <v>36677209.200000003</v>
          </cell>
          <cell r="M17">
            <v>0.1697502476722495</v>
          </cell>
          <cell r="N17">
            <v>72351006.769999996</v>
          </cell>
          <cell r="O17">
            <v>2.9507526499461579E-2</v>
          </cell>
          <cell r="Q17">
            <v>215027170.96999997</v>
          </cell>
          <cell r="R17">
            <v>1.6740506624012549E-2</v>
          </cell>
          <cell r="T17">
            <v>182080479.34999999</v>
          </cell>
          <cell r="U17">
            <v>2.7190613512091399E-2</v>
          </cell>
          <cell r="V17">
            <v>6224489.5999999996</v>
          </cell>
          <cell r="W17">
            <v>3.7148587106171837E-3</v>
          </cell>
          <cell r="Y17">
            <v>0</v>
          </cell>
          <cell r="AB17">
            <v>0</v>
          </cell>
          <cell r="AC17">
            <v>92416010.239999995</v>
          </cell>
          <cell r="AD17">
            <v>1</v>
          </cell>
          <cell r="AF17">
            <v>0</v>
          </cell>
          <cell r="AH17">
            <v>0</v>
          </cell>
          <cell r="AI17">
            <v>92416010.239999995</v>
          </cell>
          <cell r="AJ17">
            <v>0.1330178027809884</v>
          </cell>
          <cell r="AL17">
            <v>222791432.07999995</v>
          </cell>
          <cell r="AM17">
            <v>1.4268760695660593E-2</v>
          </cell>
          <cell r="AO17">
            <v>497287921.66999996</v>
          </cell>
          <cell r="AP17">
            <v>2.1616382746673914E-2</v>
          </cell>
        </row>
        <row r="18">
          <cell r="A18" t="str">
            <v>Banco Santa Cruz</v>
          </cell>
          <cell r="B18">
            <v>71375007.049999997</v>
          </cell>
          <cell r="C18">
            <v>2.4008669491505194E-2</v>
          </cell>
          <cell r="E18">
            <v>0</v>
          </cell>
          <cell r="F18">
            <v>10051530.039999999</v>
          </cell>
          <cell r="G18">
            <v>2.7940578889115466E-2</v>
          </cell>
          <cell r="H18">
            <v>74494820.760000005</v>
          </cell>
          <cell r="I18">
            <v>1.5645192442731007E-2</v>
          </cell>
          <cell r="J18">
            <v>84432034.739999995</v>
          </cell>
          <cell r="K18">
            <v>4.6164059522854371E-2</v>
          </cell>
          <cell r="M18">
            <v>0</v>
          </cell>
          <cell r="N18">
            <v>236181626.75</v>
          </cell>
          <cell r="O18">
            <v>9.6323961768301034E-2</v>
          </cell>
          <cell r="Q18">
            <v>476535019.34000003</v>
          </cell>
          <cell r="R18">
            <v>3.7099672622062305E-2</v>
          </cell>
          <cell r="U18">
            <v>0</v>
          </cell>
          <cell r="V18">
            <v>19868311.469999999</v>
          </cell>
          <cell r="W18">
            <v>1.185767423076501E-2</v>
          </cell>
          <cell r="X18">
            <v>1539771.51</v>
          </cell>
          <cell r="Y18">
            <v>1.4079308506366821E-3</v>
          </cell>
          <cell r="AA18">
            <v>26543974.949999999</v>
          </cell>
          <cell r="AB18">
            <v>7.4153592252284295E-2</v>
          </cell>
          <cell r="AD18">
            <v>0</v>
          </cell>
          <cell r="AF18">
            <v>0</v>
          </cell>
          <cell r="AH18">
            <v>0</v>
          </cell>
          <cell r="AI18">
            <v>26543974.949999999</v>
          </cell>
          <cell r="AJ18">
            <v>3.820573097402951E-2</v>
          </cell>
          <cell r="AL18">
            <v>549547903.01000011</v>
          </cell>
          <cell r="AM18">
            <v>3.5196001235972628E-2</v>
          </cell>
          <cell r="AO18">
            <v>576091877.96000016</v>
          </cell>
          <cell r="AP18">
            <v>2.5041876121610976E-2</v>
          </cell>
        </row>
        <row r="19">
          <cell r="A19" t="str">
            <v>Banco Vimenca</v>
          </cell>
          <cell r="C19">
            <v>0</v>
          </cell>
          <cell r="E19">
            <v>0</v>
          </cell>
          <cell r="G19">
            <v>0</v>
          </cell>
          <cell r="I19">
            <v>0</v>
          </cell>
          <cell r="K19">
            <v>0</v>
          </cell>
          <cell r="M19">
            <v>0</v>
          </cell>
          <cell r="N19">
            <v>14725029.130000001</v>
          </cell>
          <cell r="O19">
            <v>6.0054338793110165E-3</v>
          </cell>
          <cell r="Q19">
            <v>14725029.130000001</v>
          </cell>
          <cell r="R19">
            <v>1.1463874382830177E-3</v>
          </cell>
          <cell r="U19">
            <v>0</v>
          </cell>
          <cell r="W19">
            <v>0</v>
          </cell>
          <cell r="X19">
            <v>53144572.200000003</v>
          </cell>
          <cell r="Y19">
            <v>4.8594146766794362E-2</v>
          </cell>
          <cell r="AB19">
            <v>0</v>
          </cell>
          <cell r="AD19">
            <v>0</v>
          </cell>
          <cell r="AF19">
            <v>0</v>
          </cell>
          <cell r="AH19">
            <v>0</v>
          </cell>
          <cell r="AI19">
            <v>0</v>
          </cell>
          <cell r="AJ19">
            <v>0</v>
          </cell>
          <cell r="AL19">
            <v>14725029.130000001</v>
          </cell>
          <cell r="AM19">
            <v>9.4307000467215346E-4</v>
          </cell>
          <cell r="AO19">
            <v>14725029.130000001</v>
          </cell>
          <cell r="AP19">
            <v>6.4007560159731324E-4</v>
          </cell>
        </row>
        <row r="20">
          <cell r="A20" t="str">
            <v>Citibank N A</v>
          </cell>
          <cell r="C20">
            <v>0</v>
          </cell>
          <cell r="E20">
            <v>0</v>
          </cell>
          <cell r="G20">
            <v>0</v>
          </cell>
          <cell r="I20">
            <v>0</v>
          </cell>
          <cell r="K20">
            <v>0</v>
          </cell>
          <cell r="M20">
            <v>0</v>
          </cell>
          <cell r="O20">
            <v>0</v>
          </cell>
          <cell r="R20">
            <v>0</v>
          </cell>
          <cell r="U20">
            <v>0</v>
          </cell>
          <cell r="W20">
            <v>0</v>
          </cell>
          <cell r="Y20">
            <v>0</v>
          </cell>
          <cell r="AB20">
            <v>0</v>
          </cell>
          <cell r="AD20">
            <v>0</v>
          </cell>
          <cell r="AE20">
            <v>16137551</v>
          </cell>
          <cell r="AF20">
            <v>9.1332589039897299E-2</v>
          </cell>
          <cell r="AH20">
            <v>0</v>
          </cell>
          <cell r="AJ20">
            <v>0</v>
          </cell>
          <cell r="AL20">
            <v>0</v>
          </cell>
          <cell r="AM20">
            <v>0</v>
          </cell>
          <cell r="AO20">
            <v>0</v>
          </cell>
          <cell r="AP20">
            <v>0</v>
          </cell>
        </row>
        <row r="21">
          <cell r="A21" t="str">
            <v>Republic Bank</v>
          </cell>
          <cell r="B21">
            <v>165772879.21000001</v>
          </cell>
          <cell r="C21">
            <v>5.5761623460436539E-2</v>
          </cell>
          <cell r="E21">
            <v>0</v>
          </cell>
          <cell r="F21">
            <v>18683230.449999999</v>
          </cell>
          <cell r="G21">
            <v>5.193440921077417E-2</v>
          </cell>
          <cell r="H21">
            <v>90709393.390000001</v>
          </cell>
          <cell r="I21">
            <v>1.9050531318439833E-2</v>
          </cell>
          <cell r="J21">
            <v>122566784.17</v>
          </cell>
          <cell r="K21">
            <v>6.7014615215332959E-2</v>
          </cell>
          <cell r="M21">
            <v>0</v>
          </cell>
          <cell r="N21">
            <v>210065125.44</v>
          </cell>
          <cell r="O21">
            <v>8.5672646895408516E-2</v>
          </cell>
          <cell r="Q21">
            <v>607797412.66000009</v>
          </cell>
          <cell r="R21">
            <v>4.7318841459863627E-2</v>
          </cell>
          <cell r="T21">
            <v>108940940.31</v>
          </cell>
          <cell r="U21">
            <v>1.6268471030983302E-2</v>
          </cell>
          <cell r="V21">
            <v>126938749.14</v>
          </cell>
          <cell r="W21">
            <v>7.5758744613787871E-2</v>
          </cell>
          <cell r="Y21">
            <v>0</v>
          </cell>
          <cell r="AA21">
            <v>28051822.170000002</v>
          </cell>
          <cell r="AB21">
            <v>7.8365933777667651E-2</v>
          </cell>
          <cell r="AD21">
            <v>0</v>
          </cell>
          <cell r="AF21">
            <v>0</v>
          </cell>
          <cell r="AG21">
            <v>4031729.26</v>
          </cell>
          <cell r="AH21">
            <v>4.8090430694167977E-2</v>
          </cell>
          <cell r="AI21">
            <v>32083551.43</v>
          </cell>
          <cell r="AJ21">
            <v>4.6179049555877455E-2</v>
          </cell>
          <cell r="AL21">
            <v>852856731.82000005</v>
          </cell>
          <cell r="AM21">
            <v>5.4621528756334956E-2</v>
          </cell>
          <cell r="AO21">
            <v>993881223.56000006</v>
          </cell>
          <cell r="AP21">
            <v>4.3202571381700264E-2</v>
          </cell>
        </row>
        <row r="22">
          <cell r="A22" t="str">
            <v>The Bank of Nova Scotia</v>
          </cell>
          <cell r="C22">
            <v>0</v>
          </cell>
          <cell r="E22">
            <v>0</v>
          </cell>
          <cell r="G22">
            <v>0</v>
          </cell>
          <cell r="H22">
            <v>385602803.41000003</v>
          </cell>
          <cell r="I22">
            <v>8.0983214729007713E-2</v>
          </cell>
          <cell r="J22">
            <v>22878604.469999999</v>
          </cell>
          <cell r="K22">
            <v>1.2509105836490729E-2</v>
          </cell>
          <cell r="L22">
            <v>10515701.24</v>
          </cell>
          <cell r="M22">
            <v>4.8668994421129E-2</v>
          </cell>
          <cell r="N22">
            <v>25820461.079999998</v>
          </cell>
          <cell r="O22">
            <v>1.0530578267811109E-2</v>
          </cell>
          <cell r="Q22">
            <v>444817570.19999999</v>
          </cell>
          <cell r="R22">
            <v>3.4630374602515598E-2</v>
          </cell>
          <cell r="T22">
            <v>38632855.850000001</v>
          </cell>
          <cell r="U22">
            <v>5.7691579901131742E-3</v>
          </cell>
          <cell r="W22">
            <v>0</v>
          </cell>
          <cell r="X22">
            <v>118120570.02</v>
          </cell>
          <cell r="Y22">
            <v>0.10800667082478255</v>
          </cell>
          <cell r="AA22">
            <v>30668675.100000001</v>
          </cell>
          <cell r="AB22">
            <v>8.5676408019786224E-2</v>
          </cell>
          <cell r="AD22">
            <v>0</v>
          </cell>
          <cell r="AE22">
            <v>72958944</v>
          </cell>
          <cell r="AF22">
            <v>0.41292072441084032</v>
          </cell>
          <cell r="AG22">
            <v>833969.42</v>
          </cell>
          <cell r="AH22">
            <v>9.9475798118362421E-3</v>
          </cell>
          <cell r="AI22">
            <v>104461588.52</v>
          </cell>
          <cell r="AJ22">
            <v>0.15035545187307711</v>
          </cell>
          <cell r="AL22">
            <v>455207124.19999999</v>
          </cell>
          <cell r="AM22">
            <v>2.9153910729553274E-2</v>
          </cell>
          <cell r="AO22">
            <v>598301568.56999993</v>
          </cell>
          <cell r="AP22">
            <v>2.6007299072763113E-2</v>
          </cell>
        </row>
        <row r="23">
          <cell r="X23">
            <v>10389554</v>
          </cell>
          <cell r="Y23">
            <v>9.4999637971972511E-3</v>
          </cell>
        </row>
        <row r="24">
          <cell r="A24" t="str">
            <v>Asociaciones de Ahorros y Préstamos</v>
          </cell>
          <cell r="B24">
            <v>900674342.55999994</v>
          </cell>
          <cell r="C24">
            <v>0.30296308895428364</v>
          </cell>
          <cell r="D24">
            <v>162287991.72</v>
          </cell>
          <cell r="E24">
            <v>0.6399272282075309</v>
          </cell>
          <cell r="F24">
            <v>203305182.5</v>
          </cell>
          <cell r="G24">
            <v>0.56513430966249867</v>
          </cell>
          <cell r="H24">
            <v>1474207712.3000002</v>
          </cell>
          <cell r="I24">
            <v>0.30960895165850355</v>
          </cell>
          <cell r="J24">
            <v>684175996.34000003</v>
          </cell>
          <cell r="K24">
            <v>0.37408006944767791</v>
          </cell>
          <cell r="L24">
            <v>31639794.689999998</v>
          </cell>
          <cell r="M24">
            <v>0.14643597760231505</v>
          </cell>
          <cell r="N24">
            <v>1166598783.3099999</v>
          </cell>
          <cell r="O24">
            <v>0.47578390473804694</v>
          </cell>
          <cell r="Q24">
            <v>4622889803.4199991</v>
          </cell>
          <cell r="R24">
            <v>0.35990575994244811</v>
          </cell>
          <cell r="T24">
            <v>685572734.90999997</v>
          </cell>
          <cell r="U24">
            <v>0.10237859289425966</v>
          </cell>
          <cell r="V24">
            <v>736197200.15999997</v>
          </cell>
          <cell r="W24">
            <v>0.43937234335588882</v>
          </cell>
          <cell r="AA24">
            <v>144486240.28</v>
          </cell>
          <cell r="AB24">
            <v>0.40363863241924491</v>
          </cell>
          <cell r="AC24">
            <v>0</v>
          </cell>
          <cell r="AD24">
            <v>0</v>
          </cell>
          <cell r="AE24">
            <v>34256592.219999999</v>
          </cell>
          <cell r="AF24">
            <v>0.19387968218576679</v>
          </cell>
          <cell r="AG24">
            <v>38759922.740000002</v>
          </cell>
          <cell r="AH24">
            <v>0.46232801312637628</v>
          </cell>
          <cell r="AI24">
            <v>217502755.23999998</v>
          </cell>
          <cell r="AJ24">
            <v>0.31305980993662846</v>
          </cell>
          <cell r="AL24">
            <v>5815946299.3499994</v>
          </cell>
          <cell r="AM24">
            <v>0.3724844586233424</v>
          </cell>
          <cell r="AO24">
            <v>6719021789.5</v>
          </cell>
          <cell r="AP24">
            <v>0.29206610568244545</v>
          </cell>
        </row>
        <row r="25">
          <cell r="A25" t="str">
            <v>Asociación Central de Ahorros y Préstamos</v>
          </cell>
          <cell r="B25">
            <v>66070912.090000004</v>
          </cell>
          <cell r="C25">
            <v>2.2224511869538301E-2</v>
          </cell>
          <cell r="E25">
            <v>0</v>
          </cell>
          <cell r="F25">
            <v>28899620.02</v>
          </cell>
          <cell r="G25">
            <v>8.0333253725645801E-2</v>
          </cell>
          <cell r="I25">
            <v>0</v>
          </cell>
          <cell r="J25">
            <v>124638528.48999999</v>
          </cell>
          <cell r="K25">
            <v>6.8147362144850052E-2</v>
          </cell>
          <cell r="M25">
            <v>0</v>
          </cell>
          <cell r="N25">
            <v>29177591.760000002</v>
          </cell>
          <cell r="O25">
            <v>1.1899745428361672E-2</v>
          </cell>
          <cell r="Q25">
            <v>248786652.35999998</v>
          </cell>
          <cell r="R25">
            <v>1.9368782945014658E-2</v>
          </cell>
          <cell r="U25">
            <v>0</v>
          </cell>
          <cell r="V25">
            <v>166607120.80000001</v>
          </cell>
          <cell r="W25">
            <v>9.9433359797842624E-2</v>
          </cell>
          <cell r="X25">
            <v>456859295.76999998</v>
          </cell>
          <cell r="Y25">
            <v>0.41774139392586351</v>
          </cell>
          <cell r="AA25">
            <v>10733818.23</v>
          </cell>
          <cell r="AB25">
            <v>2.9986133645652648E-2</v>
          </cell>
          <cell r="AD25">
            <v>0</v>
          </cell>
          <cell r="AF25">
            <v>0</v>
          </cell>
          <cell r="AH25">
            <v>0</v>
          </cell>
          <cell r="AI25">
            <v>10733818.23</v>
          </cell>
          <cell r="AJ25">
            <v>1.54495840352469E-2</v>
          </cell>
          <cell r="AL25">
            <v>556322958.56999993</v>
          </cell>
          <cell r="AM25">
            <v>3.5629912206349305E-2</v>
          </cell>
          <cell r="AO25">
            <v>567056776.79999995</v>
          </cell>
          <cell r="AP25">
            <v>2.464913341397874E-2</v>
          </cell>
        </row>
        <row r="26">
          <cell r="A26" t="str">
            <v>Asociación Cibao de Ahorros y Préstamos</v>
          </cell>
          <cell r="C26">
            <v>0</v>
          </cell>
          <cell r="E26">
            <v>0</v>
          </cell>
          <cell r="F26">
            <v>35101310.329999998</v>
          </cell>
          <cell r="G26">
            <v>9.7572302573219846E-2</v>
          </cell>
          <cell r="I26">
            <v>0</v>
          </cell>
          <cell r="K26">
            <v>0</v>
          </cell>
          <cell r="M26">
            <v>0</v>
          </cell>
          <cell r="N26">
            <v>183638351.47</v>
          </cell>
          <cell r="O26">
            <v>7.4894790884448462E-2</v>
          </cell>
          <cell r="Q26">
            <v>218739661.80000001</v>
          </cell>
          <cell r="R26">
            <v>1.702953510841684E-2</v>
          </cell>
          <cell r="U26">
            <v>0</v>
          </cell>
          <cell r="W26">
            <v>0</v>
          </cell>
          <cell r="X26">
            <v>140929185.41</v>
          </cell>
          <cell r="Y26">
            <v>0.128862332239045</v>
          </cell>
          <cell r="AB26">
            <v>0</v>
          </cell>
          <cell r="AD26">
            <v>0</v>
          </cell>
          <cell r="AF26">
            <v>0</v>
          </cell>
          <cell r="AG26">
            <v>4112919.05</v>
          </cell>
          <cell r="AH26">
            <v>4.9058861785959355E-2</v>
          </cell>
          <cell r="AI26">
            <v>4112919.05</v>
          </cell>
          <cell r="AJ26">
            <v>5.9198774500900829E-3</v>
          </cell>
          <cell r="AL26">
            <v>218739661.80000001</v>
          </cell>
          <cell r="AM26">
            <v>1.4009263550822685E-2</v>
          </cell>
          <cell r="AO26">
            <v>222852580.85000002</v>
          </cell>
          <cell r="AP26">
            <v>9.6870775939223996E-3</v>
          </cell>
        </row>
        <row r="27">
          <cell r="A27" t="str">
            <v>Asociación Dominicana de Ahorros y Préstamos</v>
          </cell>
          <cell r="B27">
            <v>272607687.82999998</v>
          </cell>
          <cell r="C27">
            <v>9.1698034766833594E-2</v>
          </cell>
          <cell r="D27">
            <v>32022115.510000002</v>
          </cell>
          <cell r="E27">
            <v>0.12626826792589066</v>
          </cell>
          <cell r="F27">
            <v>55542439.439999998</v>
          </cell>
          <cell r="G27">
            <v>0.15439320229771092</v>
          </cell>
          <cell r="H27">
            <v>471926715.06999999</v>
          </cell>
          <cell r="I27">
            <v>9.9112719526141091E-2</v>
          </cell>
          <cell r="J27">
            <v>190667837.84999999</v>
          </cell>
          <cell r="K27">
            <v>0.10424954749351034</v>
          </cell>
          <cell r="M27">
            <v>0</v>
          </cell>
          <cell r="N27">
            <v>132435618.09999999</v>
          </cell>
          <cell r="O27">
            <v>5.4012344610230002E-2</v>
          </cell>
          <cell r="Q27">
            <v>1155202413.8</v>
          </cell>
          <cell r="R27">
            <v>8.9935953549759834E-2</v>
          </cell>
          <cell r="T27">
            <v>200401530.33000001</v>
          </cell>
          <cell r="U27">
            <v>2.9926549940372249E-2</v>
          </cell>
          <cell r="V27">
            <v>211785714.43000001</v>
          </cell>
          <cell r="W27">
            <v>0.12639654921016641</v>
          </cell>
          <cell r="Y27">
            <v>0</v>
          </cell>
          <cell r="AA27">
            <v>66000001.780000001</v>
          </cell>
          <cell r="AB27">
            <v>0.18437845989016646</v>
          </cell>
          <cell r="AD27">
            <v>0</v>
          </cell>
          <cell r="AF27">
            <v>0</v>
          </cell>
          <cell r="AH27">
            <v>0</v>
          </cell>
          <cell r="AI27">
            <v>66000001.780000001</v>
          </cell>
          <cell r="AJ27">
            <v>9.4996258738262146E-2</v>
          </cell>
          <cell r="AL27">
            <v>1535908761.8800001</v>
          </cell>
          <cell r="AM27">
            <v>9.8367851802149409E-2</v>
          </cell>
          <cell r="AO27">
            <v>1802310293.9900002</v>
          </cell>
          <cell r="AP27">
            <v>7.8343807370836752E-2</v>
          </cell>
        </row>
        <row r="28">
          <cell r="A28" t="str">
            <v>Asociación Duarte de Ahorros y Préstamos</v>
          </cell>
          <cell r="C28">
            <v>0</v>
          </cell>
          <cell r="E28">
            <v>0</v>
          </cell>
          <cell r="G28">
            <v>0</v>
          </cell>
          <cell r="I28">
            <v>0</v>
          </cell>
          <cell r="K28">
            <v>0</v>
          </cell>
          <cell r="M28">
            <v>0</v>
          </cell>
          <cell r="N28">
            <v>125893850.69</v>
          </cell>
          <cell r="O28">
            <v>5.1344359963968952E-2</v>
          </cell>
          <cell r="Q28">
            <v>125893850.69</v>
          </cell>
          <cell r="R28">
            <v>9.8012117812424186E-3</v>
          </cell>
          <cell r="U28">
            <v>0</v>
          </cell>
          <cell r="W28">
            <v>0</v>
          </cell>
          <cell r="X28">
            <v>168920633.65000001</v>
          </cell>
          <cell r="Y28">
            <v>0.15445705410209329</v>
          </cell>
          <cell r="AB28">
            <v>0</v>
          </cell>
          <cell r="AD28">
            <v>0</v>
          </cell>
          <cell r="AF28">
            <v>0</v>
          </cell>
          <cell r="AH28">
            <v>0</v>
          </cell>
          <cell r="AI28">
            <v>0</v>
          </cell>
          <cell r="AJ28">
            <v>0</v>
          </cell>
          <cell r="AL28">
            <v>125893850.69</v>
          </cell>
          <cell r="AM28">
            <v>8.0629188105662969E-3</v>
          </cell>
          <cell r="AO28">
            <v>125893850.69</v>
          </cell>
          <cell r="AP28">
            <v>5.4724226014352248E-3</v>
          </cell>
        </row>
        <row r="29">
          <cell r="A29" t="str">
            <v>Asociación La Nacional de Ahorros y Préstamos</v>
          </cell>
          <cell r="B29">
            <v>171243830.03</v>
          </cell>
          <cell r="C29">
            <v>5.7601906992032478E-2</v>
          </cell>
          <cell r="D29">
            <v>45345250.289999999</v>
          </cell>
          <cell r="E29">
            <v>0.17880349632104275</v>
          </cell>
          <cell r="F29">
            <v>20259688.050000001</v>
          </cell>
          <cell r="G29">
            <v>5.6316541857531467E-2</v>
          </cell>
          <cell r="H29">
            <v>264224275.03999999</v>
          </cell>
          <cell r="I29">
            <v>5.5491638061119439E-2</v>
          </cell>
          <cell r="J29">
            <v>316052329.61000001</v>
          </cell>
          <cell r="K29">
            <v>0.17280477251770693</v>
          </cell>
          <cell r="M29">
            <v>0</v>
          </cell>
          <cell r="N29">
            <v>361224890.32999998</v>
          </cell>
          <cell r="O29">
            <v>0.147321419556213</v>
          </cell>
          <cell r="Q29">
            <v>1178350263.3499999</v>
          </cell>
          <cell r="R29">
            <v>9.1738082680582492E-2</v>
          </cell>
          <cell r="T29">
            <v>305733611.81999999</v>
          </cell>
          <cell r="U29">
            <v>4.5656099469475603E-2</v>
          </cell>
          <cell r="V29">
            <v>200777764.53</v>
          </cell>
          <cell r="W29">
            <v>0.11982685736393815</v>
          </cell>
          <cell r="Y29">
            <v>0</v>
          </cell>
          <cell r="AB29">
            <v>0</v>
          </cell>
          <cell r="AD29">
            <v>0</v>
          </cell>
          <cell r="AF29">
            <v>0</v>
          </cell>
          <cell r="AG29">
            <v>17987866.219999999</v>
          </cell>
          <cell r="AH29">
            <v>0.21455910801631439</v>
          </cell>
          <cell r="AI29">
            <v>17987866.219999999</v>
          </cell>
          <cell r="AJ29">
            <v>2.5890605265137697E-2</v>
          </cell>
          <cell r="AL29">
            <v>1505704981.3899999</v>
          </cell>
          <cell r="AM29">
            <v>9.6433439370340435E-2</v>
          </cell>
          <cell r="AO29">
            <v>1829426459.4299998</v>
          </cell>
          <cell r="AP29">
            <v>7.9522507647337995E-2</v>
          </cell>
        </row>
        <row r="30">
          <cell r="A30" t="str">
            <v>Asociación La Previsora de Ahorros y Préstamos</v>
          </cell>
          <cell r="C30">
            <v>0</v>
          </cell>
          <cell r="E30">
            <v>0</v>
          </cell>
          <cell r="G30">
            <v>0</v>
          </cell>
          <cell r="H30">
            <v>49138074.950000003</v>
          </cell>
          <cell r="I30">
            <v>1.0319840104520171E-2</v>
          </cell>
          <cell r="K30">
            <v>0</v>
          </cell>
          <cell r="M30">
            <v>0</v>
          </cell>
          <cell r="O30">
            <v>0</v>
          </cell>
          <cell r="Q30">
            <v>49138074.950000003</v>
          </cell>
          <cell r="R30">
            <v>3.8255456995547163E-3</v>
          </cell>
          <cell r="U30">
            <v>0</v>
          </cell>
          <cell r="W30">
            <v>0</v>
          </cell>
          <cell r="X30">
            <v>126576953.51000001</v>
          </cell>
          <cell r="Y30">
            <v>0.11573898897917269</v>
          </cell>
          <cell r="AB30">
            <v>0</v>
          </cell>
          <cell r="AD30">
            <v>0</v>
          </cell>
          <cell r="AF30">
            <v>0</v>
          </cell>
          <cell r="AH30">
            <v>0</v>
          </cell>
          <cell r="AI30">
            <v>0</v>
          </cell>
          <cell r="AJ30">
            <v>0</v>
          </cell>
          <cell r="AL30">
            <v>49138074.950000003</v>
          </cell>
          <cell r="AM30">
            <v>3.1470664107730107E-3</v>
          </cell>
          <cell r="AO30">
            <v>49138074.950000003</v>
          </cell>
          <cell r="AP30">
            <v>2.1359606563274157E-3</v>
          </cell>
        </row>
        <row r="31">
          <cell r="A31" t="str">
            <v>Asociación La Vega Real de Ahorros y Préstamos</v>
          </cell>
          <cell r="C31">
            <v>0</v>
          </cell>
          <cell r="E31">
            <v>0</v>
          </cell>
          <cell r="G31">
            <v>0</v>
          </cell>
          <cell r="H31">
            <v>63053282.990000002</v>
          </cell>
          <cell r="I31">
            <v>1.3242272905155018E-2</v>
          </cell>
          <cell r="K31">
            <v>0</v>
          </cell>
          <cell r="M31">
            <v>0</v>
          </cell>
          <cell r="N31">
            <v>94766271.060000002</v>
          </cell>
          <cell r="O31">
            <v>3.8649334396236613E-2</v>
          </cell>
          <cell r="Q31">
            <v>157819554.05000001</v>
          </cell>
          <cell r="R31">
            <v>1.2286723012978363E-2</v>
          </cell>
          <cell r="U31">
            <v>0</v>
          </cell>
          <cell r="W31">
            <v>0</v>
          </cell>
          <cell r="Y31">
            <v>0</v>
          </cell>
          <cell r="AB31">
            <v>0</v>
          </cell>
          <cell r="AD31">
            <v>0</v>
          </cell>
          <cell r="AF31">
            <v>0</v>
          </cell>
          <cell r="AH31">
            <v>0</v>
          </cell>
          <cell r="AI31">
            <v>0</v>
          </cell>
          <cell r="AJ31">
            <v>0</v>
          </cell>
          <cell r="AL31">
            <v>157819554.05000001</v>
          </cell>
          <cell r="AM31">
            <v>1.0107612437388142E-2</v>
          </cell>
          <cell r="AO31">
            <v>157819554.05000001</v>
          </cell>
          <cell r="AP31">
            <v>6.8601864967837546E-3</v>
          </cell>
        </row>
        <row r="32">
          <cell r="A32" t="str">
            <v>Asociación Mocana de Ahorros y Préstamos</v>
          </cell>
          <cell r="C32">
            <v>0</v>
          </cell>
          <cell r="D32">
            <v>34239623.939999998</v>
          </cell>
          <cell r="E32">
            <v>0.1350122545147755</v>
          </cell>
          <cell r="G32">
            <v>0</v>
          </cell>
          <cell r="I32">
            <v>0</v>
          </cell>
          <cell r="K32">
            <v>0</v>
          </cell>
          <cell r="M32">
            <v>0</v>
          </cell>
          <cell r="O32">
            <v>0</v>
          </cell>
          <cell r="Q32">
            <v>34239623.939999998</v>
          </cell>
          <cell r="R32">
            <v>2.6656568506462767E-3</v>
          </cell>
          <cell r="U32">
            <v>0</v>
          </cell>
          <cell r="W32">
            <v>0</v>
          </cell>
          <cell r="Y32">
            <v>0</v>
          </cell>
          <cell r="AB32">
            <v>0</v>
          </cell>
          <cell r="AD32">
            <v>0</v>
          </cell>
          <cell r="AF32">
            <v>0</v>
          </cell>
          <cell r="AH32">
            <v>0</v>
          </cell>
          <cell r="AI32">
            <v>0</v>
          </cell>
          <cell r="AJ32">
            <v>0</v>
          </cell>
          <cell r="AL32">
            <v>34239623.939999998</v>
          </cell>
          <cell r="AM32">
            <v>2.1928895368554407E-3</v>
          </cell>
          <cell r="AO32">
            <v>34239623.939999998</v>
          </cell>
          <cell r="AP32">
            <v>1.488346657814813E-3</v>
          </cell>
        </row>
        <row r="33">
          <cell r="A33" t="str">
            <v>Asociación Norestana de Ahorros y Préstamos</v>
          </cell>
          <cell r="C33">
            <v>0</v>
          </cell>
          <cell r="D33">
            <v>50681001.980000004</v>
          </cell>
          <cell r="E33">
            <v>0.19984320944582201</v>
          </cell>
          <cell r="G33">
            <v>0</v>
          </cell>
          <cell r="I33">
            <v>0</v>
          </cell>
          <cell r="K33">
            <v>0</v>
          </cell>
          <cell r="M33">
            <v>0</v>
          </cell>
          <cell r="N33">
            <v>59165823.450000003</v>
          </cell>
          <cell r="O33">
            <v>2.4130101034575288E-2</v>
          </cell>
          <cell r="Q33">
            <v>109846825.43000001</v>
          </cell>
          <cell r="R33">
            <v>8.55190300110595E-3</v>
          </cell>
          <cell r="U33">
            <v>0</v>
          </cell>
          <cell r="W33">
            <v>0</v>
          </cell>
          <cell r="Y33">
            <v>0</v>
          </cell>
          <cell r="AB33">
            <v>0</v>
          </cell>
          <cell r="AD33">
            <v>0</v>
          </cell>
          <cell r="AF33">
            <v>0</v>
          </cell>
          <cell r="AH33">
            <v>0</v>
          </cell>
          <cell r="AI33">
            <v>0</v>
          </cell>
          <cell r="AJ33">
            <v>0</v>
          </cell>
          <cell r="AL33">
            <v>109846825.43000001</v>
          </cell>
          <cell r="AM33">
            <v>7.0351810687040266E-3</v>
          </cell>
          <cell r="AO33">
            <v>109846825.43000001</v>
          </cell>
          <cell r="AP33">
            <v>4.7748817506524212E-3</v>
          </cell>
        </row>
        <row r="34">
          <cell r="A34" t="str">
            <v>Asociación Norteña de Ahorros y Préstamos</v>
          </cell>
          <cell r="B34">
            <v>26277167.309999999</v>
          </cell>
          <cell r="C34">
            <v>8.8389458886753928E-3</v>
          </cell>
          <cell r="E34">
            <v>0</v>
          </cell>
          <cell r="G34">
            <v>0</v>
          </cell>
          <cell r="I34">
            <v>0</v>
          </cell>
          <cell r="J34">
            <v>18917120.09</v>
          </cell>
          <cell r="K34">
            <v>1.0343124627103404E-2</v>
          </cell>
          <cell r="M34">
            <v>0</v>
          </cell>
          <cell r="N34">
            <v>59183592.090000004</v>
          </cell>
          <cell r="O34">
            <v>2.4137347770164276E-2</v>
          </cell>
          <cell r="Q34">
            <v>104377879.49000001</v>
          </cell>
          <cell r="R34">
            <v>8.1261292473894502E-3</v>
          </cell>
          <cell r="U34">
            <v>0</v>
          </cell>
          <cell r="V34">
            <v>130531538.62</v>
          </cell>
          <cell r="W34">
            <v>7.7902969466407401E-2</v>
          </cell>
          <cell r="Y34">
            <v>0</v>
          </cell>
          <cell r="AB34">
            <v>0</v>
          </cell>
          <cell r="AD34">
            <v>0</v>
          </cell>
          <cell r="AF34">
            <v>0</v>
          </cell>
          <cell r="AH34">
            <v>0</v>
          </cell>
          <cell r="AI34">
            <v>0</v>
          </cell>
          <cell r="AJ34">
            <v>0</v>
          </cell>
          <cell r="AL34">
            <v>241009748.55000001</v>
          </cell>
          <cell r="AM34">
            <v>1.5435559596144788E-2</v>
          </cell>
          <cell r="AO34">
            <v>241009748.55000001</v>
          </cell>
          <cell r="AP34">
            <v>1.047634326778126E-2</v>
          </cell>
        </row>
        <row r="35">
          <cell r="A35" t="str">
            <v>Asociación Popular de Ahorros y Préstamos</v>
          </cell>
          <cell r="B35">
            <v>364474745.30000001</v>
          </cell>
          <cell r="C35">
            <v>0.12259968943720388</v>
          </cell>
          <cell r="E35">
            <v>0</v>
          </cell>
          <cell r="F35">
            <v>63502124.660000004</v>
          </cell>
          <cell r="G35">
            <v>0.17651900920839061</v>
          </cell>
          <cell r="H35">
            <v>625865364.25</v>
          </cell>
          <cell r="I35">
            <v>0.13144248106156781</v>
          </cell>
          <cell r="J35">
            <v>33900180.299999997</v>
          </cell>
          <cell r="K35">
            <v>1.8535262664507179E-2</v>
          </cell>
          <cell r="M35">
            <v>0</v>
          </cell>
          <cell r="N35">
            <v>121112794.36</v>
          </cell>
          <cell r="O35">
            <v>4.9394461093848596E-2</v>
          </cell>
          <cell r="Q35">
            <v>1208855208.8699999</v>
          </cell>
          <cell r="R35">
            <v>9.4112983676763795E-2</v>
          </cell>
          <cell r="T35">
            <v>179437592.75999999</v>
          </cell>
          <cell r="U35">
            <v>2.6795943484411798E-2</v>
          </cell>
          <cell r="V35">
            <v>26495061.780000001</v>
          </cell>
          <cell r="W35">
            <v>1.5812607517534199E-2</v>
          </cell>
          <cell r="X35">
            <v>6100330.4400000004</v>
          </cell>
          <cell r="Y35">
            <v>5.5779986639407598E-3</v>
          </cell>
          <cell r="AA35">
            <v>67752420.269999996</v>
          </cell>
          <cell r="AB35">
            <v>0.18927403888342584</v>
          </cell>
          <cell r="AD35">
            <v>0</v>
          </cell>
          <cell r="AF35">
            <v>0</v>
          </cell>
          <cell r="AG35">
            <v>16659137.470000001</v>
          </cell>
          <cell r="AH35">
            <v>0.19871004332410255</v>
          </cell>
          <cell r="AI35">
            <v>84411557.739999995</v>
          </cell>
          <cell r="AJ35">
            <v>0.12149669641370718</v>
          </cell>
          <cell r="AL35">
            <v>1249682463.4099998</v>
          </cell>
          <cell r="AM35">
            <v>8.0036381334260678E-2</v>
          </cell>
          <cell r="AO35">
            <v>1513531613.9099998</v>
          </cell>
          <cell r="AP35">
            <v>6.5791018120043301E-2</v>
          </cell>
        </row>
        <row r="36">
          <cell r="A36" t="str">
            <v>Asociación Romana de Ahorros y Préstamos</v>
          </cell>
          <cell r="C36">
            <v>0</v>
          </cell>
          <cell r="E36">
            <v>0</v>
          </cell>
          <cell r="G36">
            <v>0</v>
          </cell>
          <cell r="I36">
            <v>0</v>
          </cell>
          <cell r="K36">
            <v>0</v>
          </cell>
          <cell r="L36">
            <v>31639794.689999998</v>
          </cell>
          <cell r="M36">
            <v>0.14643597760231505</v>
          </cell>
          <cell r="O36">
            <v>0</v>
          </cell>
          <cell r="Q36">
            <v>31639794.689999998</v>
          </cell>
          <cell r="R36">
            <v>2.4632523889933874E-3</v>
          </cell>
          <cell r="U36">
            <v>0</v>
          </cell>
          <cell r="W36">
            <v>0</v>
          </cell>
          <cell r="X36">
            <v>14332192.76</v>
          </cell>
          <cell r="Y36">
            <v>1.3105019941611789E-2</v>
          </cell>
          <cell r="AB36">
            <v>0</v>
          </cell>
          <cell r="AD36">
            <v>0</v>
          </cell>
          <cell r="AE36">
            <v>34256592.219999999</v>
          </cell>
          <cell r="AF36">
            <v>0.19387968218576679</v>
          </cell>
          <cell r="AH36">
            <v>0</v>
          </cell>
          <cell r="AI36">
            <v>34256592.219999999</v>
          </cell>
          <cell r="AJ36">
            <v>4.9306788034184472E-2</v>
          </cell>
          <cell r="AL36">
            <v>31639794.689999998</v>
          </cell>
          <cell r="AM36">
            <v>2.0263824989882567E-3</v>
          </cell>
          <cell r="AO36">
            <v>65896386.909999996</v>
          </cell>
          <cell r="AP36">
            <v>2.8644201055314017E-3</v>
          </cell>
        </row>
        <row r="37">
          <cell r="Y37">
            <v>0</v>
          </cell>
        </row>
        <row r="38">
          <cell r="A38" t="str">
            <v>Bancos de Ahorro y Credito</v>
          </cell>
          <cell r="B38">
            <v>319615553.38</v>
          </cell>
          <cell r="C38">
            <v>0.10751024066546773</v>
          </cell>
          <cell r="D38">
            <v>11163724.99</v>
          </cell>
          <cell r="E38">
            <v>4.4020333936028611E-2</v>
          </cell>
          <cell r="F38">
            <v>10536202.880000001</v>
          </cell>
          <cell r="G38">
            <v>2.9287840417215289E-2</v>
          </cell>
          <cell r="H38">
            <v>401251055.31999999</v>
          </cell>
          <cell r="I38">
            <v>8.4269616522133967E-2</v>
          </cell>
          <cell r="J38">
            <v>415011617.57999998</v>
          </cell>
          <cell r="K38">
            <v>0.22691175305245517</v>
          </cell>
          <cell r="L38">
            <v>34117962.129999995</v>
          </cell>
          <cell r="M38">
            <v>0.15790548539445384</v>
          </cell>
          <cell r="N38">
            <v>201038488.28999996</v>
          </cell>
          <cell r="O38">
            <v>8.199123668709761E-2</v>
          </cell>
          <cell r="Q38">
            <v>1392734604.5699999</v>
          </cell>
          <cell r="R38">
            <v>0.10842854309118188</v>
          </cell>
          <cell r="T38">
            <v>0</v>
          </cell>
          <cell r="U38">
            <v>0</v>
          </cell>
          <cell r="V38">
            <v>254763821.25999999</v>
          </cell>
          <cell r="W38">
            <v>0.15204645864583505</v>
          </cell>
          <cell r="AA38">
            <v>30238738.809999999</v>
          </cell>
          <cell r="AB38">
            <v>8.4475332430950192E-2</v>
          </cell>
          <cell r="AC38">
            <v>0</v>
          </cell>
          <cell r="AD38">
            <v>0</v>
          </cell>
          <cell r="AE38">
            <v>3984627.26</v>
          </cell>
          <cell r="AF38">
            <v>2.2551521232357499E-2</v>
          </cell>
          <cell r="AG38">
            <v>0</v>
          </cell>
          <cell r="AH38">
            <v>0</v>
          </cell>
          <cell r="AI38">
            <v>34223366.07</v>
          </cell>
          <cell r="AJ38">
            <v>4.9258964399985221E-2</v>
          </cell>
          <cell r="AL38">
            <v>1877940902.2</v>
          </cell>
          <cell r="AM38">
            <v>0.12027342830878203</v>
          </cell>
          <cell r="AO38">
            <v>1912164268.27</v>
          </cell>
          <cell r="AP38">
            <v>8.311899987160204E-2</v>
          </cell>
        </row>
        <row r="39">
          <cell r="A39" t="str">
            <v>Banco de Ahorro y Credito ADEMI</v>
          </cell>
          <cell r="B39">
            <v>272261761.90999997</v>
          </cell>
          <cell r="C39">
            <v>9.1581674412907363E-2</v>
          </cell>
          <cell r="E39">
            <v>0</v>
          </cell>
          <cell r="G39">
            <v>0</v>
          </cell>
          <cell r="H39">
            <v>313996944.24000001</v>
          </cell>
          <cell r="I39">
            <v>6.5944753862701655E-2</v>
          </cell>
          <cell r="J39">
            <v>281528350.94</v>
          </cell>
          <cell r="K39">
            <v>0.15392844185487878</v>
          </cell>
          <cell r="M39">
            <v>0</v>
          </cell>
          <cell r="N39">
            <v>142504412.00999999</v>
          </cell>
          <cell r="O39">
            <v>5.8118786474424422E-2</v>
          </cell>
          <cell r="Q39">
            <v>1010291469.0999999</v>
          </cell>
          <cell r="R39">
            <v>7.8654204277335465E-2</v>
          </cell>
          <cell r="U39">
            <v>0</v>
          </cell>
          <cell r="V39">
            <v>90435373.950000003</v>
          </cell>
          <cell r="W39">
            <v>5.3973041687800379E-2</v>
          </cell>
          <cell r="X39">
            <v>230442476.36999997</v>
          </cell>
          <cell r="Y39">
            <v>0.21071117998438457</v>
          </cell>
          <cell r="AB39">
            <v>0</v>
          </cell>
          <cell r="AD39">
            <v>0</v>
          </cell>
          <cell r="AF39">
            <v>0</v>
          </cell>
          <cell r="AH39">
            <v>0</v>
          </cell>
          <cell r="AI39">
            <v>0</v>
          </cell>
          <cell r="AJ39">
            <v>0</v>
          </cell>
          <cell r="AL39">
            <v>1264120392.4400001</v>
          </cell>
          <cell r="AM39">
            <v>8.0961063905518757E-2</v>
          </cell>
          <cell r="AO39">
            <v>1264120392.4400001</v>
          </cell>
          <cell r="AP39">
            <v>5.4949475042733897E-2</v>
          </cell>
        </row>
        <row r="40">
          <cell r="A40" t="str">
            <v>Banco de Desarrollo Altas Cumbres</v>
          </cell>
          <cell r="B40">
            <v>1205426.8600000001</v>
          </cell>
          <cell r="C40">
            <v>4.0547379641797047E-4</v>
          </cell>
          <cell r="D40">
            <v>11163724.99</v>
          </cell>
          <cell r="E40">
            <v>4.4020333936028611E-2</v>
          </cell>
          <cell r="G40">
            <v>0</v>
          </cell>
          <cell r="I40">
            <v>0</v>
          </cell>
          <cell r="K40">
            <v>0</v>
          </cell>
          <cell r="M40">
            <v>0</v>
          </cell>
          <cell r="N40">
            <v>22917271.140000001</v>
          </cell>
          <cell r="O40">
            <v>9.3465456204168892E-3</v>
          </cell>
          <cell r="Q40">
            <v>35286422.990000002</v>
          </cell>
          <cell r="R40">
            <v>2.7471532789882557E-3</v>
          </cell>
          <cell r="U40">
            <v>0</v>
          </cell>
          <cell r="W40">
            <v>0</v>
          </cell>
          <cell r="X40">
            <v>163393549.38999999</v>
          </cell>
          <cell r="Y40">
            <v>0.14940321826139608</v>
          </cell>
          <cell r="AB40">
            <v>0</v>
          </cell>
          <cell r="AD40">
            <v>0</v>
          </cell>
          <cell r="AF40">
            <v>0</v>
          </cell>
          <cell r="AH40">
            <v>0</v>
          </cell>
          <cell r="AI40">
            <v>0</v>
          </cell>
          <cell r="AJ40">
            <v>0</v>
          </cell>
          <cell r="AL40">
            <v>35286422.990000002</v>
          </cell>
          <cell r="AM40">
            <v>2.2599321740046623E-3</v>
          </cell>
          <cell r="AO40">
            <v>35286422.990000002</v>
          </cell>
          <cell r="AP40">
            <v>1.5338494901531996E-3</v>
          </cell>
        </row>
        <row r="41">
          <cell r="A41" t="str">
            <v>Banco Lopez de Haro de Ahorro y Crédito</v>
          </cell>
          <cell r="B41">
            <v>22687763.23</v>
          </cell>
          <cell r="C41">
            <v>7.6315650450166144E-3</v>
          </cell>
          <cell r="E41">
            <v>0</v>
          </cell>
          <cell r="G41">
            <v>0</v>
          </cell>
          <cell r="I41">
            <v>0</v>
          </cell>
          <cell r="J41">
            <v>133483266.64</v>
          </cell>
          <cell r="K41">
            <v>7.2983311197576395E-2</v>
          </cell>
          <cell r="L41">
            <v>34117962.129999995</v>
          </cell>
          <cell r="M41">
            <v>0.15790548539445384</v>
          </cell>
          <cell r="O41">
            <v>0</v>
          </cell>
          <cell r="Q41">
            <v>190288992</v>
          </cell>
          <cell r="R41">
            <v>1.4814565604349173E-2</v>
          </cell>
          <cell r="U41">
            <v>0</v>
          </cell>
          <cell r="V41">
            <v>164328447.31</v>
          </cell>
          <cell r="W41">
            <v>9.8073416958034676E-2</v>
          </cell>
          <cell r="Y41">
            <v>0</v>
          </cell>
          <cell r="AB41">
            <v>0</v>
          </cell>
          <cell r="AD41">
            <v>0</v>
          </cell>
          <cell r="AE41">
            <v>3984627.26</v>
          </cell>
          <cell r="AF41">
            <v>2.2551521232357499E-2</v>
          </cell>
          <cell r="AH41">
            <v>0</v>
          </cell>
          <cell r="AI41">
            <v>3984627.26</v>
          </cell>
          <cell r="AJ41">
            <v>5.7352223023908605E-3</v>
          </cell>
          <cell r="AL41">
            <v>421666366.29000002</v>
          </cell>
          <cell r="AM41">
            <v>2.7005780329291632E-2</v>
          </cell>
          <cell r="AO41">
            <v>425650993.55000001</v>
          </cell>
          <cell r="AP41">
            <v>1.8502429663241712E-2</v>
          </cell>
        </row>
        <row r="42">
          <cell r="A42" t="str">
            <v>Banco de Ahorro y Crédito Pyme BHD</v>
          </cell>
          <cell r="B42">
            <v>13091196.550000001</v>
          </cell>
          <cell r="C42">
            <v>4.4035331722924584E-3</v>
          </cell>
          <cell r="E42">
            <v>0</v>
          </cell>
          <cell r="F42">
            <v>10536202.880000001</v>
          </cell>
          <cell r="G42">
            <v>2.9287840417215289E-2</v>
          </cell>
          <cell r="I42">
            <v>0</v>
          </cell>
          <cell r="K42">
            <v>0</v>
          </cell>
          <cell r="M42">
            <v>0</v>
          </cell>
          <cell r="N42">
            <v>28037901.010000002</v>
          </cell>
          <cell r="O42">
            <v>1.1434935655724749E-2</v>
          </cell>
          <cell r="Q42">
            <v>51665300.439999998</v>
          </cell>
          <cell r="R42">
            <v>4.022297741935541E-3</v>
          </cell>
          <cell r="U42">
            <v>0</v>
          </cell>
          <cell r="W42">
            <v>0</v>
          </cell>
          <cell r="X42">
            <v>67048926.979999997</v>
          </cell>
          <cell r="Y42">
            <v>6.130796172298849E-2</v>
          </cell>
          <cell r="AB42">
            <v>0</v>
          </cell>
          <cell r="AD42">
            <v>0</v>
          </cell>
          <cell r="AF42">
            <v>0</v>
          </cell>
          <cell r="AH42">
            <v>0</v>
          </cell>
          <cell r="AI42">
            <v>0</v>
          </cell>
          <cell r="AJ42">
            <v>0</v>
          </cell>
          <cell r="AL42">
            <v>51665300.439999998</v>
          </cell>
          <cell r="AM42">
            <v>3.3089235136432634E-3</v>
          </cell>
          <cell r="AO42">
            <v>51665300.439999998</v>
          </cell>
          <cell r="AP42">
            <v>2.2458154730209982E-3</v>
          </cell>
        </row>
        <row r="43">
          <cell r="A43" t="str">
            <v>Motor Credito Banco de Ahorro y Crédito</v>
          </cell>
          <cell r="B43">
            <v>10369404.83</v>
          </cell>
          <cell r="C43">
            <v>3.4879942388333206E-3</v>
          </cell>
          <cell r="E43">
            <v>0</v>
          </cell>
          <cell r="G43">
            <v>0</v>
          </cell>
          <cell r="H43">
            <v>25023048.710000001</v>
          </cell>
          <cell r="I43">
            <v>5.2552702131205432E-3</v>
          </cell>
          <cell r="K43">
            <v>0</v>
          </cell>
          <cell r="M43">
            <v>0</v>
          </cell>
          <cell r="N43">
            <v>7578904.1299999999</v>
          </cell>
          <cell r="O43">
            <v>3.0909689365315493E-3</v>
          </cell>
          <cell r="Q43">
            <v>42971357.670000002</v>
          </cell>
          <cell r="R43">
            <v>3.3454483657686727E-3</v>
          </cell>
          <cell r="U43">
            <v>0</v>
          </cell>
          <cell r="W43">
            <v>0</v>
          </cell>
          <cell r="Y43">
            <v>0</v>
          </cell>
          <cell r="AA43">
            <v>30238738.809999999</v>
          </cell>
          <cell r="AB43">
            <v>8.4475332430950192E-2</v>
          </cell>
          <cell r="AD43">
            <v>0</v>
          </cell>
          <cell r="AF43">
            <v>0</v>
          </cell>
          <cell r="AH43">
            <v>0</v>
          </cell>
          <cell r="AI43">
            <v>30238738.809999999</v>
          </cell>
          <cell r="AJ43">
            <v>4.352374209759436E-2</v>
          </cell>
          <cell r="AL43">
            <v>42971357.670000002</v>
          </cell>
          <cell r="AM43">
            <v>2.7521166933416911E-3</v>
          </cell>
          <cell r="AO43">
            <v>73210096.480000004</v>
          </cell>
          <cell r="AP43">
            <v>3.1823364241747578E-3</v>
          </cell>
        </row>
        <row r="44">
          <cell r="A44" t="str">
            <v>Banco de Ahorro y Crédito Popular</v>
          </cell>
          <cell r="C44">
            <v>0</v>
          </cell>
          <cell r="E44">
            <v>0</v>
          </cell>
          <cell r="G44">
            <v>0</v>
          </cell>
          <cell r="H44">
            <v>62231062.369999997</v>
          </cell>
          <cell r="I44">
            <v>1.3069592446311777E-2</v>
          </cell>
          <cell r="K44">
            <v>0</v>
          </cell>
          <cell r="M44">
            <v>0</v>
          </cell>
          <cell r="O44">
            <v>0</v>
          </cell>
          <cell r="Q44">
            <v>62231062.369999997</v>
          </cell>
          <cell r="R44">
            <v>4.84487382280479E-3</v>
          </cell>
          <cell r="U44">
            <v>0</v>
          </cell>
          <cell r="W44">
            <v>0</v>
          </cell>
          <cell r="Y44">
            <v>0</v>
          </cell>
          <cell r="AB44">
            <v>0</v>
          </cell>
          <cell r="AD44">
            <v>0</v>
          </cell>
          <cell r="AF44">
            <v>0</v>
          </cell>
          <cell r="AH44">
            <v>0</v>
          </cell>
          <cell r="AI44">
            <v>0</v>
          </cell>
          <cell r="AJ44">
            <v>0</v>
          </cell>
          <cell r="AL44">
            <v>62231062.369999997</v>
          </cell>
          <cell r="AM44">
            <v>3.9856116929820277E-3</v>
          </cell>
          <cell r="AO44">
            <v>62231062.369999997</v>
          </cell>
          <cell r="AP44">
            <v>2.7050937782774807E-3</v>
          </cell>
        </row>
        <row r="45">
          <cell r="Y45">
            <v>0</v>
          </cell>
        </row>
        <row r="46">
          <cell r="A46" t="str">
            <v>Financieras</v>
          </cell>
          <cell r="B46">
            <v>35380949.920000002</v>
          </cell>
          <cell r="C46">
            <v>1.1901218199946606E-2</v>
          </cell>
          <cell r="D46">
            <v>0</v>
          </cell>
          <cell r="E46">
            <v>0</v>
          </cell>
          <cell r="F46">
            <v>20977461.68</v>
          </cell>
          <cell r="G46">
            <v>5.8311761555799591E-2</v>
          </cell>
          <cell r="H46">
            <v>0</v>
          </cell>
          <cell r="I46">
            <v>0</v>
          </cell>
          <cell r="J46">
            <v>0</v>
          </cell>
          <cell r="K46">
            <v>0</v>
          </cell>
          <cell r="L46">
            <v>0</v>
          </cell>
          <cell r="M46">
            <v>0</v>
          </cell>
          <cell r="N46">
            <v>22917415.379999999</v>
          </cell>
          <cell r="O46">
            <v>9.3466044470429752E-3</v>
          </cell>
          <cell r="Q46">
            <v>79275826.980000004</v>
          </cell>
          <cell r="R46">
            <v>6.1718595873073113E-3</v>
          </cell>
          <cell r="T46">
            <v>0</v>
          </cell>
          <cell r="U46">
            <v>0</v>
          </cell>
          <cell r="V46">
            <v>0</v>
          </cell>
          <cell r="W46">
            <v>0</v>
          </cell>
          <cell r="AA46">
            <v>7254641.75</v>
          </cell>
          <cell r="AB46">
            <v>2.0266661164321895E-2</v>
          </cell>
          <cell r="AC46">
            <v>0</v>
          </cell>
          <cell r="AD46">
            <v>0</v>
          </cell>
          <cell r="AE46">
            <v>0</v>
          </cell>
          <cell r="AF46">
            <v>0</v>
          </cell>
          <cell r="AG46">
            <v>0</v>
          </cell>
          <cell r="AH46">
            <v>0</v>
          </cell>
          <cell r="AI46">
            <v>7254641.75</v>
          </cell>
          <cell r="AJ46">
            <v>1.0441875850755452E-2</v>
          </cell>
          <cell r="AL46">
            <v>79275826.980000004</v>
          </cell>
          <cell r="AM46">
            <v>5.0772500251357686E-3</v>
          </cell>
          <cell r="AO46">
            <v>86530468.730000004</v>
          </cell>
          <cell r="AP46">
            <v>3.7613536339980232E-3</v>
          </cell>
        </row>
        <row r="47">
          <cell r="A47" t="str">
            <v>Promerica</v>
          </cell>
          <cell r="B47">
            <v>35380949.920000002</v>
          </cell>
          <cell r="C47">
            <v>1.1901218199946606E-2</v>
          </cell>
          <cell r="F47">
            <v>20977461.68</v>
          </cell>
          <cell r="G47">
            <v>5.8311761555799591E-2</v>
          </cell>
          <cell r="N47">
            <v>22917415.379999999</v>
          </cell>
          <cell r="O47">
            <v>9.3466044470429752E-3</v>
          </cell>
          <cell r="Q47">
            <v>79275826.980000004</v>
          </cell>
          <cell r="R47">
            <v>6.1718595873073113E-3</v>
          </cell>
          <cell r="U47">
            <v>0</v>
          </cell>
          <cell r="X47">
            <v>0</v>
          </cell>
          <cell r="Y47">
            <v>0</v>
          </cell>
          <cell r="AA47">
            <v>7254641.75</v>
          </cell>
          <cell r="AB47">
            <v>2.0266661164321895E-2</v>
          </cell>
          <cell r="AF47">
            <v>0</v>
          </cell>
          <cell r="AI47">
            <v>7254641.75</v>
          </cell>
          <cell r="AJ47">
            <v>1.0441875850755452E-2</v>
          </cell>
          <cell r="AL47">
            <v>79275826.980000004</v>
          </cell>
          <cell r="AM47">
            <v>5.0772500251357686E-3</v>
          </cell>
          <cell r="AO47">
            <v>86530468.730000004</v>
          </cell>
          <cell r="AP47">
            <v>3.7613536339980232E-3</v>
          </cell>
        </row>
        <row r="49">
          <cell r="A49" t="str">
            <v>Banco Nacional de la Vivienda</v>
          </cell>
          <cell r="B49">
            <v>131256138.84</v>
          </cell>
          <cell r="C49">
            <v>4.4151102555172052E-2</v>
          </cell>
          <cell r="D49">
            <v>11934479.960000001</v>
          </cell>
          <cell r="E49">
            <v>4.7059542729925435E-2</v>
          </cell>
          <cell r="G49">
            <v>0</v>
          </cell>
          <cell r="H49">
            <v>131256138</v>
          </cell>
          <cell r="I49">
            <v>2.7566044422276129E-2</v>
          </cell>
          <cell r="K49">
            <v>0</v>
          </cell>
          <cell r="M49">
            <v>0</v>
          </cell>
          <cell r="O49">
            <v>0</v>
          </cell>
          <cell r="Q49">
            <v>274446756.80000001</v>
          </cell>
          <cell r="R49">
            <v>2.1366498612355164E-2</v>
          </cell>
          <cell r="U49">
            <v>0</v>
          </cell>
          <cell r="V49">
            <v>4805966.45</v>
          </cell>
          <cell r="W49">
            <v>2.8682651071850851E-3</v>
          </cell>
          <cell r="AB49">
            <v>0</v>
          </cell>
          <cell r="AD49">
            <v>0</v>
          </cell>
          <cell r="AF49">
            <v>0</v>
          </cell>
          <cell r="AH49">
            <v>0</v>
          </cell>
          <cell r="AI49">
            <v>0</v>
          </cell>
          <cell r="AJ49">
            <v>0</v>
          </cell>
          <cell r="AL49">
            <v>279252723.25</v>
          </cell>
          <cell r="AM49">
            <v>1.7884845231548215E-2</v>
          </cell>
          <cell r="AO49">
            <v>279252723.25</v>
          </cell>
          <cell r="AP49">
            <v>1.2138709761040164E-2</v>
          </cell>
        </row>
        <row r="50">
          <cell r="Y50">
            <v>0</v>
          </cell>
        </row>
        <row r="51">
          <cell r="A51" t="str">
            <v>Empresas Privadas</v>
          </cell>
          <cell r="B51">
            <v>236894109.20999998</v>
          </cell>
          <cell r="C51">
            <v>7.9684929046986722E-2</v>
          </cell>
          <cell r="D51">
            <v>0</v>
          </cell>
          <cell r="E51">
            <v>0</v>
          </cell>
          <cell r="F51">
            <v>0</v>
          </cell>
          <cell r="G51">
            <v>0</v>
          </cell>
          <cell r="H51">
            <v>168486848.12</v>
          </cell>
          <cell r="I51">
            <v>3.5385133302072408E-2</v>
          </cell>
          <cell r="J51">
            <v>0</v>
          </cell>
          <cell r="K51">
            <v>0</v>
          </cell>
          <cell r="L51">
            <v>0</v>
          </cell>
          <cell r="M51">
            <v>0</v>
          </cell>
          <cell r="N51">
            <v>0</v>
          </cell>
          <cell r="O51">
            <v>0</v>
          </cell>
          <cell r="Q51">
            <v>405380957.32999998</v>
          </cell>
          <cell r="R51">
            <v>3.1560116662550597E-2</v>
          </cell>
          <cell r="T51">
            <v>0</v>
          </cell>
          <cell r="U51">
            <v>0</v>
          </cell>
          <cell r="V51">
            <v>0</v>
          </cell>
          <cell r="W51">
            <v>0</v>
          </cell>
          <cell r="AA51">
            <v>4500000</v>
          </cell>
          <cell r="AB51">
            <v>1.2571258289831959E-2</v>
          </cell>
          <cell r="AC51">
            <v>0</v>
          </cell>
          <cell r="AD51">
            <v>0</v>
          </cell>
          <cell r="AE51">
            <v>0</v>
          </cell>
          <cell r="AF51">
            <v>0</v>
          </cell>
          <cell r="AG51">
            <v>35199729.649999999</v>
          </cell>
          <cell r="AH51">
            <v>0.41986206166700157</v>
          </cell>
          <cell r="AI51">
            <v>39699729.649999999</v>
          </cell>
          <cell r="AJ51">
            <v>5.7141298302408272E-2</v>
          </cell>
          <cell r="AL51">
            <v>405380957.32999998</v>
          </cell>
          <cell r="AM51">
            <v>2.5962775214095967E-2</v>
          </cell>
          <cell r="AO51">
            <v>445080686.97999996</v>
          </cell>
          <cell r="AP51">
            <v>1.9347010179943117E-2</v>
          </cell>
        </row>
        <row r="52">
          <cell r="A52" t="str">
            <v>Leasing Popular</v>
          </cell>
          <cell r="B52">
            <v>236894109.20999998</v>
          </cell>
          <cell r="C52">
            <v>7.9684929046986722E-2</v>
          </cell>
          <cell r="E52">
            <v>0</v>
          </cell>
          <cell r="G52">
            <v>0</v>
          </cell>
          <cell r="H52">
            <v>168486848.12</v>
          </cell>
          <cell r="I52">
            <v>3.5385133302072408E-2</v>
          </cell>
          <cell r="K52">
            <v>0</v>
          </cell>
          <cell r="M52">
            <v>0</v>
          </cell>
          <cell r="O52">
            <v>0</v>
          </cell>
          <cell r="Q52">
            <v>405380957.32999998</v>
          </cell>
          <cell r="R52">
            <v>3.1560116662550597E-2</v>
          </cell>
          <cell r="U52">
            <v>0</v>
          </cell>
          <cell r="W52">
            <v>0</v>
          </cell>
          <cell r="X52">
            <v>0</v>
          </cell>
          <cell r="Y52">
            <v>0</v>
          </cell>
          <cell r="AB52">
            <v>0</v>
          </cell>
          <cell r="AD52">
            <v>0</v>
          </cell>
          <cell r="AF52">
            <v>0</v>
          </cell>
          <cell r="AH52">
            <v>0</v>
          </cell>
          <cell r="AI52">
            <v>0</v>
          </cell>
          <cell r="AJ52">
            <v>0</v>
          </cell>
          <cell r="AL52">
            <v>405380957.32999998</v>
          </cell>
          <cell r="AM52">
            <v>2.5962775214095967E-2</v>
          </cell>
          <cell r="AO52">
            <v>405380957.32999998</v>
          </cell>
          <cell r="AP52">
            <v>1.7621320667573749E-2</v>
          </cell>
        </row>
        <row r="53">
          <cell r="A53" t="str">
            <v>Inmobiliaria BHD</v>
          </cell>
          <cell r="C53">
            <v>0</v>
          </cell>
          <cell r="E53">
            <v>0</v>
          </cell>
          <cell r="G53">
            <v>0</v>
          </cell>
          <cell r="I53">
            <v>0</v>
          </cell>
          <cell r="K53">
            <v>0</v>
          </cell>
          <cell r="M53">
            <v>0</v>
          </cell>
          <cell r="O53">
            <v>0</v>
          </cell>
          <cell r="R53">
            <v>0</v>
          </cell>
          <cell r="U53">
            <v>0</v>
          </cell>
          <cell r="W53">
            <v>0</v>
          </cell>
          <cell r="Y53">
            <v>0</v>
          </cell>
          <cell r="AB53">
            <v>0</v>
          </cell>
          <cell r="AD53">
            <v>0</v>
          </cell>
          <cell r="AF53">
            <v>0</v>
          </cell>
          <cell r="AG53">
            <v>30094384.469999999</v>
          </cell>
          <cell r="AH53">
            <v>0.35896554984403395</v>
          </cell>
          <cell r="AI53">
            <v>30094384.469999999</v>
          </cell>
          <cell r="AJ53">
            <v>4.3315967523915692E-2</v>
          </cell>
          <cell r="AL53">
            <v>0</v>
          </cell>
          <cell r="AM53">
            <v>0</v>
          </cell>
          <cell r="AO53">
            <v>30094384.469999999</v>
          </cell>
          <cell r="AP53">
            <v>1.3081591264964844E-3</v>
          </cell>
        </row>
        <row r="54">
          <cell r="A54" t="str">
            <v>Promotora BHD</v>
          </cell>
          <cell r="C54">
            <v>0</v>
          </cell>
          <cell r="E54">
            <v>0</v>
          </cell>
          <cell r="G54">
            <v>0</v>
          </cell>
          <cell r="I54">
            <v>0</v>
          </cell>
          <cell r="K54">
            <v>0</v>
          </cell>
          <cell r="M54">
            <v>0</v>
          </cell>
          <cell r="O54">
            <v>0</v>
          </cell>
          <cell r="R54">
            <v>0</v>
          </cell>
          <cell r="U54">
            <v>0</v>
          </cell>
          <cell r="W54">
            <v>0</v>
          </cell>
          <cell r="Y54">
            <v>0</v>
          </cell>
          <cell r="AA54">
            <v>4500000</v>
          </cell>
          <cell r="AB54">
            <v>1.2571258289831959E-2</v>
          </cell>
          <cell r="AD54">
            <v>0</v>
          </cell>
          <cell r="AF54">
            <v>0</v>
          </cell>
          <cell r="AG54">
            <v>5105345.18</v>
          </cell>
          <cell r="AH54">
            <v>6.0896511822967632E-2</v>
          </cell>
          <cell r="AI54">
            <v>9605345.1799999997</v>
          </cell>
          <cell r="AJ54">
            <v>1.3825330778492581E-2</v>
          </cell>
          <cell r="AL54">
            <v>0</v>
          </cell>
          <cell r="AM54">
            <v>0</v>
          </cell>
          <cell r="AO54">
            <v>9605345.1799999997</v>
          </cell>
          <cell r="AP54">
            <v>4.1753038587288366E-4</v>
          </cell>
        </row>
        <row r="55">
          <cell r="A55" t="str">
            <v>Rizek</v>
          </cell>
          <cell r="C55">
            <v>0</v>
          </cell>
          <cell r="E55">
            <v>0</v>
          </cell>
          <cell r="G55">
            <v>0</v>
          </cell>
          <cell r="I55">
            <v>0</v>
          </cell>
          <cell r="K55">
            <v>0</v>
          </cell>
          <cell r="M55">
            <v>0</v>
          </cell>
          <cell r="O55">
            <v>0</v>
          </cell>
          <cell r="R55">
            <v>0</v>
          </cell>
          <cell r="U55">
            <v>0</v>
          </cell>
          <cell r="W55">
            <v>0</v>
          </cell>
          <cell r="Y55">
            <v>0</v>
          </cell>
          <cell r="AB55">
            <v>0</v>
          </cell>
          <cell r="AD55">
            <v>0</v>
          </cell>
          <cell r="AF55">
            <v>0</v>
          </cell>
          <cell r="AH55">
            <v>0</v>
          </cell>
          <cell r="AI55">
            <v>0</v>
          </cell>
          <cell r="AJ55">
            <v>0</v>
          </cell>
          <cell r="AL55">
            <v>0</v>
          </cell>
          <cell r="AM55">
            <v>0</v>
          </cell>
          <cell r="AO55">
            <v>0</v>
          </cell>
          <cell r="AP55">
            <v>0</v>
          </cell>
        </row>
        <row r="56">
          <cell r="Y56">
            <v>0</v>
          </cell>
          <cell r="AL56" t="str">
            <v>TOTAL VERT</v>
          </cell>
          <cell r="AO56" t="str">
            <v>TOTAL VERT</v>
          </cell>
        </row>
        <row r="57">
          <cell r="A57" t="str">
            <v>TOTAL</v>
          </cell>
          <cell r="B57">
            <v>2972884735.46</v>
          </cell>
          <cell r="C57">
            <v>1</v>
          </cell>
          <cell r="D57">
            <v>253603823.32000002</v>
          </cell>
          <cell r="E57">
            <v>0.99999999999999978</v>
          </cell>
          <cell r="F57">
            <v>359746663.80000001</v>
          </cell>
          <cell r="G57">
            <v>1</v>
          </cell>
          <cell r="H57">
            <v>4761515144.8400002</v>
          </cell>
          <cell r="I57">
            <v>1</v>
          </cell>
          <cell r="J57">
            <v>1828956023.6399999</v>
          </cell>
          <cell r="K57">
            <v>1</v>
          </cell>
          <cell r="L57">
            <v>216065718.33000001</v>
          </cell>
          <cell r="M57">
            <v>0.99999999999999989</v>
          </cell>
          <cell r="N57">
            <v>2451950920.77</v>
          </cell>
          <cell r="O57">
            <v>1</v>
          </cell>
          <cell r="Q57">
            <v>12844723030.159998</v>
          </cell>
          <cell r="R57">
            <v>1</v>
          </cell>
          <cell r="T57">
            <v>6696446156.6499996</v>
          </cell>
          <cell r="U57">
            <v>1</v>
          </cell>
          <cell r="V57">
            <v>1675565636.51</v>
          </cell>
          <cell r="W57">
            <v>1.0000000000000002</v>
          </cell>
          <cell r="AA57">
            <v>357959394.06</v>
          </cell>
          <cell r="AB57">
            <v>0.99999999999999989</v>
          </cell>
          <cell r="AC57">
            <v>92416010.239999995</v>
          </cell>
          <cell r="AD57">
            <v>1</v>
          </cell>
          <cell r="AE57">
            <v>176689954.47999999</v>
          </cell>
          <cell r="AF57">
            <v>1.0000000000000002</v>
          </cell>
          <cell r="AG57">
            <v>83836414.060000002</v>
          </cell>
          <cell r="AH57">
            <v>0.99999999999999989</v>
          </cell>
          <cell r="AI57">
            <v>694764221.84000003</v>
          </cell>
          <cell r="AJ57">
            <v>0.99999999999999978</v>
          </cell>
          <cell r="AL57">
            <v>15613930097.499998</v>
          </cell>
          <cell r="AM57">
            <v>1.0000000000000002</v>
          </cell>
          <cell r="AO57">
            <v>23005140475.990002</v>
          </cell>
          <cell r="AP57">
            <v>0.99999999999999978</v>
          </cell>
        </row>
        <row r="58">
          <cell r="X58">
            <v>1093641430.8299999</v>
          </cell>
          <cell r="Y58">
            <v>1</v>
          </cell>
          <cell r="AL58" t="str">
            <v>TOTAL HORIZ</v>
          </cell>
          <cell r="AO58" t="str">
            <v>TOTAL HORIZ</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s Festivos"/>
      <sheetName val="Vacaciones"/>
      <sheetName val="Calendario"/>
      <sheetName val="TodoExcel"/>
    </sheetNames>
    <sheetDataSet>
      <sheetData sheetId="0">
        <row r="2">
          <cell r="A2" t="str">
            <v>Completa las fechas festivas (hemos puesto algunas de España de ejemplo)</v>
          </cell>
        </row>
        <row r="4">
          <cell r="A4" t="str">
            <v>Días Festivos</v>
          </cell>
          <cell r="B4" t="str">
            <v>Razón</v>
          </cell>
          <cell r="C4" t="str">
            <v>Comentarios</v>
          </cell>
        </row>
        <row r="5">
          <cell r="A5">
            <v>41640</v>
          </cell>
        </row>
        <row r="6">
          <cell r="A6">
            <v>41866</v>
          </cell>
        </row>
        <row r="7">
          <cell r="A7">
            <v>41760</v>
          </cell>
        </row>
        <row r="8">
          <cell r="A8">
            <v>41924</v>
          </cell>
        </row>
        <row r="9">
          <cell r="A9">
            <v>41981</v>
          </cell>
        </row>
        <row r="10">
          <cell r="A10">
            <v>41998</v>
          </cell>
        </row>
        <row r="11">
          <cell r="A11">
            <v>41747</v>
          </cell>
        </row>
        <row r="12">
          <cell r="A12">
            <v>41820</v>
          </cell>
        </row>
        <row r="13">
          <cell r="A13">
            <v>41827</v>
          </cell>
        </row>
        <row r="14">
          <cell r="A14">
            <v>41883</v>
          </cell>
        </row>
      </sheetData>
      <sheetData sheetId="1">
        <row r="2">
          <cell r="A2" t="str">
            <v>Completa las fechas de tus vacaciones (hemos puesto algunas de ejemplo)</v>
          </cell>
        </row>
      </sheetData>
      <sheetData sheetId="2">
        <row r="5">
          <cell r="B5">
            <v>2014</v>
          </cell>
        </row>
      </sheetData>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ffice Work Schedule"/>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VE"/>
      <sheetName val="Calendario"/>
      <sheetName val="Vacaciones"/>
      <sheetName val="Calendario (2)"/>
      <sheetName val="Calendario (3)"/>
      <sheetName val="TodoExcel"/>
      <sheetName val="Calendario2"/>
      <sheetName val="Hoja1"/>
    </sheetNames>
    <sheetDataSet>
      <sheetData sheetId="0"/>
      <sheetData sheetId="1"/>
      <sheetData sheetId="2">
        <row r="2">
          <cell r="A2" t="str">
            <v>Completa las fechas de tus vacaciones (hemos puesto algunas de ejemplo)</v>
          </cell>
        </row>
        <row r="4">
          <cell r="A4" t="str">
            <v>DIA de Vacaciones
(DD-MM-AA)</v>
          </cell>
        </row>
        <row r="5">
          <cell r="A5">
            <v>41061</v>
          </cell>
        </row>
        <row r="6">
          <cell r="A6">
            <v>41062</v>
          </cell>
        </row>
        <row r="7">
          <cell r="A7">
            <v>41063</v>
          </cell>
        </row>
        <row r="8">
          <cell r="A8">
            <v>41064</v>
          </cell>
        </row>
        <row r="9">
          <cell r="A9">
            <v>41065</v>
          </cell>
        </row>
        <row r="10">
          <cell r="A10">
            <v>41066</v>
          </cell>
        </row>
        <row r="11">
          <cell r="A11">
            <v>41067</v>
          </cell>
        </row>
        <row r="12">
          <cell r="A12">
            <v>41068</v>
          </cell>
        </row>
        <row r="13">
          <cell r="A13">
            <v>41069</v>
          </cell>
        </row>
        <row r="14">
          <cell r="A14">
            <v>41070</v>
          </cell>
        </row>
        <row r="15">
          <cell r="A15">
            <v>41071</v>
          </cell>
        </row>
      </sheetData>
      <sheetData sheetId="3"/>
      <sheetData sheetId="4"/>
      <sheetData sheetId="5"/>
      <sheetData sheetId="6"/>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
      <sheetName val="Contenido."/>
      <sheetName val="Contenido"/>
      <sheetName val="HOME2"/>
      <sheetName val=" SDSS Definiciones (1)"/>
      <sheetName val=" SDSS Definiciones (2)"/>
      <sheetName val=" SDSS Definiciones (3)"/>
      <sheetName val=" SDSS Definiciones (4)"/>
      <sheetName val="SDSS"/>
      <sheetName val="I.1.1 Cobertura SDSS "/>
      <sheetName val="I.1.2 Cobertura SDSS"/>
      <sheetName val="I.1.3 Cobertura SDSS "/>
      <sheetName val="I.1.4 Afil. SDSS Anual"/>
      <sheetName val="Hoja3"/>
      <sheetName val="I.1.6 Proy. afil.Vs pobl."/>
      <sheetName val="Afil. mensual (Mod.)"/>
      <sheetName val="I.2.1 Empl x sector "/>
      <sheetName val="I.2.2 Empr x No. de empl"/>
      <sheetName val="I.2.3 Salario prom."/>
      <sheetName val="II.1 Pob. econ.  (2)"/>
      <sheetName val="II.2 Ocup. formal "/>
      <sheetName val="III.1 Ingr y egr SDSS"/>
      <sheetName val="Recaudo x sector"/>
      <sheetName val="Rec. x origen"/>
      <sheetName val="Aport.Gob.SS"/>
      <sheetName val="RC"/>
      <sheetName val="IV.1.1.1 Afil. SFS RC Anual "/>
      <sheetName val="Ind. Depend SFS RC Anual"/>
      <sheetName val="Afil. anual SFS( Mod)"/>
      <sheetName val="IV.1.1.2 Afil. SFS RC Mensual "/>
      <sheetName val="IV.1.1.3 Ind. Dep SFS RC Mens"/>
      <sheetName val="IV.1.1.4 Tit. Vs pob ocup."/>
      <sheetName val="IV.1.1.5.Afil. SFS x ARS"/>
      <sheetName val="IV.1.1.6. Afil. SFS.Región.stat"/>
      <sheetName val="IV.1.1.7. Afil. SFS.Región.Edad"/>
      <sheetName val="IV.1.1.8 Afil. SFS.Prov.Edad"/>
      <sheetName val="IV.1.1.9 Afil. SFS.Prov.Sector"/>
      <sheetName val="IV.1.1.10 Afil. SFS.Prov.EPriv"/>
      <sheetName val="IV.1.1.11 Afil.SFS.Prov EPub D "/>
      <sheetName val="IV.1.1.12 Afil. SFS.Prov.EPub.C"/>
      <sheetName val="IV.1.1.13 Afil.SFS.Art.124 Ley"/>
      <sheetName val="IV.1.1.14 Comparativo afil.edad"/>
      <sheetName val="IV.1.1.15 Comp. afil. región"/>
      <sheetName val="IV.1.2.1 Rec. disp. salud"/>
      <sheetName val="Dep y Tit por mes"/>
      <sheetName val="IV.1.2.2 Disp. SFS"/>
      <sheetName val="IV.1.2.3 Dip. SFS mensual"/>
      <sheetName val="IV.1.2.4 Disp. x ARS 2"/>
      <sheetName val="IV.1.2.5 Disp. x ARS"/>
      <sheetName val="Total Afil.Mas 50"/>
      <sheetName val="Total Afiliados &lt;50"/>
      <sheetName val="IV.1.3.1 Por cuentas"/>
      <sheetName val="IV.1.3.2 Por entidad"/>
      <sheetName val="Afil. anual SFS RS (Mod)"/>
      <sheetName val="G1.RC"/>
      <sheetName val="G2.RC"/>
      <sheetName val="G4.RC"/>
      <sheetName val="G5.RC"/>
      <sheetName val="G6.RC"/>
      <sheetName val="G7.RC"/>
      <sheetName val="IV.1.2.6 Gast.Salud"/>
      <sheetName val="RS"/>
      <sheetName val="IV.2.1.1 fil anual SFS RS "/>
      <sheetName val="IV.2.1.2 Afil. RS mensual"/>
      <sheetName val="IV.2.1.3 Afil. SFS RS Vs pob."/>
      <sheetName val="IV.2.1.4 Afil. SFS Rs Vs pob 3"/>
      <sheetName val="IV.2.1.5 Afil. SFS RS Vs pob 4"/>
      <sheetName val="IV.2.1.6 Ind. depend."/>
      <sheetName val="IV.2.2.1 Aport. Disp. RS"/>
      <sheetName val="IV.2.2.2 Saldos RS mensual"/>
      <sheetName val="G1.RS"/>
      <sheetName val="G2.RS"/>
      <sheetName val="G3.RS"/>
      <sheetName val="G4.RS"/>
      <sheetName val="G5.RS"/>
      <sheetName val="G6.RS"/>
      <sheetName val="G7.RS"/>
      <sheetName val="G8.RS"/>
      <sheetName val="G9.RS"/>
      <sheetName val="G10.RS"/>
      <sheetName val="RET"/>
      <sheetName val="IV.3.1 Afil. SFSP Anual."/>
      <sheetName val="IV.3.2 Afil. SFSP Mensual"/>
      <sheetName val="IV.3.3 Disp.SFS Pens.x ARS"/>
      <sheetName val="EI"/>
      <sheetName val="IV.4.1.1 Afil. a EI"/>
      <sheetName val="IV.4.1.2 Afil. a EI (2)"/>
      <sheetName val="IV.4.1.3 Evol. afil. EI"/>
      <sheetName val="Rec. y dip. EI"/>
      <sheetName val="IV.4.1.2 Afil. a EI (3)"/>
      <sheetName val="IV.4.1.4 EI Estancias"/>
      <sheetName val="Subsidios"/>
      <sheetName val="IV.4.2.1 Benef. subsid"/>
      <sheetName val="IV.4.2.2 Monto subsid"/>
      <sheetName val="SVDS"/>
      <sheetName val="V.1.1 Afil. SVDS"/>
      <sheetName val="V.1.2 Afil. cotiz."/>
      <sheetName val="V.1.3 Afil. SVDS mensual"/>
      <sheetName val="%Cotiz. x AFP"/>
      <sheetName val="V.1.4 Afil. SVDS x sexo"/>
      <sheetName val="V.1.5 Cotiz. x rango de edad"/>
      <sheetName val="V.1.5 Cotiz. x rango de edad (2"/>
      <sheetName val="V.1.6 Cotiz x sal. min. cot."/>
      <sheetName val="V.1.7 Cotiz.x AFP y fondos"/>
      <sheetName val="V.1.8 Cotiz. x sexo "/>
      <sheetName val="V1.8Cot.Afil X Sexo"/>
      <sheetName val="V.2.1 Disp. SVDS"/>
      <sheetName val="V.2.2 Disp. anual  x cuentas"/>
      <sheetName val="V.3.1 Traspasos anual"/>
      <sheetName val="V.3.2 Trasp. recibidos"/>
      <sheetName val="V.3.3 Trasp. cedidos"/>
      <sheetName val="V.3.4 Trasp. netos"/>
      <sheetName val="V.4.1 Pensiones por año"/>
      <sheetName val="V.4.2 PEA_Pensiones_Género"/>
      <sheetName val="V.4.3 Pensiones Sob.Disc"/>
      <sheetName val="V.4.4. Pens.Disc. AFP"/>
      <sheetName val="Hoja1"/>
      <sheetName val="V.5.1 Patrim. fp anual"/>
      <sheetName val="V.5.2 Cartera de inv fp"/>
      <sheetName val="V.5.4 Comp. Cartera"/>
      <sheetName val="3.9.2.f"/>
      <sheetName val="V.5.3 Rent. nom. de los FP"/>
      <sheetName val="23.Rentab.Real"/>
      <sheetName val="SRL"/>
      <sheetName val="VI.1.1 Afil. SRL"/>
      <sheetName val="VI.1.2 Afil. SRL x sexoy edad"/>
      <sheetName val="VI.1.3 Afil. ARL x riesgo"/>
      <sheetName val="VI.2.1 Disp. anual ARL"/>
      <sheetName val="VI.2.2 Disp. mensual a ARL"/>
      <sheetName val="VI.3.1 NA. Reportes ARL"/>
      <sheetName val="VI.3.2 ID. Accidentabilidad"/>
      <sheetName val="VI.3.3 NA.Cant. accid x región"/>
      <sheetName val="VI.3.4 NA.Cant. accid x Prov.)"/>
      <sheetName val="VI.3.5 NA.Cant. accid x Proced."/>
      <sheetName val="VI.3.6 Accid x activ. econ."/>
      <sheetName val=" VI.3.7 Accid x ocupación"/>
      <sheetName val=" VI.3.8 NA.Cant. accid x sector"/>
      <sheetName val="VI.3.10 Accid x sexo"/>
      <sheetName val="VI.3.14 Accid x Escolaridad"/>
      <sheetName val="VI.3.9 Accid x sector "/>
      <sheetName val="VI.3.11 Accid x sexo "/>
      <sheetName val="VI.3.12 Accid x rango de edad"/>
      <sheetName val="VI.3.13 Accid x edad"/>
      <sheetName val="VI.3.16 EC. Accid. Lab"/>
      <sheetName val="VI.3.15 EC. Accid. Lab."/>
      <sheetName val="VI.3.17 EC. Accid. Lab x tipo"/>
      <sheetName val="VI.3.18 EC. Accid. Lab x Lesión"/>
      <sheetName val="VI.3.19 Accid.Lab suceso"/>
      <sheetName val="VI.3.20 EC. x mecanismo causal"/>
      <sheetName val="VI.3.21 EC. x Agente daño"/>
      <sheetName val="VI.3.22 EC. x  lugar de accid."/>
      <sheetName val="VI.3.23 Exped. Calif. x antig."/>
      <sheetName val="VI.3.24 EC. Accid incapac."/>
      <sheetName val="VI.3.25 EC. Enferm. Prof (R)"/>
      <sheetName val="VI.3.26 EC. Accid Lab.(R)"/>
      <sheetName val="VI.3.27. Accid. Aprobxtipo"/>
      <sheetName val="VI.3.28. Accid. Aprob xLesión "/>
      <sheetName val="VI.3.29 Accid.Aprob Según suc."/>
      <sheetName val="VI.3.30 Pagos de ARLSS"/>
      <sheetName val="VI.4.1 Prest. econ. SRL"/>
      <sheetName val="VI.4.2 Gastos med. ARL"/>
      <sheetName val="VI.4.3 Gastos prevenc. riesgos"/>
      <sheetName val="VI.4.4 Pensión sobrev. ARL"/>
      <sheetName val="VI.4.5 Pensión discap ARL"/>
      <sheetName val="VI.4.6 Discap. temporal ARL"/>
      <sheetName val="VI.4.7 Indemniz.ARL"/>
      <sheetName val="VI.4.8 Remuneración SRL"/>
      <sheetName val="VI.4.9 Beneficios SRL"/>
      <sheetName val="CMNR"/>
      <sheetName val="VII.1 CMR"/>
      <sheetName val="VII.1 CMR "/>
      <sheetName val="VII.1 CMR (2)"/>
      <sheetName val="Status"/>
      <sheetName val="Apelaciones1"/>
      <sheetName val="Apelaciones2"/>
      <sheetName val="Por Entidad Receptora Origen"/>
      <sheetName val="VIII.1 Sol.Pensiones"/>
      <sheetName val="VIII.2 Sol.Ent.Sal."/>
      <sheetName val="VIII.3 Sol.Realiz.Entid."/>
      <sheetName val="Hoja2"/>
      <sheetName val="Hoja4"/>
      <sheetName val="Hoja5"/>
      <sheetName val="Hoja6"/>
    </sheetNames>
    <sheetDataSet>
      <sheetData sheetId="0"/>
      <sheetData sheetId="1"/>
      <sheetData sheetId="2"/>
      <sheetData sheetId="3"/>
      <sheetData sheetId="4"/>
      <sheetData sheetId="5"/>
      <sheetData sheetId="6"/>
      <sheetData sheetId="7"/>
      <sheetData sheetId="8"/>
      <sheetData sheetId="9">
        <row r="4">
          <cell r="E4">
            <v>8742318</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row r="14">
          <cell r="B14">
            <v>2881130</v>
          </cell>
        </row>
      </sheetData>
      <sheetData sheetId="97"/>
      <sheetData sheetId="98"/>
      <sheetData sheetId="99">
        <row r="15">
          <cell r="D15">
            <v>3069900</v>
          </cell>
        </row>
      </sheetData>
      <sheetData sheetId="100"/>
      <sheetData sheetId="101"/>
      <sheetData sheetId="102"/>
      <sheetData sheetId="103">
        <row r="5">
          <cell r="J5">
            <v>1508392</v>
          </cell>
        </row>
      </sheetData>
      <sheetData sheetId="104"/>
      <sheetData sheetId="105"/>
      <sheetData sheetId="106"/>
      <sheetData sheetId="107"/>
      <sheetData sheetId="108"/>
      <sheetData sheetId="109">
        <row r="15">
          <cell r="A15" t="str">
            <v>2014</v>
          </cell>
        </row>
      </sheetData>
      <sheetData sheetId="110">
        <row r="15">
          <cell r="A15" t="str">
            <v>2014</v>
          </cell>
        </row>
      </sheetData>
      <sheetData sheetId="111"/>
      <sheetData sheetId="112"/>
      <sheetData sheetId="113"/>
      <sheetData sheetId="114"/>
      <sheetData sheetId="115"/>
      <sheetData sheetId="116"/>
      <sheetData sheetId="117"/>
      <sheetData sheetId="118"/>
      <sheetData sheetId="119"/>
      <sheetData sheetId="120"/>
      <sheetData sheetId="121">
        <row r="45">
          <cell r="B45">
            <v>0.132289709655253</v>
          </cell>
        </row>
      </sheetData>
      <sheetData sheetId="122"/>
      <sheetData sheetId="123"/>
      <sheetData sheetId="124">
        <row r="10">
          <cell r="D10">
            <v>1651202</v>
          </cell>
        </row>
      </sheetData>
      <sheetData sheetId="125"/>
      <sheetData sheetId="126"/>
      <sheetData sheetId="127"/>
      <sheetData sheetId="128"/>
      <sheetData sheetId="129">
        <row r="12">
          <cell r="D12">
            <v>26688</v>
          </cell>
        </row>
      </sheetData>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sario"/>
      <sheetName val="Diccionario_RC "/>
      <sheetName val="Diccionario_RS"/>
      <sheetName val="Hoja8"/>
      <sheetName val="R_Contributivo"/>
      <sheetName val="RS_Subsidiado."/>
      <sheetName val="TSS RCS"/>
      <sheetName val="Rec.xsector (2)"/>
      <sheetName val="Rec.xsector"/>
      <sheetName val="Pensionados SIGOB"/>
      <sheetName val="Efectivo Recibido X Rubros"/>
      <sheetName val="Dispersión por AFP's"/>
      <sheetName val="Hoja9"/>
      <sheetName val="Pagos x ARS"/>
      <sheetName val="Aportes"/>
      <sheetName val="Ind. Pobrez."/>
      <sheetName val="Cuidado salud"/>
      <sheetName val="CSP"/>
      <sheetName val="Cuidado S.Personas REC &amp; Pagos"/>
      <sheetName val="RCIF"/>
      <sheetName val="Hoja1"/>
      <sheetName val="Certif. Finan.R.C m"/>
      <sheetName val="Certif. Finan.R.C j"/>
      <sheetName val="Cert. Finan. R.S. "/>
      <sheetName val="Cert. Finan R.C.S."/>
      <sheetName val="FSS SIPEN"/>
      <sheetName val="Definiciones riesgos"/>
      <sheetName val="Cartera Inv."/>
      <sheetName val="Rentab. Nominal"/>
      <sheetName val="Hoja2"/>
      <sheetName val="Hoja3"/>
      <sheetName val="Proy. Geo. "/>
      <sheetName val="Pob. Total"/>
      <sheetName val="Pob.Hombres"/>
      <sheetName val="Pob. Mujeres"/>
      <sheetName val="Pob. SFS-RC, H y M"/>
      <sheetName val="Pob. SFS-RC Mujeres"/>
      <sheetName val="Pob. SFS-RC Hombres"/>
      <sheetName val="Pob. Fuera SFS-RC H y M"/>
      <sheetName val="Pob.SFS-RC Hombres"/>
      <sheetName val="Pob. Fuera SFS- Mujeres"/>
      <sheetName val="RS (Senasa)"/>
      <sheetName val="Proyección DM.2008"/>
      <sheetName val="Proy. Provincias"/>
      <sheetName val="Proy. Provincias (2)"/>
      <sheetName val="Proy. Geo."/>
      <sheetName val="Aportes Dep. Adic."/>
      <sheetName val="Hoja5"/>
      <sheetName val="Proyección Pobl."/>
      <sheetName val="Hoja1 (2)"/>
      <sheetName val="Resumen EEp"/>
      <sheetName val="Resumen"/>
      <sheetName val="Hoja1 (4)"/>
      <sheetName val="Hoja11"/>
      <sheetName val="Hoja10"/>
      <sheetName val="Hoja7"/>
      <sheetName val="Resolucione Importantes"/>
      <sheetName val="Hoja6"/>
      <sheetName val="Hoja4"/>
    </sheetNames>
    <sheetDataSet>
      <sheetData sheetId="0"/>
      <sheetData sheetId="1"/>
      <sheetData sheetId="2"/>
      <sheetData sheetId="3"/>
      <sheetData sheetId="4">
        <row r="228">
          <cell r="DK228">
            <v>194685949.21000001</v>
          </cell>
        </row>
      </sheetData>
      <sheetData sheetId="5"/>
      <sheetData sheetId="6"/>
      <sheetData sheetId="7"/>
      <sheetData sheetId="8">
        <row r="282">
          <cell r="E282">
            <v>10888419013.67</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cha_publicación_3 (2)"/>
      <sheetName val="Present. "/>
      <sheetName val="Evolucion_Capita"/>
      <sheetName val="Contenido"/>
      <sheetName val="Present.Aprob."/>
      <sheetName val="Resumen EEp"/>
      <sheetName val="SDSS Definiciones_1 "/>
      <sheetName val="SDSS Definiciones_2"/>
      <sheetName val=" SDSS Definiciones_3"/>
      <sheetName val="SDSS Definiciones_4"/>
      <sheetName val="I.1. Ley 87-01 (2)"/>
      <sheetName val="I.2. Org. SDSS"/>
      <sheetName val="I.3. Reg. y Seg."/>
      <sheetName val="I.4. Seg. y Ben."/>
      <sheetName val="II.SDSS"/>
      <sheetName val="II.1. SDSS.Definición"/>
      <sheetName val="II.2.Analisis SDSS"/>
      <sheetName val="II.3. Empl x sector "/>
      <sheetName val=" II.4.Empr x No. de empl"/>
      <sheetName val="II.5 Salario prom."/>
      <sheetName val="III.1.SFS"/>
      <sheetName val="III.1.1a. Def. Afil. SFS1"/>
      <sheetName val="III.1.1b.Def. de Afili. SFS2  "/>
      <sheetName val="III.1.2.Analisis SFS"/>
      <sheetName val="III.1.3.Afil.SFSPob.Nac."/>
      <sheetName val="III.1.4.Afil. SFS"/>
      <sheetName val="III.1.5.Afil. SFS x sexo"/>
      <sheetName val="III.2. SFS.RC"/>
      <sheetName val="III.2.1.Afil. SFS.RC "/>
      <sheetName val="III.2.2. Afil. SFS RC Anual "/>
      <sheetName val="III.2.3.Afil. SFS RC X sex.tipo"/>
      <sheetName val="III.3.SFS.RS"/>
      <sheetName val="III.3.1.Analis.Afil. SFS.RS1  "/>
      <sheetName val="III.3.2. Afil anual SFS RS "/>
      <sheetName val="III.3.3.Afil.SFSRSsex tipo "/>
      <sheetName val="III.4.Afil.RET"/>
      <sheetName val="III.4.1.Afil.RET1"/>
      <sheetName val=" III.4.2.Afil. SFSP Anual."/>
      <sheetName val="III.5.SVDS"/>
      <sheetName val="III.5.1.Definición Afil. SVDS"/>
      <sheetName val="III.5.2.Analisis Afil. SVDS"/>
      <sheetName val="III.5.3.Afil. SVDS"/>
      <sheetName val="III.5.4.Afil. cotiz."/>
      <sheetName val="III.5.5.Cotiz. x rango de edad"/>
      <sheetName val="III.5.6.Cotiz x sal. min. cot."/>
      <sheetName val="III.5.7.Cot.Afil X Sexo"/>
      <sheetName val="III.5.8.Traspasos anual"/>
      <sheetName val="III.5.9.Trasp. recibidos"/>
      <sheetName val="III.5.10.Trasp. cedidos"/>
      <sheetName val="III.5.11.Trasp. netos"/>
      <sheetName val="III.6.SRL"/>
      <sheetName val="III.6.1.Definición Afil. SRL"/>
      <sheetName val="III.6.2.Afil. SRL.RC1 "/>
      <sheetName val="III.6.3.Afil. SRL"/>
      <sheetName val="III.6.4.Afil. SRL x sexoy edad"/>
      <sheetName val="III.6.6.ID. Accidentabilidad"/>
      <sheetName val="IV. ING._ EGR"/>
      <sheetName val="IV.1a.Definición Ing.Gastos)"/>
      <sheetName val="IV.1b.Definición Ing.Gastos"/>
      <sheetName val="IV.1.2. Analisis Ing.Egr"/>
      <sheetName val="IV.1.3. Ingr y egr SDSS"/>
      <sheetName val="IV.1.4. Recaudo x sector"/>
      <sheetName val="IV.1.5 Rec. x origen"/>
      <sheetName val="IV.1.6 Aport.Gob.SS"/>
      <sheetName val="IV.2.1 AnálisisIng.Egr.Seg"/>
      <sheetName val="IV.2.2. Pagos SFS A"/>
      <sheetName val="IV.2.4.Pagos x ARS"/>
      <sheetName val="IV.2.5.Afiliacion x ARS (2)"/>
      <sheetName val="IV.2.7.INV_SFS x Entidad"/>
      <sheetName val="IV.2.8.INV_SFS x cuentas"/>
      <sheetName val="IV.2.9.Aport. GOB. y Pagos RS"/>
      <sheetName val="IV.2.10 Pagos.SFS Pens."/>
      <sheetName val="IV.3.1.AnálisisIng.Eg.SVDS"/>
      <sheetName val="IV.3.2.Pagos_ SVDS"/>
      <sheetName val="IV.3.3.Pagos anuales x cuentas"/>
      <sheetName val="IV.3.4.Pago Entidades"/>
      <sheetName val="IV.3.5.Patrim. fp anual"/>
      <sheetName val="IV.3.6.Cartera de inv fp"/>
      <sheetName val="IV.3.8.Rentab.Real"/>
      <sheetName val="IV.3.7. Rent. nom. de los FP"/>
      <sheetName val="IV.4.1. Analisis "/>
      <sheetName val="IV.4.2.Pagos ARL A"/>
      <sheetName val="V.BENEFICIOS"/>
      <sheetName val="V.1.1 SUBSIDIO_SFS"/>
      <sheetName val="V.1.2.SUBSIDIO_SFS Def."/>
      <sheetName val="V.2.1.Análisis"/>
      <sheetName val=" V.2.2.Benef. subsid "/>
      <sheetName val="V.2.3. Monto subsid."/>
      <sheetName val="V.3.PENSIONES_SVDS"/>
      <sheetName val="V.3.1. Def-Análisis pens."/>
      <sheetName val="V.3.2 Pensiones por año"/>
      <sheetName val="V.3.3.Pens.Disc. AFP"/>
      <sheetName val="V.4.SOLIC_BEN_ARL"/>
      <sheetName val="V.4.1.Def-Analisis   "/>
      <sheetName val="V.4.2.NA. Reportes ARL"/>
      <sheetName val="V.4.3. NA.Cant. accid x región"/>
      <sheetName val="V.4.4.NA.Cant. accid x Prov"/>
      <sheetName val="V.4.5. NA.Cant. accid x sector"/>
      <sheetName val="V.4.6. Accid x sexo"/>
      <sheetName val="V.4.7. Accid x rango de edad"/>
      <sheetName val="VI.1. Analisis CBSS"/>
      <sheetName val="VII.2.CBSS Tram."/>
      <sheetName val="VII.3.CBSS-Benef"/>
      <sheetName val="VII.4.CBSS-Trami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Set>
  </externalBook>
</externalLink>
</file>

<file path=xl/tables/table1.xml><?xml version="1.0" encoding="utf-8"?>
<table xmlns="http://schemas.openxmlformats.org/spreadsheetml/2006/main" id="1" name="Tabla1" displayName="Tabla1" ref="B6:H19" totalsRowShown="0" headerRowDxfId="669" dataDxfId="668">
  <tableColumns count="7">
    <tableColumn id="1" name="BASE LEGAL " dataDxfId="667"/>
    <tableColumn id="2" name="FECHA_INICIO " dataDxfId="666"/>
    <tableColumn id="3" name="FECHA_FINAl" dataDxfId="665"/>
    <tableColumn id="7" name="Columna1" dataDxfId="664" dataCellStyle="Millares 33"/>
    <tableColumn id="4" name="PERCAPITA" dataDxfId="663"/>
    <tableColumn id="5" name="Aumentos" dataDxfId="662"/>
    <tableColumn id="6" name="%" dataDxfId="661"/>
  </tableColumns>
  <tableStyleInfo name="TableStyleMedium2" showFirstColumn="0" showLastColumn="0" showRowStripes="1" showColumnStripes="0"/>
</table>
</file>

<file path=xl/tables/table2.xml><?xml version="1.0" encoding="utf-8"?>
<table xmlns="http://schemas.openxmlformats.org/spreadsheetml/2006/main" id="3" name="Tabla3" displayName="Tabla3" ref="A4:E14" totalsRowShown="0" headerRowDxfId="658" dataDxfId="657" tableBorderDxfId="656">
  <tableColumns count="5">
    <tableColumn id="1" name="Rango de Empleados" dataDxfId="655"/>
    <tableColumn id="2" name="Empresas por rango" dataDxfId="654"/>
    <tableColumn id="3" name="% Empresas por rango" dataDxfId="653" dataCellStyle="Porcentaje"/>
    <tableColumn id="4" name="Empleados por rango" dataDxfId="652"/>
    <tableColumn id="5" name="% Empleados por rango" dataDxfId="651" dataCellStyle="Porcentaje"/>
  </tableColumns>
  <tableStyleInfo name="TableStyleLight9" showFirstColumn="0" showLastColumn="0" showRowStripes="1" showColumnStripes="0"/>
</table>
</file>

<file path=xl/tables/table3.xml><?xml version="1.0" encoding="utf-8"?>
<table xmlns="http://schemas.openxmlformats.org/spreadsheetml/2006/main" id="5" name="Tabla5" displayName="Tabla5" ref="A4:E19" totalsRowShown="0" headerRowDxfId="647" dataDxfId="645" headerRowBorderDxfId="646" tableBorderDxfId="644">
  <tableColumns count="5">
    <tableColumn id="1" name="Años" dataDxfId="643"/>
    <tableColumn id="2" name="Afiliación SFS" dataDxfId="642"/>
    <tableColumn id="3" name="Población Nacional Total" dataDxfId="641"/>
    <tableColumn id="4" name="% Población Total Afiliada al  SFS" dataDxfId="640">
      <calculatedColumnFormula>B5/C5</calculatedColumnFormula>
    </tableColumn>
    <tableColumn id="5" name="Tasa de Crecimiento Anual" dataDxfId="639"/>
  </tableColumns>
  <tableStyleInfo name="TableStyleLight9" showFirstColumn="0" showLastColumn="0" showRowStripes="1" showColumnStripes="0"/>
</table>
</file>

<file path=xl/tables/table4.xml><?xml version="1.0" encoding="utf-8"?>
<table xmlns="http://schemas.openxmlformats.org/spreadsheetml/2006/main" id="6" name="Tabla6" displayName="Tabla6" ref="A4:H19" totalsRowShown="0" headerRowDxfId="636" dataDxfId="634" headerRowBorderDxfId="635" tableBorderDxfId="633" totalsRowBorderDxfId="632" headerRowCellStyle="Millares" dataCellStyle="Millares">
  <tableColumns count="8">
    <tableColumn id="1" name="Mes / Año" dataDxfId="631" dataCellStyle="Millares"/>
    <tableColumn id="2" name="Afiliación  RC" dataDxfId="630" dataCellStyle="Millares"/>
    <tableColumn id="3" name="Afiliación RS" dataDxfId="629" dataCellStyle="Millares"/>
    <tableColumn id="4" name="Pensionados" dataDxfId="628" dataCellStyle="Millares"/>
    <tableColumn id="5" name="Total " dataDxfId="627" dataCellStyle="Millares">
      <calculatedColumnFormula>SUM(B5:D5)</calculatedColumnFormula>
    </tableColumn>
    <tableColumn id="6" name="%  RC " dataDxfId="626" dataCellStyle="Porcentaje"/>
    <tableColumn id="7" name="%   RS " dataDxfId="625" dataCellStyle="Porcentaje"/>
    <tableColumn id="8" name="%Pensionados " dataDxfId="624" dataCellStyle="Porcentaje"/>
  </tableColumns>
  <tableStyleInfo name="TableStyleLight9" showFirstColumn="0" showLastColumn="0" showRowStripes="1" showColumnStripes="0"/>
</table>
</file>

<file path=xl/tables/table5.xml><?xml version="1.0" encoding="utf-8"?>
<table xmlns="http://schemas.openxmlformats.org/spreadsheetml/2006/main" id="41" name="Tabla52" displayName="Tabla52" ref="A4:Q20" totalsRowShown="0" headerRowDxfId="623" dataDxfId="621" headerRowBorderDxfId="622" tableBorderDxfId="620" dataCellStyle="Millares 2 4">
  <tableColumns count="17">
    <tableColumn id="1" name="Mes / Año" dataDxfId="619" dataCellStyle="Millares 2 4"/>
    <tableColumn id="2" name="RS-Hombres" dataDxfId="618" dataCellStyle="Millares 2 4"/>
    <tableColumn id="3" name="% Hombres" dataDxfId="617" dataCellStyle="Millares 2 4">
      <calculatedColumnFormula>+B5/(D5+B5)</calculatedColumnFormula>
    </tableColumn>
    <tableColumn id="4" name="RS-Mujeres" dataDxfId="616" dataCellStyle="Millares 2 4"/>
    <tableColumn id="5" name="%Mujeres" dataDxfId="615" dataCellStyle="Millares 2 4">
      <calculatedColumnFormula>+D5/(B5+D5)</calculatedColumnFormula>
    </tableColumn>
    <tableColumn id="6" name="RC-Hombres " dataDxfId="614" dataCellStyle="Millares 2 4"/>
    <tableColumn id="7" name="% Hombres3" dataDxfId="613" dataCellStyle="Millares 2 4">
      <calculatedColumnFormula>+F5/(H5+F5)</calculatedColumnFormula>
    </tableColumn>
    <tableColumn id="8" name="RC-Mujeres" dataDxfId="612" dataCellStyle="Millares 2 4"/>
    <tableColumn id="9" name="% Mujeres" dataDxfId="611" dataCellStyle="Millares 2 4">
      <calculatedColumnFormula>+H5/(F5+H5)</calculatedColumnFormula>
    </tableColumn>
    <tableColumn id="10" name="SFS-Hombres " dataDxfId="610" dataCellStyle="Millares 2 4"/>
    <tableColumn id="11" name="% Hombres6" dataDxfId="609" dataCellStyle="Millares 2 4">
      <calculatedColumnFormula>+J5/(L5+J5)</calculatedColumnFormula>
    </tableColumn>
    <tableColumn id="12" name="SFS-Mujeres  " dataDxfId="608" dataCellStyle="Millares 2 4">
      <calculatedColumnFormula>+H5+D5</calculatedColumnFormula>
    </tableColumn>
    <tableColumn id="13" name="% Mujeres8" dataDxfId="607" dataCellStyle="Millares 2 4">
      <calculatedColumnFormula>+L5/(J5+L5)</calculatedColumnFormula>
    </tableColumn>
    <tableColumn id="14" name="SFS-Total " dataDxfId="606" dataCellStyle="Millares 2 4">
      <calculatedColumnFormula>J5+L5</calculatedColumnFormula>
    </tableColumn>
    <tableColumn id="15" name="Indice de Masculinidad (IM) _x000a_del  RC" dataDxfId="605" dataCellStyle="Millares 2 4">
      <calculatedColumnFormula>+F5/H5</calculatedColumnFormula>
    </tableColumn>
    <tableColumn id="16" name="Indice de Femenidad  (IF)_x000a_RC" dataDxfId="604" dataCellStyle="Millares 2 4">
      <calculatedColumnFormula>H5/F5</calculatedColumnFormula>
    </tableColumn>
    <tableColumn id="17" name="Indice de Masculinidad (IM)_x000a_RS" dataDxfId="603" dataCellStyle="Millares 2 4">
      <calculatedColumnFormula>+B5/D5</calculatedColumnFormula>
    </tableColumn>
  </tableColumns>
  <tableStyleInfo name="TableStyleLight9" showFirstColumn="0" showLastColumn="0" showRowStripes="1" showColumnStripes="0"/>
</table>
</file>

<file path=xl/tables/table6.xml><?xml version="1.0" encoding="utf-8"?>
<table xmlns="http://schemas.openxmlformats.org/spreadsheetml/2006/main" id="8" name="Tabla8" displayName="Tabla8" ref="A4:J19" totalsRowShown="0" headerRowDxfId="588" dataDxfId="586" headerRowBorderDxfId="587" tableBorderDxfId="585">
  <tableColumns count="10">
    <tableColumn id="1" name="Mes / Año" dataDxfId="584"/>
    <tableColumn id="2" name="Afiliados Titulares RC" dataDxfId="583" dataCellStyle="Millares 2 4"/>
    <tableColumn id="3" name="Dependientes  Totales RC" dataDxfId="582" dataCellStyle="Millares 2 4"/>
    <tableColumn id="4" name="Depend.  Directos  RC" dataDxfId="581" dataCellStyle="Millares 2 4"/>
    <tableColumn id="5" name="Depend.  Adicionales RC" dataDxfId="580" dataCellStyle="Millares 2 4"/>
    <tableColumn id="6" name="Afiliación Total SFS RC " dataDxfId="579" dataCellStyle="Millares 2 4">
      <calculatedColumnFormula>+B5+D5+E5</calculatedColumnFormula>
    </tableColumn>
    <tableColumn id="7" name="%  Afiliados Titulares RC" dataDxfId="578" dataCellStyle="Millares 2 4">
      <calculatedColumnFormula>B5/F5</calculatedColumnFormula>
    </tableColumn>
    <tableColumn id="8" name="%  Afiliados Dep. Totales RC" dataDxfId="577" dataCellStyle="Millares 2 4">
      <calculatedColumnFormula>C5/F5</calculatedColumnFormula>
    </tableColumn>
    <tableColumn id="9" name="Indice de dependencia RC" dataDxfId="576" dataCellStyle="Porcentaje">
      <calculatedColumnFormula>+C5/B5</calculatedColumnFormula>
    </tableColumn>
    <tableColumn id="10" name="Indice de dependencia Adicionales" dataDxfId="575" dataCellStyle="Porcentaje">
      <calculatedColumnFormula>+E5/B5</calculatedColumnFormula>
    </tableColumn>
  </tableColumns>
  <tableStyleInfo name="TableStyleLight9" showFirstColumn="0" showLastColumn="0" showRowStripes="1" showColumnStripes="0"/>
</table>
</file>

<file path=xl/tables/table7.xml><?xml version="1.0" encoding="utf-8"?>
<table xmlns="http://schemas.openxmlformats.org/spreadsheetml/2006/main" id="10" name="Tabla10" displayName="Tabla10" ref="A4:L19" totalsRowShown="0" headerRowDxfId="573" dataDxfId="571" headerRowBorderDxfId="572" tableBorderDxfId="570">
  <tableColumns count="12">
    <tableColumn id="1" name="Período" dataDxfId="569"/>
    <tableColumn id="2" name="Titulares-Masc" dataDxfId="568" dataCellStyle="Millares 2 4"/>
    <tableColumn id="3" name="Dep-Dir-Masc" dataDxfId="567" dataCellStyle="Millares 2 4"/>
    <tableColumn id="4" name="Dep_Adic-Masc" dataDxfId="566" dataCellStyle="Millares 2 4"/>
    <tableColumn id="5" name="Total de Dep-Masc" dataDxfId="565" dataCellStyle="Millares 2 4">
      <calculatedColumnFormula>+D5+C5</calculatedColumnFormula>
    </tableColumn>
    <tableColumn id="6" name="Total Masculino" dataDxfId="564" dataCellStyle="Millares 2 4">
      <calculatedColumnFormula>B5+C5+D5</calculatedColumnFormula>
    </tableColumn>
    <tableColumn id="7" name="Titulares-Fem" dataDxfId="563" dataCellStyle="Millares 2 4"/>
    <tableColumn id="8" name="Dep-Dir-Fem" dataDxfId="562" dataCellStyle="Millares 2 4"/>
    <tableColumn id="9" name="Dep_Adic-Fem" dataDxfId="561" dataCellStyle="Millares 2 4"/>
    <tableColumn id="10" name="Total Dep-Fem" dataDxfId="560" dataCellStyle="Millares 2 4">
      <calculatedColumnFormula>+I5+H5</calculatedColumnFormula>
    </tableColumn>
    <tableColumn id="11" name="Total _x000a_Femenino" dataDxfId="559" dataCellStyle="Millares 2 4">
      <calculatedColumnFormula>G5+H5+I5</calculatedColumnFormula>
    </tableColumn>
    <tableColumn id="12" name="Total Afiliados SFS RC" dataDxfId="558" dataCellStyle="Millares 2 4">
      <calculatedColumnFormula>F5+K5</calculatedColumnFormula>
    </tableColumn>
  </tableColumns>
  <tableStyleInfo name="TableStyleLight9" showFirstColumn="0" showLastColumn="0" showRowStripes="1" showColumnStripes="0"/>
</table>
</file>

<file path=xl/tables/table8.xml><?xml version="1.0" encoding="utf-8"?>
<table xmlns="http://schemas.openxmlformats.org/spreadsheetml/2006/main" id="12" name="Tabla12" displayName="Tabla12" ref="B4:H19" totalsRowShown="0" headerRowDxfId="555" dataDxfId="553" headerRowBorderDxfId="554" tableBorderDxfId="552" totalsRowBorderDxfId="551">
  <tableColumns count="7">
    <tableColumn id="1" name="Año" dataDxfId="550" dataCellStyle="Normal 2 2"/>
    <tableColumn id="2" name="Afiliados Titulares " dataDxfId="549" dataCellStyle="Normal 2 2"/>
    <tableColumn id="3" name="Afiliados Dependientes " dataDxfId="548" dataCellStyle="Normal 2 2"/>
    <tableColumn id="4" name="Afiliados Totales" dataDxfId="547" dataCellStyle="Normal 2 2"/>
    <tableColumn id="5" name="% Afiliados   titulares " dataDxfId="546" dataCellStyle="Normal 2 2">
      <calculatedColumnFormula>C5/E5</calculatedColumnFormula>
    </tableColumn>
    <tableColumn id="6" name=" % Afiliados Dependientes" dataDxfId="545" dataCellStyle="Normal 2 2">
      <calculatedColumnFormula>D5/E5</calculatedColumnFormula>
    </tableColumn>
    <tableColumn id="7" name="Índice de dependencia RS" dataDxfId="544" dataCellStyle="Normal 2 2">
      <calculatedColumnFormula>D5/C5</calculatedColumnFormula>
    </tableColumn>
  </tableColumns>
  <tableStyleInfo name="TableStyleLight9" showFirstColumn="0" showLastColumn="0" showRowStripes="1" showColumnStripes="0"/>
</table>
</file>

<file path=xl/tables/table9.xml><?xml version="1.0" encoding="utf-8"?>
<table xmlns="http://schemas.openxmlformats.org/spreadsheetml/2006/main" id="7" name="Tabla7" displayName="Tabla7" ref="A4:D19" totalsRowShown="0" headerRowDxfId="530" dataDxfId="528" headerRowBorderDxfId="529" tableBorderDxfId="527">
  <tableColumns count="4">
    <tableColumn id="1" name="Año" dataDxfId="526" dataCellStyle="Normal 2"/>
    <tableColumn id="2" name="Cotizantes" dataDxfId="525" dataCellStyle="Millares 2"/>
    <tableColumn id="3" name="Afiliados " dataDxfId="524" dataCellStyle="Millares 2"/>
    <tableColumn id="4" name="Densidad de Cotizantes" dataDxfId="523" dataCellStyle="Normal 2">
      <calculatedColumnFormula>B5/C5</calculatedColumnFormula>
    </tableColumn>
  </tableColumns>
  <tableStyleInfo name="TableStyleLight9" showFirstColumn="0" showLastColumn="0" showRowStripes="1" showColumnStripes="0"/>
</table>
</file>

<file path=xl/tables/table10.xml><?xml version="1.0" encoding="utf-8"?>
<table xmlns="http://schemas.openxmlformats.org/spreadsheetml/2006/main" id="9" name="Tabla9" displayName="Tabla9" ref="A4:D19" totalsRowShown="0" headerRowDxfId="522" dataDxfId="520" headerRowBorderDxfId="521" tableBorderDxfId="519" headerRowCellStyle="Millares" dataCellStyle="Millares">
  <tableColumns count="4">
    <tableColumn id="1" name="Años" dataDxfId="518" dataCellStyle="Normal 2"/>
    <tableColumn id="2" name="Trabajadores Cotizantes " dataDxfId="517" dataCellStyle="Millares 2"/>
    <tableColumn id="3" name="Población Ocupada Formal" dataDxfId="516" dataCellStyle="Millares 2"/>
    <tableColumn id="4" name="% Cotizantes/ Pobl. Asalariada" dataDxfId="515" dataCellStyle="Porcentaje">
      <calculatedColumnFormula>B5/C5</calculatedColumnFormula>
    </tableColumn>
  </tableColumns>
  <tableStyleInfo name="TableStyleLight9" showFirstColumn="0" showLastColumn="0" showRowStripes="1" showColumnStripes="0"/>
</table>
</file>

<file path=xl/tables/table11.xml><?xml version="1.0" encoding="utf-8"?>
<table xmlns="http://schemas.openxmlformats.org/spreadsheetml/2006/main" id="58" name="Tabla5759" displayName="Tabla5759" ref="A4:C15" totalsRowShown="0" headerRowDxfId="513" dataDxfId="511" headerRowBorderDxfId="512" tableBorderDxfId="510" headerRowCellStyle="Millares 5 2">
  <tableColumns count="3">
    <tableColumn id="1" name="Edad" dataDxfId="509" dataCellStyle="Normal 13 2"/>
    <tableColumn id="2" name="Cotizantes" dataDxfId="508"/>
    <tableColumn id="3" name="%" dataDxfId="507" dataCellStyle="Porcentaje"/>
  </tableColumns>
  <tableStyleInfo name="TableStyleLight9" showFirstColumn="0" showLastColumn="0" showRowStripes="1" showColumnStripes="0"/>
</table>
</file>

<file path=xl/tables/table12.xml><?xml version="1.0" encoding="utf-8"?>
<table xmlns="http://schemas.openxmlformats.org/spreadsheetml/2006/main" id="20" name="Tabla20" displayName="Tabla20" ref="A4:C14" totalsRowShown="0" headerRowDxfId="505" headerRowBorderDxfId="504" tableBorderDxfId="503">
  <tableColumns count="3">
    <tableColumn id="1" name="Cantidad de Salarios Mínimos Cotizables" dataDxfId="502" dataCellStyle="Normal 13 2"/>
    <tableColumn id="2" name="Cotizantes" dataDxfId="501"/>
    <tableColumn id="3" name="%" dataDxfId="500" dataCellStyle="Porcentaje"/>
  </tableColumns>
  <tableStyleInfo name="TableStyleLight9" showFirstColumn="0" showLastColumn="0" showRowStripes="1" showColumnStripes="0"/>
</table>
</file>

<file path=xl/tables/table13.xml><?xml version="1.0" encoding="utf-8"?>
<table xmlns="http://schemas.openxmlformats.org/spreadsheetml/2006/main" id="2" name="Tabla2" displayName="Tabla2" ref="A4:J19" totalsRowShown="0" headerRowDxfId="498" dataDxfId="496" headerRowBorderDxfId="497" tableBorderDxfId="495" headerRowCellStyle="Millares" dataCellStyle="Millares">
  <tableColumns count="10">
    <tableColumn id="1" name="Años" dataDxfId="494" dataCellStyle="Millares"/>
    <tableColumn id="3" name="Empresas Privadas" dataDxfId="493" dataCellStyle="Millares"/>
    <tableColumn id="4" name=" Empresas Públicas " dataDxfId="492" dataCellStyle="Millares"/>
    <tableColumn id="5" name="Empresas Públicas Centralizadas" dataDxfId="491" dataCellStyle="Millares"/>
    <tableColumn id="7" name="Total Empresas" dataDxfId="490" dataCellStyle="Millares"/>
    <tableColumn id="8" name=" Empleados Privados" dataDxfId="489" dataCellStyle="Millares"/>
    <tableColumn id="9" name="Empleados  Públicos " dataDxfId="488" dataCellStyle="Millares"/>
    <tableColumn id="10" name="Empleados Públicos Centralizados" dataDxfId="487" dataCellStyle="Millares"/>
    <tableColumn id="12" name="Total  Empleados" dataDxfId="486" dataCellStyle="Millares">
      <calculatedColumnFormula>+Tabla2[[#This Row],[Empleados Públicos Centralizados]]+Tabla2[[#This Row],[Empleados  Públicos ]]+Tabla2[[#This Row],[ Empleados Privados]]</calculatedColumnFormula>
    </tableColumn>
    <tableColumn id="13" name="Relación Promedio Empleados / Empresas" dataDxfId="485" dataCellStyle="Millares">
      <calculatedColumnFormula>I5/E5</calculatedColumnFormula>
    </tableColumn>
  </tableColumns>
  <tableStyleInfo name="TableStyleLight9" showFirstColumn="0" showLastColumn="0" showRowStripes="1" showColumnStripes="0"/>
</table>
</file>

<file path=xl/tables/table14.xml><?xml version="1.0" encoding="utf-8"?>
<table xmlns="http://schemas.openxmlformats.org/spreadsheetml/2006/main" id="63" name="Tabla63" displayName="Tabla63" ref="B5:H20" totalsRowShown="0" headerRowDxfId="484" dataDxfId="483">
  <tableColumns count="7">
    <tableColumn id="1" name="Mes" dataDxfId="482"/>
    <tableColumn id="2" name="Masculino" dataDxfId="481"/>
    <tableColumn id="3" name="Femenino" dataDxfId="480"/>
    <tableColumn id="4" name="Total" dataDxfId="479"/>
    <tableColumn id="5" name="Masculino." dataDxfId="478"/>
    <tableColumn id="6" name="Femenino." dataDxfId="477"/>
    <tableColumn id="7" name="Total." dataDxfId="476"/>
  </tableColumns>
  <tableStyleInfo name="TableStyleLight9" showFirstColumn="0" showLastColumn="0" showRowStripes="1" showColumnStripes="0"/>
</table>
</file>

<file path=xl/tables/table15.xml><?xml version="1.0" encoding="utf-8"?>
<table xmlns="http://schemas.openxmlformats.org/spreadsheetml/2006/main" id="11" name="Tabla6312" displayName="Tabla6312" ref="B26:H41" totalsRowShown="0" headerRowDxfId="475" dataDxfId="474">
  <tableColumns count="7">
    <tableColumn id="1" name="Mes" dataDxfId="473"/>
    <tableColumn id="2" name="Masculino" dataDxfId="472"/>
    <tableColumn id="3" name="Femenino" dataDxfId="471">
      <calculatedColumnFormula>+$F$25*D6</calculatedColumnFormula>
    </tableColumn>
    <tableColumn id="4" name="Total" dataDxfId="470"/>
    <tableColumn id="5" name="Masculino." dataDxfId="469">
      <calculatedColumnFormula>F6</calculatedColumnFormula>
    </tableColumn>
    <tableColumn id="6" name="Femenino." dataDxfId="468">
      <calculatedColumnFormula>+$F$25*G6</calculatedColumnFormula>
    </tableColumn>
    <tableColumn id="7" name="Total." dataDxfId="467"/>
  </tableColumns>
  <tableStyleInfo name="TableStyleLight9" showFirstColumn="0" showLastColumn="0" showRowStripes="1" showColumnStripes="0"/>
</table>
</file>

<file path=xl/tables/table16.xml><?xml version="1.0" encoding="utf-8"?>
<table xmlns="http://schemas.openxmlformats.org/spreadsheetml/2006/main" id="67" name="Tabla67" displayName="Tabla67" ref="A6:B19" totalsRowShown="0" headerRowDxfId="466" dataDxfId="464" headerRowBorderDxfId="465">
  <tableColumns count="2">
    <tableColumn id="1" name="Períodos" dataDxfId="463"/>
    <tableColumn id="2" name="Casos" dataDxfId="462" dataCellStyle="Millares"/>
  </tableColumns>
  <tableStyleInfo name="TableStyleLight9" showFirstColumn="0" showLastColumn="0" showRowStripes="1" showColumnStripes="0"/>
</table>
</file>

<file path=xl/tables/table17.xml><?xml version="1.0" encoding="utf-8"?>
<table xmlns="http://schemas.openxmlformats.org/spreadsheetml/2006/main" id="18" name="Tabla18" displayName="Tabla18" ref="A5:O19" totalsRowShown="0" headerRowDxfId="461" dataDxfId="459" headerRowBorderDxfId="460" tableBorderDxfId="458" dataCellStyle="Millares">
  <tableColumns count="15">
    <tableColumn id="1" name="Período" dataDxfId="457"/>
    <tableColumn id="2" name="Atlántico" dataDxfId="456" dataCellStyle="Millares"/>
    <tableColumn id="3" name="Crecer" dataDxfId="455" dataCellStyle="Millares"/>
    <tableColumn id="4" name="JMMB-BDI" dataDxfId="454" dataCellStyle="Millares"/>
    <tableColumn id="5" name="Popular" dataDxfId="453" dataCellStyle="Millares"/>
    <tableColumn id="6" name="Reservas" dataDxfId="452" dataCellStyle="Millares"/>
    <tableColumn id="7" name="Romana" dataDxfId="451" dataCellStyle="Millares"/>
    <tableColumn id="8" name="Siembra" dataDxfId="450" dataCellStyle="Millares"/>
    <tableColumn id="9" name="Total" dataDxfId="449" dataCellStyle="Millares"/>
    <tableColumn id="10" name="Ministerio de Hacienda" dataDxfId="448" dataCellStyle="Millares"/>
    <tableColumn id="11" name="Plan  Sustitutivo del Banco Central" dataDxfId="447" dataCellStyle="Millares"/>
    <tableColumn id="12" name="Plan  Sustitutivo del Banco de Reservas" dataDxfId="446" dataCellStyle="Millares"/>
    <tableColumn id="13" name="Plan Sustitutivo INABIMA" dataDxfId="445" dataCellStyle="Millares"/>
    <tableColumn id="14" name="Total Reparto" dataDxfId="444" dataCellStyle="Millares"/>
    <tableColumn id="15" name="Total General" dataDxfId="443" dataCellStyle="Millares"/>
  </tableColumns>
  <tableStyleInfo name="TableStyleLight9" showFirstColumn="0" showLastColumn="0" showRowStripes="1" showColumnStripes="0"/>
</table>
</file>

<file path=xl/tables/table18.xml><?xml version="1.0" encoding="utf-8"?>
<table xmlns="http://schemas.openxmlformats.org/spreadsheetml/2006/main" id="19" name="Tabla19" displayName="Tabla19" ref="A5:O19" totalsRowShown="0" headerRowDxfId="442" dataDxfId="440" headerRowBorderDxfId="441" tableBorderDxfId="439" dataCellStyle="Millares">
  <tableColumns count="15">
    <tableColumn id="1" name="Años" dataDxfId="438"/>
    <tableColumn id="2" name="Atlántico" dataDxfId="437" dataCellStyle="Millares"/>
    <tableColumn id="3" name="Crecer" dataDxfId="436" dataCellStyle="Millares"/>
    <tableColumn id="4" name="JMMB-BDI" dataDxfId="435" dataCellStyle="Millares"/>
    <tableColumn id="5" name="Popular" dataDxfId="434" dataCellStyle="Millares"/>
    <tableColumn id="6" name="Reservas" dataDxfId="433" dataCellStyle="Millares"/>
    <tableColumn id="7" name="Romana" dataDxfId="432" dataCellStyle="Millares"/>
    <tableColumn id="8" name="Siembra" dataDxfId="431" dataCellStyle="Millares"/>
    <tableColumn id="9" name="Total AFP" dataDxfId="430"/>
    <tableColumn id="10" name="FPBC" dataDxfId="429" dataCellStyle="Millares"/>
    <tableColumn id="11" name="Bco Reservas" dataDxfId="428" dataCellStyle="Millares"/>
    <tableColumn id="12" name="INABIMA" dataDxfId="427" dataCellStyle="Millares"/>
    <tableColumn id="13" name="Ministerio de Hacienda" dataDxfId="426" dataCellStyle="Millares"/>
    <tableColumn id="14" name="Total Reparto" dataDxfId="425" dataCellStyle="Millares"/>
    <tableColumn id="15" name="Total General" dataDxfId="424"/>
  </tableColumns>
  <tableStyleInfo name="TableStyleLight9" showFirstColumn="0" showLastColumn="0" showRowStripes="1" showColumnStripes="0"/>
</table>
</file>

<file path=xl/tables/table19.xml><?xml version="1.0" encoding="utf-8"?>
<table xmlns="http://schemas.openxmlformats.org/spreadsheetml/2006/main" id="16" name="Tabla16" displayName="Tabla16" ref="A5:N20" totalsRowShown="0" headerRowDxfId="423" dataDxfId="421" headerRowBorderDxfId="422" dataCellStyle="Millares">
  <tableColumns count="14">
    <tableColumn id="1" name="Años" dataDxfId="420"/>
    <tableColumn id="2" name="Atlántico" dataDxfId="419" dataCellStyle="Millares"/>
    <tableColumn id="3" name="Crecer" dataDxfId="418" dataCellStyle="Millares"/>
    <tableColumn id="4" name="JMMB-BDI" dataDxfId="417" dataCellStyle="Millares"/>
    <tableColumn id="5" name="Popular" dataDxfId="416" dataCellStyle="Millares"/>
    <tableColumn id="6" name="Reservas" dataDxfId="415" dataCellStyle="Millares"/>
    <tableColumn id="7" name="Romana" dataDxfId="414" dataCellStyle="Millares"/>
    <tableColumn id="8" name="Siembra" dataDxfId="413" dataCellStyle="Millares"/>
    <tableColumn id="9" name="Total" dataDxfId="412"/>
    <tableColumn id="10" name="Ministerio de Hacienda" dataDxfId="411" dataCellStyle="Millares"/>
    <tableColumn id="11" name="Plan  Sustitutivo del Banco Central" dataDxfId="410" dataCellStyle="Millares"/>
    <tableColumn id="12" name="Plan  Sustitutivo del Banco de Reservas" dataDxfId="409" dataCellStyle="Millares"/>
    <tableColumn id="13" name="Plan Sustitutivo INABIMA" dataDxfId="408" dataCellStyle="Millares"/>
    <tableColumn id="14" name="Total General" dataDxfId="407"/>
  </tableColumns>
  <tableStyleInfo name="TableStyleLight9" showFirstColumn="0" showLastColumn="0" showRowStripes="1" showColumnStripes="0"/>
</table>
</file>

<file path=xl/tables/table20.xml><?xml version="1.0" encoding="utf-8"?>
<table xmlns="http://schemas.openxmlformats.org/spreadsheetml/2006/main" id="21" name="Tabla21" displayName="Tabla21" ref="A4:E19" totalsRowShown="0" headerRowDxfId="405" dataDxfId="404" tableBorderDxfId="403">
  <tableColumns count="5">
    <tableColumn id="1" name="Años" dataDxfId="402"/>
    <tableColumn id="2" name="Ocupada Sector Formal" dataDxfId="401"/>
    <tableColumn id="3" name="Afiliados  SRL" dataDxfId="400"/>
    <tableColumn id="4" name="% Crecimiento" dataDxfId="399">
      <calculatedColumnFormula>C5/C4-1</calculatedColumnFormula>
    </tableColumn>
    <tableColumn id="5" name="%  Afil./Ocup." dataDxfId="398">
      <calculatedColumnFormula>C5/B5</calculatedColumnFormula>
    </tableColumn>
  </tableColumns>
  <tableStyleInfo name="TableStyleLight9" showFirstColumn="0" showLastColumn="0" showRowStripes="1" showColumnStripes="0"/>
</table>
</file>

<file path=xl/tables/table21.xml><?xml version="1.0" encoding="utf-8"?>
<table xmlns="http://schemas.openxmlformats.org/spreadsheetml/2006/main" id="22" name="Tabla22" displayName="Tabla22" ref="A4:G21" totalsRowShown="0" headerRowDxfId="396" dataDxfId="394" headerRowBorderDxfId="395" tableBorderDxfId="393">
  <tableColumns count="7">
    <tableColumn id="1" name="Grupo" dataDxfId="392"/>
    <tableColumn id="2" name="Afiliados por Grupo de Edad" dataDxfId="391"/>
    <tableColumn id="3" name="%" dataDxfId="390" dataCellStyle="Porcentaje"/>
    <tableColumn id="4" name="Hombres" dataDxfId="389"/>
    <tableColumn id="5" name=" % Hombres" dataDxfId="388">
      <calculatedColumnFormula>D5/B5</calculatedColumnFormula>
    </tableColumn>
    <tableColumn id="6" name="Mujeres" dataDxfId="387"/>
    <tableColumn id="7" name=" %  Mujeres" dataDxfId="386">
      <calculatedColumnFormula>+F5/B5</calculatedColumnFormula>
    </tableColumn>
  </tableColumns>
  <tableStyleInfo name="TableStyleLight9" showFirstColumn="0" showLastColumn="0" showRowStripes="1" showColumnStripes="0"/>
</table>
</file>

<file path=xl/tables/table22.xml><?xml version="1.0" encoding="utf-8"?>
<table xmlns="http://schemas.openxmlformats.org/spreadsheetml/2006/main" id="23" name="Tabla23" displayName="Tabla23" ref="A4:E20" totalsRowShown="0" headerRowDxfId="383" dataDxfId="381" headerRowBorderDxfId="382" tableBorderDxfId="380">
  <tableColumns count="5">
    <tableColumn id="1" name="Años" dataDxfId="379"/>
    <tableColumn id="2" name="Afiliación al SRL" dataDxfId="378" dataCellStyle="Millares"/>
    <tableColumn id="3" name="Total Casos de Accid. Laborales y Enf. Prof." dataDxfId="377" dataCellStyle="Millares"/>
    <tableColumn id="4" name="Accidentabilidad Afiliados_x000a_(No. de accidentes por cada 100,000 afiliados)" dataDxfId="376" dataCellStyle="Millares"/>
    <tableColumn id="5" name="Tasa de accidentabilidad " dataDxfId="375"/>
  </tableColumns>
  <tableStyleInfo name="TableStyleLight9" showFirstColumn="0" showLastColumn="0" showRowStripes="1" showColumnStripes="0"/>
</table>
</file>

<file path=xl/tables/table23.xml><?xml version="1.0" encoding="utf-8"?>
<table xmlns="http://schemas.openxmlformats.org/spreadsheetml/2006/main" id="24" name="Tabla24" displayName="Tabla24" ref="A5:K21" totalsRowShown="0" headerRowDxfId="374" dataDxfId="373" tableBorderDxfId="372" headerRowCellStyle="Normal 2">
  <tableColumns count="11">
    <tableColumn id="1" name="Años" dataDxfId="371" dataCellStyle="Millares"/>
    <tableColumn id="2" name="Recaudo RC_x000a_ (Incluye recargos e Intereses)" dataDxfId="370" dataCellStyle="Millares"/>
    <tableColumn id="3" name="Aportes del Gob._x000a_Según Presupuesto                    (SFS RS)" dataDxfId="369" dataCellStyle="Millares"/>
    <tableColumn id="4" name="Rendimientos Inversiones *" dataDxfId="368" dataCellStyle="Millares"/>
    <tableColumn id="5" name="Aportes  a_x000a_ FONAMAT" dataDxfId="367" dataCellStyle="Millares"/>
    <tableColumn id="6" name="Aportes del Gob. Central Para pensionados" dataDxfId="366" dataCellStyle="Millares"/>
    <tableColumn id="7" name="Ingresos SDSS" dataDxfId="365" dataCellStyle="Millares"/>
    <tableColumn id="8" name="Pagos RC" dataDxfId="364" dataCellStyle="Millares"/>
    <tableColumn id="9" name="Pagos a SENASA RS " dataDxfId="363" dataCellStyle="Millares"/>
    <tableColumn id="10" name="Pago Salud Pensionados" dataDxfId="362" dataCellStyle="Millares"/>
    <tableColumn id="11" name="Egresos SDSS" dataDxfId="361" dataCellStyle="Millares"/>
  </tableColumns>
  <tableStyleInfo name="TableStyleLight9" showFirstColumn="0" showLastColumn="0" showRowStripes="1" showColumnStripes="0"/>
</table>
</file>

<file path=xl/tables/table24.xml><?xml version="1.0" encoding="utf-8"?>
<table xmlns="http://schemas.openxmlformats.org/spreadsheetml/2006/main" id="25" name="Tabla26" displayName="Tabla26" ref="A4:E21" totalsRowShown="0" headerRowDxfId="359" dataDxfId="357" headerRowBorderDxfId="358" tableBorderDxfId="356">
  <tableColumns count="5">
    <tableColumn id="1" name="Períodos" dataDxfId="355" dataCellStyle="Normal 104"/>
    <tableColumn id="2" name="Sector  Público" dataDxfId="354" dataCellStyle="Millares"/>
    <tableColumn id="3" name="Sector Privado" dataDxfId="353" dataCellStyle="Millares"/>
    <tableColumn id="4" name="PE_Aportes Extraordinario Persona" dataDxfId="352" dataCellStyle="Millares"/>
    <tableColumn id="5" name="Recaudo Total" dataDxfId="351" dataCellStyle="Millares"/>
  </tableColumns>
  <tableStyleInfo name="TableStyleLight9" showFirstColumn="0" showLastColumn="0" showRowStripes="1" showColumnStripes="0"/>
</table>
</file>

<file path=xl/tables/table25.xml><?xml version="1.0" encoding="utf-8"?>
<table xmlns="http://schemas.openxmlformats.org/spreadsheetml/2006/main" id="26" name="Tabla27" displayName="Tabla27" ref="A4:G20" totalsRowShown="0" headerRowDxfId="349" dataDxfId="348" tableBorderDxfId="347" headerRowCellStyle="Normal 105" dataCellStyle="Millares">
  <tableColumns count="7">
    <tableColumn id="1" name="Período" dataDxfId="346" dataCellStyle="Normal 105"/>
    <tableColumn id="2" name="Trabajador Sector Público" dataDxfId="345" dataCellStyle="Millares"/>
    <tableColumn id="3" name="Trabajador Sector Privado" dataDxfId="344" dataCellStyle="Millares"/>
    <tableColumn id="4" name=" Empleador Sector Público" dataDxfId="343" dataCellStyle="Millares"/>
    <tableColumn id="5" name="Empleador  Sector Privado" dataDxfId="342" dataCellStyle="Millares"/>
    <tableColumn id="6" name="PE_Aportes Extraordinario Persona" dataDxfId="341" dataCellStyle="Millares"/>
    <tableColumn id="7" name="Total Recaudo" dataDxfId="340" dataCellStyle="Millares"/>
  </tableColumns>
  <tableStyleInfo name="Estilo de tabla 1" showFirstColumn="0" showLastColumn="0" showRowStripes="1" showColumnStripes="0"/>
</table>
</file>

<file path=xl/tables/table26.xml><?xml version="1.0" encoding="utf-8"?>
<table xmlns="http://schemas.openxmlformats.org/spreadsheetml/2006/main" id="27" name="Tabla28" displayName="Tabla28" ref="A4:H20" totalsRowShown="0" headerRowDxfId="339" headerRowBorderDxfId="338" tableBorderDxfId="337">
  <tableColumns count="8">
    <tableColumn id="1" name="Período" dataDxfId="336" dataCellStyle="Normal 106"/>
    <tableColumn id="2" name="Salud Pensionados_x000a_ (RET, PN, FFAA, SS,Etc.)" dataDxfId="335" dataCellStyle="Millares"/>
    <tableColumn id="3" name=" FONAMAT" dataDxfId="334" dataCellStyle="Millares"/>
    <tableColumn id="4" name="Aportes del Gob. _x000a_(SFS RS)" dataDxfId="333" dataCellStyle="Millares"/>
    <tableColumn id="5" name="RC (Empleador)" dataDxfId="332" dataCellStyle="Millares"/>
    <tableColumn id="6" name="Total" dataDxfId="331" dataCellStyle="Millares"/>
    <tableColumn id="7" name="PIB Corriente Nacional" dataDxfId="330" dataCellStyle="Millares"/>
    <tableColumn id="8" name="% Anual" dataDxfId="329" dataCellStyle="Porcentaje"/>
  </tableColumns>
  <tableStyleInfo name="Estilo de tabla 1" showFirstColumn="0" showLastColumn="0" showRowStripes="1" showColumnStripes="0"/>
</table>
</file>

<file path=xl/tables/table27.xml><?xml version="1.0" encoding="utf-8"?>
<table xmlns="http://schemas.openxmlformats.org/spreadsheetml/2006/main" id="28" name="Tabla29" displayName="Tabla29" ref="A4:F10" totalsRowShown="0" headerRowDxfId="327" dataDxfId="325" headerRowBorderDxfId="326" tableBorderDxfId="324" dataCellStyle="Millares 4">
  <tableColumns count="6">
    <tableColumn id="1" name="Cuentas" dataDxfId="323" dataCellStyle="Millares 4"/>
    <tableColumn id="2" name="2007-2012" dataDxfId="322" dataCellStyle="Millares 4"/>
    <tableColumn id="3" name="2013-2018" dataDxfId="321" dataCellStyle="Millares 4"/>
    <tableColumn id="4" name="2019-2021" dataDxfId="320" dataCellStyle="Millares 4"/>
    <tableColumn id="10" name="Ene - Nov. 20222" dataDxfId="319" dataCellStyle="Millares 4"/>
    <tableColumn id="11" name="Total" dataDxfId="318" dataCellStyle="Millares 4"/>
  </tableColumns>
  <tableStyleInfo name="TableStyleLight9" showFirstColumn="0" showLastColumn="0" showRowStripes="1" showColumnStripes="0"/>
</table>
</file>

<file path=xl/tables/table28.xml><?xml version="1.0" encoding="utf-8"?>
<table xmlns="http://schemas.openxmlformats.org/spreadsheetml/2006/main" id="29" name="Tabla30" displayName="Tabla30" ref="A4:H34" totalsRowShown="0" headerRowDxfId="315" dataDxfId="313" headerRowBorderDxfId="314" tableBorderDxfId="312">
  <tableColumns count="8">
    <tableColumn id="1" name="No." dataDxfId="311"/>
    <tableColumn id="2" name="ARS" dataDxfId="310"/>
    <tableColumn id="3" name="Total General_x000a_2007-Nov.2022" dataDxfId="309"/>
    <tableColumn id="4" name="Ene - Nov. 2022" dataDxfId="308"/>
    <tableColumn id="6" name="2020-2021" dataDxfId="307"/>
    <tableColumn id="13" name="2015-2018" dataDxfId="306">
      <calculatedColumnFormula>+#REF!+#REF!</calculatedColumnFormula>
    </tableColumn>
    <tableColumn id="9" name="2011-2014" dataDxfId="305"/>
    <tableColumn id="11" name="2007-2010" dataDxfId="304"/>
  </tableColumns>
  <tableStyleInfo name="TableStyleLight9" showFirstColumn="0" showLastColumn="0" showRowStripes="1" showColumnStripes="0"/>
</table>
</file>

<file path=xl/tables/table29.xml><?xml version="1.0" encoding="utf-8"?>
<table xmlns="http://schemas.openxmlformats.org/spreadsheetml/2006/main" id="30" name="Tabla31" displayName="Tabla31" ref="A4:C9" totalsRowShown="0" headerRowDxfId="303" dataDxfId="301" headerRowBorderDxfId="302" tableBorderDxfId="300" headerRowCellStyle="Normal 2 12">
  <tableColumns count="3">
    <tableColumn id="1" name="Instrumentos" dataDxfId="299" dataCellStyle="Normal 2 12"/>
    <tableColumn id="2" name=" Total Invertido" dataDxfId="298" dataCellStyle="Millares"/>
    <tableColumn id="3" name="%" dataDxfId="297" dataCellStyle="Normal 2 12"/>
  </tableColumns>
  <tableStyleInfo name="TableStyleLight9" showFirstColumn="0" showLastColumn="0" showRowStripes="1" showColumnStripes="0"/>
</table>
</file>

<file path=xl/tables/table30.xml><?xml version="1.0" encoding="utf-8"?>
<table xmlns="http://schemas.openxmlformats.org/spreadsheetml/2006/main" id="31" name="Tabla32" displayName="Tabla32" ref="A4:C11" totalsRowShown="0" headerRowDxfId="296" dataDxfId="294" headerRowBorderDxfId="295" tableBorderDxfId="293" headerRowCellStyle="Millares 4">
  <tableColumns count="3">
    <tableColumn id="1" name="Cuentas" dataDxfId="292" dataCellStyle="Millares 4"/>
    <tableColumn id="2" name=" Total Invertido" dataDxfId="291"/>
    <tableColumn id="3" name="%" dataDxfId="290" dataCellStyle="Normal 2 12"/>
  </tableColumns>
  <tableStyleInfo name="TableStyleLight9" showFirstColumn="0" showLastColumn="0" showRowStripes="1" showColumnStripes="0"/>
</table>
</file>

<file path=xl/tables/table31.xml><?xml version="1.0" encoding="utf-8"?>
<table xmlns="http://schemas.openxmlformats.org/spreadsheetml/2006/main" id="32" name="Tabla33" displayName="Tabla33" ref="A4:D20" totalsRowShown="0" headerRowDxfId="289" dataDxfId="287" headerRowBorderDxfId="288" tableBorderDxfId="286">
  <tableColumns count="4">
    <tableColumn id="1" name="Años" dataDxfId="285"/>
    <tableColumn id="2" name="Aporte Gobierno (Presupuestado)" dataDxfId="284" dataCellStyle="Millares 3"/>
    <tableColumn id="3" name=" Pago a SENASA " dataDxfId="283"/>
    <tableColumn id="4" name="Saldos" dataDxfId="282"/>
  </tableColumns>
  <tableStyleInfo name="TableStyleLight9" showFirstColumn="0" showLastColumn="0" showRowStripes="1" showColumnStripes="0"/>
</table>
</file>

<file path=xl/tables/table32.xml><?xml version="1.0" encoding="utf-8"?>
<table xmlns="http://schemas.openxmlformats.org/spreadsheetml/2006/main" id="33" name="Tabla34" displayName="Tabla34" ref="A4:B18" totalsRowShown="0" headerRowDxfId="281" headerRowBorderDxfId="280" tableBorderDxfId="279">
  <tableColumns count="2">
    <tableColumn id="1" name="Año" dataDxfId="278" dataCellStyle="Normal 2"/>
    <tableColumn id="2" name="Pagos a Pensionados" dataDxfId="277" dataCellStyle="Millares"/>
  </tableColumns>
  <tableStyleInfo name="TableStyleLight9" showFirstColumn="0" showLastColumn="0" showRowStripes="1" showColumnStripes="0"/>
</table>
</file>

<file path=xl/tables/table33.xml><?xml version="1.0" encoding="utf-8"?>
<table xmlns="http://schemas.openxmlformats.org/spreadsheetml/2006/main" id="36" name="Tabla37" displayName="Tabla37" ref="A4:B20" totalsRowShown="0" headerRowDxfId="276" dataDxfId="274" headerRowBorderDxfId="275" tableBorderDxfId="273">
  <tableColumns count="2">
    <tableColumn id="1" name="Año" dataDxfId="272" dataCellStyle="Normal 2"/>
    <tableColumn id="2" name="Dispersión SVDS" dataDxfId="271" dataCellStyle="Millares"/>
  </tableColumns>
  <tableStyleInfo name="TableStyleLight9" showFirstColumn="0" showLastColumn="0" showRowStripes="1" showColumnStripes="0"/>
</table>
</file>

<file path=xl/tables/table34.xml><?xml version="1.0" encoding="utf-8"?>
<table xmlns="http://schemas.openxmlformats.org/spreadsheetml/2006/main" id="34" name="Tabla35" displayName="Tabla35" ref="A4:G15" totalsRowShown="0" headerRowDxfId="268" dataDxfId="266" headerRowBorderDxfId="267" tableBorderDxfId="265" headerRowCellStyle="Normal 2 2" dataCellStyle="Normal 2 2">
  <tableColumns count="7">
    <tableColumn id="1" name="Cuentas" dataDxfId="264" dataCellStyle="Normal 2 2"/>
    <tableColumn id="2" name="2007-2010" dataDxfId="263" dataCellStyle="Normal 2 2"/>
    <tableColumn id="3" name="2011-2014" dataDxfId="262" dataCellStyle="Normal 2 2"/>
    <tableColumn id="4" name="2015-2018" dataDxfId="261" dataCellStyle="Normal 2 2"/>
    <tableColumn id="5" name="2019-2021" dataDxfId="260" dataCellStyle="Normal 2 2"/>
    <tableColumn id="6" name="Ene - Nov. 2022" dataDxfId="259" dataCellStyle="Normal 2 2"/>
    <tableColumn id="7" name="Total" dataDxfId="258" dataCellStyle="Normal 2 2"/>
  </tableColumns>
  <tableStyleInfo name="TableStyleLight9" showFirstColumn="0" showLastColumn="0" showRowStripes="1" showColumnStripes="0"/>
</table>
</file>

<file path=xl/tables/table35.xml><?xml version="1.0" encoding="utf-8"?>
<table xmlns="http://schemas.openxmlformats.org/spreadsheetml/2006/main" id="35" name="Tabla36" displayName="Tabla36" ref="A4:F22" totalsRowShown="0" headerRowDxfId="254" dataDxfId="252" headerRowBorderDxfId="253" tableBorderDxfId="251" headerRowCellStyle="Normal 43" dataCellStyle="Normal 114 2">
  <tableColumns count="6">
    <tableColumn id="1" name="Totales Generales" dataDxfId="250" dataCellStyle="Normal 114 2"/>
    <tableColumn id="2" name="2009-2012" dataDxfId="249" dataCellStyle="Normal 114 2"/>
    <tableColumn id="3" name="2013-2016" dataDxfId="248" dataCellStyle="Normal 114 2"/>
    <tableColumn id="4" name="2017-2021" dataDxfId="247" dataCellStyle="Normal 114 2"/>
    <tableColumn id="5" name="Ene - Nov. 2022" dataDxfId="246"/>
    <tableColumn id="6" name="Total" dataDxfId="245" dataCellStyle="Millares"/>
  </tableColumns>
  <tableStyleInfo name="TableStyleLight9" showFirstColumn="0" showLastColumn="0" showRowStripes="1" showColumnStripes="0"/>
</table>
</file>

<file path=xl/tables/table36.xml><?xml version="1.0" encoding="utf-8"?>
<table xmlns="http://schemas.openxmlformats.org/spreadsheetml/2006/main" id="39" name="Tabla40" displayName="Tabla40" ref="A4:E19" totalsRowShown="0" headerRowDxfId="243" dataDxfId="241" headerRowBorderDxfId="242" tableBorderDxfId="240" headerRowCellStyle="Normal 24">
  <tableColumns count="5">
    <tableColumn id="1" name="Período" dataDxfId="239"/>
    <tableColumn id="2" name="Patrimonio Fondos de Pensiones _x000a_(RD$ Millones)" dataDxfId="238" dataCellStyle="Millares"/>
    <tableColumn id="3" name="Tasa de crecimiento Anual" dataDxfId="237" dataCellStyle="Normal 24"/>
    <tableColumn id="4" name="PIB Corriente (RD$ Millones)" dataDxfId="236" dataCellStyle="Millares"/>
    <tableColumn id="5" name="% Patrimonio/ PIB" dataDxfId="235" dataCellStyle="Normal 24">
      <calculatedColumnFormula>B5/D5</calculatedColumnFormula>
    </tableColumn>
  </tableColumns>
  <tableStyleInfo name="TableStyleLight9" showFirstColumn="0" showLastColumn="0" showRowStripes="1" showColumnStripes="0"/>
</table>
</file>

<file path=xl/tables/table37.xml><?xml version="1.0" encoding="utf-8"?>
<table xmlns="http://schemas.openxmlformats.org/spreadsheetml/2006/main" id="40" name="Tabla41" displayName="Tabla41" ref="A4:C14" totalsRowShown="0" headerRowDxfId="234" dataDxfId="232" headerRowBorderDxfId="233" tableBorderDxfId="231">
  <tableColumns count="3">
    <tableColumn id="1" name="Entidades" dataDxfId="230" dataCellStyle="Normal 25"/>
    <tableColumn id="2" name="Inversión " dataDxfId="229" dataCellStyle="Millares"/>
    <tableColumn id="3" name="% Participación" dataDxfId="228" dataCellStyle="Normal 25">
      <calculatedColumnFormula>+Tabla41[[#This Row],[Inversión ]]/$B$14</calculatedColumnFormula>
    </tableColumn>
  </tableColumns>
  <tableStyleInfo name="TableStyleLight9" showFirstColumn="0" showLastColumn="0" showRowStripes="1" showColumnStripes="0"/>
</table>
</file>

<file path=xl/tables/table38.xml><?xml version="1.0" encoding="utf-8"?>
<table xmlns="http://schemas.openxmlformats.org/spreadsheetml/2006/main" id="37" name="Tabla38" displayName="Tabla38" ref="A5:D20" totalsRowShown="0" headerRowDxfId="227" dataDxfId="225" headerRowBorderDxfId="226" tableBorderDxfId="224">
  <tableColumns count="4">
    <tableColumn id="1" name="Período" dataDxfId="223" dataCellStyle="Normal 26 3"/>
    <tableColumn id="2" name="Rentabilidad Nominal del Sistema" dataDxfId="222" dataCellStyle="Normal 26 3"/>
    <tableColumn id="3" name="Inflación Acumulada" dataDxfId="221" dataCellStyle="Normal 26 3"/>
    <tableColumn id="4" name="Rentabilidad Real" dataDxfId="220" dataCellStyle="Porcentaje">
      <calculatedColumnFormula>B6-C6</calculatedColumnFormula>
    </tableColumn>
  </tableColumns>
  <tableStyleInfo name="TableStyleLight9" showFirstColumn="0" showLastColumn="0" showRowStripes="1" showColumnStripes="0"/>
</table>
</file>

<file path=xl/tables/table39.xml><?xml version="1.0" encoding="utf-8"?>
<table xmlns="http://schemas.openxmlformats.org/spreadsheetml/2006/main" id="38" name="Tabla39" displayName="Tabla39" ref="A5:C38" totalsRowShown="0" headerRowDxfId="218" dataDxfId="216" headerRowBorderDxfId="217" tableBorderDxfId="215">
  <tableColumns count="3">
    <tableColumn id="1" name="Período" dataDxfId="214" dataCellStyle="Normal 26"/>
    <tableColumn id="2" name="Promedio CCI " dataDxfId="213" dataCellStyle="Normal 26"/>
    <tableColumn id="3" name="Promedio Sistema" dataDxfId="212" dataCellStyle="Normal 26"/>
  </tableColumns>
  <tableStyleInfo name="TableStyleLight9" showFirstColumn="0" showLastColumn="0" showRowStripes="1" showColumnStripes="0"/>
</table>
</file>

<file path=xl/tables/table40.xml><?xml version="1.0" encoding="utf-8"?>
<table xmlns="http://schemas.openxmlformats.org/spreadsheetml/2006/main" id="42" name="Tabla42" displayName="Tabla42" ref="A5:H22" totalsRowShown="0" headerRowDxfId="210" dataDxfId="208" headerRowBorderDxfId="209" tableBorderDxfId="207" totalsRowBorderDxfId="206">
  <tableColumns count="8">
    <tableColumn id="1" name="Fecha" dataDxfId="205"/>
    <tableColumn id="2" name=" Prestaciones de Beneficios_x000a_ (ARL Salud Segura)" dataDxfId="204"/>
    <tableColumn id="3" name="% / Total" dataDxfId="203">
      <calculatedColumnFormula>B6/H6</calculatedColumnFormula>
    </tableColumn>
    <tableColumn id="4" name="Comisión SISALRIL" dataDxfId="202"/>
    <tableColumn id="5" name="% / Total2" dataDxfId="201">
      <calculatedColumnFormula>D6/H6</calculatedColumnFormula>
    </tableColumn>
    <tableColumn id="6" name="Fondos de Solidaridad FSS (SRL)" dataDxfId="200" dataCellStyle="Millares"/>
    <tableColumn id="7" name="% / Total3" dataDxfId="199">
      <calculatedColumnFormula>F6/H6</calculatedColumnFormula>
    </tableColumn>
    <tableColumn id="8" name="Total por Año" dataDxfId="198" dataCellStyle="Millares"/>
  </tableColumns>
  <tableStyleInfo name="TableStyleLight9" showFirstColumn="0" showLastColumn="0" showRowStripes="1" showColumnStripes="0"/>
</table>
</file>

<file path=xl/tables/table41.xml><?xml version="1.0" encoding="utf-8"?>
<table xmlns="http://schemas.openxmlformats.org/spreadsheetml/2006/main" id="15" name="Tabla15" displayName="Tabla15" ref="B4:I19" totalsRowShown="0" headerRowDxfId="542" dataDxfId="540" headerRowBorderDxfId="541" tableBorderDxfId="539">
  <tableColumns count="8">
    <tableColumn id="1" name="Período" dataDxfId="538"/>
    <tableColumn id="2" name="Titulares_Masc" dataDxfId="537" dataCellStyle="Millares 2 4"/>
    <tableColumn id="3" name="Dependientes Directos_Masc" dataDxfId="536" dataCellStyle="Millares 2 4"/>
    <tableColumn id="4" name="Total Masculino" dataDxfId="535" dataCellStyle="Millares 2 4">
      <calculatedColumnFormula>C5+D5</calculatedColumnFormula>
    </tableColumn>
    <tableColumn id="5" name="Titulares_Fem" dataDxfId="534" dataCellStyle="Millares 2 4"/>
    <tableColumn id="6" name="Dependientes Directos_Fem" dataDxfId="533" dataCellStyle="Millares 2 4"/>
    <tableColumn id="7" name="Total Femenino" dataDxfId="532" dataCellStyle="Millares 2 4"/>
    <tableColumn id="8" name="Total Afiliados SFS RS" dataDxfId="531" dataCellStyle="Millares 2 4">
      <calculatedColumnFormula>E5+H5</calculatedColumnFormula>
    </tableColumn>
  </tableColumns>
  <tableStyleInfo name="TableStyleLight9" showFirstColumn="0" showLastColumn="0" showRowStripes="1" showColumnStripes="0"/>
</table>
</file>

<file path=xl/tables/table42.xml><?xml version="1.0" encoding="utf-8"?>
<table xmlns="http://schemas.openxmlformats.org/spreadsheetml/2006/main" id="43" name="Tabla43" displayName="Tabla43" ref="A3:J7" totalsRowShown="0" headerRowDxfId="158" dataDxfId="156" headerRowBorderDxfId="157" tableBorderDxfId="155">
  <tableColumns count="10">
    <tableColumn id="1" name="Tipo de Subsidio" dataDxfId="154"/>
    <tableColumn id="2" name="2015" dataDxfId="153"/>
    <tableColumn id="3" name="2016" dataDxfId="152"/>
    <tableColumn id="22" name="2017" dataDxfId="151"/>
    <tableColumn id="21" name="2018" dataDxfId="150"/>
    <tableColumn id="4" name="2019" dataDxfId="149"/>
    <tableColumn id="15" name="2020" dataDxfId="148"/>
    <tableColumn id="16" name="2021" dataDxfId="147"/>
    <tableColumn id="23" name="2022" dataDxfId="146"/>
    <tableColumn id="24" name="Total" dataDxfId="145"/>
  </tableColumns>
  <tableStyleInfo name="TableStyleLight9" showFirstColumn="0" showLastColumn="0" showRowStripes="1" showColumnStripes="0"/>
</table>
</file>

<file path=xl/tables/table43.xml><?xml version="1.0" encoding="utf-8"?>
<table xmlns="http://schemas.openxmlformats.org/spreadsheetml/2006/main" id="44" name="Tabla44" displayName="Tabla44" ref="A3:J7" totalsRowShown="0" headerRowDxfId="144" dataDxfId="142" headerRowBorderDxfId="143" tableBorderDxfId="141" headerRowCellStyle="20% - Accent3 2" dataCellStyle="20% - Accent3 2">
  <tableColumns count="10">
    <tableColumn id="1" name="Tipo de Subsidio" dataDxfId="140"/>
    <tableColumn id="11" name="2015" dataDxfId="139"/>
    <tableColumn id="12" name="2016" dataDxfId="138"/>
    <tableColumn id="13" name="2017" dataDxfId="137"/>
    <tableColumn id="14" name="2018" dataDxfId="136"/>
    <tableColumn id="15" name="2019" dataDxfId="135"/>
    <tableColumn id="2" name="2020" dataDxfId="134"/>
    <tableColumn id="3" name="2021" dataDxfId="133"/>
    <tableColumn id="4" name="2022" dataDxfId="132"/>
    <tableColumn id="10" name="Total" dataDxfId="131"/>
  </tableColumns>
  <tableStyleInfo name="TableStyleLight9" showFirstColumn="0" showLastColumn="0" showRowStripes="1" showColumnStripes="0"/>
</table>
</file>

<file path=xl/tables/table44.xml><?xml version="1.0" encoding="utf-8"?>
<table xmlns="http://schemas.openxmlformats.org/spreadsheetml/2006/main" id="45" name="Tabla45" displayName="Tabla45" ref="A5:G22" totalsRowShown="0" headerRowDxfId="130" dataDxfId="128" headerRowBorderDxfId="129" tableBorderDxfId="127">
  <tableColumns count="7">
    <tableColumn id="1" name="Períodos" dataDxfId="126"/>
    <tableColumn id="2" name="Discapacidad" dataDxfId="125" dataCellStyle="Millares"/>
    <tableColumn id="3" name="Sobrevivencia" dataDxfId="124" dataCellStyle="Millares"/>
    <tableColumn id="4" name="Retiro Programado" dataDxfId="123" dataCellStyle="Millares"/>
    <tableColumn id="5" name="Total Pensiones" dataDxfId="122" dataCellStyle="Millares"/>
    <tableColumn id="6" name="% Discapacidad" dataDxfId="121"/>
    <tableColumn id="7" name="% Sobrevivencia" dataDxfId="120"/>
  </tableColumns>
  <tableStyleInfo name="TableStyleLight9" showFirstColumn="0" showLastColumn="0" showRowStripes="1" showColumnStripes="0"/>
</table>
</file>

<file path=xl/tables/table45.xml><?xml version="1.0" encoding="utf-8"?>
<table xmlns="http://schemas.openxmlformats.org/spreadsheetml/2006/main" id="4" name="Tabla4" displayName="Tabla4" ref="A4:B7" totalsRowShown="0" headerRowDxfId="119" dataDxfId="117" headerRowBorderDxfId="118" tableBorderDxfId="116">
  <tableColumns count="2">
    <tableColumn id="1" name="Concepto" dataDxfId="115"/>
    <tableColumn id="2" name="RD$" dataDxfId="114" dataCellStyle="Millares 10 2"/>
  </tableColumns>
  <tableStyleInfo name="TableStyleLight9" showFirstColumn="0" showLastColumn="0" showRowStripes="1" showColumnStripes="0"/>
</table>
</file>

<file path=xl/tables/table46.xml><?xml version="1.0" encoding="utf-8"?>
<table xmlns="http://schemas.openxmlformats.org/spreadsheetml/2006/main" id="46" name="Tabla46" displayName="Tabla46" ref="A4:F21" totalsRowShown="0" headerRowDxfId="113" dataDxfId="111" headerRowBorderDxfId="112" tableBorderDxfId="110">
  <tableColumns count="6">
    <tableColumn id="1" name="Años" dataDxfId="109"/>
    <tableColumn id="2" name="Accidentes Laborales " dataDxfId="108" dataCellStyle="Millares"/>
    <tableColumn id="3" name="Enfermedades Profesionales" dataDxfId="107" dataCellStyle="Millares"/>
    <tableColumn id="4" name="Total Casos" dataDxfId="106" dataCellStyle="Millares"/>
    <tableColumn id="5" name="% Accidentes Laborales" dataDxfId="105"/>
    <tableColumn id="6" name="% Enfermedades Profesionales" dataDxfId="104"/>
  </tableColumns>
  <tableStyleInfo name="TableStyleLight9" showFirstColumn="0" showLastColumn="0" showRowStripes="1" showColumnStripes="0"/>
</table>
</file>

<file path=xl/tables/table47.xml><?xml version="1.0" encoding="utf-8"?>
<table xmlns="http://schemas.openxmlformats.org/spreadsheetml/2006/main" id="47" name="Tabla47" displayName="Tabla47" ref="A4:T21" totalsRowShown="0" headerRowDxfId="103" dataDxfId="101" headerRowBorderDxfId="102" tableBorderDxfId="100" totalsRowBorderDxfId="99">
  <tableColumns count="20">
    <tableColumn id="1" name="Año " dataDxfId="98"/>
    <tableColumn id="2" name="Región 0" dataDxfId="97" dataCellStyle="Millares"/>
    <tableColumn id="3" name="Región I" dataDxfId="96" dataCellStyle="Millares"/>
    <tableColumn id="4" name="Región II" dataDxfId="95" dataCellStyle="Millares"/>
    <tableColumn id="5" name="Región III" dataDxfId="94" dataCellStyle="Millares"/>
    <tableColumn id="6" name="Región IV" dataDxfId="93" dataCellStyle="Millares"/>
    <tableColumn id="7" name="Región V" dataDxfId="92" dataCellStyle="Millares"/>
    <tableColumn id="8" name="Región VI" dataDxfId="91" dataCellStyle="Millares"/>
    <tableColumn id="9" name="Región VII" dataDxfId="90" dataCellStyle="Millares"/>
    <tableColumn id="10" name="Región VIII" dataDxfId="89" dataCellStyle="Millares"/>
    <tableColumn id="11" name="Total Anual" dataDxfId="88" dataCellStyle="Millares"/>
    <tableColumn id="12" name="% Región 0" dataDxfId="87">
      <calculatedColumnFormula>B5/K5</calculatedColumnFormula>
    </tableColumn>
    <tableColumn id="13" name="% Región I" dataDxfId="86">
      <calculatedColumnFormula>C5/K5</calculatedColumnFormula>
    </tableColumn>
    <tableColumn id="14" name="% Región II" dataDxfId="85">
      <calculatedColumnFormula>D5/K5</calculatedColumnFormula>
    </tableColumn>
    <tableColumn id="15" name="% Región III" dataDxfId="84">
      <calculatedColumnFormula>E5/K5</calculatedColumnFormula>
    </tableColumn>
    <tableColumn id="16" name="% Región IV" dataDxfId="83">
      <calculatedColumnFormula>F5/K5</calculatedColumnFormula>
    </tableColumn>
    <tableColumn id="17" name="% Región V" dataDxfId="82">
      <calculatedColumnFormula>G5/K5</calculatedColumnFormula>
    </tableColumn>
    <tableColumn id="18" name="% Región VI" dataDxfId="81">
      <calculatedColumnFormula>H5/K5</calculatedColumnFormula>
    </tableColumn>
    <tableColumn id="19" name="% Región VII" dataDxfId="80">
      <calculatedColumnFormula>I5/K5</calculatedColumnFormula>
    </tableColumn>
    <tableColumn id="20" name="% Región VIII" dataDxfId="79">
      <calculatedColumnFormula>J5/K5</calculatedColumnFormula>
    </tableColumn>
  </tableColumns>
  <tableStyleInfo name="TableStyleLight9" showFirstColumn="0" showLastColumn="0" showRowStripes="1" showColumnStripes="0"/>
</table>
</file>

<file path=xl/tables/table48.xml><?xml version="1.0" encoding="utf-8"?>
<table xmlns="http://schemas.openxmlformats.org/spreadsheetml/2006/main" id="48" name="Tabla48" displayName="Tabla48" ref="A4:G37" totalsRowShown="0" headerRowDxfId="78" dataDxfId="76" headerRowBorderDxfId="77" tableBorderDxfId="75" dataCellStyle="Millares">
  <tableColumns count="7">
    <tableColumn id="1" name="Provincias" dataDxfId="74"/>
    <tableColumn id="13" name="2007-2012" dataDxfId="73">
      <calculatedColumnFormula>+#REF!+#REF!+#REF!</calculatedColumnFormula>
    </tableColumn>
    <tableColumn id="14" name="2013-2018" dataDxfId="72">
      <calculatedColumnFormula>+#REF!+#REF!+#REF!</calculatedColumnFormula>
    </tableColumn>
    <tableColumn id="15" name="2019-2021" dataDxfId="71">
      <calculatedColumnFormula>+#REF!+#REF!</calculatedColumnFormula>
    </tableColumn>
    <tableColumn id="10" name="Ene - Nov. 2022" dataDxfId="70" dataCellStyle="Millares"/>
    <tableColumn id="11" name="Total " dataDxfId="69">
      <calculatedColumnFormula>SUM(B5:E5)</calculatedColumnFormula>
    </tableColumn>
    <tableColumn id="12" name="% Provincia" dataDxfId="68"/>
  </tableColumns>
  <tableStyleInfo name="TableStyleLight9" showFirstColumn="0" showLastColumn="0" showRowStripes="1" showColumnStripes="0"/>
</table>
</file>

<file path=xl/tables/table49.xml><?xml version="1.0" encoding="utf-8"?>
<table xmlns="http://schemas.openxmlformats.org/spreadsheetml/2006/main" id="49" name="Tabla49" displayName="Tabla49" ref="A4:F21" totalsRowShown="0" headerRowDxfId="67" dataDxfId="65" headerRowBorderDxfId="66" tableBorderDxfId="64">
  <tableColumns count="6">
    <tableColumn id="1" name="Años" dataDxfId="63"/>
    <tableColumn id="2" name="Sector Público" dataDxfId="62" dataCellStyle="Millares"/>
    <tableColumn id="3" name="Sector Privado" dataDxfId="61" dataCellStyle="Millares"/>
    <tableColumn id="4" name="Total " dataDxfId="60"/>
    <tableColumn id="5" name="% Público" dataDxfId="59">
      <calculatedColumnFormula>B5/D5</calculatedColumnFormula>
    </tableColumn>
    <tableColumn id="6" name="% Privado" dataDxfId="58">
      <calculatedColumnFormula>C5/D5</calculatedColumnFormula>
    </tableColumn>
  </tableColumns>
  <tableStyleInfo name="TableStyleLight9" showFirstColumn="0" showLastColumn="0" showRowStripes="1" showColumnStripes="0"/>
</table>
</file>

<file path=xl/tables/table50.xml><?xml version="1.0" encoding="utf-8"?>
<table xmlns="http://schemas.openxmlformats.org/spreadsheetml/2006/main" id="50" name="Tabla50" displayName="Tabla50" ref="A4:F21" totalsRowShown="0" headerRowDxfId="57" dataDxfId="55" headerRowBorderDxfId="56" tableBorderDxfId="54">
  <tableColumns count="6">
    <tableColumn id="1" name="Año " dataDxfId="53"/>
    <tableColumn id="2" name="Femenino" dataDxfId="52" dataCellStyle="Millares"/>
    <tableColumn id="3" name="Masculino" dataDxfId="51" dataCellStyle="Millares"/>
    <tableColumn id="4" name="Total Casos" dataDxfId="50" dataCellStyle="Millares"/>
    <tableColumn id="5" name="% Femenino" dataDxfId="49"/>
    <tableColumn id="6" name="% Masculino" dataDxfId="48"/>
  </tableColumns>
  <tableStyleInfo name="TableStyleLight9" showFirstColumn="0" showLastColumn="0" showRowStripes="1" showColumnStripes="0"/>
</table>
</file>

<file path=xl/tables/table51.xml><?xml version="1.0" encoding="utf-8"?>
<table xmlns="http://schemas.openxmlformats.org/spreadsheetml/2006/main" id="51" name="Tabla51" displayName="Tabla51" ref="A4:H22" totalsRowCount="1" headerRowDxfId="47" dataDxfId="45" headerRowBorderDxfId="46" tableBorderDxfId="44" dataCellStyle="Millares">
  <tableColumns count="8">
    <tableColumn id="1" name="Años" dataDxfId="43" totalsRowDxfId="42"/>
    <tableColumn id="2" name="Menor de 20 años" totalsRowFunction="custom" dataDxfId="41" totalsRowDxfId="40" dataCellStyle="Porcentaje">
      <totalsRowFormula>+B21/$H$21</totalsRowFormula>
    </tableColumn>
    <tableColumn id="3" name="20 - 29" totalsRowFunction="custom" dataDxfId="39" totalsRowDxfId="38" dataCellStyle="Porcentaje">
      <totalsRowFormula>+C21/$H$21</totalsRowFormula>
    </tableColumn>
    <tableColumn id="4" name="30 - 39" totalsRowFunction="custom" dataDxfId="37" totalsRowDxfId="36" dataCellStyle="Porcentaje">
      <totalsRowFormula>+D21/$H$21</totalsRowFormula>
    </tableColumn>
    <tableColumn id="5" name="40 - 49" totalsRowFunction="custom" dataDxfId="35" totalsRowDxfId="34" dataCellStyle="Porcentaje">
      <totalsRowFormula>+E21/$H$21</totalsRowFormula>
    </tableColumn>
    <tableColumn id="6" name="50 - 59" totalsRowFunction="custom" dataDxfId="33" totalsRowDxfId="32" dataCellStyle="Porcentaje">
      <totalsRowFormula>+F21/$H$21</totalsRowFormula>
    </tableColumn>
    <tableColumn id="7" name="Mayor o igual a 60 años" totalsRowFunction="custom" dataDxfId="31" totalsRowDxfId="30" dataCellStyle="Porcentaje">
      <totalsRowFormula>+G21/$H$21</totalsRowFormula>
    </tableColumn>
    <tableColumn id="8" name="Total " totalsRowFunction="custom" dataDxfId="29" totalsRowDxfId="28" dataCellStyle="Porcentaje">
      <totalsRowFormula>+H21/$H$21</totalsRowFormula>
    </tableColumn>
  </tableColumns>
  <tableStyleInfo name="TableStyleLight9" showFirstColumn="0" showLastColumn="0" showRowStripes="1" showColumnStripes="0"/>
</table>
</file>

<file path=xl/tables/table52.xml><?xml version="1.0" encoding="utf-8"?>
<table xmlns="http://schemas.openxmlformats.org/spreadsheetml/2006/main" id="53" name="Tabla53" displayName="Tabla53" ref="A4:C8" totalsRowShown="0" headerRowDxfId="27" dataDxfId="25" headerRowBorderDxfId="26" tableBorderDxfId="24">
  <tableColumns count="3">
    <tableColumn id="1" name="Tipo de Trámite" dataDxfId="23" dataCellStyle="Normal 87 2"/>
    <tableColumn id="2" name="Ene-Nov_2022" dataDxfId="22" dataCellStyle="Millares"/>
    <tableColumn id="3" name="%" dataDxfId="21"/>
  </tableColumns>
  <tableStyleInfo name="TableStyleLight9" showFirstColumn="0" showLastColumn="0" showRowStripes="1" showColumnStripes="0"/>
</table>
</file>

<file path=xl/tables/table53.xml><?xml version="1.0" encoding="utf-8"?>
<table xmlns="http://schemas.openxmlformats.org/spreadsheetml/2006/main" id="54" name="Tabla54" displayName="Tabla54" ref="A4:C11" totalsRowShown="0" headerRowDxfId="20" dataDxfId="18" headerRowBorderDxfId="19" tableBorderDxfId="17">
  <tableColumns count="3">
    <tableColumn id="1" name="Tipo de Beneficio" dataDxfId="16" dataCellStyle="Normal 87 2"/>
    <tableColumn id="2" name="Ene-Nov.2022" dataDxfId="15" dataCellStyle="Millares"/>
    <tableColumn id="3" name="%" dataDxfId="14" dataCellStyle="Porcentaje">
      <calculatedColumnFormula>+B5/$B$11</calculatedColumnFormula>
    </tableColumn>
  </tableColumns>
  <tableStyleInfo name="TableStyleLight9" showFirstColumn="0" showLastColumn="0" showRowStripes="1" showColumnStripes="0"/>
</table>
</file>

<file path=xl/tables/table54.xml><?xml version="1.0" encoding="utf-8"?>
<table xmlns="http://schemas.openxmlformats.org/spreadsheetml/2006/main" id="55" name="Tabla55" displayName="Tabla55" ref="A4:C7" totalsRowShown="0" headerRowDxfId="13" dataDxfId="11" headerRowBorderDxfId="12" tableBorderDxfId="10">
  <tableColumns count="3">
    <tableColumn id="1" name="Solicitudes" dataDxfId="9"/>
    <tableColumn id="2" name="Ene a Nov.2022" dataDxfId="8"/>
    <tableColumn id="3" name="%" dataDxfId="7"/>
  </tableColumns>
  <tableStyleInfo name="TableStyleLight9" showFirstColumn="0" showLastColumn="0" showRowStripes="1" showColumnStripes="0"/>
</table>
</file>

<file path=xl/tables/table55.xml><?xml version="1.0" encoding="utf-8"?>
<table xmlns="http://schemas.openxmlformats.org/spreadsheetml/2006/main" id="56" name="Tabla5557" displayName="Tabla5557" ref="H8:J11" totalsRowShown="0" headerRowDxfId="6" dataDxfId="4" headerRowBorderDxfId="5" tableBorderDxfId="3">
  <tableColumns count="3">
    <tableColumn id="1" name="Solicitudes" dataDxfId="2"/>
    <tableColumn id="2" name="Ene a Dic.2022" dataDxfId="1"/>
    <tableColumn id="3" name="%" dataDxfId="0"/>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25.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26.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30.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32.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3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44.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46.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48.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5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5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65.xml"/><Relationship Id="rId1" Type="http://schemas.openxmlformats.org/officeDocument/2006/relationships/printerSettings" Target="../printerSettings/printerSettings44.bin"/><Relationship Id="rId4" Type="http://schemas.openxmlformats.org/officeDocument/2006/relationships/table" Target="../tables/table15.xml"/></Relationships>
</file>

<file path=xl/worksheets/_rels/sheet45.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drawing" Target="../drawings/drawing67.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drawing" Target="../drawings/drawing69.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drawing" Target="../drawings/drawing70.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drawing" Target="../drawings/drawing73.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drawing" Target="../drawings/drawing78.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drawing" Target="../drawings/drawing80.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drawing" Target="../drawings/drawing81.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drawing" Target="../drawings/drawing86.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drawing" Target="../drawings/drawing88.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drawing" Target="../drawings/drawing90.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drawing" Target="../drawings/drawing91.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92.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drawing" Target="../drawings/drawing93.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3" Type="http://schemas.openxmlformats.org/officeDocument/2006/relationships/table" Target="../tables/table28.xml"/><Relationship Id="rId2" Type="http://schemas.openxmlformats.org/officeDocument/2006/relationships/drawing" Target="../drawings/drawing94.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96.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3" Type="http://schemas.openxmlformats.org/officeDocument/2006/relationships/table" Target="../tables/table29.xml"/><Relationship Id="rId2" Type="http://schemas.openxmlformats.org/officeDocument/2006/relationships/drawing" Target="../drawings/drawing97.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drawing" Target="../drawings/drawing98.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3" Type="http://schemas.openxmlformats.org/officeDocument/2006/relationships/table" Target="../tables/table31.xml"/><Relationship Id="rId2" Type="http://schemas.openxmlformats.org/officeDocument/2006/relationships/drawing" Target="../drawings/drawing99.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3" Type="http://schemas.openxmlformats.org/officeDocument/2006/relationships/table" Target="../tables/table32.xml"/><Relationship Id="rId2" Type="http://schemas.openxmlformats.org/officeDocument/2006/relationships/drawing" Target="../drawings/drawing100.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102.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3" Type="http://schemas.openxmlformats.org/officeDocument/2006/relationships/table" Target="../tables/table33.xml"/><Relationship Id="rId2" Type="http://schemas.openxmlformats.org/officeDocument/2006/relationships/drawing" Target="../drawings/drawing103.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05.xml"/><Relationship Id="rId1" Type="http://schemas.openxmlformats.org/officeDocument/2006/relationships/printerSettings" Target="../printerSettings/printerSettings73.bin"/><Relationship Id="rId5" Type="http://schemas.openxmlformats.org/officeDocument/2006/relationships/comments" Target="../comments1.xml"/><Relationship Id="rId4" Type="http://schemas.openxmlformats.org/officeDocument/2006/relationships/table" Target="../tables/table34.xml"/></Relationships>
</file>

<file path=xl/worksheets/_rels/sheet74.xml.rels><?xml version="1.0" encoding="UTF-8" standalone="yes"?>
<Relationships xmlns="http://schemas.openxmlformats.org/package/2006/relationships"><Relationship Id="rId3" Type="http://schemas.openxmlformats.org/officeDocument/2006/relationships/table" Target="../tables/table35.xml"/><Relationship Id="rId2" Type="http://schemas.openxmlformats.org/officeDocument/2006/relationships/drawing" Target="../drawings/drawing107.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3" Type="http://schemas.openxmlformats.org/officeDocument/2006/relationships/table" Target="../tables/table36.xml"/><Relationship Id="rId2" Type="http://schemas.openxmlformats.org/officeDocument/2006/relationships/drawing" Target="../drawings/drawing108.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3" Type="http://schemas.openxmlformats.org/officeDocument/2006/relationships/table" Target="../tables/table37.xml"/><Relationship Id="rId2" Type="http://schemas.openxmlformats.org/officeDocument/2006/relationships/drawing" Target="../drawings/drawing110.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3" Type="http://schemas.openxmlformats.org/officeDocument/2006/relationships/table" Target="../tables/table38.xml"/><Relationship Id="rId2" Type="http://schemas.openxmlformats.org/officeDocument/2006/relationships/drawing" Target="../drawings/drawing111.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3" Type="http://schemas.openxmlformats.org/officeDocument/2006/relationships/table" Target="../tables/table39.xml"/><Relationship Id="rId2" Type="http://schemas.openxmlformats.org/officeDocument/2006/relationships/drawing" Target="../drawings/drawing113.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115.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3" Type="http://schemas.openxmlformats.org/officeDocument/2006/relationships/table" Target="../tables/table40.xml"/><Relationship Id="rId2" Type="http://schemas.openxmlformats.org/officeDocument/2006/relationships/drawing" Target="../drawings/drawing116.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3" Type="http://schemas.openxmlformats.org/officeDocument/2006/relationships/table" Target="../tables/table41.xml"/><Relationship Id="rId2" Type="http://schemas.openxmlformats.org/officeDocument/2006/relationships/drawing" Target="../drawings/drawing118.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120.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121.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122.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123.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124.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3" Type="http://schemas.openxmlformats.org/officeDocument/2006/relationships/table" Target="../tables/table42.xml"/><Relationship Id="rId2" Type="http://schemas.openxmlformats.org/officeDocument/2006/relationships/drawing" Target="../drawings/drawing125.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3" Type="http://schemas.openxmlformats.org/officeDocument/2006/relationships/table" Target="../tables/table43.xml"/><Relationship Id="rId2" Type="http://schemas.openxmlformats.org/officeDocument/2006/relationships/drawing" Target="../drawings/drawing126.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128.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129.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3" Type="http://schemas.openxmlformats.org/officeDocument/2006/relationships/table" Target="../tables/table44.xml"/><Relationship Id="rId2" Type="http://schemas.openxmlformats.org/officeDocument/2006/relationships/drawing" Target="../drawings/drawing130.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3" Type="http://schemas.openxmlformats.org/officeDocument/2006/relationships/table" Target="../tables/table45.xml"/><Relationship Id="rId2" Type="http://schemas.openxmlformats.org/officeDocument/2006/relationships/drawing" Target="../drawings/drawing131.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132.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133.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3" Type="http://schemas.openxmlformats.org/officeDocument/2006/relationships/table" Target="../tables/table46.xml"/><Relationship Id="rId2" Type="http://schemas.openxmlformats.org/officeDocument/2006/relationships/drawing" Target="../drawings/drawing134.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3" Type="http://schemas.openxmlformats.org/officeDocument/2006/relationships/table" Target="../tables/table47.xml"/><Relationship Id="rId2" Type="http://schemas.openxmlformats.org/officeDocument/2006/relationships/drawing" Target="../drawings/drawing135.x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3" Type="http://schemas.openxmlformats.org/officeDocument/2006/relationships/table" Target="../tables/table48.xml"/><Relationship Id="rId2" Type="http://schemas.openxmlformats.org/officeDocument/2006/relationships/drawing" Target="../drawings/drawing137.x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3" Type="http://schemas.openxmlformats.org/officeDocument/2006/relationships/table" Target="../tables/table49.xml"/><Relationship Id="rId2" Type="http://schemas.openxmlformats.org/officeDocument/2006/relationships/drawing" Target="../drawings/drawing139.x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3" Type="http://schemas.openxmlformats.org/officeDocument/2006/relationships/table" Target="../tables/table50.xml"/><Relationship Id="rId2" Type="http://schemas.openxmlformats.org/officeDocument/2006/relationships/drawing" Target="../drawings/drawing141.x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3" Type="http://schemas.openxmlformats.org/officeDocument/2006/relationships/table" Target="../tables/table51.xml"/><Relationship Id="rId2" Type="http://schemas.openxmlformats.org/officeDocument/2006/relationships/drawing" Target="../drawings/drawing143.xml"/><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145.xml"/><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3" Type="http://schemas.openxmlformats.org/officeDocument/2006/relationships/table" Target="../tables/table52.xml"/><Relationship Id="rId2" Type="http://schemas.openxmlformats.org/officeDocument/2006/relationships/drawing" Target="../drawings/drawing146.xml"/><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3" Type="http://schemas.openxmlformats.org/officeDocument/2006/relationships/table" Target="../tables/table53.xml"/><Relationship Id="rId2" Type="http://schemas.openxmlformats.org/officeDocument/2006/relationships/drawing" Target="../drawings/drawing147.xml"/><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3" Type="http://schemas.openxmlformats.org/officeDocument/2006/relationships/table" Target="../tables/table54.xml"/><Relationship Id="rId2" Type="http://schemas.openxmlformats.org/officeDocument/2006/relationships/drawing" Target="../drawings/drawing148.xml"/><Relationship Id="rId1" Type="http://schemas.openxmlformats.org/officeDocument/2006/relationships/printerSettings" Target="../printerSettings/printerSettings105.bin"/><Relationship Id="rId4" Type="http://schemas.openxmlformats.org/officeDocument/2006/relationships/table" Target="../tables/table5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D43"/>
  <sheetViews>
    <sheetView showGridLines="0" view="pageBreakPreview" topLeftCell="A3" zoomScale="70" zoomScaleNormal="100" zoomScaleSheetLayoutView="70" workbookViewId="0">
      <selection activeCell="C49" sqref="C49"/>
    </sheetView>
  </sheetViews>
  <sheetFormatPr baseColWidth="10" defaultColWidth="11.42578125" defaultRowHeight="15"/>
  <cols>
    <col min="1" max="1" width="12.85546875" style="411" customWidth="1"/>
    <col min="2" max="2" width="58.7109375" style="405" customWidth="1"/>
    <col min="3" max="3" width="26.140625" style="405" customWidth="1"/>
    <col min="4" max="4" width="24.7109375" style="412" customWidth="1"/>
    <col min="5" max="16384" width="11.42578125" style="405"/>
  </cols>
  <sheetData>
    <row r="1" spans="1:4" ht="31.5">
      <c r="A1" s="1980" t="s">
        <v>674</v>
      </c>
      <c r="B1" s="1980"/>
      <c r="C1" s="1980"/>
      <c r="D1" s="1980"/>
    </row>
    <row r="2" spans="1:4" ht="24" thickBot="1">
      <c r="A2" s="1981" t="s">
        <v>675</v>
      </c>
      <c r="B2" s="1981"/>
      <c r="C2" s="1981"/>
      <c r="D2" s="1981"/>
    </row>
    <row r="3" spans="1:4" s="413" customFormat="1" ht="51" customHeight="1" thickBot="1">
      <c r="A3" s="463" t="s">
        <v>296</v>
      </c>
      <c r="B3" s="464" t="s">
        <v>676</v>
      </c>
      <c r="C3" s="463" t="s">
        <v>720</v>
      </c>
      <c r="D3" s="465" t="s">
        <v>677</v>
      </c>
    </row>
    <row r="4" spans="1:4" ht="15.75">
      <c r="A4" s="1971">
        <v>1</v>
      </c>
      <c r="B4" s="406" t="s">
        <v>678</v>
      </c>
      <c r="C4" s="1974" t="s">
        <v>679</v>
      </c>
      <c r="D4" s="1977">
        <f>1/12</f>
        <v>8.3333333333333329E-2</v>
      </c>
    </row>
    <row r="5" spans="1:4" ht="15.75">
      <c r="A5" s="1972"/>
      <c r="B5" s="406" t="s">
        <v>680</v>
      </c>
      <c r="C5" s="1975"/>
      <c r="D5" s="1978"/>
    </row>
    <row r="6" spans="1:4" ht="16.5" thickBot="1">
      <c r="A6" s="1973"/>
      <c r="B6" s="407" t="s">
        <v>681</v>
      </c>
      <c r="C6" s="1976"/>
      <c r="D6" s="1979"/>
    </row>
    <row r="7" spans="1:4" ht="15.75">
      <c r="A7" s="1971">
        <v>2</v>
      </c>
      <c r="B7" s="406" t="s">
        <v>682</v>
      </c>
      <c r="C7" s="1974" t="s">
        <v>683</v>
      </c>
      <c r="D7" s="1977">
        <v>0.16666666666666699</v>
      </c>
    </row>
    <row r="8" spans="1:4" ht="15.75">
      <c r="A8" s="1972"/>
      <c r="B8" s="406" t="s">
        <v>684</v>
      </c>
      <c r="C8" s="1975"/>
      <c r="D8" s="1978"/>
    </row>
    <row r="9" spans="1:4" ht="15.75">
      <c r="A9" s="1972"/>
      <c r="B9" s="406" t="s">
        <v>681</v>
      </c>
      <c r="C9" s="1975"/>
      <c r="D9" s="1978"/>
    </row>
    <row r="10" spans="1:4" ht="16.5" thickBot="1">
      <c r="A10" s="1973"/>
      <c r="B10" s="408" t="s">
        <v>685</v>
      </c>
      <c r="C10" s="1976"/>
      <c r="D10" s="1979"/>
    </row>
    <row r="11" spans="1:4" ht="15.75">
      <c r="A11" s="1971">
        <v>3</v>
      </c>
      <c r="B11" s="406" t="s">
        <v>686</v>
      </c>
      <c r="C11" s="1974" t="s">
        <v>687</v>
      </c>
      <c r="D11" s="1977">
        <v>0.25</v>
      </c>
    </row>
    <row r="12" spans="1:4" ht="15.75">
      <c r="A12" s="1972"/>
      <c r="B12" s="406" t="s">
        <v>688</v>
      </c>
      <c r="C12" s="1975"/>
      <c r="D12" s="1978"/>
    </row>
    <row r="13" spans="1:4" ht="16.5" thickBot="1">
      <c r="A13" s="1973"/>
      <c r="B13" s="407" t="s">
        <v>681</v>
      </c>
      <c r="C13" s="1976"/>
      <c r="D13" s="1979"/>
    </row>
    <row r="14" spans="1:4" ht="15.75">
      <c r="A14" s="1971">
        <v>4</v>
      </c>
      <c r="B14" s="406" t="s">
        <v>689</v>
      </c>
      <c r="C14" s="1974" t="s">
        <v>690</v>
      </c>
      <c r="D14" s="1977">
        <v>0.33333333333333331</v>
      </c>
    </row>
    <row r="15" spans="1:4" ht="15.75">
      <c r="A15" s="1972"/>
      <c r="B15" s="406" t="s">
        <v>691</v>
      </c>
      <c r="C15" s="1975"/>
      <c r="D15" s="1978"/>
    </row>
    <row r="16" spans="1:4" ht="16.5" thickBot="1">
      <c r="A16" s="1973"/>
      <c r="B16" s="407" t="s">
        <v>681</v>
      </c>
      <c r="C16" s="1976"/>
      <c r="D16" s="1979"/>
    </row>
    <row r="17" spans="1:4" ht="15.75">
      <c r="A17" s="1971">
        <v>5</v>
      </c>
      <c r="B17" s="406" t="s">
        <v>692</v>
      </c>
      <c r="C17" s="1974" t="s">
        <v>693</v>
      </c>
      <c r="D17" s="1977">
        <v>0.41666666666666669</v>
      </c>
    </row>
    <row r="18" spans="1:4" ht="15.75">
      <c r="A18" s="1972"/>
      <c r="B18" s="406" t="s">
        <v>694</v>
      </c>
      <c r="C18" s="1975"/>
      <c r="D18" s="1978"/>
    </row>
    <row r="19" spans="1:4" ht="15.75">
      <c r="A19" s="1972"/>
      <c r="B19" s="406" t="s">
        <v>681</v>
      </c>
      <c r="C19" s="1975"/>
      <c r="D19" s="1978"/>
    </row>
    <row r="20" spans="1:4" ht="16.5" thickBot="1">
      <c r="A20" s="1973"/>
      <c r="B20" s="408" t="s">
        <v>695</v>
      </c>
      <c r="C20" s="1976"/>
      <c r="D20" s="1979"/>
    </row>
    <row r="21" spans="1:4" ht="15.75">
      <c r="A21" s="1971">
        <v>6</v>
      </c>
      <c r="B21" s="406" t="s">
        <v>696</v>
      </c>
      <c r="C21" s="1974" t="s">
        <v>697</v>
      </c>
      <c r="D21" s="1977">
        <v>0.5</v>
      </c>
    </row>
    <row r="22" spans="1:4" ht="15.75">
      <c r="A22" s="1972"/>
      <c r="B22" s="406" t="s">
        <v>681</v>
      </c>
      <c r="C22" s="1975"/>
      <c r="D22" s="1978"/>
    </row>
    <row r="23" spans="1:4" ht="16.5" thickBot="1">
      <c r="A23" s="1973"/>
      <c r="B23" s="407" t="s">
        <v>698</v>
      </c>
      <c r="C23" s="1976"/>
      <c r="D23" s="1979"/>
    </row>
    <row r="24" spans="1:4" ht="15.75">
      <c r="A24" s="1982">
        <v>7</v>
      </c>
      <c r="B24" s="409" t="s">
        <v>699</v>
      </c>
      <c r="C24" s="1985" t="s">
        <v>700</v>
      </c>
      <c r="D24" s="1988">
        <v>0.58333333333333337</v>
      </c>
    </row>
    <row r="25" spans="1:4" ht="15.75">
      <c r="A25" s="1983"/>
      <c r="B25" s="409" t="s">
        <v>701</v>
      </c>
      <c r="C25" s="1986"/>
      <c r="D25" s="1989"/>
    </row>
    <row r="26" spans="1:4" ht="16.5" thickBot="1">
      <c r="A26" s="1984"/>
      <c r="B26" s="410" t="s">
        <v>702</v>
      </c>
      <c r="C26" s="1987"/>
      <c r="D26" s="1990"/>
    </row>
    <row r="27" spans="1:4" ht="15.75">
      <c r="A27" s="1982">
        <v>8</v>
      </c>
      <c r="B27" s="409" t="s">
        <v>703</v>
      </c>
      <c r="C27" s="1985" t="s">
        <v>704</v>
      </c>
      <c r="D27" s="1988">
        <v>0.66666666666666663</v>
      </c>
    </row>
    <row r="28" spans="1:4" ht="15.75">
      <c r="A28" s="1983"/>
      <c r="B28" s="409" t="s">
        <v>705</v>
      </c>
      <c r="C28" s="1986"/>
      <c r="D28" s="1989"/>
    </row>
    <row r="29" spans="1:4" ht="15.75">
      <c r="A29" s="1983"/>
      <c r="B29" s="409" t="s">
        <v>702</v>
      </c>
      <c r="C29" s="1986"/>
      <c r="D29" s="1989"/>
    </row>
    <row r="30" spans="1:4" ht="16.5" thickBot="1">
      <c r="A30" s="1984"/>
      <c r="B30" s="408" t="s">
        <v>706</v>
      </c>
      <c r="C30" s="1987"/>
      <c r="D30" s="1990"/>
    </row>
    <row r="31" spans="1:4" ht="15.75">
      <c r="A31" s="1982">
        <v>9</v>
      </c>
      <c r="B31" s="409" t="s">
        <v>707</v>
      </c>
      <c r="C31" s="1985" t="s">
        <v>708</v>
      </c>
      <c r="D31" s="1988">
        <v>0.75</v>
      </c>
    </row>
    <row r="32" spans="1:4" ht="15.75">
      <c r="A32" s="1983"/>
      <c r="B32" s="409" t="s">
        <v>709</v>
      </c>
      <c r="C32" s="1986"/>
      <c r="D32" s="1989"/>
    </row>
    <row r="33" spans="1:4" ht="16.5" thickBot="1">
      <c r="A33" s="1984"/>
      <c r="B33" s="410" t="s">
        <v>702</v>
      </c>
      <c r="C33" s="1987"/>
      <c r="D33" s="1990"/>
    </row>
    <row r="34" spans="1:4" ht="15.75">
      <c r="A34" s="1982">
        <v>10</v>
      </c>
      <c r="B34" s="409" t="s">
        <v>710</v>
      </c>
      <c r="C34" s="1985" t="s">
        <v>711</v>
      </c>
      <c r="D34" s="1988">
        <v>0.83333333333333337</v>
      </c>
    </row>
    <row r="35" spans="1:4" ht="15.75">
      <c r="A35" s="1983"/>
      <c r="B35" s="409" t="s">
        <v>712</v>
      </c>
      <c r="C35" s="1986"/>
      <c r="D35" s="1989"/>
    </row>
    <row r="36" spans="1:4" ht="16.5" thickBot="1">
      <c r="A36" s="1984"/>
      <c r="B36" s="410" t="s">
        <v>702</v>
      </c>
      <c r="C36" s="1987"/>
      <c r="D36" s="1990"/>
    </row>
    <row r="37" spans="1:4" ht="15.75">
      <c r="A37" s="1991">
        <v>11</v>
      </c>
      <c r="B37" s="418" t="s">
        <v>713</v>
      </c>
      <c r="C37" s="1993" t="s">
        <v>714</v>
      </c>
      <c r="D37" s="1995">
        <v>0.91666666666666663</v>
      </c>
    </row>
    <row r="38" spans="1:4" ht="15.75">
      <c r="A38" s="1992"/>
      <c r="B38" s="418" t="s">
        <v>715</v>
      </c>
      <c r="C38" s="1994"/>
      <c r="D38" s="1996"/>
    </row>
    <row r="39" spans="1:4" ht="16.5" thickBot="1">
      <c r="A39" s="1992"/>
      <c r="B39" s="418" t="s">
        <v>702</v>
      </c>
      <c r="C39" s="1994"/>
      <c r="D39" s="1996"/>
    </row>
    <row r="40" spans="1:4" ht="15.75">
      <c r="A40" s="1997">
        <v>12</v>
      </c>
      <c r="B40" s="466" t="s">
        <v>717</v>
      </c>
      <c r="C40" s="2000" t="s">
        <v>718</v>
      </c>
      <c r="D40" s="1977">
        <f>12/12</f>
        <v>1</v>
      </c>
    </row>
    <row r="41" spans="1:4" ht="15.75">
      <c r="A41" s="1998"/>
      <c r="B41" s="467" t="s">
        <v>719</v>
      </c>
      <c r="C41" s="2001"/>
      <c r="D41" s="1978"/>
    </row>
    <row r="42" spans="1:4" ht="15.75">
      <c r="A42" s="1998"/>
      <c r="B42" s="468" t="s">
        <v>716</v>
      </c>
      <c r="C42" s="2001"/>
      <c r="D42" s="1978"/>
    </row>
    <row r="43" spans="1:4" ht="16.5" thickBot="1">
      <c r="A43" s="1999"/>
      <c r="B43" s="469" t="s">
        <v>681</v>
      </c>
      <c r="C43" s="2002"/>
      <c r="D43" s="1979"/>
    </row>
  </sheetData>
  <mergeCells count="38">
    <mergeCell ref="A37:A39"/>
    <mergeCell ref="C37:C39"/>
    <mergeCell ref="D37:D39"/>
    <mergeCell ref="A40:A43"/>
    <mergeCell ref="C40:C43"/>
    <mergeCell ref="D40:D43"/>
    <mergeCell ref="A31:A33"/>
    <mergeCell ref="C31:C33"/>
    <mergeCell ref="D31:D33"/>
    <mergeCell ref="A34:A36"/>
    <mergeCell ref="C34:C36"/>
    <mergeCell ref="D34:D36"/>
    <mergeCell ref="A24:A26"/>
    <mergeCell ref="C24:C26"/>
    <mergeCell ref="D24:D26"/>
    <mergeCell ref="A27:A30"/>
    <mergeCell ref="C27:C30"/>
    <mergeCell ref="D27:D30"/>
    <mergeCell ref="A17:A20"/>
    <mergeCell ref="C17:C20"/>
    <mergeCell ref="D17:D20"/>
    <mergeCell ref="A21:A23"/>
    <mergeCell ref="C21:C23"/>
    <mergeCell ref="D21:D23"/>
    <mergeCell ref="A11:A13"/>
    <mergeCell ref="C11:C13"/>
    <mergeCell ref="D11:D13"/>
    <mergeCell ref="A14:A16"/>
    <mergeCell ref="C14:C16"/>
    <mergeCell ref="D14:D16"/>
    <mergeCell ref="A7:A10"/>
    <mergeCell ref="C7:C10"/>
    <mergeCell ref="D7:D10"/>
    <mergeCell ref="A1:D1"/>
    <mergeCell ref="A2:D2"/>
    <mergeCell ref="A4:A6"/>
    <mergeCell ref="C4:C6"/>
    <mergeCell ref="D4:D6"/>
  </mergeCells>
  <pageMargins left="0.7" right="0.7" top="0.75" bottom="0.75" header="0.3" footer="0.3"/>
  <pageSetup scale="7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P1:P89"/>
  <sheetViews>
    <sheetView showGridLines="0" view="pageBreakPreview" topLeftCell="A8" zoomScale="40" zoomScaleNormal="100" zoomScaleSheetLayoutView="40" workbookViewId="0">
      <selection activeCell="P76" sqref="P76"/>
    </sheetView>
  </sheetViews>
  <sheetFormatPr baseColWidth="10" defaultColWidth="15.140625" defaultRowHeight="15"/>
  <cols>
    <col min="1" max="1" width="17.28515625" style="191" customWidth="1"/>
    <col min="2" max="3" width="15.140625" style="191"/>
    <col min="4" max="4" width="43.140625" style="191" customWidth="1"/>
    <col min="5" max="5" width="15.140625" style="191"/>
    <col min="6" max="6" width="38.28515625" style="191" customWidth="1"/>
    <col min="7" max="7" width="26" style="191" customWidth="1"/>
    <col min="8" max="8" width="34.140625" style="191" customWidth="1"/>
    <col min="9" max="9" width="15.140625" style="191"/>
    <col min="10" max="10" width="24.140625" style="191" customWidth="1"/>
    <col min="11" max="11" width="16.28515625" style="191" customWidth="1"/>
    <col min="12" max="13" width="15.140625" style="191"/>
    <col min="14" max="14" width="20.85546875" style="191" customWidth="1"/>
    <col min="15" max="16384" width="15.140625" style="191"/>
  </cols>
  <sheetData>
    <row r="1" ht="42" customHeight="1"/>
    <row r="36" ht="63.75" customHeight="1"/>
    <row r="66" spans="16:16">
      <c r="P66" s="191" t="s">
        <v>6</v>
      </c>
    </row>
    <row r="76" spans="16:16" ht="58.5" customHeight="1"/>
    <row r="77" spans="16:16" ht="58.5" customHeight="1"/>
    <row r="78" spans="16:16" ht="58.5" customHeight="1"/>
    <row r="79" spans="16:16" ht="58.5" customHeight="1"/>
    <row r="80" spans="16:16" ht="58.5" customHeight="1"/>
    <row r="81" ht="163.5" customHeight="1"/>
    <row r="89" ht="56.25" customHeight="1"/>
  </sheetData>
  <pageMargins left="0.7" right="0.7" top="0.75" bottom="0.75" header="0.3" footer="0.3"/>
  <pageSetup scale="3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K66"/>
  <sheetViews>
    <sheetView view="pageBreakPreview" topLeftCell="B1" zoomScale="85" zoomScaleNormal="115" zoomScaleSheetLayoutView="85" workbookViewId="0">
      <selection activeCell="O44" sqref="O44"/>
    </sheetView>
  </sheetViews>
  <sheetFormatPr baseColWidth="10" defaultColWidth="9.140625" defaultRowHeight="15"/>
  <cols>
    <col min="1" max="1" width="6.5703125" style="667" hidden="1" customWidth="1"/>
    <col min="2" max="2" width="19.5703125" style="677" customWidth="1"/>
    <col min="3" max="3" width="25.28515625" style="671" customWidth="1"/>
    <col min="4" max="5" width="29.7109375" style="671" customWidth="1"/>
    <col min="6" max="6" width="24.7109375" style="672" customWidth="1"/>
    <col min="7" max="7" width="17.140625" style="667" customWidth="1"/>
    <col min="8" max="9" width="9.140625" style="667"/>
    <col min="10" max="10" width="11.140625" style="668" bestFit="1" customWidth="1"/>
    <col min="11" max="16384" width="9.140625" style="667"/>
  </cols>
  <sheetData>
    <row r="1" spans="1:10" ht="15.75">
      <c r="B1" s="2003" t="s">
        <v>983</v>
      </c>
      <c r="C1" s="2003"/>
      <c r="D1" s="2003"/>
      <c r="E1" s="2003"/>
      <c r="F1" s="2003"/>
      <c r="G1" s="2003"/>
      <c r="H1" s="2003"/>
    </row>
    <row r="2" spans="1:10" s="669" customFormat="1" ht="18.75">
      <c r="A2" s="2004" t="s">
        <v>984</v>
      </c>
      <c r="B2" s="2004"/>
      <c r="C2" s="2004"/>
      <c r="D2" s="2004"/>
      <c r="E2" s="2004"/>
      <c r="F2" s="2004"/>
      <c r="G2" s="2004"/>
      <c r="H2" s="2004"/>
      <c r="J2" s="670"/>
    </row>
    <row r="3" spans="1:10" s="669" customFormat="1" ht="21" customHeight="1">
      <c r="A3" s="2005" t="s">
        <v>985</v>
      </c>
      <c r="B3" s="2005"/>
      <c r="C3" s="2005"/>
      <c r="D3" s="2005"/>
      <c r="E3" s="2005"/>
      <c r="F3" s="2005"/>
      <c r="G3" s="2005"/>
      <c r="H3" s="2005"/>
      <c r="J3" s="670"/>
    </row>
    <row r="4" spans="1:10">
      <c r="B4" s="671"/>
      <c r="C4" s="667"/>
    </row>
    <row r="5" spans="1:10">
      <c r="B5" s="671"/>
      <c r="C5" s="667"/>
    </row>
    <row r="6" spans="1:10" s="675" customFormat="1" ht="22.5" customHeight="1">
      <c r="A6" s="673"/>
      <c r="B6" s="673" t="s">
        <v>986</v>
      </c>
      <c r="C6" s="673" t="s">
        <v>987</v>
      </c>
      <c r="D6" s="673" t="s">
        <v>988</v>
      </c>
      <c r="E6" s="673" t="s">
        <v>989</v>
      </c>
      <c r="F6" s="674" t="s">
        <v>990</v>
      </c>
      <c r="G6" s="674" t="s">
        <v>991</v>
      </c>
      <c r="H6" s="674" t="s">
        <v>8</v>
      </c>
      <c r="J6" s="676"/>
    </row>
    <row r="7" spans="1:10">
      <c r="B7" s="677" t="s">
        <v>992</v>
      </c>
      <c r="C7" s="678">
        <v>39083</v>
      </c>
      <c r="D7" s="678">
        <f>+C8</f>
        <v>39307</v>
      </c>
      <c r="E7" s="678" t="s">
        <v>993</v>
      </c>
      <c r="F7" s="679">
        <v>394.75</v>
      </c>
      <c r="G7" s="677"/>
      <c r="H7" s="677"/>
    </row>
    <row r="8" spans="1:10">
      <c r="B8" s="677" t="s">
        <v>994</v>
      </c>
      <c r="C8" s="678">
        <v>39307</v>
      </c>
      <c r="D8" s="678">
        <f>+C9</f>
        <v>39434</v>
      </c>
      <c r="E8" s="678" t="s">
        <v>995</v>
      </c>
      <c r="F8" s="679">
        <v>483.33</v>
      </c>
      <c r="G8" s="679">
        <f>+Tabla1[[#This Row],[PERCAPITA]]-F7</f>
        <v>88.579999999999984</v>
      </c>
      <c r="H8" s="680">
        <f>+Tabla1[[#This Row],[Aumentos]]/F7</f>
        <v>0.22439518682710571</v>
      </c>
    </row>
    <row r="9" spans="1:10">
      <c r="B9" s="677" t="s">
        <v>996</v>
      </c>
      <c r="C9" s="678">
        <v>39434</v>
      </c>
      <c r="D9" s="678">
        <f>+C10</f>
        <v>40066</v>
      </c>
      <c r="E9" s="678" t="s">
        <v>997</v>
      </c>
      <c r="F9" s="679">
        <v>620</v>
      </c>
      <c r="G9" s="679">
        <f>+Tabla1[[#This Row],[PERCAPITA]]-F8</f>
        <v>136.67000000000002</v>
      </c>
      <c r="H9" s="680">
        <f>+Tabla1[[#This Row],[Aumentos]]/F8</f>
        <v>0.28276746736184394</v>
      </c>
    </row>
    <row r="10" spans="1:10">
      <c r="B10" s="677" t="s">
        <v>998</v>
      </c>
      <c r="C10" s="678">
        <v>40066</v>
      </c>
      <c r="D10" s="678">
        <f>+C11</f>
        <v>40168</v>
      </c>
      <c r="E10" s="678" t="s">
        <v>999</v>
      </c>
      <c r="F10" s="679">
        <v>661.91</v>
      </c>
      <c r="G10" s="679">
        <f>+Tabla1[[#This Row],[PERCAPITA]]-F9</f>
        <v>41.909999999999968</v>
      </c>
      <c r="H10" s="680">
        <f>+Tabla1[[#This Row],[Aumentos]]/F9</f>
        <v>6.7596774193548342E-2</v>
      </c>
    </row>
    <row r="11" spans="1:10">
      <c r="B11" s="677" t="s">
        <v>1000</v>
      </c>
      <c r="C11" s="678">
        <v>40168</v>
      </c>
      <c r="D11" s="678">
        <f>+C12</f>
        <v>40848</v>
      </c>
      <c r="E11" s="678" t="s">
        <v>1001</v>
      </c>
      <c r="F11" s="679">
        <v>721.48</v>
      </c>
      <c r="G11" s="679">
        <f>+Tabla1[[#This Row],[PERCAPITA]]-F10</f>
        <v>59.57000000000005</v>
      </c>
      <c r="H11" s="680">
        <f>+Tabla1[[#This Row],[Aumentos]]/F10</f>
        <v>8.9997129519118993E-2</v>
      </c>
    </row>
    <row r="12" spans="1:10">
      <c r="B12" s="677" t="s">
        <v>1002</v>
      </c>
      <c r="C12" s="678">
        <v>40848</v>
      </c>
      <c r="D12" s="678">
        <v>41486</v>
      </c>
      <c r="E12" s="678" t="s">
        <v>1003</v>
      </c>
      <c r="F12" s="679">
        <v>788.58</v>
      </c>
      <c r="G12" s="679">
        <f>+Tabla1[[#This Row],[PERCAPITA]]-F11</f>
        <v>67.100000000000023</v>
      </c>
      <c r="H12" s="680">
        <f>+Tabla1[[#This Row],[Aumentos]]/F11</f>
        <v>9.3003271053944694E-2</v>
      </c>
    </row>
    <row r="13" spans="1:10">
      <c r="B13" s="677" t="s">
        <v>1004</v>
      </c>
      <c r="C13" s="678">
        <v>41487</v>
      </c>
      <c r="D13" s="678">
        <v>42277</v>
      </c>
      <c r="E13" s="678" t="s">
        <v>1005</v>
      </c>
      <c r="F13" s="679">
        <v>835.89</v>
      </c>
      <c r="G13" s="679">
        <f>+Tabla1[[#This Row],[PERCAPITA]]-F12</f>
        <v>47.309999999999945</v>
      </c>
      <c r="H13" s="680">
        <f>+Tabla1[[#This Row],[Aumentos]]/F12</f>
        <v>5.9993913109640043E-2</v>
      </c>
    </row>
    <row r="14" spans="1:10">
      <c r="B14" s="677" t="s">
        <v>1006</v>
      </c>
      <c r="C14" s="678">
        <v>42278</v>
      </c>
      <c r="D14" s="678">
        <v>43039</v>
      </c>
      <c r="E14" s="678" t="s">
        <v>1007</v>
      </c>
      <c r="F14" s="679">
        <v>914.76</v>
      </c>
      <c r="G14" s="679">
        <f>+Tabla1[[#This Row],[PERCAPITA]]-F13</f>
        <v>78.87</v>
      </c>
      <c r="H14" s="680">
        <f>+Tabla1[[#This Row],[Aumentos]]/F13</f>
        <v>9.4354520331622588E-2</v>
      </c>
    </row>
    <row r="15" spans="1:10">
      <c r="B15" s="677" t="s">
        <v>1008</v>
      </c>
      <c r="C15" s="678">
        <v>43040</v>
      </c>
      <c r="D15" s="678">
        <v>43769</v>
      </c>
      <c r="E15" s="678" t="s">
        <v>1009</v>
      </c>
      <c r="F15" s="679">
        <v>1013.62</v>
      </c>
      <c r="G15" s="679">
        <f>+Tabla1[[#This Row],[PERCAPITA]]-F14</f>
        <v>98.860000000000014</v>
      </c>
      <c r="H15" s="680">
        <f>+Tabla1[[#This Row],[Aumentos]]/F14</f>
        <v>0.10807206261751717</v>
      </c>
    </row>
    <row r="16" spans="1:10">
      <c r="B16" s="677" t="s">
        <v>1010</v>
      </c>
      <c r="C16" s="678">
        <v>43770</v>
      </c>
      <c r="D16" s="678">
        <v>44470</v>
      </c>
      <c r="E16" s="678" t="s">
        <v>1011</v>
      </c>
      <c r="F16" s="679">
        <v>1167.81</v>
      </c>
      <c r="G16" s="679">
        <f>+Tabla1[[#This Row],[PERCAPITA]]-F15</f>
        <v>154.18999999999994</v>
      </c>
      <c r="H16" s="680">
        <f>+Tabla1[[#This Row],[Aumentos]]/F15</f>
        <v>0.15211815078629065</v>
      </c>
    </row>
    <row r="17" spans="2:8">
      <c r="B17" s="677" t="s">
        <v>1012</v>
      </c>
      <c r="C17" s="678">
        <v>44470</v>
      </c>
      <c r="D17" s="678">
        <f>+C18</f>
        <v>44826</v>
      </c>
      <c r="E17" s="678" t="s">
        <v>1013</v>
      </c>
      <c r="F17" s="679">
        <v>1327.81</v>
      </c>
      <c r="G17" s="679">
        <f>+Tabla1[[#This Row],[PERCAPITA]]-F16</f>
        <v>160</v>
      </c>
      <c r="H17" s="680">
        <f>+Tabla1[[#This Row],[Aumentos]]/F16</f>
        <v>0.13700858872590577</v>
      </c>
    </row>
    <row r="18" spans="2:8">
      <c r="B18" s="681" t="s">
        <v>1014</v>
      </c>
      <c r="C18" s="682">
        <v>44826</v>
      </c>
      <c r="D18" s="681" t="s">
        <v>1015</v>
      </c>
      <c r="E18" s="681" t="s">
        <v>1016</v>
      </c>
      <c r="F18" s="683">
        <v>1490.14</v>
      </c>
      <c r="G18" s="683">
        <f>+Tabla1[[#This Row],[PERCAPITA]]-F17</f>
        <v>162.33000000000015</v>
      </c>
      <c r="H18" s="684">
        <f>+Tabla1[[#This Row],[Aumentos]]/F17</f>
        <v>0.12225393693374817</v>
      </c>
    </row>
    <row r="19" spans="2:8">
      <c r="B19" s="681"/>
      <c r="C19" s="685" t="s">
        <v>1017</v>
      </c>
      <c r="D19" s="685"/>
      <c r="E19" s="685"/>
      <c r="F19" s="683"/>
      <c r="G19" s="681"/>
      <c r="H19" s="681"/>
    </row>
    <row r="21" spans="2:8" ht="22.5">
      <c r="B21" s="686" t="s">
        <v>1018</v>
      </c>
      <c r="C21" s="677"/>
      <c r="F21" s="671"/>
      <c r="G21" s="672"/>
    </row>
    <row r="22" spans="2:8" ht="18.75">
      <c r="B22" s="687" t="s">
        <v>984</v>
      </c>
      <c r="D22" s="667"/>
      <c r="E22" s="667"/>
      <c r="F22" s="688"/>
      <c r="G22" s="689"/>
    </row>
    <row r="23" spans="2:8" ht="18.75">
      <c r="B23" s="687" t="s">
        <v>1019</v>
      </c>
      <c r="D23" s="667"/>
      <c r="E23" s="667"/>
      <c r="F23" s="688"/>
      <c r="G23" s="689"/>
    </row>
    <row r="24" spans="2:8" ht="18.75">
      <c r="B24" s="687" t="s">
        <v>1020</v>
      </c>
      <c r="D24" s="667"/>
      <c r="E24" s="667"/>
      <c r="F24" s="688"/>
      <c r="G24" s="689"/>
    </row>
    <row r="25" spans="2:8">
      <c r="B25" s="667"/>
      <c r="D25" s="667"/>
      <c r="E25" s="667"/>
      <c r="F25" s="671"/>
      <c r="G25" s="672"/>
    </row>
    <row r="26" spans="2:8">
      <c r="B26" s="667"/>
      <c r="D26" s="667"/>
      <c r="E26" s="667"/>
      <c r="F26" s="671"/>
      <c r="G26" s="672"/>
    </row>
    <row r="27" spans="2:8">
      <c r="B27" s="690"/>
      <c r="C27" s="691" t="s">
        <v>986</v>
      </c>
      <c r="D27" s="690" t="s">
        <v>987</v>
      </c>
      <c r="E27" s="690"/>
      <c r="F27" s="690" t="s">
        <v>988</v>
      </c>
      <c r="G27" s="692" t="s">
        <v>990</v>
      </c>
    </row>
    <row r="28" spans="2:8">
      <c r="B28" s="667"/>
      <c r="C28" s="677" t="s">
        <v>1021</v>
      </c>
      <c r="D28" s="693">
        <v>40909</v>
      </c>
      <c r="E28" s="693"/>
      <c r="F28" s="693">
        <v>41486</v>
      </c>
      <c r="G28" s="672">
        <v>6</v>
      </c>
    </row>
    <row r="29" spans="2:8">
      <c r="B29" s="667"/>
      <c r="C29" s="677" t="s">
        <v>1004</v>
      </c>
      <c r="D29" s="693">
        <v>41487</v>
      </c>
      <c r="E29" s="693"/>
      <c r="F29" s="693">
        <v>42004</v>
      </c>
      <c r="G29" s="672">
        <v>7.5</v>
      </c>
    </row>
    <row r="30" spans="2:8">
      <c r="B30" s="667"/>
      <c r="C30" s="677" t="s">
        <v>1022</v>
      </c>
      <c r="D30" s="693">
        <v>42005</v>
      </c>
      <c r="E30" s="693"/>
      <c r="F30" s="693">
        <v>42582</v>
      </c>
      <c r="G30" s="672">
        <v>9</v>
      </c>
    </row>
    <row r="31" spans="2:8">
      <c r="B31" s="667"/>
      <c r="C31" s="677" t="s">
        <v>1023</v>
      </c>
      <c r="D31" s="693">
        <v>42583</v>
      </c>
      <c r="E31" s="693"/>
      <c r="F31" s="693">
        <v>42766</v>
      </c>
      <c r="G31" s="672">
        <v>16</v>
      </c>
    </row>
    <row r="32" spans="2:8">
      <c r="B32" s="667"/>
      <c r="C32" s="677" t="s">
        <v>1024</v>
      </c>
      <c r="D32" s="693">
        <v>42767</v>
      </c>
      <c r="E32" s="693"/>
      <c r="F32" s="693">
        <v>43373</v>
      </c>
      <c r="G32" s="672">
        <v>18</v>
      </c>
    </row>
    <row r="33" spans="2:11">
      <c r="B33" s="667"/>
      <c r="C33" s="677" t="s">
        <v>1025</v>
      </c>
      <c r="D33" s="693">
        <v>43374</v>
      </c>
      <c r="E33" s="693"/>
      <c r="F33" s="693" t="s">
        <v>1026</v>
      </c>
      <c r="G33" s="672">
        <v>22.31</v>
      </c>
    </row>
    <row r="39" spans="2:11" ht="22.5">
      <c r="B39" s="2006" t="s">
        <v>1018</v>
      </c>
      <c r="C39" s="2006"/>
      <c r="D39" s="2006"/>
      <c r="E39" s="2006"/>
      <c r="F39" s="2006"/>
    </row>
    <row r="40" spans="2:11" ht="18.75">
      <c r="B40" s="2007" t="s">
        <v>256</v>
      </c>
      <c r="C40" s="2007"/>
      <c r="D40" s="2007"/>
      <c r="E40" s="2007"/>
      <c r="F40" s="694"/>
    </row>
    <row r="41" spans="2:11" ht="18.75">
      <c r="B41" s="687" t="s">
        <v>1027</v>
      </c>
      <c r="C41" s="695"/>
      <c r="D41" s="696"/>
      <c r="E41" s="697"/>
      <c r="F41" s="694"/>
    </row>
    <row r="42" spans="2:11" ht="18.75">
      <c r="B42" s="687" t="s">
        <v>1020</v>
      </c>
      <c r="C42" s="695"/>
      <c r="D42" s="696"/>
      <c r="E42" s="697"/>
      <c r="F42" s="694"/>
    </row>
    <row r="43" spans="2:11">
      <c r="B43" s="698"/>
      <c r="C43" s="699" t="s">
        <v>986</v>
      </c>
      <c r="D43" s="700" t="s">
        <v>987</v>
      </c>
      <c r="E43" s="700" t="s">
        <v>988</v>
      </c>
      <c r="F43" s="700"/>
      <c r="G43" s="701" t="s">
        <v>990</v>
      </c>
      <c r="J43" s="667"/>
      <c r="K43" s="668"/>
    </row>
    <row r="44" spans="2:11">
      <c r="B44" s="696"/>
      <c r="C44" s="703"/>
      <c r="D44" s="703"/>
      <c r="E44" s="703"/>
      <c r="F44" s="703"/>
      <c r="G44" s="703"/>
      <c r="J44" s="667"/>
      <c r="K44" s="668"/>
    </row>
    <row r="45" spans="2:11">
      <c r="B45" s="696"/>
      <c r="C45" s="702" t="s">
        <v>1028</v>
      </c>
      <c r="D45" s="711">
        <v>40909</v>
      </c>
      <c r="E45" s="711">
        <v>41639</v>
      </c>
      <c r="F45" s="703" t="s">
        <v>1038</v>
      </c>
      <c r="G45" s="704">
        <v>181.34</v>
      </c>
      <c r="J45" s="667"/>
      <c r="K45" s="668"/>
    </row>
    <row r="46" spans="2:11">
      <c r="B46" s="696"/>
      <c r="C46" s="702" t="s">
        <v>1029</v>
      </c>
      <c r="D46" s="703">
        <v>41640</v>
      </c>
      <c r="E46" s="703">
        <v>42735</v>
      </c>
      <c r="F46" s="703"/>
      <c r="G46" s="704">
        <v>201.34</v>
      </c>
      <c r="J46" s="667"/>
      <c r="K46" s="668"/>
    </row>
    <row r="47" spans="2:11">
      <c r="B47" s="696"/>
      <c r="C47" s="702" t="s">
        <v>1030</v>
      </c>
      <c r="D47" s="703">
        <v>42736</v>
      </c>
      <c r="E47" s="703">
        <v>43131</v>
      </c>
      <c r="F47" s="703"/>
      <c r="G47" s="704">
        <v>216.38</v>
      </c>
      <c r="J47" s="667"/>
      <c r="K47" s="668"/>
    </row>
    <row r="48" spans="2:11">
      <c r="B48" s="696"/>
      <c r="C48" s="702" t="s">
        <v>1031</v>
      </c>
      <c r="D48" s="703">
        <v>43132</v>
      </c>
      <c r="E48" s="703">
        <v>43921</v>
      </c>
      <c r="F48" s="703"/>
      <c r="G48" s="704">
        <v>220.38</v>
      </c>
      <c r="J48" s="667"/>
      <c r="K48" s="668"/>
    </row>
    <row r="49" spans="2:11">
      <c r="B49" s="705" t="s">
        <v>1033</v>
      </c>
      <c r="C49" s="702" t="s">
        <v>1032</v>
      </c>
      <c r="D49" s="703">
        <v>43922</v>
      </c>
      <c r="E49" s="703">
        <v>44561</v>
      </c>
      <c r="F49" s="703"/>
      <c r="G49" s="704">
        <v>237.38</v>
      </c>
      <c r="J49" s="667"/>
      <c r="K49" s="668"/>
    </row>
    <row r="50" spans="2:11">
      <c r="B50" s="696"/>
      <c r="C50" s="702" t="s">
        <v>1034</v>
      </c>
      <c r="D50" s="703">
        <v>44562</v>
      </c>
      <c r="E50" s="703" t="s">
        <v>1026</v>
      </c>
      <c r="F50" s="703"/>
      <c r="G50" s="704">
        <v>259.43</v>
      </c>
      <c r="J50" s="667"/>
      <c r="K50" s="668"/>
    </row>
    <row r="51" spans="2:11" ht="15.75">
      <c r="B51" s="687" t="s">
        <v>1019</v>
      </c>
      <c r="C51" s="706" t="s">
        <v>1035</v>
      </c>
      <c r="D51" s="695"/>
      <c r="E51" s="695"/>
      <c r="F51" s="695"/>
      <c r="G51" s="707"/>
      <c r="J51" s="667"/>
      <c r="K51" s="668"/>
    </row>
    <row r="52" spans="2:11" ht="18.75">
      <c r="B52" s="687" t="s">
        <v>1020</v>
      </c>
      <c r="C52" s="695"/>
      <c r="D52" s="696"/>
      <c r="E52" s="697"/>
      <c r="F52" s="697"/>
      <c r="G52" s="694"/>
      <c r="J52" s="667"/>
      <c r="K52" s="668"/>
    </row>
    <row r="53" spans="2:11">
      <c r="B53" s="698"/>
      <c r="C53" s="699" t="s">
        <v>986</v>
      </c>
      <c r="D53" s="700" t="s">
        <v>987</v>
      </c>
      <c r="E53" s="700" t="s">
        <v>988</v>
      </c>
      <c r="F53" s="700"/>
      <c r="G53" s="701" t="s">
        <v>990</v>
      </c>
      <c r="J53" s="667"/>
      <c r="K53" s="668"/>
    </row>
    <row r="54" spans="2:11">
      <c r="B54" s="696"/>
      <c r="C54" s="702" t="s">
        <v>1036</v>
      </c>
      <c r="D54" s="703">
        <v>41609</v>
      </c>
      <c r="E54" s="703">
        <v>42735</v>
      </c>
      <c r="F54" s="703"/>
      <c r="G54" s="704">
        <v>4</v>
      </c>
      <c r="J54" s="667"/>
      <c r="K54" s="668"/>
    </row>
    <row r="55" spans="2:11">
      <c r="B55" s="696"/>
      <c r="C55" s="702" t="s">
        <v>1037</v>
      </c>
      <c r="D55" s="703">
        <v>42736</v>
      </c>
      <c r="E55" s="703" t="s">
        <v>1026</v>
      </c>
      <c r="F55" s="703"/>
      <c r="G55" s="704">
        <v>6</v>
      </c>
      <c r="J55" s="667"/>
      <c r="K55" s="668"/>
    </row>
    <row r="56" spans="2:11">
      <c r="B56" s="696"/>
      <c r="C56" s="706"/>
      <c r="D56" s="695"/>
      <c r="E56" s="695"/>
      <c r="F56" s="707"/>
    </row>
    <row r="57" spans="2:11" ht="22.5">
      <c r="B57" s="686" t="s">
        <v>1018</v>
      </c>
      <c r="C57" s="706"/>
      <c r="D57" s="695"/>
      <c r="E57" s="695"/>
      <c r="F57" s="707"/>
    </row>
    <row r="58" spans="2:11" ht="18.75">
      <c r="B58" s="687" t="s">
        <v>256</v>
      </c>
      <c r="C58" s="695"/>
      <c r="D58" s="696"/>
      <c r="E58" s="697"/>
      <c r="F58" s="694"/>
    </row>
    <row r="59" spans="2:11" ht="18.75">
      <c r="B59" s="687" t="s">
        <v>1019</v>
      </c>
      <c r="C59" s="695"/>
      <c r="D59" s="696"/>
      <c r="E59" s="697"/>
      <c r="F59" s="694"/>
    </row>
    <row r="60" spans="2:11" ht="18.75">
      <c r="B60" s="687" t="s">
        <v>1020</v>
      </c>
      <c r="C60" s="695"/>
      <c r="D60" s="696"/>
      <c r="E60" s="697"/>
      <c r="F60" s="694"/>
    </row>
    <row r="61" spans="2:11">
      <c r="B61" s="696"/>
      <c r="C61" s="695"/>
      <c r="D61" s="696"/>
      <c r="E61" s="695"/>
      <c r="F61" s="707"/>
    </row>
    <row r="62" spans="2:11">
      <c r="B62" s="696"/>
      <c r="C62" s="695"/>
      <c r="D62" s="696"/>
      <c r="E62" s="695"/>
      <c r="F62" s="707"/>
    </row>
    <row r="63" spans="2:11">
      <c r="B63" s="698"/>
      <c r="C63" s="708" t="s">
        <v>986</v>
      </c>
      <c r="D63" s="698" t="s">
        <v>987</v>
      </c>
      <c r="E63" s="698" t="s">
        <v>988</v>
      </c>
      <c r="F63" s="709" t="s">
        <v>990</v>
      </c>
    </row>
    <row r="64" spans="2:11">
      <c r="B64" s="696"/>
      <c r="C64" s="706" t="s">
        <v>1036</v>
      </c>
      <c r="D64" s="710">
        <v>41609</v>
      </c>
      <c r="E64" s="710">
        <v>42735</v>
      </c>
      <c r="F64" s="707">
        <v>4</v>
      </c>
    </row>
    <row r="65" spans="2:6">
      <c r="B65" s="696"/>
      <c r="C65" s="706" t="s">
        <v>1037</v>
      </c>
      <c r="D65" s="710">
        <v>42736</v>
      </c>
      <c r="E65" s="710" t="s">
        <v>1026</v>
      </c>
      <c r="F65" s="707">
        <v>6</v>
      </c>
    </row>
    <row r="66" spans="2:6">
      <c r="B66" s="696"/>
      <c r="C66" s="706"/>
      <c r="D66" s="695"/>
      <c r="E66" s="695"/>
      <c r="F66" s="707"/>
    </row>
  </sheetData>
  <mergeCells count="5">
    <mergeCell ref="B1:H1"/>
    <mergeCell ref="A2:H2"/>
    <mergeCell ref="A3:H3"/>
    <mergeCell ref="B39:F39"/>
    <mergeCell ref="B40:E40"/>
  </mergeCells>
  <pageMargins left="0.70866141732283472" right="0.24" top="0.74803149606299213" bottom="0.74803149606299213" header="0.31496062992125984" footer="0.31496062992125984"/>
  <pageSetup scale="40" orientation="landscape"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N1:U58"/>
  <sheetViews>
    <sheetView view="pageBreakPreview" zoomScale="40" zoomScaleNormal="100" zoomScaleSheetLayoutView="40" workbookViewId="0">
      <selection activeCell="Q18" sqref="Q18"/>
    </sheetView>
  </sheetViews>
  <sheetFormatPr baseColWidth="10" defaultColWidth="15.140625" defaultRowHeight="39"/>
  <cols>
    <col min="1" max="5" width="15.140625" style="537"/>
    <col min="6" max="6" width="15.140625" style="537" customWidth="1"/>
    <col min="7" max="7" width="29.85546875" style="537" customWidth="1"/>
    <col min="8" max="8" width="15.140625" style="537"/>
    <col min="9" max="9" width="22.28515625" style="537" customWidth="1"/>
    <col min="10" max="10" width="18.7109375" style="537" customWidth="1"/>
    <col min="11" max="11" width="35" style="537" customWidth="1"/>
    <col min="12" max="12" width="35.42578125" style="537" customWidth="1"/>
    <col min="13" max="16" width="15.140625" style="537"/>
    <col min="17" max="17" width="47.140625" style="537" customWidth="1"/>
    <col min="18" max="20" width="15.140625" style="537"/>
    <col min="21" max="21" width="32.7109375" style="540" bestFit="1" customWidth="1"/>
    <col min="22" max="16384" width="15.140625" style="537"/>
  </cols>
  <sheetData>
    <row r="1" ht="42" customHeight="1"/>
    <row r="15" ht="69.75" customHeight="1"/>
    <row r="18" spans="14:19">
      <c r="N18" s="538" t="s">
        <v>6</v>
      </c>
    </row>
    <row r="28" spans="14:19">
      <c r="Q28" s="539"/>
      <c r="R28" s="538"/>
    </row>
    <row r="29" spans="14:19">
      <c r="Q29" s="539"/>
    </row>
    <row r="30" spans="14:19">
      <c r="Q30" s="539"/>
    </row>
    <row r="31" spans="14:19">
      <c r="Q31" s="539"/>
      <c r="R31" s="539"/>
      <c r="S31" s="539"/>
    </row>
    <row r="32" spans="14:19">
      <c r="Q32" s="539"/>
      <c r="R32" s="539"/>
      <c r="S32" s="539"/>
    </row>
    <row r="33" spans="15:19">
      <c r="Q33" s="539"/>
      <c r="R33" s="539"/>
      <c r="S33" s="539"/>
    </row>
    <row r="34" spans="15:19">
      <c r="Q34" s="539"/>
      <c r="R34" s="539"/>
      <c r="S34" s="539"/>
    </row>
    <row r="35" spans="15:19">
      <c r="Q35" s="539"/>
      <c r="R35" s="539"/>
      <c r="S35" s="539"/>
    </row>
    <row r="36" spans="15:19">
      <c r="Q36" s="539"/>
      <c r="R36" s="539"/>
      <c r="S36" s="539"/>
    </row>
    <row r="37" spans="15:19">
      <c r="Q37" s="539"/>
      <c r="R37" s="539"/>
      <c r="S37" s="539"/>
    </row>
    <row r="38" spans="15:19">
      <c r="Q38" s="539"/>
      <c r="R38" s="539"/>
      <c r="S38" s="539"/>
    </row>
    <row r="39" spans="15:19">
      <c r="Q39" s="539"/>
      <c r="R39" s="539"/>
      <c r="S39" s="539"/>
    </row>
    <row r="40" spans="15:19">
      <c r="Q40" s="539"/>
      <c r="R40" s="539"/>
      <c r="S40" s="539"/>
    </row>
    <row r="41" spans="15:19">
      <c r="Q41" s="539"/>
      <c r="R41" s="539"/>
      <c r="S41" s="539"/>
    </row>
    <row r="42" spans="15:19">
      <c r="O42" s="538" t="s">
        <v>6</v>
      </c>
      <c r="Q42" s="539"/>
      <c r="R42" s="539"/>
      <c r="S42" s="539"/>
    </row>
    <row r="43" spans="15:19">
      <c r="Q43" s="539" t="s">
        <v>6</v>
      </c>
      <c r="R43" s="539"/>
      <c r="S43" s="539"/>
    </row>
    <row r="44" spans="15:19">
      <c r="Q44" s="539"/>
      <c r="R44" s="539"/>
      <c r="S44" s="539"/>
    </row>
    <row r="45" spans="15:19">
      <c r="Q45" s="539"/>
      <c r="R45" s="539"/>
      <c r="S45" s="539"/>
    </row>
    <row r="46" spans="15:19">
      <c r="Q46" s="539"/>
      <c r="R46" s="539"/>
      <c r="S46" s="539"/>
    </row>
    <row r="47" spans="15:19">
      <c r="Q47" s="539"/>
      <c r="R47" s="539"/>
      <c r="S47" s="539"/>
    </row>
    <row r="48" spans="15:19">
      <c r="Q48" s="539"/>
      <c r="R48" s="539"/>
      <c r="S48" s="539"/>
    </row>
    <row r="49" spans="17:19">
      <c r="Q49" s="539"/>
      <c r="R49" s="539"/>
      <c r="S49" s="539"/>
    </row>
    <row r="50" spans="17:19">
      <c r="R50" s="539"/>
      <c r="S50" s="539"/>
    </row>
    <row r="51" spans="17:19">
      <c r="Q51" s="539"/>
      <c r="R51" s="539"/>
      <c r="S51" s="539"/>
    </row>
    <row r="52" spans="17:19">
      <c r="Q52" s="539"/>
      <c r="R52" s="539"/>
      <c r="S52" s="539"/>
    </row>
    <row r="53" spans="17:19">
      <c r="Q53" s="539"/>
      <c r="R53" s="539"/>
      <c r="S53" s="539"/>
    </row>
    <row r="54" spans="17:19">
      <c r="Q54" s="539" t="s">
        <v>6</v>
      </c>
      <c r="R54" s="539"/>
      <c r="S54" s="539"/>
    </row>
    <row r="55" spans="17:19" ht="77.25" customHeight="1">
      <c r="Q55" s="539"/>
      <c r="R55" s="539"/>
      <c r="S55" s="539"/>
    </row>
    <row r="56" spans="17:19" ht="77.25" customHeight="1">
      <c r="Q56" s="539"/>
      <c r="R56" s="539"/>
      <c r="S56" s="539"/>
    </row>
    <row r="57" spans="17:19" ht="77.25" customHeight="1">
      <c r="Q57" s="539"/>
      <c r="R57" s="539"/>
      <c r="S57" s="539"/>
    </row>
    <row r="58" spans="17:19" ht="77.25" customHeight="1">
      <c r="Q58" s="539"/>
      <c r="R58" s="539"/>
      <c r="S58" s="539"/>
    </row>
  </sheetData>
  <pageMargins left="0.7" right="0.7" top="0.75" bottom="0.75" header="0.3" footer="0.3"/>
  <pageSetup scale="4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6">
    <tabColor rgb="FFFFFF00"/>
    <pageSetUpPr fitToPage="1"/>
  </sheetPr>
  <dimension ref="A1:L52"/>
  <sheetViews>
    <sheetView showGridLines="0" view="pageBreakPreview" zoomScale="55" zoomScaleNormal="100" zoomScaleSheetLayoutView="55" zoomScalePageLayoutView="62" workbookViewId="0">
      <selection activeCell="W17" sqref="W17"/>
    </sheetView>
  </sheetViews>
  <sheetFormatPr baseColWidth="10" defaultColWidth="11.42578125" defaultRowHeight="14.25"/>
  <cols>
    <col min="1" max="1" width="18.42578125" style="712" customWidth="1"/>
    <col min="2" max="2" width="20" style="712" customWidth="1"/>
    <col min="3" max="3" width="19.140625" style="712" customWidth="1"/>
    <col min="4" max="4" width="16.140625" style="712" customWidth="1"/>
    <col min="5" max="5" width="19.42578125" style="712" customWidth="1"/>
    <col min="6" max="6" width="16.85546875" style="712" customWidth="1"/>
    <col min="7" max="7" width="16.42578125" style="712" customWidth="1"/>
    <col min="8" max="8" width="14.85546875" style="712" customWidth="1"/>
    <col min="9" max="9" width="22.42578125" style="712" customWidth="1"/>
    <col min="10" max="10" width="22.28515625" style="712" customWidth="1"/>
    <col min="11" max="11" width="17.140625" style="712" customWidth="1"/>
    <col min="12" max="12" width="15.7109375" style="712" customWidth="1"/>
    <col min="13" max="16384" width="11.42578125" style="712"/>
  </cols>
  <sheetData>
    <row r="1" spans="1:12" ht="90.75" customHeight="1">
      <c r="A1" s="2008"/>
      <c r="B1" s="2008"/>
      <c r="C1" s="2008"/>
      <c r="D1" s="2008"/>
      <c r="E1" s="2008"/>
      <c r="F1" s="2008"/>
      <c r="G1" s="2008"/>
      <c r="H1" s="2008"/>
      <c r="I1" s="2008"/>
      <c r="J1" s="2008"/>
      <c r="K1" s="2008"/>
      <c r="L1" s="2008"/>
    </row>
    <row r="2" spans="1:12" ht="18.75" customHeight="1">
      <c r="B2" s="1260"/>
      <c r="C2" s="1260"/>
      <c r="D2" s="1260"/>
      <c r="E2" s="1260"/>
      <c r="F2" s="1260"/>
      <c r="G2" s="1260"/>
      <c r="H2" s="1260"/>
      <c r="I2" s="1260"/>
      <c r="J2" s="1260"/>
      <c r="K2" s="1260"/>
      <c r="L2" s="1260"/>
    </row>
    <row r="3" spans="1:12" ht="30.75" customHeight="1">
      <c r="A3" s="2009" t="s">
        <v>1156</v>
      </c>
      <c r="B3" s="2009"/>
      <c r="C3" s="2009"/>
      <c r="D3" s="2009"/>
      <c r="E3" s="2009"/>
      <c r="F3" s="2009"/>
      <c r="G3" s="2009"/>
      <c r="H3" s="2009"/>
      <c r="I3" s="2009"/>
      <c r="J3" s="2009"/>
      <c r="K3" s="2009"/>
      <c r="L3" s="2009"/>
    </row>
    <row r="4" spans="1:12" ht="23.25" customHeight="1">
      <c r="A4" s="2009"/>
      <c r="B4" s="2009"/>
      <c r="C4" s="2009"/>
      <c r="D4" s="2009"/>
      <c r="E4" s="2009"/>
      <c r="F4" s="2009"/>
      <c r="G4" s="2009"/>
      <c r="H4" s="2009"/>
      <c r="I4" s="2009"/>
      <c r="J4" s="2009"/>
      <c r="K4" s="2009"/>
      <c r="L4" s="2009"/>
    </row>
    <row r="5" spans="1:12" s="1261" customFormat="1" ht="25.5" customHeight="1">
      <c r="A5" s="2009"/>
      <c r="B5" s="2009"/>
      <c r="C5" s="2009"/>
      <c r="D5" s="2009"/>
      <c r="E5" s="2009"/>
      <c r="F5" s="2009"/>
      <c r="G5" s="2009"/>
      <c r="H5" s="2009"/>
      <c r="I5" s="2009"/>
      <c r="J5" s="2009"/>
      <c r="K5" s="2009"/>
      <c r="L5" s="2009"/>
    </row>
    <row r="6" spans="1:12" ht="25.5" customHeight="1">
      <c r="A6" s="2009"/>
      <c r="B6" s="2009"/>
      <c r="C6" s="2009"/>
      <c r="D6" s="2009"/>
      <c r="E6" s="2009"/>
      <c r="F6" s="2009"/>
      <c r="G6" s="2009"/>
      <c r="H6" s="2009"/>
      <c r="I6" s="2009"/>
      <c r="J6" s="2009"/>
      <c r="K6" s="2009"/>
      <c r="L6" s="2009"/>
    </row>
    <row r="7" spans="1:12" ht="25.5" customHeight="1">
      <c r="A7" s="2009"/>
      <c r="B7" s="2009"/>
      <c r="C7" s="2009"/>
      <c r="D7" s="2009"/>
      <c r="E7" s="2009"/>
      <c r="F7" s="2009"/>
      <c r="G7" s="2009"/>
      <c r="H7" s="2009"/>
      <c r="I7" s="2009"/>
      <c r="J7" s="2009"/>
      <c r="K7" s="2009"/>
      <c r="L7" s="2009"/>
    </row>
    <row r="8" spans="1:12" ht="25.5" customHeight="1">
      <c r="A8" s="2009"/>
      <c r="B8" s="2009"/>
      <c r="C8" s="2009"/>
      <c r="D8" s="2009"/>
      <c r="E8" s="2009"/>
      <c r="F8" s="2009"/>
      <c r="G8" s="2009"/>
      <c r="H8" s="2009"/>
      <c r="I8" s="2009"/>
      <c r="J8" s="2009"/>
      <c r="K8" s="2009"/>
      <c r="L8" s="2009"/>
    </row>
    <row r="9" spans="1:12" ht="25.5" customHeight="1">
      <c r="A9" s="2009"/>
      <c r="B9" s="2009"/>
      <c r="C9" s="2009"/>
      <c r="D9" s="2009"/>
      <c r="E9" s="2009"/>
      <c r="F9" s="2009"/>
      <c r="G9" s="2009"/>
      <c r="H9" s="2009"/>
      <c r="I9" s="2009"/>
      <c r="J9" s="2009"/>
      <c r="K9" s="2009"/>
      <c r="L9" s="2009"/>
    </row>
    <row r="10" spans="1:12" ht="25.5" customHeight="1">
      <c r="A10" s="2009"/>
      <c r="B10" s="2009"/>
      <c r="C10" s="2009"/>
      <c r="D10" s="2009"/>
      <c r="E10" s="2009"/>
      <c r="F10" s="2009"/>
      <c r="G10" s="2009"/>
      <c r="H10" s="2009"/>
      <c r="I10" s="2009"/>
      <c r="J10" s="2009"/>
      <c r="K10" s="2009"/>
      <c r="L10" s="2009"/>
    </row>
    <row r="11" spans="1:12" ht="25.5" customHeight="1">
      <c r="A11" s="2009"/>
      <c r="B11" s="2009"/>
      <c r="C11" s="2009"/>
      <c r="D11" s="2009"/>
      <c r="E11" s="2009"/>
      <c r="F11" s="2009"/>
      <c r="G11" s="2009"/>
      <c r="H11" s="2009"/>
      <c r="I11" s="2009"/>
      <c r="J11" s="2009"/>
      <c r="K11" s="2009"/>
      <c r="L11" s="2009"/>
    </row>
    <row r="12" spans="1:12" ht="23.25" customHeight="1">
      <c r="A12" s="2009"/>
      <c r="B12" s="2009"/>
      <c r="C12" s="2009"/>
      <c r="D12" s="2009"/>
      <c r="E12" s="2009"/>
      <c r="F12" s="2009"/>
      <c r="G12" s="2009"/>
      <c r="H12" s="2009"/>
      <c r="I12" s="2009"/>
      <c r="J12" s="2009"/>
      <c r="K12" s="2009"/>
      <c r="L12" s="2009"/>
    </row>
    <row r="13" spans="1:12" ht="25.5" customHeight="1">
      <c r="A13" s="2009"/>
      <c r="B13" s="2009"/>
      <c r="C13" s="2009"/>
      <c r="D13" s="2009"/>
      <c r="E13" s="2009"/>
      <c r="F13" s="2009"/>
      <c r="G13" s="2009"/>
      <c r="H13" s="2009"/>
      <c r="I13" s="2009"/>
      <c r="J13" s="2009"/>
      <c r="K13" s="2009"/>
      <c r="L13" s="2009"/>
    </row>
    <row r="14" spans="1:12" ht="25.5" customHeight="1">
      <c r="A14" s="2009"/>
      <c r="B14" s="2009"/>
      <c r="C14" s="2009"/>
      <c r="D14" s="2009"/>
      <c r="E14" s="2009"/>
      <c r="F14" s="2009"/>
      <c r="G14" s="2009"/>
      <c r="H14" s="2009"/>
      <c r="I14" s="2009"/>
      <c r="J14" s="2009"/>
      <c r="K14" s="2009"/>
      <c r="L14" s="2009"/>
    </row>
    <row r="15" spans="1:12" ht="25.5" customHeight="1">
      <c r="A15" s="2009"/>
      <c r="B15" s="2009"/>
      <c r="C15" s="2009"/>
      <c r="D15" s="2009"/>
      <c r="E15" s="2009"/>
      <c r="F15" s="2009"/>
      <c r="G15" s="2009"/>
      <c r="H15" s="2009"/>
      <c r="I15" s="2009"/>
      <c r="J15" s="2009"/>
      <c r="K15" s="2009"/>
      <c r="L15" s="2009"/>
    </row>
    <row r="16" spans="1:12" ht="25.5" customHeight="1">
      <c r="A16" s="2009"/>
      <c r="B16" s="2009"/>
      <c r="C16" s="2009"/>
      <c r="D16" s="2009"/>
      <c r="E16" s="2009"/>
      <c r="F16" s="2009"/>
      <c r="G16" s="2009"/>
      <c r="H16" s="2009"/>
      <c r="I16" s="2009"/>
      <c r="J16" s="2009"/>
      <c r="K16" s="2009"/>
      <c r="L16" s="2009"/>
    </row>
    <row r="17" spans="1:12" ht="25.5" customHeight="1">
      <c r="A17" s="2009"/>
      <c r="B17" s="2009"/>
      <c r="C17" s="2009"/>
      <c r="D17" s="2009"/>
      <c r="E17" s="2009"/>
      <c r="F17" s="2009"/>
      <c r="G17" s="2009"/>
      <c r="H17" s="2009"/>
      <c r="I17" s="2009"/>
      <c r="J17" s="2009"/>
      <c r="K17" s="2009"/>
      <c r="L17" s="2009"/>
    </row>
    <row r="18" spans="1:12" ht="25.5" customHeight="1">
      <c r="A18" s="2009"/>
      <c r="B18" s="2009"/>
      <c r="C18" s="2009"/>
      <c r="D18" s="2009"/>
      <c r="E18" s="2009"/>
      <c r="F18" s="2009"/>
      <c r="G18" s="2009"/>
      <c r="H18" s="2009"/>
      <c r="I18" s="2009"/>
      <c r="J18" s="2009"/>
      <c r="K18" s="2009"/>
      <c r="L18" s="2009"/>
    </row>
    <row r="19" spans="1:12" ht="25.5" customHeight="1">
      <c r="A19" s="2009"/>
      <c r="B19" s="2009"/>
      <c r="C19" s="2009"/>
      <c r="D19" s="2009"/>
      <c r="E19" s="2009"/>
      <c r="F19" s="2009"/>
      <c r="G19" s="2009"/>
      <c r="H19" s="2009"/>
      <c r="I19" s="2009"/>
      <c r="J19" s="2009"/>
      <c r="K19" s="2009"/>
      <c r="L19" s="2009"/>
    </row>
    <row r="20" spans="1:12" ht="25.5" customHeight="1">
      <c r="A20" s="2009"/>
      <c r="B20" s="2009"/>
      <c r="C20" s="2009"/>
      <c r="D20" s="2009"/>
      <c r="E20" s="2009"/>
      <c r="F20" s="2009"/>
      <c r="G20" s="2009"/>
      <c r="H20" s="2009"/>
      <c r="I20" s="2009"/>
      <c r="J20" s="2009"/>
      <c r="K20" s="2009"/>
      <c r="L20" s="2009"/>
    </row>
    <row r="21" spans="1:12" ht="25.5" customHeight="1">
      <c r="A21" s="2009"/>
      <c r="B21" s="2009"/>
      <c r="C21" s="2009"/>
      <c r="D21" s="2009"/>
      <c r="E21" s="2009"/>
      <c r="F21" s="2009"/>
      <c r="G21" s="2009"/>
      <c r="H21" s="2009"/>
      <c r="I21" s="2009"/>
      <c r="J21" s="2009"/>
      <c r="K21" s="2009"/>
      <c r="L21" s="2009"/>
    </row>
    <row r="22" spans="1:12" ht="25.5" customHeight="1">
      <c r="A22" s="2009"/>
      <c r="B22" s="2009"/>
      <c r="C22" s="2009"/>
      <c r="D22" s="2009"/>
      <c r="E22" s="2009"/>
      <c r="F22" s="2009"/>
      <c r="G22" s="2009"/>
      <c r="H22" s="2009"/>
      <c r="I22" s="2009"/>
      <c r="J22" s="2009"/>
      <c r="K22" s="2009"/>
      <c r="L22" s="2009"/>
    </row>
    <row r="23" spans="1:12" ht="25.5" customHeight="1">
      <c r="A23" s="2009"/>
      <c r="B23" s="2009"/>
      <c r="C23" s="2009"/>
      <c r="D23" s="2009"/>
      <c r="E23" s="2009"/>
      <c r="F23" s="2009"/>
      <c r="G23" s="2009"/>
      <c r="H23" s="2009"/>
      <c r="I23" s="2009"/>
      <c r="J23" s="2009"/>
      <c r="K23" s="2009"/>
      <c r="L23" s="2009"/>
    </row>
    <row r="24" spans="1:12" ht="25.5" customHeight="1">
      <c r="A24" s="2009"/>
      <c r="B24" s="2009"/>
      <c r="C24" s="2009"/>
      <c r="D24" s="2009"/>
      <c r="E24" s="2009"/>
      <c r="F24" s="2009"/>
      <c r="G24" s="2009"/>
      <c r="H24" s="2009"/>
      <c r="I24" s="2009"/>
      <c r="J24" s="2009"/>
      <c r="K24" s="2009"/>
      <c r="L24" s="2009"/>
    </row>
    <row r="25" spans="1:12" ht="25.5" customHeight="1">
      <c r="A25" s="2009"/>
      <c r="B25" s="2009"/>
      <c r="C25" s="2009"/>
      <c r="D25" s="2009"/>
      <c r="E25" s="2009"/>
      <c r="F25" s="2009"/>
      <c r="G25" s="2009"/>
      <c r="H25" s="2009"/>
      <c r="I25" s="2009"/>
      <c r="J25" s="2009"/>
      <c r="K25" s="2009"/>
      <c r="L25" s="2009"/>
    </row>
    <row r="26" spans="1:12" ht="25.5" customHeight="1">
      <c r="A26" s="2009"/>
      <c r="B26" s="2009"/>
      <c r="C26" s="2009"/>
      <c r="D26" s="2009"/>
      <c r="E26" s="2009"/>
      <c r="F26" s="2009"/>
      <c r="G26" s="2009"/>
      <c r="H26" s="2009"/>
      <c r="I26" s="2009"/>
      <c r="J26" s="2009"/>
      <c r="K26" s="2009"/>
      <c r="L26" s="2009"/>
    </row>
    <row r="27" spans="1:12" ht="25.5" customHeight="1">
      <c r="A27" s="2009"/>
      <c r="B27" s="2009"/>
      <c r="C27" s="2009"/>
      <c r="D27" s="2009"/>
      <c r="E27" s="2009"/>
      <c r="F27" s="2009"/>
      <c r="G27" s="2009"/>
      <c r="H27" s="2009"/>
      <c r="I27" s="2009"/>
      <c r="J27" s="2009"/>
      <c r="K27" s="2009"/>
      <c r="L27" s="2009"/>
    </row>
    <row r="28" spans="1:12" ht="25.5" customHeight="1">
      <c r="A28" s="2009"/>
      <c r="B28" s="2009"/>
      <c r="C28" s="2009"/>
      <c r="D28" s="2009"/>
      <c r="E28" s="2009"/>
      <c r="F28" s="2009"/>
      <c r="G28" s="2009"/>
      <c r="H28" s="2009"/>
      <c r="I28" s="2009"/>
      <c r="J28" s="2009"/>
      <c r="K28" s="2009"/>
      <c r="L28" s="2009"/>
    </row>
    <row r="29" spans="1:12" ht="25.5" customHeight="1">
      <c r="A29" s="2009"/>
      <c r="B29" s="2009"/>
      <c r="C29" s="2009"/>
      <c r="D29" s="2009"/>
      <c r="E29" s="2009"/>
      <c r="F29" s="2009"/>
      <c r="G29" s="2009"/>
      <c r="H29" s="2009"/>
      <c r="I29" s="2009"/>
      <c r="J29" s="2009"/>
      <c r="K29" s="2009"/>
      <c r="L29" s="2009"/>
    </row>
    <row r="30" spans="1:12" ht="25.5" customHeight="1">
      <c r="A30" s="2009"/>
      <c r="B30" s="2009"/>
      <c r="C30" s="2009"/>
      <c r="D30" s="2009"/>
      <c r="E30" s="2009"/>
      <c r="F30" s="2009"/>
      <c r="G30" s="2009"/>
      <c r="H30" s="2009"/>
      <c r="I30" s="2009"/>
      <c r="J30" s="2009"/>
      <c r="K30" s="2009"/>
      <c r="L30" s="2009"/>
    </row>
    <row r="31" spans="1:12" ht="25.5" customHeight="1">
      <c r="A31" s="2009"/>
      <c r="B31" s="2009"/>
      <c r="C31" s="2009"/>
      <c r="D31" s="2009"/>
      <c r="E31" s="2009"/>
      <c r="F31" s="2009"/>
      <c r="G31" s="2009"/>
      <c r="H31" s="2009"/>
      <c r="I31" s="2009"/>
      <c r="J31" s="2009"/>
      <c r="K31" s="2009"/>
      <c r="L31" s="2009"/>
    </row>
    <row r="32" spans="1:12" ht="25.5" customHeight="1">
      <c r="A32" s="2009"/>
      <c r="B32" s="2009"/>
      <c r="C32" s="2009"/>
      <c r="D32" s="2009"/>
      <c r="E32" s="2009"/>
      <c r="F32" s="2009"/>
      <c r="G32" s="2009"/>
      <c r="H32" s="2009"/>
      <c r="I32" s="2009"/>
      <c r="J32" s="2009"/>
      <c r="K32" s="2009"/>
      <c r="L32" s="2009"/>
    </row>
    <row r="33" spans="1:12" ht="25.5" customHeight="1">
      <c r="A33" s="2009"/>
      <c r="B33" s="2009"/>
      <c r="C33" s="2009"/>
      <c r="D33" s="2009"/>
      <c r="E33" s="2009"/>
      <c r="F33" s="2009"/>
      <c r="G33" s="2009"/>
      <c r="H33" s="2009"/>
      <c r="I33" s="2009"/>
      <c r="J33" s="2009"/>
      <c r="K33" s="2009"/>
      <c r="L33" s="2009"/>
    </row>
    <row r="34" spans="1:12" ht="25.5" customHeight="1">
      <c r="A34" s="2009"/>
      <c r="B34" s="2009"/>
      <c r="C34" s="2009"/>
      <c r="D34" s="2009"/>
      <c r="E34" s="2009"/>
      <c r="F34" s="2009"/>
      <c r="G34" s="2009"/>
      <c r="H34" s="2009"/>
      <c r="I34" s="2009"/>
      <c r="J34" s="2009"/>
      <c r="K34" s="2009"/>
      <c r="L34" s="2009"/>
    </row>
    <row r="35" spans="1:12">
      <c r="A35" s="2009"/>
      <c r="B35" s="2009"/>
      <c r="C35" s="2009"/>
      <c r="D35" s="2009"/>
      <c r="E35" s="2009"/>
      <c r="F35" s="2009"/>
      <c r="G35" s="2009"/>
      <c r="H35" s="2009"/>
      <c r="I35" s="2009"/>
      <c r="J35" s="2009"/>
      <c r="K35" s="2009"/>
      <c r="L35" s="2009"/>
    </row>
    <row r="36" spans="1:12">
      <c r="A36" s="2009"/>
      <c r="B36" s="2009"/>
      <c r="C36" s="2009"/>
      <c r="D36" s="2009"/>
      <c r="E36" s="2009"/>
      <c r="F36" s="2009"/>
      <c r="G36" s="2009"/>
      <c r="H36" s="2009"/>
      <c r="I36" s="2009"/>
      <c r="J36" s="2009"/>
      <c r="K36" s="2009"/>
      <c r="L36" s="2009"/>
    </row>
    <row r="37" spans="1:12">
      <c r="A37" s="2009"/>
      <c r="B37" s="2009"/>
      <c r="C37" s="2009"/>
      <c r="D37" s="2009"/>
      <c r="E37" s="2009"/>
      <c r="F37" s="2009"/>
      <c r="G37" s="2009"/>
      <c r="H37" s="2009"/>
      <c r="I37" s="2009"/>
      <c r="J37" s="2009"/>
      <c r="K37" s="2009"/>
      <c r="L37" s="2009"/>
    </row>
    <row r="38" spans="1:12">
      <c r="A38" s="2009"/>
      <c r="B38" s="2009"/>
      <c r="C38" s="2009"/>
      <c r="D38" s="2009"/>
      <c r="E38" s="2009"/>
      <c r="F38" s="2009"/>
      <c r="G38" s="2009"/>
      <c r="H38" s="2009"/>
      <c r="I38" s="2009"/>
      <c r="J38" s="2009"/>
      <c r="K38" s="2009"/>
      <c r="L38" s="2009"/>
    </row>
    <row r="39" spans="1:12" ht="51" customHeight="1">
      <c r="A39" s="2009"/>
      <c r="B39" s="2009"/>
      <c r="C39" s="2009"/>
      <c r="D39" s="2009"/>
      <c r="E39" s="2009"/>
      <c r="F39" s="2009"/>
      <c r="G39" s="2009"/>
      <c r="H39" s="2009"/>
      <c r="I39" s="2009"/>
      <c r="J39" s="2009"/>
      <c r="K39" s="2009"/>
      <c r="L39" s="2009"/>
    </row>
    <row r="40" spans="1:12" ht="78" customHeight="1">
      <c r="A40" s="2009"/>
      <c r="B40" s="2009"/>
      <c r="C40" s="2009"/>
      <c r="D40" s="2009"/>
      <c r="E40" s="2009"/>
      <c r="F40" s="2009"/>
      <c r="G40" s="2009"/>
      <c r="H40" s="2009"/>
      <c r="I40" s="2009"/>
      <c r="J40" s="2009"/>
      <c r="K40" s="2009"/>
      <c r="L40" s="2009"/>
    </row>
    <row r="41" spans="1:12" ht="61.5" customHeight="1">
      <c r="A41" s="2009"/>
      <c r="B41" s="2009"/>
      <c r="C41" s="2009"/>
      <c r="D41" s="2009"/>
      <c r="E41" s="2009"/>
      <c r="F41" s="2009"/>
      <c r="G41" s="2009"/>
      <c r="H41" s="2009"/>
      <c r="I41" s="2009"/>
      <c r="J41" s="2009"/>
      <c r="K41" s="2009"/>
      <c r="L41" s="2009"/>
    </row>
    <row r="42" spans="1:12" ht="61.5" customHeight="1">
      <c r="A42" s="2009"/>
      <c r="B42" s="2009"/>
      <c r="C42" s="2009"/>
      <c r="D42" s="2009"/>
      <c r="E42" s="2009"/>
      <c r="F42" s="2009"/>
      <c r="G42" s="2009"/>
      <c r="H42" s="2009"/>
      <c r="I42" s="2009"/>
      <c r="J42" s="2009"/>
      <c r="K42" s="2009"/>
      <c r="L42" s="2009"/>
    </row>
    <row r="43" spans="1:12" ht="61.5" customHeight="1">
      <c r="A43" s="2009"/>
      <c r="B43" s="2009"/>
      <c r="C43" s="2009"/>
      <c r="D43" s="2009"/>
      <c r="E43" s="2009"/>
      <c r="F43" s="2009"/>
      <c r="G43" s="2009"/>
      <c r="H43" s="2009"/>
      <c r="I43" s="2009"/>
      <c r="J43" s="2009"/>
      <c r="K43" s="2009"/>
      <c r="L43" s="2009"/>
    </row>
    <row r="44" spans="1:12" ht="61.5" customHeight="1">
      <c r="A44" s="2009"/>
      <c r="B44" s="2009"/>
      <c r="C44" s="2009"/>
      <c r="D44" s="2009"/>
      <c r="E44" s="2009"/>
      <c r="F44" s="2009"/>
      <c r="G44" s="2009"/>
      <c r="H44" s="2009"/>
      <c r="I44" s="2009"/>
      <c r="J44" s="2009"/>
      <c r="K44" s="2009"/>
      <c r="L44" s="2009"/>
    </row>
    <row r="45" spans="1:12" ht="61.5" customHeight="1">
      <c r="A45" s="2009"/>
      <c r="B45" s="2009"/>
      <c r="C45" s="2009"/>
      <c r="D45" s="2009"/>
      <c r="E45" s="2009"/>
      <c r="F45" s="2009"/>
      <c r="G45" s="2009"/>
      <c r="H45" s="2009"/>
      <c r="I45" s="2009"/>
      <c r="J45" s="2009"/>
      <c r="K45" s="2009"/>
      <c r="L45" s="2009"/>
    </row>
    <row r="46" spans="1:12" ht="61.5" customHeight="1">
      <c r="A46" s="2009"/>
      <c r="B46" s="2009"/>
      <c r="C46" s="2009"/>
      <c r="D46" s="2009"/>
      <c r="E46" s="2009"/>
      <c r="F46" s="2009"/>
      <c r="G46" s="2009"/>
      <c r="H46" s="2009"/>
      <c r="I46" s="2009"/>
      <c r="J46" s="2009"/>
      <c r="K46" s="2009"/>
      <c r="L46" s="2009"/>
    </row>
    <row r="47" spans="1:12" ht="61.5" customHeight="1">
      <c r="A47" s="2009"/>
      <c r="B47" s="2009"/>
      <c r="C47" s="2009"/>
      <c r="D47" s="2009"/>
      <c r="E47" s="2009"/>
      <c r="F47" s="2009"/>
      <c r="G47" s="2009"/>
      <c r="H47" s="2009"/>
      <c r="I47" s="2009"/>
      <c r="J47" s="2009"/>
      <c r="K47" s="2009"/>
      <c r="L47" s="2009"/>
    </row>
    <row r="48" spans="1:12" ht="61.5" customHeight="1">
      <c r="A48" s="2009"/>
      <c r="B48" s="2009"/>
      <c r="C48" s="2009"/>
      <c r="D48" s="2009"/>
      <c r="E48" s="2009"/>
      <c r="F48" s="2009"/>
      <c r="G48" s="2009"/>
      <c r="H48" s="2009"/>
      <c r="I48" s="2009"/>
      <c r="J48" s="2009"/>
      <c r="K48" s="2009"/>
      <c r="L48" s="2009"/>
    </row>
    <row r="49" spans="1:12">
      <c r="A49" s="2009"/>
      <c r="B49" s="2009"/>
      <c r="C49" s="2009"/>
      <c r="D49" s="2009"/>
      <c r="E49" s="2009"/>
      <c r="F49" s="2009"/>
      <c r="G49" s="2009"/>
      <c r="H49" s="2009"/>
      <c r="I49" s="2009"/>
      <c r="J49" s="2009"/>
      <c r="K49" s="2009"/>
      <c r="L49" s="2009"/>
    </row>
    <row r="52" spans="1:12">
      <c r="B52" s="741"/>
      <c r="C52" s="741"/>
      <c r="D52" s="741"/>
      <c r="E52" s="741"/>
      <c r="F52" s="741"/>
      <c r="G52" s="741"/>
      <c r="H52" s="741"/>
      <c r="I52" s="741"/>
      <c r="J52" s="741"/>
      <c r="K52" s="741"/>
      <c r="L52" s="741"/>
    </row>
  </sheetData>
  <mergeCells count="2">
    <mergeCell ref="A1:L1"/>
    <mergeCell ref="A3:L49"/>
  </mergeCells>
  <printOptions horizontalCentered="1" verticalCentered="1"/>
  <pageMargins left="0.39370078740157483" right="0.39370078740157483" top="0.23622047244094491" bottom="0.23622047244094491" header="0.31496062992125984" footer="0.31496062992125984"/>
  <pageSetup scale="4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7">
    <tabColor rgb="FFFFFF00"/>
    <pageSetUpPr fitToPage="1"/>
  </sheetPr>
  <dimension ref="A1:AB93"/>
  <sheetViews>
    <sheetView showGridLines="0" view="pageBreakPreview" zoomScale="55" zoomScaleNormal="100" zoomScaleSheetLayoutView="55" zoomScalePageLayoutView="62" workbookViewId="0">
      <selection activeCell="O7" sqref="O7"/>
    </sheetView>
  </sheetViews>
  <sheetFormatPr baseColWidth="10" defaultColWidth="11.42578125" defaultRowHeight="14.25"/>
  <cols>
    <col min="1" max="1" width="18.42578125" style="712" customWidth="1"/>
    <col min="2" max="2" width="20" style="712" customWidth="1"/>
    <col min="3" max="3" width="19.140625" style="712" customWidth="1"/>
    <col min="4" max="4" width="16.140625" style="712" customWidth="1"/>
    <col min="5" max="5" width="19.42578125" style="712" customWidth="1"/>
    <col min="6" max="6" width="16.85546875" style="712" customWidth="1"/>
    <col min="7" max="7" width="16.42578125" style="712" customWidth="1"/>
    <col min="8" max="8" width="14.85546875" style="712" customWidth="1"/>
    <col min="9" max="9" width="22.42578125" style="712" customWidth="1"/>
    <col min="10" max="10" width="18.7109375" style="712" customWidth="1"/>
    <col min="11" max="11" width="17.140625" style="712" customWidth="1"/>
    <col min="12" max="12" width="18" style="712" bestFit="1" customWidth="1"/>
    <col min="13" max="13" width="17.42578125" style="712" customWidth="1"/>
    <col min="14" max="14" width="24.7109375" style="712" customWidth="1"/>
    <col min="15" max="15" width="20.42578125" style="712" customWidth="1"/>
    <col min="16" max="16" width="14.7109375" style="712" customWidth="1"/>
    <col min="17" max="17" width="13" style="712" customWidth="1"/>
    <col min="18" max="21" width="11.42578125" style="712"/>
    <col min="22" max="22" width="18.7109375" style="712" bestFit="1" customWidth="1"/>
    <col min="23" max="16384" width="11.42578125" style="712"/>
  </cols>
  <sheetData>
    <row r="1" spans="1:17" ht="88.5" customHeight="1">
      <c r="A1" s="2010"/>
      <c r="B1" s="2010"/>
      <c r="C1" s="2010"/>
      <c r="D1" s="2010"/>
      <c r="E1" s="2010"/>
      <c r="F1" s="2010"/>
      <c r="G1" s="2010"/>
      <c r="H1" s="2010"/>
      <c r="I1" s="2010"/>
      <c r="J1" s="2010"/>
      <c r="K1" s="2010"/>
    </row>
    <row r="2" spans="1:17" ht="344.25" customHeight="1">
      <c r="A2" s="2012" t="s">
        <v>1182</v>
      </c>
      <c r="B2" s="2013"/>
      <c r="C2" s="2013"/>
      <c r="D2" s="2013"/>
      <c r="E2" s="2013"/>
      <c r="F2" s="2013"/>
      <c r="G2" s="2013"/>
      <c r="H2" s="2013"/>
      <c r="I2" s="2013"/>
      <c r="J2" s="2013"/>
      <c r="K2" s="2013"/>
      <c r="L2" s="817"/>
      <c r="M2" s="817"/>
      <c r="N2" s="818"/>
      <c r="O2" s="818"/>
      <c r="P2" s="818"/>
      <c r="Q2" s="818"/>
    </row>
    <row r="3" spans="1:17" ht="204" customHeight="1">
      <c r="A3" s="2012"/>
      <c r="B3" s="2013"/>
      <c r="C3" s="2013"/>
      <c r="D3" s="2013"/>
      <c r="E3" s="2013"/>
      <c r="F3" s="2013"/>
      <c r="G3" s="2013"/>
      <c r="H3" s="2013"/>
      <c r="I3" s="2013"/>
      <c r="J3" s="2013"/>
      <c r="K3" s="2013"/>
      <c r="L3" s="817"/>
      <c r="M3" s="817"/>
      <c r="N3" s="818"/>
      <c r="O3" s="818"/>
      <c r="P3" s="818"/>
      <c r="Q3" s="818"/>
    </row>
    <row r="4" spans="1:17" ht="204" customHeight="1">
      <c r="A4" s="2012"/>
      <c r="B4" s="2013"/>
      <c r="C4" s="2013"/>
      <c r="D4" s="2013"/>
      <c r="E4" s="2013"/>
      <c r="F4" s="2013"/>
      <c r="G4" s="2013"/>
      <c r="H4" s="2013"/>
      <c r="I4" s="2013"/>
      <c r="J4" s="2013"/>
      <c r="K4" s="2013"/>
      <c r="L4" s="817"/>
      <c r="M4" s="817"/>
      <c r="N4" s="818"/>
      <c r="O4" s="818"/>
      <c r="P4" s="818"/>
      <c r="Q4" s="818"/>
    </row>
    <row r="5" spans="1:17" ht="324" customHeight="1">
      <c r="A5" s="2013"/>
      <c r="B5" s="2013"/>
      <c r="C5" s="2013"/>
      <c r="D5" s="2013"/>
      <c r="E5" s="2013"/>
      <c r="F5" s="2013"/>
      <c r="G5" s="2013"/>
      <c r="H5" s="2013"/>
      <c r="I5" s="2013"/>
      <c r="J5" s="2013"/>
      <c r="K5" s="2013"/>
      <c r="L5" s="817"/>
      <c r="M5" s="817"/>
      <c r="N5" s="818"/>
      <c r="O5" s="818"/>
      <c r="P5" s="818"/>
      <c r="Q5" s="818"/>
    </row>
    <row r="6" spans="1:17" ht="204" customHeight="1">
      <c r="A6" s="2013"/>
      <c r="B6" s="2013"/>
      <c r="C6" s="2013"/>
      <c r="D6" s="2013"/>
      <c r="E6" s="2013"/>
      <c r="F6" s="2013"/>
      <c r="G6" s="2013"/>
      <c r="H6" s="2013"/>
      <c r="I6" s="2013"/>
      <c r="J6" s="2013"/>
      <c r="K6" s="2013"/>
      <c r="L6" s="817"/>
      <c r="M6" s="817"/>
      <c r="N6" s="818"/>
      <c r="O6" s="818"/>
      <c r="P6" s="818"/>
      <c r="Q6" s="818"/>
    </row>
    <row r="7" spans="1:17" ht="334.5" customHeight="1">
      <c r="A7" s="2013"/>
      <c r="B7" s="2013"/>
      <c r="C7" s="2013"/>
      <c r="D7" s="2013"/>
      <c r="E7" s="2013"/>
      <c r="F7" s="2013"/>
      <c r="G7" s="2013"/>
      <c r="H7" s="2013"/>
      <c r="I7" s="2013"/>
      <c r="J7" s="2013"/>
      <c r="K7" s="2013"/>
      <c r="L7" s="817"/>
      <c r="M7" s="817"/>
      <c r="N7" s="818"/>
      <c r="O7" s="818"/>
      <c r="P7" s="818"/>
      <c r="Q7" s="818"/>
    </row>
    <row r="8" spans="1:17" ht="25.5" customHeight="1">
      <c r="L8" s="817"/>
      <c r="M8" s="817"/>
      <c r="N8" s="818"/>
      <c r="O8" s="818"/>
      <c r="P8" s="818"/>
      <c r="Q8" s="818"/>
    </row>
    <row r="9" spans="1:17" ht="25.5" customHeight="1">
      <c r="L9" s="817"/>
      <c r="M9" s="817"/>
      <c r="N9" s="818"/>
      <c r="O9" s="818"/>
      <c r="P9" s="818"/>
      <c r="Q9" s="818"/>
    </row>
    <row r="10" spans="1:17" ht="25.5" customHeight="1">
      <c r="L10" s="817"/>
      <c r="M10" s="817"/>
      <c r="N10" s="818"/>
      <c r="O10" s="818"/>
      <c r="P10" s="818"/>
      <c r="Q10" s="818"/>
    </row>
    <row r="11" spans="1:17" ht="25.5" customHeight="1">
      <c r="L11" s="817"/>
      <c r="M11" s="817"/>
      <c r="N11" s="818"/>
      <c r="O11" s="818"/>
      <c r="P11" s="818"/>
      <c r="Q11" s="818"/>
    </row>
    <row r="12" spans="1:17" ht="25.5" customHeight="1">
      <c r="L12" s="817"/>
      <c r="M12" s="817"/>
      <c r="N12" s="818"/>
      <c r="O12" s="818"/>
      <c r="P12" s="818"/>
      <c r="Q12" s="818"/>
    </row>
    <row r="13" spans="1:17" ht="25.5" customHeight="1">
      <c r="L13" s="817"/>
      <c r="M13" s="817"/>
      <c r="N13" s="818"/>
      <c r="O13" s="818"/>
      <c r="P13" s="818"/>
      <c r="Q13" s="818"/>
    </row>
    <row r="14" spans="1:17" ht="23.25" customHeight="1">
      <c r="L14" s="817"/>
      <c r="M14" s="817"/>
      <c r="N14" s="818"/>
      <c r="O14" s="818"/>
      <c r="P14" s="818"/>
      <c r="Q14" s="818"/>
    </row>
    <row r="15" spans="1:17" ht="25.5" customHeight="1">
      <c r="A15" s="1226"/>
      <c r="B15" s="1226"/>
      <c r="C15" s="1226"/>
      <c r="D15" s="1226"/>
      <c r="E15" s="1226"/>
      <c r="F15" s="1226"/>
      <c r="G15" s="1226"/>
      <c r="H15" s="1226"/>
      <c r="I15" s="1226"/>
      <c r="J15" s="1226"/>
      <c r="K15" s="1226"/>
      <c r="M15" s="817"/>
      <c r="N15" s="818"/>
      <c r="O15" s="818"/>
      <c r="P15" s="818"/>
      <c r="Q15" s="818"/>
    </row>
    <row r="16" spans="1:17" ht="25.5" customHeight="1">
      <c r="A16" s="1226"/>
      <c r="B16" s="1226"/>
      <c r="C16" s="1226"/>
      <c r="D16" s="1226"/>
      <c r="E16" s="1226"/>
      <c r="F16" s="1226"/>
      <c r="G16" s="1226"/>
      <c r="H16" s="1226"/>
      <c r="I16" s="1226"/>
      <c r="J16" s="1226"/>
      <c r="K16" s="1226"/>
      <c r="L16" s="1226"/>
      <c r="M16" s="1226"/>
      <c r="N16" s="1226"/>
      <c r="O16" s="1226"/>
      <c r="P16" s="1226"/>
      <c r="Q16" s="1226"/>
    </row>
    <row r="17" spans="1:28" ht="25.5" customHeight="1">
      <c r="A17" s="1226"/>
      <c r="B17" s="1226"/>
      <c r="C17" s="1226"/>
      <c r="D17" s="1226"/>
      <c r="E17" s="1226"/>
      <c r="F17" s="1226"/>
      <c r="G17" s="1226"/>
      <c r="H17" s="1226"/>
      <c r="I17" s="1226"/>
      <c r="J17" s="1226"/>
      <c r="K17" s="1226"/>
      <c r="L17" s="1226"/>
      <c r="M17" s="1226"/>
      <c r="N17" s="1226"/>
      <c r="O17" s="1226"/>
      <c r="P17" s="1226"/>
      <c r="Q17" s="1226"/>
      <c r="AB17" s="712" t="s">
        <v>6</v>
      </c>
    </row>
    <row r="18" spans="1:28" ht="25.5" customHeight="1">
      <c r="A18" s="1226"/>
      <c r="B18" s="1226"/>
      <c r="C18" s="1226"/>
      <c r="D18" s="1226"/>
      <c r="E18" s="1226"/>
      <c r="F18" s="1226"/>
      <c r="G18" s="1226"/>
      <c r="H18" s="1226"/>
      <c r="I18" s="1226"/>
      <c r="J18" s="1226"/>
      <c r="K18" s="1226"/>
      <c r="L18" s="1226"/>
      <c r="M18" s="1226"/>
      <c r="N18" s="1226"/>
      <c r="O18" s="1226"/>
      <c r="P18" s="1226"/>
      <c r="Q18" s="1226"/>
    </row>
    <row r="19" spans="1:28" ht="25.5" customHeight="1">
      <c r="A19" s="1226"/>
      <c r="B19" s="1226"/>
      <c r="C19" s="1226"/>
      <c r="D19" s="1226"/>
      <c r="E19" s="1226"/>
      <c r="F19" s="1226"/>
      <c r="G19" s="1226"/>
      <c r="H19" s="1226"/>
      <c r="I19" s="1226"/>
      <c r="J19" s="1226"/>
      <c r="K19" s="1226"/>
      <c r="L19" s="1226"/>
      <c r="M19" s="1226"/>
      <c r="N19" s="1226"/>
      <c r="O19" s="1226"/>
      <c r="P19" s="1226"/>
      <c r="Q19" s="1226"/>
    </row>
    <row r="20" spans="1:28" ht="25.5" customHeight="1">
      <c r="A20" s="1226"/>
      <c r="B20" s="1226"/>
      <c r="C20" s="1226"/>
      <c r="D20" s="1226"/>
      <c r="E20" s="1226"/>
      <c r="F20" s="1226"/>
      <c r="G20" s="1226"/>
      <c r="H20" s="1226"/>
      <c r="I20" s="1226"/>
      <c r="J20" s="1226"/>
      <c r="K20" s="1226"/>
      <c r="L20" s="1226"/>
      <c r="M20" s="1226"/>
      <c r="N20" s="1226"/>
      <c r="O20" s="1226"/>
      <c r="P20" s="1226"/>
      <c r="Q20" s="1226"/>
    </row>
    <row r="21" spans="1:28" ht="25.5" customHeight="1">
      <c r="A21" s="1226"/>
      <c r="B21" s="1226"/>
      <c r="C21" s="1226"/>
      <c r="D21" s="1226"/>
      <c r="E21" s="1226"/>
      <c r="F21" s="1226"/>
      <c r="G21" s="1226"/>
      <c r="H21" s="1226"/>
      <c r="I21" s="1226"/>
      <c r="J21" s="1226"/>
      <c r="K21" s="1226"/>
      <c r="L21" s="1226"/>
      <c r="M21" s="1226"/>
      <c r="N21" s="1226"/>
      <c r="O21" s="1226"/>
      <c r="P21" s="1226"/>
      <c r="Q21" s="1226"/>
    </row>
    <row r="22" spans="1:28" ht="25.5" customHeight="1">
      <c r="A22" s="1226"/>
      <c r="B22" s="1226"/>
      <c r="C22" s="1226"/>
      <c r="D22" s="1226"/>
      <c r="E22" s="1226"/>
      <c r="F22" s="1226"/>
      <c r="G22" s="1226"/>
      <c r="H22" s="1226"/>
      <c r="I22" s="1226"/>
      <c r="J22" s="1226"/>
      <c r="K22" s="1226"/>
      <c r="L22" s="1226"/>
      <c r="M22" s="1226"/>
      <c r="N22" s="1226"/>
      <c r="O22" s="1226"/>
      <c r="P22" s="1226"/>
      <c r="Q22" s="1226"/>
    </row>
    <row r="23" spans="1:28" ht="25.5" customHeight="1">
      <c r="A23" s="1226"/>
      <c r="B23" s="1226"/>
      <c r="C23" s="1226"/>
      <c r="D23" s="1226"/>
      <c r="E23" s="1226"/>
      <c r="F23" s="1226"/>
      <c r="G23" s="1226"/>
      <c r="H23" s="1226"/>
      <c r="I23" s="1226"/>
      <c r="J23" s="1226"/>
      <c r="K23" s="1226"/>
      <c r="L23" s="1226"/>
      <c r="M23" s="1226"/>
      <c r="N23" s="1226"/>
      <c r="O23" s="1226"/>
      <c r="P23" s="1226"/>
      <c r="Q23" s="1226"/>
    </row>
    <row r="24" spans="1:28" ht="25.5" customHeight="1">
      <c r="A24" s="1226"/>
      <c r="B24" s="1226"/>
      <c r="C24" s="1226"/>
      <c r="D24" s="1226"/>
      <c r="E24" s="1226"/>
      <c r="F24" s="1226"/>
      <c r="G24" s="1226"/>
      <c r="H24" s="1226"/>
      <c r="I24" s="1226"/>
      <c r="J24" s="1226"/>
      <c r="K24" s="1226"/>
      <c r="L24" s="1226"/>
      <c r="M24" s="1226"/>
      <c r="N24" s="1226"/>
      <c r="O24" s="1226"/>
      <c r="P24" s="1226"/>
      <c r="Q24" s="1226"/>
    </row>
    <row r="25" spans="1:28" ht="25.5" customHeight="1">
      <c r="A25" s="1226"/>
      <c r="B25" s="1226"/>
      <c r="C25" s="1226"/>
      <c r="D25" s="1226"/>
      <c r="E25" s="1226"/>
      <c r="F25" s="1226"/>
      <c r="G25" s="1226"/>
      <c r="H25" s="1226"/>
      <c r="I25" s="1226"/>
      <c r="J25" s="1226"/>
      <c r="K25" s="1226"/>
      <c r="L25" s="1226"/>
      <c r="M25" s="1226"/>
      <c r="N25" s="1226"/>
      <c r="O25" s="1226"/>
      <c r="P25" s="1226"/>
      <c r="Q25" s="1226"/>
    </row>
    <row r="26" spans="1:28" ht="25.5" customHeight="1">
      <c r="A26" s="1226"/>
      <c r="B26" s="1226"/>
      <c r="C26" s="1226"/>
      <c r="D26" s="1226"/>
      <c r="E26" s="1226"/>
      <c r="F26" s="1226"/>
      <c r="G26" s="1226"/>
      <c r="H26" s="1226"/>
      <c r="I26" s="1226"/>
      <c r="J26" s="1226"/>
      <c r="K26" s="1226"/>
      <c r="L26" s="1226"/>
      <c r="M26" s="1226"/>
      <c r="N26" s="1226"/>
      <c r="O26" s="1226"/>
      <c r="P26" s="1226"/>
      <c r="Q26" s="1226"/>
    </row>
    <row r="27" spans="1:28" ht="25.5" customHeight="1">
      <c r="A27" s="1226"/>
      <c r="B27" s="1226"/>
      <c r="C27" s="1226"/>
      <c r="D27" s="1226"/>
      <c r="E27" s="1226"/>
      <c r="F27" s="1226"/>
      <c r="G27" s="1226"/>
      <c r="H27" s="1226"/>
      <c r="I27" s="1226"/>
      <c r="J27" s="1226"/>
      <c r="K27" s="1226"/>
      <c r="L27" s="1226"/>
      <c r="M27" s="1226"/>
      <c r="N27" s="1226"/>
      <c r="O27" s="1226"/>
      <c r="P27" s="1226"/>
      <c r="Q27" s="1226"/>
    </row>
    <row r="28" spans="1:28" ht="25.5" customHeight="1">
      <c r="A28" s="1226"/>
      <c r="B28" s="1226"/>
      <c r="C28" s="1226"/>
      <c r="D28" s="1226"/>
      <c r="E28" s="1226"/>
      <c r="F28" s="1226"/>
      <c r="G28" s="1226"/>
      <c r="H28" s="1226"/>
      <c r="I28" s="1226"/>
      <c r="J28" s="1226"/>
      <c r="K28" s="1226"/>
      <c r="L28" s="1226"/>
      <c r="M28" s="1226"/>
      <c r="N28" s="1226"/>
      <c r="O28" s="1226"/>
      <c r="P28" s="1226"/>
      <c r="Q28" s="1226"/>
    </row>
    <row r="29" spans="1:28" ht="25.5" customHeight="1">
      <c r="A29" s="1226"/>
      <c r="B29" s="1226"/>
      <c r="C29" s="1226"/>
      <c r="D29" s="1226"/>
      <c r="E29" s="1226"/>
      <c r="F29" s="1226"/>
      <c r="G29" s="1226"/>
      <c r="H29" s="1226"/>
      <c r="I29" s="1226"/>
      <c r="J29" s="1226"/>
      <c r="K29" s="1226"/>
      <c r="L29" s="1226"/>
      <c r="M29" s="1226"/>
      <c r="N29" s="1226"/>
      <c r="O29" s="1226"/>
      <c r="P29" s="1226"/>
      <c r="Q29" s="1226"/>
      <c r="R29" s="712" t="s">
        <v>6</v>
      </c>
    </row>
    <row r="30" spans="1:28" ht="25.5" customHeight="1">
      <c r="A30" s="1226"/>
      <c r="B30" s="1226"/>
      <c r="C30" s="1226"/>
      <c r="D30" s="1226"/>
      <c r="E30" s="1226"/>
      <c r="F30" s="1226"/>
      <c r="G30" s="1226"/>
      <c r="H30" s="1226"/>
      <c r="I30" s="1226"/>
      <c r="J30" s="1226"/>
      <c r="K30" s="1226"/>
      <c r="L30" s="1226"/>
      <c r="M30" s="1226"/>
      <c r="N30" s="1226"/>
      <c r="O30" s="1226"/>
      <c r="P30" s="1226"/>
      <c r="Q30" s="1226"/>
    </row>
    <row r="31" spans="1:28" ht="25.5" customHeight="1">
      <c r="A31" s="1226"/>
      <c r="B31" s="1226"/>
      <c r="C31" s="1226"/>
      <c r="D31" s="1226"/>
      <c r="E31" s="1226"/>
      <c r="F31" s="1226"/>
      <c r="G31" s="1226"/>
      <c r="H31" s="1226"/>
      <c r="I31" s="1226"/>
      <c r="J31" s="1226"/>
      <c r="K31" s="1226"/>
      <c r="L31" s="1226"/>
      <c r="M31" s="1226"/>
      <c r="N31" s="1226"/>
      <c r="O31" s="1226"/>
      <c r="P31" s="1226"/>
      <c r="Q31" s="1226"/>
    </row>
    <row r="32" spans="1:28" ht="25.5" customHeight="1">
      <c r="A32" s="1226"/>
      <c r="B32" s="1226"/>
      <c r="C32" s="1226"/>
      <c r="D32" s="1226"/>
      <c r="E32" s="1226"/>
      <c r="F32" s="1226"/>
      <c r="G32" s="1226"/>
      <c r="H32" s="1226"/>
      <c r="I32" s="1226"/>
      <c r="J32" s="1226"/>
      <c r="K32" s="1226"/>
      <c r="L32" s="1226"/>
      <c r="M32" s="1226"/>
      <c r="N32" s="1226"/>
      <c r="O32" s="1226"/>
      <c r="P32" s="1226"/>
      <c r="Q32" s="1226"/>
    </row>
    <row r="33" spans="1:25" ht="25.5" customHeight="1">
      <c r="A33" s="1226"/>
      <c r="B33" s="1226"/>
      <c r="C33" s="1226"/>
      <c r="D33" s="1226"/>
      <c r="E33" s="1226"/>
      <c r="F33" s="1226"/>
      <c r="G33" s="1226"/>
      <c r="H33" s="1226"/>
      <c r="I33" s="1226"/>
      <c r="J33" s="1226"/>
      <c r="K33" s="1226"/>
      <c r="L33" s="1226"/>
      <c r="M33" s="1226"/>
      <c r="N33" s="1226"/>
      <c r="O33" s="1226"/>
      <c r="P33" s="1226"/>
      <c r="Q33" s="1226"/>
    </row>
    <row r="34" spans="1:25" ht="25.5" customHeight="1">
      <c r="A34" s="1226"/>
      <c r="B34" s="1226"/>
      <c r="C34" s="1226"/>
      <c r="D34" s="1226"/>
      <c r="E34" s="1226"/>
      <c r="F34" s="1226"/>
      <c r="G34" s="1226"/>
      <c r="H34" s="1226"/>
      <c r="I34" s="1226"/>
      <c r="J34" s="1226"/>
      <c r="K34" s="1226"/>
      <c r="L34" s="1226"/>
      <c r="M34" s="1226"/>
      <c r="N34" s="1226"/>
      <c r="O34" s="1226"/>
      <c r="P34" s="1226"/>
      <c r="Q34" s="1226"/>
    </row>
    <row r="35" spans="1:25" ht="25.5" customHeight="1">
      <c r="A35" s="1226"/>
      <c r="B35" s="1226"/>
      <c r="C35" s="1226"/>
      <c r="D35" s="1226"/>
      <c r="E35" s="1226"/>
      <c r="F35" s="1226"/>
      <c r="G35" s="1226"/>
      <c r="H35" s="1226"/>
      <c r="I35" s="1226"/>
      <c r="J35" s="1226"/>
      <c r="K35" s="1226"/>
      <c r="L35" s="1226"/>
      <c r="M35" s="1226"/>
      <c r="N35" s="1226"/>
      <c r="O35" s="1226"/>
      <c r="P35" s="1226"/>
      <c r="Q35" s="1226"/>
    </row>
    <row r="36" spans="1:25" ht="25.5" customHeight="1">
      <c r="A36" s="1226"/>
      <c r="B36" s="1226"/>
      <c r="C36" s="1226"/>
      <c r="D36" s="1226"/>
      <c r="E36" s="1226"/>
      <c r="F36" s="1226"/>
      <c r="G36" s="1226"/>
      <c r="H36" s="1226"/>
      <c r="I36" s="1226"/>
      <c r="J36" s="1226"/>
      <c r="K36" s="1226"/>
      <c r="L36" s="1226"/>
      <c r="M36" s="1226"/>
      <c r="N36" s="1226"/>
      <c r="O36" s="1226"/>
      <c r="P36" s="1226"/>
      <c r="Q36" s="1226"/>
    </row>
    <row r="37" spans="1:25">
      <c r="N37" s="775"/>
      <c r="O37" s="775"/>
      <c r="P37" s="775"/>
      <c r="Q37" s="775"/>
      <c r="R37" s="741"/>
      <c r="S37" s="741"/>
      <c r="T37" s="741"/>
      <c r="U37" s="741"/>
      <c r="V37" s="741"/>
      <c r="W37" s="741"/>
    </row>
    <row r="38" spans="1:25">
      <c r="N38" s="775"/>
      <c r="O38" s="775"/>
      <c r="P38" s="775"/>
      <c r="Q38" s="775"/>
      <c r="R38" s="741"/>
      <c r="S38" s="741"/>
      <c r="T38" s="741"/>
      <c r="U38" s="741"/>
      <c r="V38" s="741"/>
      <c r="W38" s="741"/>
    </row>
    <row r="39" spans="1:25">
      <c r="N39" s="775"/>
      <c r="O39" s="775"/>
      <c r="P39" s="775"/>
      <c r="Q39" s="775"/>
      <c r="R39" s="741"/>
      <c r="S39" s="741"/>
      <c r="T39" s="741"/>
      <c r="U39" s="741"/>
      <c r="V39" s="741"/>
      <c r="W39" s="741"/>
    </row>
    <row r="40" spans="1:25">
      <c r="N40" s="775"/>
      <c r="O40" s="775"/>
      <c r="P40" s="775"/>
      <c r="Q40" s="775"/>
      <c r="R40" s="741"/>
      <c r="S40" s="741"/>
      <c r="T40" s="741"/>
      <c r="U40" s="741"/>
      <c r="V40" s="741"/>
      <c r="W40" s="741"/>
    </row>
    <row r="41" spans="1:25" ht="51" customHeight="1">
      <c r="N41" s="775"/>
      <c r="O41" s="775"/>
      <c r="P41" s="775"/>
      <c r="Q41" s="775"/>
      <c r="R41" s="741"/>
      <c r="S41" s="741"/>
      <c r="T41" s="741"/>
      <c r="U41" s="741"/>
      <c r="V41" s="741"/>
      <c r="W41" s="741"/>
    </row>
    <row r="42" spans="1:25" ht="78" customHeight="1">
      <c r="A42" s="2011"/>
      <c r="B42" s="2011"/>
      <c r="C42" s="2011"/>
      <c r="D42" s="2011"/>
      <c r="E42" s="2011"/>
      <c r="F42" s="2011"/>
      <c r="G42" s="2011"/>
      <c r="H42" s="2011"/>
      <c r="I42" s="2011"/>
      <c r="J42" s="2011"/>
      <c r="K42" s="2011"/>
      <c r="L42" s="2011"/>
      <c r="M42" s="2011"/>
      <c r="N42" s="2011"/>
      <c r="O42" s="2011"/>
      <c r="P42" s="2011"/>
      <c r="Q42" s="2011"/>
      <c r="R42" s="2011"/>
      <c r="S42" s="2011"/>
      <c r="T42" s="2011"/>
      <c r="U42" s="741"/>
      <c r="V42" s="741"/>
      <c r="W42" s="741"/>
    </row>
    <row r="43" spans="1:25">
      <c r="N43" s="741"/>
      <c r="O43" s="741"/>
      <c r="P43" s="741"/>
      <c r="Q43" s="741"/>
      <c r="R43" s="741"/>
    </row>
    <row r="44" spans="1:25">
      <c r="N44" s="741"/>
      <c r="O44" s="741"/>
      <c r="P44" s="741"/>
      <c r="Q44" s="741"/>
      <c r="R44" s="741"/>
    </row>
    <row r="45" spans="1:25">
      <c r="N45" s="741"/>
      <c r="O45" s="741"/>
      <c r="P45" s="741"/>
      <c r="Q45" s="741"/>
      <c r="R45" s="741"/>
    </row>
    <row r="46" spans="1:25">
      <c r="N46" s="741"/>
      <c r="O46" s="741"/>
      <c r="P46" s="741"/>
      <c r="Q46" s="741"/>
      <c r="R46" s="741"/>
    </row>
    <row r="47" spans="1:25">
      <c r="N47" s="741"/>
      <c r="O47" s="741"/>
      <c r="P47" s="741"/>
      <c r="Q47" s="741"/>
      <c r="R47" s="741"/>
    </row>
    <row r="48" spans="1:25">
      <c r="N48" s="741"/>
      <c r="O48" s="741"/>
      <c r="P48" s="741"/>
      <c r="Q48" s="741"/>
      <c r="R48" s="741"/>
      <c r="S48" s="741"/>
      <c r="T48" s="741"/>
      <c r="U48" s="741"/>
      <c r="V48" s="741"/>
      <c r="W48" s="741"/>
      <c r="X48" s="741"/>
      <c r="Y48" s="741"/>
    </row>
    <row r="49" spans="2:25">
      <c r="N49" s="741"/>
      <c r="O49" s="741"/>
      <c r="P49" s="741"/>
      <c r="Q49" s="741"/>
      <c r="R49" s="741"/>
      <c r="S49" s="741"/>
      <c r="T49" s="741"/>
      <c r="U49" s="741"/>
      <c r="V49" s="741"/>
      <c r="W49" s="741"/>
      <c r="X49" s="741"/>
      <c r="Y49" s="741"/>
    </row>
    <row r="50" spans="2:25">
      <c r="N50" s="741"/>
      <c r="O50" s="741"/>
      <c r="P50" s="741"/>
      <c r="Q50" s="741"/>
      <c r="R50" s="741"/>
      <c r="S50" s="741"/>
      <c r="T50" s="741"/>
      <c r="U50" s="741"/>
      <c r="V50" s="741"/>
      <c r="W50" s="741"/>
      <c r="X50" s="741"/>
      <c r="Y50" s="741"/>
    </row>
    <row r="51" spans="2:25">
      <c r="N51" s="741"/>
      <c r="O51" s="741"/>
      <c r="P51" s="741"/>
      <c r="Q51" s="741"/>
      <c r="R51" s="741"/>
      <c r="S51" s="741"/>
      <c r="T51" s="741"/>
      <c r="U51" s="741"/>
      <c r="V51" s="741"/>
      <c r="W51" s="741"/>
      <c r="X51" s="741"/>
      <c r="Y51" s="741"/>
    </row>
    <row r="52" spans="2:25">
      <c r="N52" s="741"/>
      <c r="O52" s="741"/>
      <c r="P52" s="741"/>
      <c r="Q52" s="741"/>
      <c r="R52" s="741"/>
      <c r="S52" s="741"/>
      <c r="T52" s="741"/>
      <c r="U52" s="741"/>
      <c r="V52" s="741"/>
      <c r="W52" s="741"/>
      <c r="X52" s="741"/>
      <c r="Y52" s="741"/>
    </row>
    <row r="53" spans="2:25">
      <c r="N53" s="741"/>
      <c r="O53" s="741"/>
      <c r="P53" s="741"/>
      <c r="Q53" s="741"/>
      <c r="R53" s="741"/>
      <c r="S53" s="741"/>
      <c r="T53" s="741"/>
      <c r="U53" s="741"/>
      <c r="V53" s="741"/>
      <c r="W53" s="741"/>
      <c r="X53" s="741"/>
      <c r="Y53" s="741"/>
    </row>
    <row r="54" spans="2:25">
      <c r="B54" s="741"/>
      <c r="C54" s="741"/>
      <c r="D54" s="741"/>
      <c r="E54" s="741"/>
      <c r="F54" s="741"/>
      <c r="G54" s="741"/>
      <c r="H54" s="741"/>
      <c r="I54" s="741"/>
      <c r="J54" s="741"/>
      <c r="K54" s="741"/>
      <c r="L54" s="741"/>
      <c r="M54" s="741"/>
      <c r="N54" s="741"/>
      <c r="O54" s="741"/>
      <c r="P54" s="741"/>
      <c r="Q54" s="741"/>
      <c r="R54" s="741"/>
      <c r="S54" s="741"/>
      <c r="T54" s="741"/>
      <c r="U54" s="741"/>
      <c r="V54" s="741"/>
      <c r="W54" s="741"/>
      <c r="X54" s="741"/>
      <c r="Y54" s="741"/>
    </row>
    <row r="73" spans="19:19">
      <c r="S73" s="741"/>
    </row>
    <row r="74" spans="19:19">
      <c r="S74" s="741"/>
    </row>
    <row r="75" spans="19:19">
      <c r="S75" s="741"/>
    </row>
    <row r="76" spans="19:19">
      <c r="S76" s="741"/>
    </row>
    <row r="77" spans="19:19">
      <c r="S77" s="741"/>
    </row>
    <row r="78" spans="19:19">
      <c r="S78" s="741"/>
    </row>
    <row r="79" spans="19:19">
      <c r="S79" s="741"/>
    </row>
    <row r="80" spans="19:19">
      <c r="S80" s="741"/>
    </row>
    <row r="90" spans="19:19">
      <c r="S90" s="741"/>
    </row>
    <row r="91" spans="19:19">
      <c r="S91" s="741"/>
    </row>
    <row r="92" spans="19:19">
      <c r="S92" s="741"/>
    </row>
    <row r="93" spans="19:19">
      <c r="S93" s="741"/>
    </row>
  </sheetData>
  <mergeCells count="3">
    <mergeCell ref="A1:K1"/>
    <mergeCell ref="A42:T42"/>
    <mergeCell ref="A2:K7"/>
  </mergeCells>
  <printOptions horizontalCentered="1" verticalCentered="1"/>
  <pageMargins left="0.39370078740157483" right="0.39370078740157483" top="0.23622047244094491" bottom="0.23622047244094491" header="0.31496062992125984" footer="0.31496062992125984"/>
  <pageSetup scale="4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5">
    <tabColor rgb="FFFFFF00"/>
    <pageSetUpPr fitToPage="1"/>
  </sheetPr>
  <dimension ref="A1:S110"/>
  <sheetViews>
    <sheetView showGridLines="0" view="pageBreakPreview" topLeftCell="A7" zoomScale="40" zoomScaleNormal="100" zoomScaleSheetLayoutView="40" zoomScalePageLayoutView="62" workbookViewId="0">
      <selection activeCell="A2" sqref="A2:K20"/>
    </sheetView>
  </sheetViews>
  <sheetFormatPr baseColWidth="10" defaultColWidth="11.42578125" defaultRowHeight="14.25"/>
  <cols>
    <col min="1" max="1" width="18.42578125" style="712" customWidth="1"/>
    <col min="2" max="2" width="20" style="712" customWidth="1"/>
    <col min="3" max="3" width="19.140625" style="712" customWidth="1"/>
    <col min="4" max="4" width="16.140625" style="712" customWidth="1"/>
    <col min="5" max="5" width="19.42578125" style="712" customWidth="1"/>
    <col min="6" max="6" width="16.85546875" style="712" customWidth="1"/>
    <col min="7" max="7" width="16.42578125" style="712" customWidth="1"/>
    <col min="8" max="8" width="14.85546875" style="712" customWidth="1"/>
    <col min="9" max="9" width="22.42578125" style="712" customWidth="1"/>
    <col min="10" max="10" width="47.85546875" style="712" customWidth="1"/>
    <col min="11" max="11" width="17.140625" style="712" customWidth="1"/>
    <col min="12" max="12" width="18" style="712" bestFit="1" customWidth="1"/>
    <col min="13" max="13" width="17.42578125" style="712" customWidth="1"/>
    <col min="14" max="14" width="24.7109375" style="712" customWidth="1"/>
    <col min="15" max="15" width="20.42578125" style="712" customWidth="1"/>
    <col min="16" max="16" width="14.7109375" style="712" customWidth="1"/>
    <col min="17" max="17" width="13" style="712" customWidth="1"/>
    <col min="18" max="16384" width="11.42578125" style="712"/>
  </cols>
  <sheetData>
    <row r="1" spans="1:11" s="1227" customFormat="1" ht="122.25" customHeight="1">
      <c r="A1" s="2014"/>
      <c r="B1" s="2014"/>
      <c r="C1" s="2014"/>
      <c r="D1" s="2014"/>
      <c r="E1" s="2014"/>
      <c r="F1" s="2014"/>
      <c r="G1" s="2014"/>
      <c r="H1" s="2014"/>
      <c r="I1" s="2014"/>
      <c r="J1" s="2014"/>
      <c r="K1" s="2014"/>
    </row>
    <row r="2" spans="1:11" s="1227" customFormat="1" ht="90.75" customHeight="1">
      <c r="A2" s="2015" t="s">
        <v>1157</v>
      </c>
      <c r="B2" s="2016"/>
      <c r="C2" s="2016"/>
      <c r="D2" s="2016"/>
      <c r="E2" s="2016"/>
      <c r="F2" s="2016"/>
      <c r="G2" s="2016"/>
      <c r="H2" s="2016"/>
      <c r="I2" s="2016"/>
      <c r="J2" s="2016"/>
      <c r="K2" s="2016"/>
    </row>
    <row r="3" spans="1:11" s="1227" customFormat="1" ht="90.75" customHeight="1">
      <c r="A3" s="2017"/>
      <c r="B3" s="2017"/>
      <c r="C3" s="2017"/>
      <c r="D3" s="2017"/>
      <c r="E3" s="2017"/>
      <c r="F3" s="2017"/>
      <c r="G3" s="2017"/>
      <c r="H3" s="2017"/>
      <c r="I3" s="2017"/>
      <c r="J3" s="2017"/>
      <c r="K3" s="2017"/>
    </row>
    <row r="4" spans="1:11" s="1227" customFormat="1" ht="90.75" customHeight="1">
      <c r="A4" s="2017"/>
      <c r="B4" s="2017"/>
      <c r="C4" s="2017"/>
      <c r="D4" s="2017"/>
      <c r="E4" s="2017"/>
      <c r="F4" s="2017"/>
      <c r="G4" s="2017"/>
      <c r="H4" s="2017"/>
      <c r="I4" s="2017"/>
      <c r="J4" s="2017"/>
      <c r="K4" s="2017"/>
    </row>
    <row r="5" spans="1:11" s="1227" customFormat="1" ht="90.75" customHeight="1">
      <c r="A5" s="2017"/>
      <c r="B5" s="2017"/>
      <c r="C5" s="2017"/>
      <c r="D5" s="2017"/>
      <c r="E5" s="2017"/>
      <c r="F5" s="2017"/>
      <c r="G5" s="2017"/>
      <c r="H5" s="2017"/>
      <c r="I5" s="2017"/>
      <c r="J5" s="2017"/>
      <c r="K5" s="2017"/>
    </row>
    <row r="6" spans="1:11" s="1227" customFormat="1" ht="90.75" customHeight="1">
      <c r="A6" s="2017"/>
      <c r="B6" s="2017"/>
      <c r="C6" s="2017"/>
      <c r="D6" s="2017"/>
      <c r="E6" s="2017"/>
      <c r="F6" s="2017"/>
      <c r="G6" s="2017"/>
      <c r="H6" s="2017"/>
      <c r="I6" s="2017"/>
      <c r="J6" s="2017"/>
      <c r="K6" s="2017"/>
    </row>
    <row r="7" spans="1:11" s="1227" customFormat="1" ht="90.75" customHeight="1">
      <c r="A7" s="2017"/>
      <c r="B7" s="2017"/>
      <c r="C7" s="2017"/>
      <c r="D7" s="2017"/>
      <c r="E7" s="2017"/>
      <c r="F7" s="2017"/>
      <c r="G7" s="2017"/>
      <c r="H7" s="2017"/>
      <c r="I7" s="2017"/>
      <c r="J7" s="2017"/>
      <c r="K7" s="2017"/>
    </row>
    <row r="8" spans="1:11" s="1227" customFormat="1" ht="90.75" customHeight="1">
      <c r="A8" s="2017"/>
      <c r="B8" s="2017"/>
      <c r="C8" s="2017"/>
      <c r="D8" s="2017"/>
      <c r="E8" s="2017"/>
      <c r="F8" s="2017"/>
      <c r="G8" s="2017"/>
      <c r="H8" s="2017"/>
      <c r="I8" s="2017"/>
      <c r="J8" s="2017"/>
      <c r="K8" s="2017"/>
    </row>
    <row r="9" spans="1:11" s="1227" customFormat="1" ht="90.75" customHeight="1">
      <c r="A9" s="2017"/>
      <c r="B9" s="2017"/>
      <c r="C9" s="2017"/>
      <c r="D9" s="2017"/>
      <c r="E9" s="2017"/>
      <c r="F9" s="2017"/>
      <c r="G9" s="2017"/>
      <c r="H9" s="2017"/>
      <c r="I9" s="2017"/>
      <c r="J9" s="2017"/>
      <c r="K9" s="2017"/>
    </row>
    <row r="10" spans="1:11" s="1227" customFormat="1" ht="90.75" customHeight="1">
      <c r="A10" s="2017"/>
      <c r="B10" s="2017"/>
      <c r="C10" s="2017"/>
      <c r="D10" s="2017"/>
      <c r="E10" s="2017"/>
      <c r="F10" s="2017"/>
      <c r="G10" s="2017"/>
      <c r="H10" s="2017"/>
      <c r="I10" s="2017"/>
      <c r="J10" s="2017"/>
      <c r="K10" s="2017"/>
    </row>
    <row r="11" spans="1:11" s="1227" customFormat="1" ht="90.75" customHeight="1">
      <c r="A11" s="2017"/>
      <c r="B11" s="2017"/>
      <c r="C11" s="2017"/>
      <c r="D11" s="2017"/>
      <c r="E11" s="2017"/>
      <c r="F11" s="2017"/>
      <c r="G11" s="2017"/>
      <c r="H11" s="2017"/>
      <c r="I11" s="2017"/>
      <c r="J11" s="2017"/>
      <c r="K11" s="2017"/>
    </row>
    <row r="12" spans="1:11" s="1227" customFormat="1" ht="90.75" customHeight="1">
      <c r="A12" s="2017"/>
      <c r="B12" s="2017"/>
      <c r="C12" s="2017"/>
      <c r="D12" s="2017"/>
      <c r="E12" s="2017"/>
      <c r="F12" s="2017"/>
      <c r="G12" s="2017"/>
      <c r="H12" s="2017"/>
      <c r="I12" s="2017"/>
      <c r="J12" s="2017"/>
      <c r="K12" s="2017"/>
    </row>
    <row r="13" spans="1:11" s="1227" customFormat="1" ht="90.75" customHeight="1">
      <c r="A13" s="2017"/>
      <c r="B13" s="2017"/>
      <c r="C13" s="2017"/>
      <c r="D13" s="2017"/>
      <c r="E13" s="2017"/>
      <c r="F13" s="2017"/>
      <c r="G13" s="2017"/>
      <c r="H13" s="2017"/>
      <c r="I13" s="2017"/>
      <c r="J13" s="2017"/>
      <c r="K13" s="2017"/>
    </row>
    <row r="14" spans="1:11" s="1227" customFormat="1" ht="90.75" customHeight="1">
      <c r="A14" s="2017"/>
      <c r="B14" s="2017"/>
      <c r="C14" s="2017"/>
      <c r="D14" s="2017"/>
      <c r="E14" s="2017"/>
      <c r="F14" s="2017"/>
      <c r="G14" s="2017"/>
      <c r="H14" s="2017"/>
      <c r="I14" s="2017"/>
      <c r="J14" s="2017"/>
      <c r="K14" s="2017"/>
    </row>
    <row r="15" spans="1:11" s="1227" customFormat="1" ht="90.75" customHeight="1">
      <c r="A15" s="2017"/>
      <c r="B15" s="2017"/>
      <c r="C15" s="2017"/>
      <c r="D15" s="2017"/>
      <c r="E15" s="2017"/>
      <c r="F15" s="2017"/>
      <c r="G15" s="2017"/>
      <c r="H15" s="2017"/>
      <c r="I15" s="2017"/>
      <c r="J15" s="2017"/>
      <c r="K15" s="2017"/>
    </row>
    <row r="16" spans="1:11" s="1227" customFormat="1" ht="90.75" customHeight="1">
      <c r="A16" s="2017"/>
      <c r="B16" s="2017"/>
      <c r="C16" s="2017"/>
      <c r="D16" s="2017"/>
      <c r="E16" s="2017"/>
      <c r="F16" s="2017"/>
      <c r="G16" s="2017"/>
      <c r="H16" s="2017"/>
      <c r="I16" s="2017"/>
      <c r="J16" s="2017"/>
      <c r="K16" s="2017"/>
    </row>
    <row r="17" spans="1:17" s="1227" customFormat="1" ht="90.75" customHeight="1">
      <c r="A17" s="2017"/>
      <c r="B17" s="2017"/>
      <c r="C17" s="2017"/>
      <c r="D17" s="2017"/>
      <c r="E17" s="2017"/>
      <c r="F17" s="2017"/>
      <c r="G17" s="2017"/>
      <c r="H17" s="2017"/>
      <c r="I17" s="2017"/>
      <c r="J17" s="2017"/>
      <c r="K17" s="2017"/>
    </row>
    <row r="18" spans="1:17" s="1227" customFormat="1" ht="90.75" customHeight="1">
      <c r="A18" s="2017"/>
      <c r="B18" s="2017"/>
      <c r="C18" s="2017"/>
      <c r="D18" s="2017"/>
      <c r="E18" s="2017"/>
      <c r="F18" s="2017"/>
      <c r="G18" s="2017"/>
      <c r="H18" s="2017"/>
      <c r="I18" s="2017"/>
      <c r="J18" s="2017"/>
      <c r="K18" s="2017"/>
    </row>
    <row r="19" spans="1:17" s="1227" customFormat="1" ht="90.75" customHeight="1">
      <c r="A19" s="2017"/>
      <c r="B19" s="2017"/>
      <c r="C19" s="2017"/>
      <c r="D19" s="2017"/>
      <c r="E19" s="2017"/>
      <c r="F19" s="2017"/>
      <c r="G19" s="2017"/>
      <c r="H19" s="2017"/>
      <c r="I19" s="2017"/>
      <c r="J19" s="2017"/>
      <c r="K19" s="2017"/>
    </row>
    <row r="20" spans="1:17" s="1227" customFormat="1" ht="169.5" customHeight="1">
      <c r="A20" s="2017"/>
      <c r="B20" s="2017"/>
      <c r="C20" s="2017"/>
      <c r="D20" s="2017"/>
      <c r="E20" s="2017"/>
      <c r="F20" s="2017"/>
      <c r="G20" s="2017"/>
      <c r="H20" s="2017"/>
      <c r="I20" s="2017"/>
      <c r="J20" s="2017"/>
      <c r="K20" s="2017"/>
    </row>
    <row r="21" spans="1:17" ht="357.75" customHeight="1">
      <c r="L21" s="817"/>
      <c r="M21" s="817"/>
      <c r="N21" s="818"/>
      <c r="O21" s="818"/>
      <c r="P21" s="818"/>
      <c r="Q21" s="818"/>
    </row>
    <row r="22" spans="1:17" ht="408.75" customHeight="1">
      <c r="L22" s="817"/>
      <c r="M22" s="817"/>
      <c r="N22" s="818"/>
      <c r="O22" s="818"/>
      <c r="P22" s="818"/>
      <c r="Q22" s="818"/>
    </row>
    <row r="23" spans="1:17" ht="361.5" customHeight="1">
      <c r="L23" s="817"/>
      <c r="M23" s="817"/>
      <c r="N23" s="818"/>
      <c r="O23" s="818"/>
      <c r="P23" s="818"/>
      <c r="Q23" s="818"/>
    </row>
    <row r="24" spans="1:17" ht="60.75" customHeight="1">
      <c r="A24" s="2018"/>
      <c r="B24" s="2018"/>
      <c r="C24" s="2018"/>
      <c r="D24" s="2018"/>
      <c r="E24" s="2018"/>
      <c r="F24" s="2018"/>
      <c r="G24" s="2018"/>
      <c r="H24" s="2018"/>
      <c r="I24" s="2018"/>
      <c r="J24" s="2018"/>
      <c r="K24" s="2018"/>
      <c r="L24" s="817"/>
      <c r="M24" s="817"/>
      <c r="N24" s="818"/>
      <c r="O24" s="818"/>
      <c r="P24" s="818"/>
      <c r="Q24" s="818"/>
    </row>
    <row r="25" spans="1:17" ht="25.5" customHeight="1">
      <c r="L25" s="817"/>
      <c r="M25" s="817"/>
      <c r="N25" s="818"/>
      <c r="O25" s="818"/>
      <c r="P25" s="818"/>
      <c r="Q25" s="818"/>
    </row>
    <row r="26" spans="1:17" ht="25.5" customHeight="1">
      <c r="L26" s="817"/>
      <c r="M26" s="817"/>
      <c r="N26" s="818"/>
      <c r="O26" s="818"/>
      <c r="P26" s="818"/>
      <c r="Q26" s="818"/>
    </row>
    <row r="27" spans="1:17" ht="25.5" customHeight="1">
      <c r="L27" s="817"/>
      <c r="M27" s="817"/>
      <c r="N27" s="818"/>
      <c r="O27" s="818"/>
      <c r="P27" s="818"/>
      <c r="Q27" s="818"/>
    </row>
    <row r="28" spans="1:17" ht="25.5" customHeight="1">
      <c r="L28" s="817"/>
      <c r="M28" s="817"/>
      <c r="N28" s="818"/>
      <c r="O28" s="818"/>
      <c r="P28" s="818"/>
      <c r="Q28" s="818"/>
    </row>
    <row r="29" spans="1:17" ht="25.5" customHeight="1">
      <c r="L29" s="817"/>
      <c r="M29" s="817"/>
      <c r="N29" s="818"/>
      <c r="O29" s="818"/>
      <c r="P29" s="818"/>
      <c r="Q29" s="818"/>
    </row>
    <row r="30" spans="1:17" ht="25.5" customHeight="1">
      <c r="L30" s="817"/>
      <c r="M30" s="817"/>
      <c r="N30" s="818"/>
      <c r="O30" s="818"/>
      <c r="P30" s="818"/>
      <c r="Q30" s="818"/>
    </row>
    <row r="31" spans="1:17" ht="23.25" customHeight="1">
      <c r="L31" s="817"/>
      <c r="M31" s="817"/>
      <c r="N31" s="818"/>
      <c r="O31" s="818"/>
      <c r="P31" s="818"/>
      <c r="Q31" s="818"/>
    </row>
    <row r="32" spans="1:17" ht="25.5" customHeight="1">
      <c r="A32" s="1226"/>
      <c r="B32" s="1226"/>
      <c r="C32" s="1226"/>
      <c r="D32" s="1226"/>
      <c r="E32" s="1226"/>
      <c r="F32" s="1226"/>
      <c r="G32" s="1226"/>
      <c r="H32" s="1226"/>
      <c r="I32" s="1226"/>
      <c r="J32" s="1226"/>
      <c r="K32" s="1226"/>
      <c r="M32" s="817"/>
      <c r="N32" s="818"/>
      <c r="O32" s="818"/>
      <c r="P32" s="818"/>
      <c r="Q32" s="818"/>
    </row>
    <row r="33" spans="1:18" ht="25.5" customHeight="1">
      <c r="A33" s="1226"/>
      <c r="B33" s="1226"/>
      <c r="C33" s="1226"/>
      <c r="D33" s="1226"/>
      <c r="E33" s="1226"/>
      <c r="F33" s="1226"/>
      <c r="G33" s="1226"/>
      <c r="H33" s="1226"/>
      <c r="I33" s="1226"/>
      <c r="J33" s="1226"/>
      <c r="K33" s="1226"/>
      <c r="L33" s="1226"/>
      <c r="M33" s="1226"/>
      <c r="N33" s="1226"/>
      <c r="O33" s="1226"/>
      <c r="P33" s="1226"/>
      <c r="Q33" s="1226"/>
    </row>
    <row r="34" spans="1:18" ht="25.5" customHeight="1">
      <c r="A34" s="1226"/>
      <c r="B34" s="1226"/>
      <c r="C34" s="1226"/>
      <c r="D34" s="1226"/>
      <c r="E34" s="1226"/>
      <c r="F34" s="1226"/>
      <c r="G34" s="1226"/>
      <c r="H34" s="1226"/>
      <c r="I34" s="1226"/>
      <c r="J34" s="1226"/>
      <c r="K34" s="1226"/>
      <c r="L34" s="1226"/>
      <c r="M34" s="1226"/>
      <c r="N34" s="1226"/>
      <c r="O34" s="1226"/>
      <c r="P34" s="1226"/>
      <c r="Q34" s="1226"/>
    </row>
    <row r="35" spans="1:18" ht="25.5" customHeight="1">
      <c r="A35" s="1226"/>
      <c r="B35" s="1226"/>
      <c r="C35" s="1226"/>
      <c r="D35" s="1226"/>
      <c r="E35" s="1226"/>
      <c r="F35" s="1226"/>
      <c r="G35" s="1226"/>
      <c r="H35" s="1226"/>
      <c r="I35" s="1226"/>
      <c r="J35" s="1226"/>
      <c r="K35" s="1226"/>
      <c r="L35" s="1226"/>
      <c r="M35" s="1226"/>
      <c r="N35" s="1226"/>
      <c r="O35" s="1226"/>
      <c r="P35" s="1226"/>
      <c r="Q35" s="1226"/>
    </row>
    <row r="36" spans="1:18" ht="25.5" customHeight="1">
      <c r="A36" s="1226"/>
      <c r="B36" s="1226"/>
      <c r="C36" s="1226"/>
      <c r="D36" s="1226"/>
      <c r="E36" s="1226"/>
      <c r="F36" s="1226"/>
      <c r="G36" s="1226"/>
      <c r="H36" s="1226"/>
      <c r="I36" s="1226"/>
      <c r="J36" s="1226"/>
      <c r="K36" s="1226"/>
      <c r="L36" s="1226"/>
      <c r="M36" s="1226"/>
      <c r="N36" s="1226"/>
      <c r="O36" s="1226"/>
      <c r="P36" s="1226"/>
      <c r="Q36" s="1226"/>
    </row>
    <row r="37" spans="1:18" ht="25.5" customHeight="1">
      <c r="A37" s="1226"/>
      <c r="B37" s="1226"/>
      <c r="C37" s="1226"/>
      <c r="D37" s="1226"/>
      <c r="E37" s="1226"/>
      <c r="F37" s="1226"/>
      <c r="G37" s="1226"/>
      <c r="H37" s="1226"/>
      <c r="I37" s="1226"/>
      <c r="J37" s="1226"/>
      <c r="K37" s="1226"/>
      <c r="L37" s="1226"/>
      <c r="M37" s="1226"/>
      <c r="N37" s="1226"/>
      <c r="O37" s="1226"/>
      <c r="P37" s="1226"/>
      <c r="Q37" s="1226"/>
    </row>
    <row r="38" spans="1:18" ht="25.5" customHeight="1">
      <c r="A38" s="1226"/>
      <c r="B38" s="1226"/>
      <c r="C38" s="1226"/>
      <c r="D38" s="1226"/>
      <c r="E38" s="1226"/>
      <c r="F38" s="1226"/>
      <c r="G38" s="1226"/>
      <c r="H38" s="1226"/>
      <c r="I38" s="1226"/>
      <c r="J38" s="1226"/>
      <c r="K38" s="1226"/>
      <c r="L38" s="1226"/>
      <c r="M38" s="1226"/>
      <c r="N38" s="1226"/>
      <c r="O38" s="1226"/>
      <c r="P38" s="1226"/>
      <c r="Q38" s="1226"/>
    </row>
    <row r="39" spans="1:18" ht="25.5" customHeight="1">
      <c r="A39" s="1226"/>
      <c r="B39" s="1226"/>
      <c r="C39" s="1226"/>
      <c r="D39" s="1226"/>
      <c r="E39" s="1226"/>
      <c r="F39" s="1226"/>
      <c r="G39" s="1226"/>
      <c r="H39" s="1226"/>
      <c r="I39" s="1226"/>
      <c r="J39" s="1226"/>
      <c r="K39" s="1226"/>
      <c r="L39" s="1226"/>
      <c r="M39" s="1226"/>
      <c r="N39" s="1226"/>
      <c r="O39" s="1226"/>
      <c r="P39" s="1226"/>
      <c r="Q39" s="1226"/>
    </row>
    <row r="40" spans="1:18" ht="25.5" customHeight="1">
      <c r="A40" s="1226"/>
      <c r="B40" s="1226"/>
      <c r="C40" s="1226"/>
      <c r="D40" s="1226"/>
      <c r="E40" s="1226"/>
      <c r="F40" s="1226"/>
      <c r="G40" s="1226"/>
      <c r="H40" s="1226"/>
      <c r="I40" s="1226"/>
      <c r="J40" s="1226"/>
      <c r="K40" s="1226"/>
      <c r="L40" s="1226"/>
      <c r="M40" s="1226"/>
      <c r="N40" s="1226"/>
      <c r="O40" s="1226"/>
      <c r="P40" s="1226"/>
      <c r="Q40" s="1226"/>
    </row>
    <row r="41" spans="1:18" ht="25.5" customHeight="1">
      <c r="A41" s="1226"/>
      <c r="B41" s="1226"/>
      <c r="C41" s="1226"/>
      <c r="D41" s="1226"/>
      <c r="E41" s="1226"/>
      <c r="F41" s="1226"/>
      <c r="G41" s="1226"/>
      <c r="H41" s="1226"/>
      <c r="I41" s="1226"/>
      <c r="J41" s="1226"/>
      <c r="K41" s="1226"/>
      <c r="L41" s="1226"/>
      <c r="M41" s="1226"/>
      <c r="N41" s="1226"/>
      <c r="O41" s="1226"/>
      <c r="P41" s="1226"/>
      <c r="Q41" s="1226"/>
    </row>
    <row r="42" spans="1:18" ht="25.5" customHeight="1">
      <c r="A42" s="1226"/>
      <c r="B42" s="1226"/>
      <c r="C42" s="1226"/>
      <c r="D42" s="1226"/>
      <c r="E42" s="1226"/>
      <c r="F42" s="1226"/>
      <c r="G42" s="1226"/>
      <c r="H42" s="1226"/>
      <c r="I42" s="1226"/>
      <c r="J42" s="1226"/>
      <c r="K42" s="1226"/>
      <c r="L42" s="1226"/>
      <c r="M42" s="1226"/>
      <c r="N42" s="1226"/>
      <c r="O42" s="1226"/>
      <c r="P42" s="1226"/>
      <c r="Q42" s="1226"/>
    </row>
    <row r="43" spans="1:18" ht="25.5" customHeight="1">
      <c r="A43" s="1226"/>
      <c r="B43" s="1226"/>
      <c r="C43" s="1226"/>
      <c r="D43" s="1226"/>
      <c r="E43" s="1226"/>
      <c r="F43" s="1226"/>
      <c r="G43" s="1226"/>
      <c r="H43" s="1226"/>
      <c r="I43" s="1226"/>
      <c r="J43" s="1226"/>
      <c r="K43" s="1226"/>
      <c r="L43" s="1226"/>
      <c r="M43" s="1226"/>
      <c r="N43" s="1226"/>
      <c r="O43" s="1226"/>
      <c r="P43" s="1226"/>
      <c r="Q43" s="1226"/>
    </row>
    <row r="44" spans="1:18" ht="25.5" customHeight="1">
      <c r="A44" s="1226"/>
      <c r="B44" s="1226"/>
      <c r="C44" s="1226"/>
      <c r="D44" s="1226"/>
      <c r="E44" s="1226"/>
      <c r="F44" s="1226"/>
      <c r="G44" s="1226"/>
      <c r="H44" s="1226"/>
      <c r="I44" s="1226"/>
      <c r="J44" s="1226"/>
      <c r="K44" s="1226"/>
      <c r="L44" s="1226"/>
      <c r="M44" s="1226"/>
      <c r="N44" s="1226"/>
      <c r="O44" s="1226"/>
      <c r="P44" s="1226"/>
      <c r="Q44" s="1226"/>
    </row>
    <row r="45" spans="1:18" ht="25.5" customHeight="1">
      <c r="A45" s="1226"/>
      <c r="B45" s="1226"/>
      <c r="C45" s="1226"/>
      <c r="D45" s="1226"/>
      <c r="E45" s="1226"/>
      <c r="F45" s="1226"/>
      <c r="G45" s="1226"/>
      <c r="H45" s="1226"/>
      <c r="I45" s="1226"/>
      <c r="J45" s="1226"/>
      <c r="K45" s="1226"/>
      <c r="L45" s="1226"/>
      <c r="M45" s="1226"/>
      <c r="N45" s="1226"/>
      <c r="O45" s="1226"/>
      <c r="P45" s="1226"/>
      <c r="Q45" s="1226"/>
    </row>
    <row r="46" spans="1:18" ht="25.5" customHeight="1">
      <c r="A46" s="1226"/>
      <c r="B46" s="1226"/>
      <c r="C46" s="1226"/>
      <c r="D46" s="1226"/>
      <c r="E46" s="1226"/>
      <c r="F46" s="1226"/>
      <c r="G46" s="1226"/>
      <c r="H46" s="1226"/>
      <c r="I46" s="1226"/>
      <c r="J46" s="1226"/>
      <c r="K46" s="1226"/>
      <c r="L46" s="1226"/>
      <c r="M46" s="1226"/>
      <c r="N46" s="1226"/>
      <c r="O46" s="1226"/>
      <c r="P46" s="1226"/>
      <c r="Q46" s="1226"/>
      <c r="R46" s="712" t="s">
        <v>6</v>
      </c>
    </row>
    <row r="47" spans="1:18" ht="25.5" customHeight="1">
      <c r="A47" s="1226"/>
      <c r="B47" s="1226"/>
      <c r="C47" s="1226"/>
      <c r="D47" s="1226"/>
      <c r="E47" s="1226"/>
      <c r="F47" s="1226"/>
      <c r="G47" s="1226"/>
      <c r="H47" s="1226"/>
      <c r="I47" s="1226"/>
      <c r="J47" s="1226"/>
      <c r="K47" s="1226"/>
      <c r="L47" s="1226"/>
      <c r="M47" s="1226"/>
      <c r="N47" s="1226"/>
      <c r="O47" s="1226"/>
      <c r="P47" s="1226"/>
      <c r="Q47" s="1226"/>
    </row>
    <row r="48" spans="1:18" ht="25.5" customHeight="1">
      <c r="A48" s="1226"/>
      <c r="B48" s="1226"/>
      <c r="C48" s="1226"/>
      <c r="D48" s="1226"/>
      <c r="E48" s="1226"/>
      <c r="F48" s="1226"/>
      <c r="G48" s="1226"/>
      <c r="H48" s="1226"/>
      <c r="I48" s="1226"/>
      <c r="J48" s="1226"/>
      <c r="K48" s="1226"/>
      <c r="L48" s="1226"/>
      <c r="M48" s="1226"/>
      <c r="N48" s="1226"/>
      <c r="O48" s="1226"/>
      <c r="P48" s="1226"/>
      <c r="Q48" s="1226"/>
    </row>
    <row r="49" spans="1:19" ht="25.5" customHeight="1">
      <c r="A49" s="1226"/>
      <c r="B49" s="1226"/>
      <c r="C49" s="1226"/>
      <c r="D49" s="1226"/>
      <c r="E49" s="1226"/>
      <c r="F49" s="1226"/>
      <c r="G49" s="1226"/>
      <c r="H49" s="1226"/>
      <c r="I49" s="1226"/>
      <c r="J49" s="1226"/>
      <c r="K49" s="1226"/>
      <c r="L49" s="1226"/>
      <c r="M49" s="1226"/>
      <c r="N49" s="1226"/>
      <c r="O49" s="1226"/>
      <c r="P49" s="1226"/>
      <c r="Q49" s="1226"/>
    </row>
    <row r="50" spans="1:19" ht="25.5" customHeight="1">
      <c r="A50" s="1226"/>
      <c r="B50" s="1226"/>
      <c r="C50" s="1226"/>
      <c r="D50" s="1226"/>
      <c r="E50" s="1226"/>
      <c r="F50" s="1226"/>
      <c r="G50" s="1226"/>
      <c r="H50" s="1226"/>
      <c r="I50" s="1226"/>
      <c r="J50" s="1226"/>
      <c r="K50" s="1226"/>
      <c r="L50" s="1226"/>
      <c r="M50" s="1226"/>
      <c r="N50" s="1226"/>
      <c r="O50" s="1226"/>
      <c r="P50" s="1226"/>
      <c r="Q50" s="1226"/>
    </row>
    <row r="51" spans="1:19" ht="25.5" customHeight="1">
      <c r="A51" s="1226"/>
      <c r="B51" s="1226"/>
      <c r="C51" s="1226"/>
      <c r="D51" s="1226"/>
      <c r="E51" s="1226"/>
      <c r="F51" s="1226"/>
      <c r="G51" s="1226"/>
      <c r="H51" s="1226"/>
      <c r="I51" s="1226"/>
      <c r="J51" s="1226"/>
      <c r="K51" s="1226"/>
      <c r="L51" s="1226"/>
      <c r="M51" s="1226"/>
      <c r="N51" s="1226"/>
      <c r="O51" s="1226"/>
      <c r="P51" s="1226"/>
      <c r="Q51" s="1226"/>
    </row>
    <row r="52" spans="1:19" ht="25.5" customHeight="1">
      <c r="A52" s="1226"/>
      <c r="B52" s="1226"/>
      <c r="C52" s="1226"/>
      <c r="D52" s="1226"/>
      <c r="E52" s="1226"/>
      <c r="F52" s="1226"/>
      <c r="G52" s="1226"/>
      <c r="H52" s="1226"/>
      <c r="I52" s="1226"/>
      <c r="J52" s="1226"/>
      <c r="K52" s="1226"/>
      <c r="L52" s="1226"/>
      <c r="M52" s="1226"/>
      <c r="N52" s="1226"/>
      <c r="O52" s="1226"/>
      <c r="P52" s="1226"/>
      <c r="Q52" s="1226"/>
    </row>
    <row r="53" spans="1:19" ht="25.5" customHeight="1">
      <c r="A53" s="1226"/>
      <c r="B53" s="1226"/>
      <c r="C53" s="1226"/>
      <c r="D53" s="1226"/>
      <c r="E53" s="1226"/>
      <c r="F53" s="1226"/>
      <c r="G53" s="1226"/>
      <c r="H53" s="1226"/>
      <c r="I53" s="1226"/>
      <c r="J53" s="1226"/>
      <c r="K53" s="1226"/>
      <c r="L53" s="1226"/>
      <c r="M53" s="1226"/>
      <c r="N53" s="1226"/>
      <c r="O53" s="1226"/>
      <c r="P53" s="1226"/>
      <c r="Q53" s="1226"/>
    </row>
    <row r="54" spans="1:19">
      <c r="N54" s="775"/>
      <c r="O54" s="775"/>
      <c r="P54" s="775"/>
      <c r="Q54" s="775"/>
      <c r="R54" s="741"/>
      <c r="S54" s="741"/>
    </row>
    <row r="55" spans="1:19">
      <c r="N55" s="775"/>
      <c r="O55" s="775"/>
      <c r="P55" s="775"/>
      <c r="Q55" s="775"/>
      <c r="R55" s="741"/>
      <c r="S55" s="741"/>
    </row>
    <row r="56" spans="1:19">
      <c r="N56" s="775"/>
      <c r="O56" s="775"/>
      <c r="P56" s="775"/>
      <c r="Q56" s="775"/>
      <c r="R56" s="741"/>
      <c r="S56" s="741"/>
    </row>
    <row r="57" spans="1:19">
      <c r="N57" s="775"/>
      <c r="O57" s="775"/>
      <c r="P57" s="775"/>
      <c r="Q57" s="775"/>
      <c r="R57" s="741"/>
      <c r="S57" s="741"/>
    </row>
    <row r="58" spans="1:19" ht="51" customHeight="1">
      <c r="N58" s="775"/>
      <c r="O58" s="775"/>
      <c r="P58" s="775"/>
      <c r="Q58" s="775"/>
      <c r="R58" s="741"/>
      <c r="S58" s="741"/>
    </row>
    <row r="59" spans="1:19" ht="78" customHeight="1">
      <c r="A59" s="2011"/>
      <c r="B59" s="2011"/>
      <c r="C59" s="2011"/>
      <c r="D59" s="2011"/>
      <c r="E59" s="2011"/>
      <c r="F59" s="2011"/>
      <c r="G59" s="2011"/>
      <c r="H59" s="2011"/>
      <c r="I59" s="2011"/>
      <c r="J59" s="2011"/>
      <c r="K59" s="2011"/>
      <c r="L59" s="2011"/>
      <c r="M59" s="2011"/>
      <c r="N59" s="2011"/>
      <c r="O59" s="2011"/>
      <c r="P59" s="2011"/>
      <c r="Q59" s="2011"/>
      <c r="R59" s="2011"/>
      <c r="S59" s="2011"/>
    </row>
    <row r="60" spans="1:19">
      <c r="N60" s="741"/>
      <c r="O60" s="741"/>
      <c r="P60" s="741"/>
      <c r="Q60" s="741"/>
      <c r="R60" s="741"/>
    </row>
    <row r="61" spans="1:19">
      <c r="N61" s="741"/>
      <c r="O61" s="741"/>
      <c r="P61" s="741"/>
      <c r="Q61" s="741"/>
      <c r="R61" s="741"/>
    </row>
    <row r="62" spans="1:19">
      <c r="N62" s="741"/>
      <c r="O62" s="741"/>
      <c r="P62" s="741"/>
      <c r="Q62" s="741"/>
      <c r="R62" s="741"/>
    </row>
    <row r="63" spans="1:19">
      <c r="N63" s="741"/>
      <c r="O63" s="741"/>
      <c r="P63" s="741"/>
      <c r="Q63" s="741"/>
      <c r="R63" s="741"/>
    </row>
    <row r="64" spans="1:19">
      <c r="N64" s="741"/>
      <c r="O64" s="741"/>
      <c r="P64" s="741"/>
      <c r="Q64" s="741"/>
      <c r="R64" s="741"/>
    </row>
    <row r="65" spans="2:19">
      <c r="N65" s="741"/>
      <c r="O65" s="741"/>
      <c r="P65" s="741"/>
      <c r="Q65" s="741"/>
      <c r="R65" s="741"/>
      <c r="S65" s="741"/>
    </row>
    <row r="66" spans="2:19">
      <c r="N66" s="741"/>
      <c r="O66" s="741"/>
      <c r="P66" s="741"/>
      <c r="Q66" s="741"/>
      <c r="R66" s="741"/>
      <c r="S66" s="741"/>
    </row>
    <row r="67" spans="2:19">
      <c r="N67" s="741"/>
      <c r="O67" s="741"/>
      <c r="P67" s="741"/>
      <c r="Q67" s="741"/>
      <c r="R67" s="741"/>
      <c r="S67" s="741"/>
    </row>
    <row r="68" spans="2:19">
      <c r="N68" s="741"/>
      <c r="O68" s="741"/>
      <c r="P68" s="741"/>
      <c r="Q68" s="741"/>
      <c r="R68" s="741"/>
      <c r="S68" s="741"/>
    </row>
    <row r="69" spans="2:19">
      <c r="N69" s="741"/>
      <c r="O69" s="741"/>
      <c r="P69" s="741"/>
      <c r="Q69" s="741"/>
      <c r="R69" s="741"/>
      <c r="S69" s="741"/>
    </row>
    <row r="70" spans="2:19">
      <c r="N70" s="741"/>
      <c r="O70" s="741"/>
      <c r="P70" s="741"/>
      <c r="Q70" s="741"/>
      <c r="R70" s="741"/>
      <c r="S70" s="741"/>
    </row>
    <row r="71" spans="2:19">
      <c r="B71" s="741"/>
      <c r="C71" s="741"/>
      <c r="D71" s="741"/>
      <c r="E71" s="741"/>
      <c r="F71" s="741"/>
      <c r="G71" s="741"/>
      <c r="H71" s="741"/>
      <c r="I71" s="741"/>
      <c r="J71" s="741"/>
      <c r="K71" s="741"/>
      <c r="L71" s="741"/>
      <c r="M71" s="741"/>
      <c r="N71" s="741"/>
      <c r="O71" s="741"/>
      <c r="P71" s="741"/>
      <c r="Q71" s="741"/>
      <c r="R71" s="741"/>
      <c r="S71" s="741"/>
    </row>
    <row r="90" spans="19:19">
      <c r="S90" s="741"/>
    </row>
    <row r="91" spans="19:19">
      <c r="S91" s="741"/>
    </row>
    <row r="92" spans="19:19">
      <c r="S92" s="741"/>
    </row>
    <row r="93" spans="19:19">
      <c r="S93" s="741"/>
    </row>
    <row r="94" spans="19:19">
      <c r="S94" s="741"/>
    </row>
    <row r="95" spans="19:19">
      <c r="S95" s="741"/>
    </row>
    <row r="96" spans="19:19">
      <c r="S96" s="741"/>
    </row>
    <row r="97" spans="19:19">
      <c r="S97" s="741"/>
    </row>
    <row r="107" spans="19:19">
      <c r="S107" s="741"/>
    </row>
    <row r="108" spans="19:19">
      <c r="S108" s="741"/>
    </row>
    <row r="109" spans="19:19">
      <c r="S109" s="741"/>
    </row>
    <row r="110" spans="19:19">
      <c r="S110" s="741"/>
    </row>
  </sheetData>
  <mergeCells count="4">
    <mergeCell ref="A1:K1"/>
    <mergeCell ref="A2:K20"/>
    <mergeCell ref="A59:S59"/>
    <mergeCell ref="A24:K24"/>
  </mergeCells>
  <printOptions horizontalCentered="1" verticalCentered="1"/>
  <pageMargins left="0.39370078740157483" right="0.39370078740157483" top="0.23622047244094491" bottom="0.23622047244094491" header="0.31496062992125984" footer="0.31496062992125984"/>
  <pageSetup scale="4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8">
    <tabColor rgb="FFFFFF00"/>
    <pageSetUpPr fitToPage="1"/>
  </sheetPr>
  <dimension ref="A1:AS12"/>
  <sheetViews>
    <sheetView showGridLines="0" view="pageBreakPreview" topLeftCell="A3" zoomScale="40" zoomScaleNormal="100" zoomScaleSheetLayoutView="40" zoomScalePageLayoutView="62" workbookViewId="0">
      <selection activeCell="A3" sqref="A3:N12"/>
    </sheetView>
  </sheetViews>
  <sheetFormatPr baseColWidth="10" defaultColWidth="11.42578125" defaultRowHeight="23.25"/>
  <cols>
    <col min="1" max="1" width="18.42578125" style="768" customWidth="1"/>
    <col min="2" max="2" width="20" style="768" customWidth="1"/>
    <col min="3" max="3" width="19.140625" style="768" customWidth="1"/>
    <col min="4" max="4" width="16.140625" style="768" customWidth="1"/>
    <col min="5" max="5" width="19.42578125" style="768" customWidth="1"/>
    <col min="6" max="8" width="37.5703125" style="768" customWidth="1"/>
    <col min="9" max="9" width="22.42578125" style="768" customWidth="1"/>
    <col min="10" max="10" width="18.7109375" style="768" customWidth="1"/>
    <col min="11" max="13" width="31.140625" style="768" customWidth="1"/>
    <col min="14" max="14" width="70" style="768" customWidth="1"/>
    <col min="15" max="33" width="11.42578125" style="768"/>
    <col min="34" max="43" width="135.7109375" style="768" customWidth="1"/>
    <col min="44" max="16384" width="11.42578125" style="768"/>
  </cols>
  <sheetData>
    <row r="1" spans="1:45" ht="235.5" customHeight="1">
      <c r="A1" s="2021"/>
      <c r="B1" s="2021"/>
      <c r="C1" s="2021"/>
      <c r="D1" s="2021"/>
      <c r="E1" s="2021"/>
      <c r="F1" s="2021"/>
      <c r="G1" s="2021"/>
      <c r="H1" s="2021"/>
      <c r="I1" s="2021"/>
      <c r="J1" s="2021"/>
      <c r="K1" s="2021"/>
      <c r="L1" s="2021"/>
      <c r="M1" s="2021"/>
      <c r="N1" s="2021"/>
    </row>
    <row r="2" spans="1:45" ht="3" hidden="1" customHeight="1">
      <c r="B2" s="1259"/>
      <c r="C2" s="1259"/>
      <c r="D2" s="1259"/>
      <c r="E2" s="1259"/>
      <c r="F2" s="1259"/>
      <c r="G2" s="1259"/>
      <c r="H2" s="1259"/>
      <c r="I2" s="1259"/>
      <c r="J2" s="1259"/>
      <c r="K2" s="1259"/>
      <c r="L2" s="1259"/>
      <c r="M2" s="1259"/>
      <c r="N2" s="1259"/>
    </row>
    <row r="3" spans="1:45" ht="186.75" customHeight="1">
      <c r="A3" s="2019" t="s">
        <v>1155</v>
      </c>
      <c r="B3" s="2020"/>
      <c r="C3" s="2020"/>
      <c r="D3" s="2020"/>
      <c r="E3" s="2020"/>
      <c r="F3" s="2020"/>
      <c r="G3" s="2020"/>
      <c r="H3" s="2020"/>
      <c r="I3" s="2020"/>
      <c r="J3" s="2020"/>
      <c r="K3" s="2020"/>
      <c r="L3" s="2020"/>
      <c r="M3" s="2020"/>
      <c r="N3" s="2020"/>
    </row>
    <row r="4" spans="1:45" ht="186.75" customHeight="1">
      <c r="A4" s="2020"/>
      <c r="B4" s="2020"/>
      <c r="C4" s="2020"/>
      <c r="D4" s="2020"/>
      <c r="E4" s="2020"/>
      <c r="F4" s="2020"/>
      <c r="G4" s="2020"/>
      <c r="H4" s="2020"/>
      <c r="I4" s="2020"/>
      <c r="J4" s="2020"/>
      <c r="K4" s="2020"/>
      <c r="L4" s="2020"/>
      <c r="M4" s="2020"/>
      <c r="N4" s="2020"/>
      <c r="AF4" s="2022" t="s">
        <v>1154</v>
      </c>
      <c r="AG4" s="2022"/>
      <c r="AH4" s="2022"/>
      <c r="AI4" s="2022"/>
      <c r="AJ4" s="2022"/>
      <c r="AK4" s="2022"/>
      <c r="AL4" s="2022"/>
      <c r="AM4" s="2022"/>
      <c r="AN4" s="2022"/>
      <c r="AO4" s="2022"/>
      <c r="AP4" s="2022"/>
      <c r="AQ4" s="2022"/>
      <c r="AR4" s="2022"/>
      <c r="AS4" s="2022"/>
    </row>
    <row r="5" spans="1:45" ht="186.75" customHeight="1">
      <c r="A5" s="2020"/>
      <c r="B5" s="2020"/>
      <c r="C5" s="2020"/>
      <c r="D5" s="2020"/>
      <c r="E5" s="2020"/>
      <c r="F5" s="2020"/>
      <c r="G5" s="2020"/>
      <c r="H5" s="2020"/>
      <c r="I5" s="2020"/>
      <c r="J5" s="2020"/>
      <c r="K5" s="2020"/>
      <c r="L5" s="2020"/>
      <c r="M5" s="2020"/>
      <c r="N5" s="2020"/>
      <c r="AF5" s="2022"/>
      <c r="AG5" s="2022"/>
      <c r="AH5" s="2022"/>
      <c r="AI5" s="2022"/>
      <c r="AJ5" s="2022"/>
      <c r="AK5" s="2022"/>
      <c r="AL5" s="2022"/>
      <c r="AM5" s="2022"/>
      <c r="AN5" s="2022"/>
      <c r="AO5" s="2022"/>
      <c r="AP5" s="2022"/>
      <c r="AQ5" s="2022"/>
      <c r="AR5" s="2022"/>
      <c r="AS5" s="2022"/>
    </row>
    <row r="6" spans="1:45" ht="408.75" customHeight="1">
      <c r="A6" s="2020"/>
      <c r="B6" s="2020"/>
      <c r="C6" s="2020"/>
      <c r="D6" s="2020"/>
      <c r="E6" s="2020"/>
      <c r="F6" s="2020"/>
      <c r="G6" s="2020"/>
      <c r="H6" s="2020"/>
      <c r="I6" s="2020"/>
      <c r="J6" s="2020"/>
      <c r="K6" s="2020"/>
      <c r="L6" s="2020"/>
      <c r="M6" s="2020"/>
      <c r="N6" s="2020"/>
      <c r="AF6" s="2022"/>
      <c r="AG6" s="2022"/>
      <c r="AH6" s="2022"/>
      <c r="AI6" s="2022"/>
      <c r="AJ6" s="2022"/>
      <c r="AK6" s="2022"/>
      <c r="AL6" s="2022"/>
      <c r="AM6" s="2022"/>
      <c r="AN6" s="2022"/>
      <c r="AO6" s="2022"/>
      <c r="AP6" s="2022"/>
      <c r="AQ6" s="2022"/>
      <c r="AR6" s="2022"/>
      <c r="AS6" s="2022"/>
    </row>
    <row r="7" spans="1:45" ht="408.75" customHeight="1">
      <c r="A7" s="2020"/>
      <c r="B7" s="2020"/>
      <c r="C7" s="2020"/>
      <c r="D7" s="2020"/>
      <c r="E7" s="2020"/>
      <c r="F7" s="2020"/>
      <c r="G7" s="2020"/>
      <c r="H7" s="2020"/>
      <c r="I7" s="2020"/>
      <c r="J7" s="2020"/>
      <c r="K7" s="2020"/>
      <c r="L7" s="2020"/>
      <c r="M7" s="2020"/>
      <c r="N7" s="2020"/>
      <c r="AF7" s="2022"/>
      <c r="AG7" s="2022"/>
      <c r="AH7" s="2022"/>
      <c r="AI7" s="2022"/>
      <c r="AJ7" s="2022"/>
      <c r="AK7" s="2022"/>
      <c r="AL7" s="2022"/>
      <c r="AM7" s="2022"/>
      <c r="AN7" s="2022"/>
      <c r="AO7" s="2022"/>
      <c r="AP7" s="2022"/>
      <c r="AQ7" s="2022"/>
      <c r="AR7" s="2022"/>
      <c r="AS7" s="2022"/>
    </row>
    <row r="8" spans="1:45" ht="409.5" customHeight="1">
      <c r="A8" s="2020"/>
      <c r="B8" s="2020"/>
      <c r="C8" s="2020"/>
      <c r="D8" s="2020"/>
      <c r="E8" s="2020"/>
      <c r="F8" s="2020"/>
      <c r="G8" s="2020"/>
      <c r="H8" s="2020"/>
      <c r="I8" s="2020"/>
      <c r="J8" s="2020"/>
      <c r="K8" s="2020"/>
      <c r="L8" s="2020"/>
      <c r="M8" s="2020"/>
      <c r="N8" s="2020"/>
      <c r="AF8" s="2022"/>
      <c r="AG8" s="2022"/>
      <c r="AH8" s="2022"/>
      <c r="AI8" s="2022"/>
      <c r="AJ8" s="2022"/>
      <c r="AK8" s="2022"/>
      <c r="AL8" s="2022"/>
      <c r="AM8" s="2022"/>
      <c r="AN8" s="2022"/>
      <c r="AO8" s="2022"/>
      <c r="AP8" s="2022"/>
      <c r="AQ8" s="2022"/>
      <c r="AR8" s="2022"/>
      <c r="AS8" s="2022"/>
    </row>
    <row r="9" spans="1:45" ht="409.5" customHeight="1">
      <c r="A9" s="2020"/>
      <c r="B9" s="2020"/>
      <c r="C9" s="2020"/>
      <c r="D9" s="2020"/>
      <c r="E9" s="2020"/>
      <c r="F9" s="2020"/>
      <c r="G9" s="2020"/>
      <c r="H9" s="2020"/>
      <c r="I9" s="2020"/>
      <c r="J9" s="2020"/>
      <c r="K9" s="2020"/>
      <c r="L9" s="2020"/>
      <c r="M9" s="2020"/>
      <c r="N9" s="2020"/>
      <c r="AF9" s="2022"/>
      <c r="AG9" s="2022"/>
      <c r="AH9" s="2022"/>
      <c r="AI9" s="2022"/>
      <c r="AJ9" s="2022"/>
      <c r="AK9" s="2022"/>
      <c r="AL9" s="2022"/>
      <c r="AM9" s="2022"/>
      <c r="AN9" s="2022"/>
      <c r="AO9" s="2022"/>
      <c r="AP9" s="2022"/>
      <c r="AQ9" s="2022"/>
      <c r="AR9" s="2022"/>
      <c r="AS9" s="2022"/>
    </row>
    <row r="10" spans="1:45" ht="322.5" customHeight="1">
      <c r="A10" s="2020"/>
      <c r="B10" s="2020"/>
      <c r="C10" s="2020"/>
      <c r="D10" s="2020"/>
      <c r="E10" s="2020"/>
      <c r="F10" s="2020"/>
      <c r="G10" s="2020"/>
      <c r="H10" s="2020"/>
      <c r="I10" s="2020"/>
      <c r="J10" s="2020"/>
      <c r="K10" s="2020"/>
      <c r="L10" s="2020"/>
      <c r="M10" s="2020"/>
      <c r="N10" s="2020"/>
      <c r="AF10" s="2022"/>
      <c r="AG10" s="2022"/>
      <c r="AH10" s="2022"/>
      <c r="AI10" s="2022"/>
      <c r="AJ10" s="2022"/>
      <c r="AK10" s="2022"/>
      <c r="AL10" s="2022"/>
      <c r="AM10" s="2022"/>
      <c r="AN10" s="2022"/>
      <c r="AO10" s="2022"/>
      <c r="AP10" s="2022"/>
      <c r="AQ10" s="2022"/>
      <c r="AR10" s="2022"/>
      <c r="AS10" s="2022"/>
    </row>
    <row r="11" spans="1:45" ht="211.5" customHeight="1">
      <c r="A11" s="2020"/>
      <c r="B11" s="2020"/>
      <c r="C11" s="2020"/>
      <c r="D11" s="2020"/>
      <c r="E11" s="2020"/>
      <c r="F11" s="2020"/>
      <c r="G11" s="2020"/>
      <c r="H11" s="2020"/>
      <c r="I11" s="2020"/>
      <c r="J11" s="2020"/>
      <c r="K11" s="2020"/>
      <c r="L11" s="2020"/>
      <c r="M11" s="2020"/>
      <c r="N11" s="2020"/>
      <c r="AF11" s="2022"/>
      <c r="AG11" s="2022"/>
      <c r="AH11" s="2022"/>
      <c r="AI11" s="2022"/>
      <c r="AJ11" s="2022"/>
      <c r="AK11" s="2022"/>
      <c r="AL11" s="2022"/>
      <c r="AM11" s="2022"/>
      <c r="AN11" s="2022"/>
      <c r="AO11" s="2022"/>
      <c r="AP11" s="2022"/>
      <c r="AQ11" s="2022"/>
      <c r="AR11" s="2022"/>
      <c r="AS11" s="2022"/>
    </row>
    <row r="12" spans="1:45" ht="211.5" customHeight="1">
      <c r="A12" s="2020"/>
      <c r="B12" s="2020"/>
      <c r="C12" s="2020"/>
      <c r="D12" s="2020"/>
      <c r="E12" s="2020"/>
      <c r="F12" s="2020"/>
      <c r="G12" s="2020"/>
      <c r="H12" s="2020"/>
      <c r="I12" s="2020"/>
      <c r="J12" s="2020"/>
      <c r="K12" s="2020"/>
      <c r="L12" s="2020"/>
      <c r="M12" s="2020"/>
      <c r="N12" s="2020"/>
      <c r="AF12" s="2022"/>
      <c r="AG12" s="2022"/>
      <c r="AH12" s="2022"/>
      <c r="AI12" s="2022"/>
      <c r="AJ12" s="2022"/>
      <c r="AK12" s="2022"/>
      <c r="AL12" s="2022"/>
      <c r="AM12" s="2022"/>
      <c r="AN12" s="2022"/>
      <c r="AO12" s="2022"/>
      <c r="AP12" s="2022"/>
      <c r="AQ12" s="2022"/>
      <c r="AR12" s="2022"/>
      <c r="AS12" s="2022"/>
    </row>
  </sheetData>
  <mergeCells count="3">
    <mergeCell ref="A3:N12"/>
    <mergeCell ref="A1:N1"/>
    <mergeCell ref="AF4:AS12"/>
  </mergeCells>
  <printOptions horizontalCentered="1" verticalCentered="1"/>
  <pageMargins left="0.39370078740157483" right="0.39370078740157483" top="0.23622047244094491" bottom="0.23622047244094491" header="0.31496062992125984" footer="0.31496062992125984"/>
  <pageSetup scale="23"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2" tint="-0.499984740745262"/>
    <pageSetUpPr fitToPage="1"/>
  </sheetPr>
  <dimension ref="A1:S40"/>
  <sheetViews>
    <sheetView showGridLines="0" view="pageBreakPreview" zoomScale="70" zoomScaleNormal="70" zoomScaleSheetLayoutView="70" workbookViewId="0">
      <selection activeCell="L47" sqref="A1:L47"/>
    </sheetView>
  </sheetViews>
  <sheetFormatPr baseColWidth="10" defaultColWidth="11.42578125" defaultRowHeight="14.25"/>
  <cols>
    <col min="1" max="6" width="11.42578125" style="712"/>
    <col min="7" max="7" width="11.42578125" style="712" customWidth="1"/>
    <col min="8" max="8" width="28.140625" style="712" customWidth="1"/>
    <col min="9" max="9" width="20.42578125" style="712" customWidth="1"/>
    <col min="10" max="11" width="14.7109375" style="712" customWidth="1"/>
    <col min="12" max="12" width="12.42578125" style="712" customWidth="1"/>
    <col min="13" max="16384" width="11.42578125" style="712"/>
  </cols>
  <sheetData>
    <row r="1" spans="1:13">
      <c r="A1" s="2023"/>
      <c r="B1" s="2023"/>
      <c r="C1" s="2023"/>
      <c r="D1" s="2023"/>
      <c r="E1" s="2023"/>
      <c r="F1" s="2023"/>
      <c r="G1" s="2023"/>
      <c r="H1" s="2023"/>
      <c r="I1" s="2023"/>
      <c r="J1" s="2023"/>
      <c r="K1" s="2023"/>
      <c r="L1" s="2023"/>
      <c r="M1" s="856"/>
    </row>
    <row r="2" spans="1:13">
      <c r="A2" s="2023"/>
      <c r="B2" s="2023"/>
      <c r="C2" s="2023"/>
      <c r="D2" s="2023"/>
      <c r="E2" s="2023"/>
      <c r="F2" s="2023"/>
      <c r="G2" s="2023"/>
      <c r="H2" s="2023"/>
      <c r="I2" s="2023"/>
      <c r="J2" s="2023"/>
      <c r="K2" s="2023"/>
      <c r="L2" s="2023"/>
      <c r="M2" s="856"/>
    </row>
    <row r="3" spans="1:13">
      <c r="A3" s="2023"/>
      <c r="B3" s="2023"/>
      <c r="C3" s="2023"/>
      <c r="D3" s="2023"/>
      <c r="E3" s="2023"/>
      <c r="F3" s="2023"/>
      <c r="G3" s="2023"/>
      <c r="H3" s="2023"/>
      <c r="I3" s="2023"/>
      <c r="J3" s="2023"/>
      <c r="K3" s="2023"/>
      <c r="L3" s="2023"/>
      <c r="M3" s="856"/>
    </row>
    <row r="4" spans="1:13">
      <c r="A4" s="2023"/>
      <c r="B4" s="2023"/>
      <c r="C4" s="2023"/>
      <c r="D4" s="2023"/>
      <c r="E4" s="2023"/>
      <c r="F4" s="2023"/>
      <c r="G4" s="2023"/>
      <c r="H4" s="2023"/>
      <c r="I4" s="2023"/>
      <c r="J4" s="2023"/>
      <c r="K4" s="2023"/>
      <c r="L4" s="2023"/>
      <c r="M4" s="856"/>
    </row>
    <row r="5" spans="1:13">
      <c r="A5" s="2023"/>
      <c r="B5" s="2023"/>
      <c r="C5" s="2023"/>
      <c r="D5" s="2023"/>
      <c r="E5" s="2023"/>
      <c r="F5" s="2023"/>
      <c r="G5" s="2023"/>
      <c r="H5" s="2023"/>
      <c r="I5" s="2023"/>
      <c r="J5" s="2023"/>
      <c r="K5" s="2023"/>
      <c r="L5" s="2023"/>
      <c r="M5" s="856"/>
    </row>
    <row r="6" spans="1:13">
      <c r="A6" s="2023"/>
      <c r="B6" s="2023"/>
      <c r="C6" s="2023"/>
      <c r="D6" s="2023"/>
      <c r="E6" s="2023"/>
      <c r="F6" s="2023"/>
      <c r="G6" s="2023"/>
      <c r="H6" s="2023"/>
      <c r="I6" s="2023"/>
      <c r="J6" s="2023"/>
      <c r="K6" s="2023"/>
      <c r="L6" s="2023"/>
      <c r="M6" s="856"/>
    </row>
    <row r="7" spans="1:13" ht="47.25" customHeight="1">
      <c r="A7" s="2023"/>
      <c r="B7" s="2023"/>
      <c r="C7" s="2023"/>
      <c r="D7" s="2023"/>
      <c r="E7" s="2023"/>
      <c r="F7" s="2023"/>
      <c r="G7" s="2023"/>
      <c r="H7" s="2023"/>
      <c r="I7" s="2023"/>
      <c r="J7" s="2023"/>
      <c r="K7" s="2023"/>
      <c r="L7" s="2023"/>
      <c r="M7" s="856"/>
    </row>
    <row r="8" spans="1:13">
      <c r="A8" s="2023"/>
      <c r="B8" s="2023"/>
      <c r="C8" s="2023"/>
      <c r="D8" s="2023"/>
      <c r="E8" s="2023"/>
      <c r="F8" s="2023"/>
      <c r="G8" s="2023"/>
      <c r="H8" s="2023"/>
      <c r="I8" s="2023"/>
      <c r="J8" s="2023"/>
      <c r="K8" s="2023"/>
      <c r="L8" s="2023"/>
      <c r="M8" s="856"/>
    </row>
    <row r="9" spans="1:13">
      <c r="A9" s="2023"/>
      <c r="B9" s="2023"/>
      <c r="C9" s="2023"/>
      <c r="D9" s="2023"/>
      <c r="E9" s="2023"/>
      <c r="F9" s="2023"/>
      <c r="G9" s="2023"/>
      <c r="H9" s="2023"/>
      <c r="I9" s="2023"/>
      <c r="J9" s="2023"/>
      <c r="K9" s="2023"/>
      <c r="L9" s="2023"/>
      <c r="M9" s="856"/>
    </row>
    <row r="10" spans="1:13" ht="23.25" customHeight="1">
      <c r="A10" s="2023"/>
      <c r="B10" s="2023"/>
      <c r="C10" s="2023"/>
      <c r="D10" s="2023"/>
      <c r="E10" s="2023"/>
      <c r="F10" s="2023"/>
      <c r="G10" s="2023"/>
      <c r="H10" s="2023"/>
      <c r="I10" s="2023"/>
      <c r="J10" s="2023"/>
      <c r="K10" s="2023"/>
      <c r="L10" s="2023"/>
      <c r="M10" s="856"/>
    </row>
    <row r="11" spans="1:13">
      <c r="A11" s="2023"/>
      <c r="B11" s="2023"/>
      <c r="C11" s="2023"/>
      <c r="D11" s="2023"/>
      <c r="E11" s="2023"/>
      <c r="F11" s="2023"/>
      <c r="G11" s="2023"/>
      <c r="H11" s="2023"/>
      <c r="I11" s="2023"/>
      <c r="J11" s="2023"/>
      <c r="K11" s="2023"/>
      <c r="L11" s="2023"/>
      <c r="M11" s="856"/>
    </row>
    <row r="12" spans="1:13">
      <c r="A12" s="2023"/>
      <c r="B12" s="2023"/>
      <c r="C12" s="2023"/>
      <c r="D12" s="2023"/>
      <c r="E12" s="2023"/>
      <c r="F12" s="2023"/>
      <c r="G12" s="2023"/>
      <c r="H12" s="2023"/>
      <c r="I12" s="2023"/>
      <c r="J12" s="2023"/>
      <c r="K12" s="2023"/>
      <c r="L12" s="2023"/>
      <c r="M12" s="856"/>
    </row>
    <row r="13" spans="1:13">
      <c r="A13" s="2023"/>
      <c r="B13" s="2023"/>
      <c r="C13" s="2023"/>
      <c r="D13" s="2023"/>
      <c r="E13" s="2023"/>
      <c r="F13" s="2023"/>
      <c r="G13" s="2023"/>
      <c r="H13" s="2023"/>
      <c r="I13" s="2023"/>
      <c r="J13" s="2023"/>
      <c r="K13" s="2023"/>
      <c r="L13" s="2023"/>
      <c r="M13" s="856"/>
    </row>
    <row r="14" spans="1:13">
      <c r="A14" s="2023"/>
      <c r="B14" s="2023"/>
      <c r="C14" s="2023"/>
      <c r="D14" s="2023"/>
      <c r="E14" s="2023"/>
      <c r="F14" s="2023"/>
      <c r="G14" s="2023"/>
      <c r="H14" s="2023"/>
      <c r="I14" s="2023"/>
      <c r="J14" s="2023"/>
      <c r="K14" s="2023"/>
      <c r="L14" s="2023"/>
      <c r="M14" s="856"/>
    </row>
    <row r="15" spans="1:13">
      <c r="A15" s="2023"/>
      <c r="B15" s="2023"/>
      <c r="C15" s="2023"/>
      <c r="D15" s="2023"/>
      <c r="E15" s="2023"/>
      <c r="F15" s="2023"/>
      <c r="G15" s="2023"/>
      <c r="H15" s="2023"/>
      <c r="I15" s="2023"/>
      <c r="J15" s="2023"/>
      <c r="K15" s="2023"/>
      <c r="L15" s="2023"/>
      <c r="M15" s="856"/>
    </row>
    <row r="16" spans="1:13">
      <c r="A16" s="2023"/>
      <c r="B16" s="2023"/>
      <c r="C16" s="2023"/>
      <c r="D16" s="2023"/>
      <c r="E16" s="2023"/>
      <c r="F16" s="2023"/>
      <c r="G16" s="2023"/>
      <c r="H16" s="2023"/>
      <c r="I16" s="2023"/>
      <c r="J16" s="2023"/>
      <c r="K16" s="2023"/>
      <c r="L16" s="2023"/>
      <c r="M16" s="856"/>
    </row>
    <row r="17" spans="1:19">
      <c r="A17" s="2023"/>
      <c r="B17" s="2023"/>
      <c r="C17" s="2023"/>
      <c r="D17" s="2023"/>
      <c r="E17" s="2023"/>
      <c r="F17" s="2023"/>
      <c r="G17" s="2023"/>
      <c r="H17" s="2023"/>
      <c r="I17" s="2023"/>
      <c r="J17" s="2023"/>
      <c r="K17" s="2023"/>
      <c r="L17" s="2023"/>
      <c r="M17" s="856"/>
    </row>
    <row r="18" spans="1:19">
      <c r="A18" s="2023"/>
      <c r="B18" s="2023"/>
      <c r="C18" s="2023"/>
      <c r="D18" s="2023"/>
      <c r="E18" s="2023"/>
      <c r="F18" s="2023"/>
      <c r="G18" s="2023"/>
      <c r="H18" s="2023"/>
      <c r="I18" s="2023"/>
      <c r="J18" s="2023"/>
      <c r="K18" s="2023"/>
      <c r="L18" s="2023"/>
      <c r="M18" s="856"/>
    </row>
    <row r="19" spans="1:19">
      <c r="A19" s="2023"/>
      <c r="B19" s="2023"/>
      <c r="C19" s="2023"/>
      <c r="D19" s="2023"/>
      <c r="E19" s="2023"/>
      <c r="F19" s="2023"/>
      <c r="G19" s="2023"/>
      <c r="H19" s="2023"/>
      <c r="I19" s="2023"/>
      <c r="J19" s="2023"/>
      <c r="K19" s="2023"/>
      <c r="L19" s="2023"/>
      <c r="M19" s="856"/>
    </row>
    <row r="20" spans="1:19">
      <c r="A20" s="2023"/>
      <c r="B20" s="2023"/>
      <c r="C20" s="2023"/>
      <c r="D20" s="2023"/>
      <c r="E20" s="2023"/>
      <c r="F20" s="2023"/>
      <c r="G20" s="2023"/>
      <c r="H20" s="2023"/>
      <c r="I20" s="2023"/>
      <c r="J20" s="2023"/>
      <c r="K20" s="2023"/>
      <c r="L20" s="2023"/>
      <c r="M20" s="856"/>
    </row>
    <row r="21" spans="1:19">
      <c r="A21" s="2023"/>
      <c r="B21" s="2023"/>
      <c r="C21" s="2023"/>
      <c r="D21" s="2023"/>
      <c r="E21" s="2023"/>
      <c r="F21" s="2023"/>
      <c r="G21" s="2023"/>
      <c r="H21" s="2023"/>
      <c r="I21" s="2023"/>
      <c r="J21" s="2023"/>
      <c r="K21" s="2023"/>
      <c r="L21" s="2023"/>
      <c r="M21" s="856"/>
    </row>
    <row r="22" spans="1:19">
      <c r="A22" s="2023"/>
      <c r="B22" s="2023"/>
      <c r="C22" s="2023"/>
      <c r="D22" s="2023"/>
      <c r="E22" s="2023"/>
      <c r="F22" s="2023"/>
      <c r="G22" s="2023"/>
      <c r="H22" s="2023"/>
      <c r="I22" s="2023"/>
      <c r="J22" s="2023"/>
      <c r="K22" s="2023"/>
      <c r="L22" s="2023"/>
      <c r="M22" s="856"/>
    </row>
    <row r="23" spans="1:19" ht="27">
      <c r="A23" s="2023"/>
      <c r="B23" s="2023"/>
      <c r="C23" s="2023"/>
      <c r="D23" s="2023"/>
      <c r="E23" s="2023"/>
      <c r="F23" s="2023"/>
      <c r="G23" s="2023"/>
      <c r="H23" s="2023"/>
      <c r="I23" s="2023"/>
      <c r="J23" s="2023"/>
      <c r="K23" s="2023"/>
      <c r="L23" s="2023"/>
      <c r="M23" s="856"/>
      <c r="S23" s="1229"/>
    </row>
    <row r="24" spans="1:19">
      <c r="A24" s="2023"/>
      <c r="B24" s="2023"/>
      <c r="C24" s="2023"/>
      <c r="D24" s="2023"/>
      <c r="E24" s="2023"/>
      <c r="F24" s="2023"/>
      <c r="G24" s="2023"/>
      <c r="H24" s="2023"/>
      <c r="I24" s="2023"/>
      <c r="J24" s="2023"/>
      <c r="K24" s="2023"/>
      <c r="L24" s="2023"/>
      <c r="M24" s="856"/>
    </row>
    <row r="25" spans="1:19">
      <c r="A25" s="2023"/>
      <c r="B25" s="2023"/>
      <c r="C25" s="2023"/>
      <c r="D25" s="2023"/>
      <c r="E25" s="2023"/>
      <c r="F25" s="2023"/>
      <c r="G25" s="2023"/>
      <c r="H25" s="2023"/>
      <c r="I25" s="2023"/>
      <c r="J25" s="2023"/>
      <c r="K25" s="2023"/>
      <c r="L25" s="2023"/>
      <c r="M25" s="856"/>
    </row>
    <row r="26" spans="1:19">
      <c r="A26" s="2023"/>
      <c r="B26" s="2023"/>
      <c r="C26" s="2023"/>
      <c r="D26" s="2023"/>
      <c r="E26" s="2023"/>
      <c r="F26" s="2023"/>
      <c r="G26" s="2023"/>
      <c r="H26" s="2023"/>
      <c r="I26" s="2023"/>
      <c r="J26" s="2023"/>
      <c r="K26" s="2023"/>
      <c r="L26" s="2023"/>
      <c r="M26" s="856"/>
    </row>
    <row r="27" spans="1:19">
      <c r="A27" s="2023"/>
      <c r="B27" s="2023"/>
      <c r="C27" s="2023"/>
      <c r="D27" s="2023"/>
      <c r="E27" s="2023"/>
      <c r="F27" s="2023"/>
      <c r="G27" s="2023"/>
      <c r="H27" s="2023"/>
      <c r="I27" s="2023"/>
      <c r="J27" s="2023"/>
      <c r="K27" s="2023"/>
      <c r="L27" s="2023"/>
      <c r="M27" s="856"/>
    </row>
    <row r="28" spans="1:19">
      <c r="A28" s="2023"/>
      <c r="B28" s="2023"/>
      <c r="C28" s="2023"/>
      <c r="D28" s="2023"/>
      <c r="E28" s="2023"/>
      <c r="F28" s="2023"/>
      <c r="G28" s="2023"/>
      <c r="H28" s="2023"/>
      <c r="I28" s="2023"/>
      <c r="J28" s="2023"/>
      <c r="K28" s="2023"/>
      <c r="L28" s="2023"/>
      <c r="M28" s="856"/>
    </row>
    <row r="29" spans="1:19">
      <c r="A29" s="2023"/>
      <c r="B29" s="2023"/>
      <c r="C29" s="2023"/>
      <c r="D29" s="2023"/>
      <c r="E29" s="2023"/>
      <c r="F29" s="2023"/>
      <c r="G29" s="2023"/>
      <c r="H29" s="2023"/>
      <c r="I29" s="2023"/>
      <c r="J29" s="2023"/>
      <c r="K29" s="2023"/>
      <c r="L29" s="2023"/>
      <c r="M29" s="856"/>
    </row>
    <row r="30" spans="1:19">
      <c r="A30" s="2023"/>
      <c r="B30" s="2023"/>
      <c r="C30" s="2023"/>
      <c r="D30" s="2023"/>
      <c r="E30" s="2023"/>
      <c r="F30" s="2023"/>
      <c r="G30" s="2023"/>
      <c r="H30" s="2023"/>
      <c r="I30" s="2023"/>
      <c r="J30" s="2023"/>
      <c r="K30" s="2023"/>
      <c r="L30" s="2023"/>
      <c r="M30" s="856"/>
    </row>
    <row r="31" spans="1:19">
      <c r="A31" s="2023"/>
      <c r="B31" s="2023"/>
      <c r="C31" s="2023"/>
      <c r="D31" s="2023"/>
      <c r="E31" s="2023"/>
      <c r="F31" s="2023"/>
      <c r="G31" s="2023"/>
      <c r="H31" s="2023"/>
      <c r="I31" s="2023"/>
      <c r="J31" s="2023"/>
      <c r="K31" s="2023"/>
      <c r="L31" s="2023"/>
      <c r="M31" s="856"/>
    </row>
    <row r="32" spans="1:19">
      <c r="A32" s="2023"/>
      <c r="B32" s="2023"/>
      <c r="C32" s="2023"/>
      <c r="D32" s="2023"/>
      <c r="E32" s="2023"/>
      <c r="F32" s="2023"/>
      <c r="G32" s="2023"/>
      <c r="H32" s="2023"/>
      <c r="I32" s="2023"/>
      <c r="J32" s="2023"/>
      <c r="K32" s="2023"/>
      <c r="L32" s="2023"/>
      <c r="M32" s="856"/>
    </row>
    <row r="33" spans="1:13">
      <c r="A33" s="2023"/>
      <c r="B33" s="2023"/>
      <c r="C33" s="2023"/>
      <c r="D33" s="2023"/>
      <c r="E33" s="2023"/>
      <c r="F33" s="2023"/>
      <c r="G33" s="2023"/>
      <c r="H33" s="2023"/>
      <c r="I33" s="2023"/>
      <c r="J33" s="2023"/>
      <c r="K33" s="2023"/>
      <c r="L33" s="2023"/>
      <c r="M33" s="856"/>
    </row>
    <row r="34" spans="1:13">
      <c r="A34" s="2023"/>
      <c r="B34" s="2023"/>
      <c r="C34" s="2023"/>
      <c r="D34" s="2023"/>
      <c r="E34" s="2023"/>
      <c r="F34" s="2023"/>
      <c r="G34" s="2023"/>
      <c r="H34" s="2023"/>
      <c r="I34" s="2023"/>
      <c r="J34" s="2023"/>
      <c r="K34" s="2023"/>
      <c r="L34" s="2023"/>
      <c r="M34" s="856"/>
    </row>
    <row r="35" spans="1:13">
      <c r="A35" s="2023"/>
      <c r="B35" s="2023"/>
      <c r="C35" s="2023"/>
      <c r="D35" s="2023"/>
      <c r="E35" s="2023"/>
      <c r="F35" s="2023"/>
      <c r="G35" s="2023"/>
      <c r="H35" s="2023"/>
      <c r="I35" s="2023"/>
      <c r="J35" s="2023"/>
      <c r="K35" s="2023"/>
      <c r="L35" s="2023"/>
      <c r="M35" s="856"/>
    </row>
    <row r="36" spans="1:13">
      <c r="A36" s="2023"/>
      <c r="B36" s="2023"/>
      <c r="C36" s="2023"/>
      <c r="D36" s="2023"/>
      <c r="E36" s="2023"/>
      <c r="F36" s="2023"/>
      <c r="G36" s="2023"/>
      <c r="H36" s="2023"/>
      <c r="I36" s="2023"/>
      <c r="J36" s="2023"/>
      <c r="K36" s="2023"/>
      <c r="L36" s="2023"/>
      <c r="M36" s="856"/>
    </row>
    <row r="37" spans="1:13">
      <c r="A37" s="2023"/>
      <c r="B37" s="2023"/>
      <c r="C37" s="2023"/>
      <c r="D37" s="2023"/>
      <c r="E37" s="2023"/>
      <c r="F37" s="2023"/>
      <c r="G37" s="2023"/>
      <c r="H37" s="2023"/>
      <c r="I37" s="2023"/>
      <c r="J37" s="2023"/>
      <c r="K37" s="2023"/>
      <c r="L37" s="2023"/>
      <c r="M37" s="856"/>
    </row>
    <row r="38" spans="1:13">
      <c r="A38" s="2023"/>
      <c r="B38" s="2023"/>
      <c r="C38" s="2023"/>
      <c r="D38" s="2023"/>
      <c r="E38" s="2023"/>
      <c r="F38" s="2023"/>
      <c r="G38" s="2023"/>
      <c r="H38" s="2023"/>
      <c r="I38" s="2023"/>
      <c r="J38" s="2023"/>
      <c r="K38" s="2023"/>
      <c r="L38" s="2023"/>
      <c r="M38" s="856"/>
    </row>
    <row r="39" spans="1:13">
      <c r="A39" s="2023"/>
      <c r="B39" s="2023"/>
      <c r="C39" s="2023"/>
      <c r="D39" s="2023"/>
      <c r="E39" s="2023"/>
      <c r="F39" s="2023"/>
      <c r="G39" s="2023"/>
      <c r="H39" s="2023"/>
      <c r="I39" s="2023"/>
      <c r="J39" s="2023"/>
      <c r="K39" s="2023"/>
      <c r="L39" s="2023"/>
      <c r="M39" s="856"/>
    </row>
    <row r="40" spans="1:13">
      <c r="A40" s="856"/>
      <c r="B40" s="856"/>
      <c r="C40" s="856"/>
      <c r="D40" s="856"/>
      <c r="E40" s="856"/>
      <c r="F40" s="856"/>
      <c r="G40" s="856"/>
      <c r="H40" s="856"/>
      <c r="I40" s="856"/>
      <c r="J40" s="856"/>
      <c r="K40" s="856"/>
      <c r="L40" s="856"/>
      <c r="M40" s="856"/>
    </row>
  </sheetData>
  <mergeCells count="1">
    <mergeCell ref="A1:L39"/>
  </mergeCells>
  <pageMargins left="0.7" right="0.7" top="0.75" bottom="0.75" header="0.3" footer="0.3"/>
  <pageSetup scale="71"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2" tint="-0.499984740745262"/>
    <pageSetUpPr fitToPage="1"/>
  </sheetPr>
  <dimension ref="A1"/>
  <sheetViews>
    <sheetView showGridLines="0" view="pageBreakPreview" topLeftCell="A22" zoomScale="70" zoomScaleNormal="100" zoomScaleSheetLayoutView="70" workbookViewId="0">
      <selection activeCell="Q52" sqref="Q52"/>
    </sheetView>
  </sheetViews>
  <sheetFormatPr baseColWidth="10" defaultColWidth="11.42578125" defaultRowHeight="15"/>
  <cols>
    <col min="1" max="6" width="11.42578125" style="41"/>
    <col min="7" max="7" width="13.42578125" style="41" customWidth="1"/>
    <col min="8" max="9" width="24.140625" style="41" customWidth="1"/>
    <col min="10" max="10" width="11.42578125" style="41"/>
    <col min="11" max="11" width="25.140625" style="41" customWidth="1"/>
    <col min="12" max="12" width="30.85546875" style="41" customWidth="1"/>
    <col min="13" max="13" width="27.85546875" style="41" customWidth="1"/>
    <col min="14" max="16384" width="11.42578125" style="41"/>
  </cols>
  <sheetData/>
  <pageMargins left="0.7" right="0.7" top="0.75" bottom="0.75" header="0.3" footer="0.3"/>
  <pageSetup scale="54" orientation="landscape" r:id="rId1"/>
  <rowBreaks count="1" manualBreakCount="1">
    <brk id="64" max="1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2" tint="-0.499984740745262"/>
  </sheetPr>
  <dimension ref="A1"/>
  <sheetViews>
    <sheetView showGridLines="0" view="pageBreakPreview" zoomScale="55" zoomScaleNormal="100" zoomScaleSheetLayoutView="55" workbookViewId="0">
      <selection activeCell="V33" sqref="V33"/>
    </sheetView>
  </sheetViews>
  <sheetFormatPr baseColWidth="10" defaultColWidth="11.42578125" defaultRowHeight="15"/>
  <cols>
    <col min="1" max="6" width="11.42578125" style="41"/>
    <col min="7" max="7" width="13.42578125" style="41" customWidth="1"/>
    <col min="8" max="12" width="11.42578125" style="41"/>
    <col min="13" max="13" width="16.42578125" style="41" customWidth="1"/>
    <col min="14" max="14" width="17.42578125" style="41" customWidth="1"/>
    <col min="15" max="15" width="11.42578125" style="41"/>
    <col min="16" max="16" width="17.85546875" style="41" customWidth="1"/>
    <col min="17" max="16384" width="11.42578125" style="41"/>
  </cols>
  <sheetData/>
  <pageMargins left="0.7" right="0.7" top="0.75" bottom="0.75" header="0.3" footer="0.3"/>
  <pageSetup scale="57"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2" tint="-0.499984740745262"/>
  </sheetPr>
  <dimension ref="A1"/>
  <sheetViews>
    <sheetView showGridLines="0" view="pageBreakPreview" topLeftCell="A4" zoomScale="85" zoomScaleNormal="100" zoomScaleSheetLayoutView="85" workbookViewId="0">
      <selection activeCell="O18" sqref="O18"/>
    </sheetView>
  </sheetViews>
  <sheetFormatPr baseColWidth="10" defaultColWidth="11.42578125" defaultRowHeight="15"/>
  <cols>
    <col min="1" max="6" width="11.42578125" style="41"/>
    <col min="7" max="7" width="13.42578125" style="41" customWidth="1"/>
    <col min="8" max="16384" width="11.42578125" style="41"/>
  </cols>
  <sheetData/>
  <pageMargins left="0.7" right="0.7" top="0.75" bottom="0.75" header="0.3" footer="0.3"/>
  <pageSetup scale="77"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9" tint="-0.499984740745262"/>
  </sheetPr>
  <dimension ref="A1"/>
  <sheetViews>
    <sheetView showGridLines="0" view="pageBreakPreview" zoomScale="70" zoomScaleNormal="100" zoomScaleSheetLayoutView="70" workbookViewId="0">
      <selection activeCell="U28" sqref="U28"/>
    </sheetView>
  </sheetViews>
  <sheetFormatPr baseColWidth="10" defaultColWidth="11.42578125" defaultRowHeight="15"/>
  <cols>
    <col min="1" max="6" width="11.42578125" style="41"/>
    <col min="7" max="7" width="13.42578125" style="41" customWidth="1"/>
    <col min="8" max="16384" width="11.42578125" style="41"/>
  </cols>
  <sheetData/>
  <pageMargins left="0.7" right="0.7" top="0.75" bottom="0.75" header="0.3" footer="0.3"/>
  <pageSetup scale="77"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9" tint="-0.499984740745262"/>
    <pageSetUpPr fitToPage="1"/>
  </sheetPr>
  <dimension ref="A4:N49"/>
  <sheetViews>
    <sheetView showGridLines="0" view="pageBreakPreview" topLeftCell="A16" zoomScale="40" zoomScaleNormal="100" zoomScaleSheetLayoutView="40" workbookViewId="0">
      <selection activeCell="X42" sqref="X42"/>
    </sheetView>
  </sheetViews>
  <sheetFormatPr baseColWidth="10" defaultColWidth="11.42578125" defaultRowHeight="14.25"/>
  <cols>
    <col min="1" max="6" width="11.42578125" style="712"/>
    <col min="7" max="7" width="22.28515625" style="712" customWidth="1"/>
    <col min="8" max="8" width="24.7109375" style="712" customWidth="1"/>
    <col min="9" max="9" width="15.85546875" style="712" customWidth="1"/>
    <col min="10" max="10" width="31.5703125" style="712" customWidth="1"/>
    <col min="11" max="11" width="19.42578125" style="712" customWidth="1"/>
    <col min="12" max="12" width="36.7109375" style="712" customWidth="1"/>
    <col min="13" max="13" width="24.28515625" style="712" customWidth="1"/>
    <col min="14" max="16384" width="11.42578125" style="712"/>
  </cols>
  <sheetData>
    <row r="4" spans="1:14" ht="30.75" customHeight="1"/>
    <row r="5" spans="1:14" ht="40.5" customHeight="1"/>
    <row r="6" spans="1:14" ht="54" customHeight="1">
      <c r="A6" s="2024" t="s">
        <v>1185</v>
      </c>
      <c r="B6" s="2025"/>
      <c r="C6" s="2025"/>
      <c r="D6" s="2025"/>
      <c r="E6" s="2025"/>
      <c r="F6" s="2025"/>
      <c r="G6" s="2025"/>
      <c r="H6" s="2025"/>
      <c r="I6" s="2025"/>
      <c r="J6" s="2025"/>
      <c r="K6" s="2025"/>
      <c r="L6" s="2025"/>
      <c r="M6" s="2025"/>
      <c r="N6" s="2025"/>
    </row>
    <row r="7" spans="1:14" ht="24.75" customHeight="1">
      <c r="A7" s="2025"/>
      <c r="B7" s="2025"/>
      <c r="C7" s="2025"/>
      <c r="D7" s="2025"/>
      <c r="E7" s="2025"/>
      <c r="F7" s="2025"/>
      <c r="G7" s="2025"/>
      <c r="H7" s="2025"/>
      <c r="I7" s="2025"/>
      <c r="J7" s="2025"/>
      <c r="K7" s="2025"/>
      <c r="L7" s="2025"/>
      <c r="M7" s="2025"/>
      <c r="N7" s="2025"/>
    </row>
    <row r="8" spans="1:14" ht="12" customHeight="1">
      <c r="A8" s="2025"/>
      <c r="B8" s="2025"/>
      <c r="C8" s="2025"/>
      <c r="D8" s="2025"/>
      <c r="E8" s="2025"/>
      <c r="F8" s="2025"/>
      <c r="G8" s="2025"/>
      <c r="H8" s="2025"/>
      <c r="I8" s="2025"/>
      <c r="J8" s="2025"/>
      <c r="K8" s="2025"/>
      <c r="L8" s="2025"/>
      <c r="M8" s="2025"/>
      <c r="N8" s="2025"/>
    </row>
    <row r="9" spans="1:14" ht="16.5" customHeight="1">
      <c r="A9" s="2025"/>
      <c r="B9" s="2025"/>
      <c r="C9" s="2025"/>
      <c r="D9" s="2025"/>
      <c r="E9" s="2025"/>
      <c r="F9" s="2025"/>
      <c r="G9" s="2025"/>
      <c r="H9" s="2025"/>
      <c r="I9" s="2025"/>
      <c r="J9" s="2025"/>
      <c r="K9" s="2025"/>
      <c r="L9" s="2025"/>
      <c r="M9" s="2025"/>
      <c r="N9" s="2025"/>
    </row>
    <row r="10" spans="1:14">
      <c r="A10" s="2025"/>
      <c r="B10" s="2025"/>
      <c r="C10" s="2025"/>
      <c r="D10" s="2025"/>
      <c r="E10" s="2025"/>
      <c r="F10" s="2025"/>
      <c r="G10" s="2025"/>
      <c r="H10" s="2025"/>
      <c r="I10" s="2025"/>
      <c r="J10" s="2025"/>
      <c r="K10" s="2025"/>
      <c r="L10" s="2025"/>
      <c r="M10" s="2025"/>
      <c r="N10" s="2025"/>
    </row>
    <row r="11" spans="1:14">
      <c r="A11" s="2025"/>
      <c r="B11" s="2025"/>
      <c r="C11" s="2025"/>
      <c r="D11" s="2025"/>
      <c r="E11" s="2025"/>
      <c r="F11" s="2025"/>
      <c r="G11" s="2025"/>
      <c r="H11" s="2025"/>
      <c r="I11" s="2025"/>
      <c r="J11" s="2025"/>
      <c r="K11" s="2025"/>
      <c r="L11" s="2025"/>
      <c r="M11" s="2025"/>
      <c r="N11" s="2025"/>
    </row>
    <row r="12" spans="1:14">
      <c r="A12" s="2025"/>
      <c r="B12" s="2025"/>
      <c r="C12" s="2025"/>
      <c r="D12" s="2025"/>
      <c r="E12" s="2025"/>
      <c r="F12" s="2025"/>
      <c r="G12" s="2025"/>
      <c r="H12" s="2025"/>
      <c r="I12" s="2025"/>
      <c r="J12" s="2025"/>
      <c r="K12" s="2025"/>
      <c r="L12" s="2025"/>
      <c r="M12" s="2025"/>
      <c r="N12" s="2025"/>
    </row>
    <row r="13" spans="1:14">
      <c r="A13" s="2025"/>
      <c r="B13" s="2025"/>
      <c r="C13" s="2025"/>
      <c r="D13" s="2025"/>
      <c r="E13" s="2025"/>
      <c r="F13" s="2025"/>
      <c r="G13" s="2025"/>
      <c r="H13" s="2025"/>
      <c r="I13" s="2025"/>
      <c r="J13" s="2025"/>
      <c r="K13" s="2025"/>
      <c r="L13" s="2025"/>
      <c r="M13" s="2025"/>
      <c r="N13" s="2025"/>
    </row>
    <row r="14" spans="1:14">
      <c r="A14" s="2025"/>
      <c r="B14" s="2025"/>
      <c r="C14" s="2025"/>
      <c r="D14" s="2025"/>
      <c r="E14" s="2025"/>
      <c r="F14" s="2025"/>
      <c r="G14" s="2025"/>
      <c r="H14" s="2025"/>
      <c r="I14" s="2025"/>
      <c r="J14" s="2025"/>
      <c r="K14" s="2025"/>
      <c r="L14" s="2025"/>
      <c r="M14" s="2025"/>
      <c r="N14" s="2025"/>
    </row>
    <row r="15" spans="1:14">
      <c r="A15" s="2025"/>
      <c r="B15" s="2025"/>
      <c r="C15" s="2025"/>
      <c r="D15" s="2025"/>
      <c r="E15" s="2025"/>
      <c r="F15" s="2025"/>
      <c r="G15" s="2025"/>
      <c r="H15" s="2025"/>
      <c r="I15" s="2025"/>
      <c r="J15" s="2025"/>
      <c r="K15" s="2025"/>
      <c r="L15" s="2025"/>
      <c r="M15" s="2025"/>
      <c r="N15" s="2025"/>
    </row>
    <row r="16" spans="1:14">
      <c r="A16" s="2025"/>
      <c r="B16" s="2025"/>
      <c r="C16" s="2025"/>
      <c r="D16" s="2025"/>
      <c r="E16" s="2025"/>
      <c r="F16" s="2025"/>
      <c r="G16" s="2025"/>
      <c r="H16" s="2025"/>
      <c r="I16" s="2025"/>
      <c r="J16" s="2025"/>
      <c r="K16" s="2025"/>
      <c r="L16" s="2025"/>
      <c r="M16" s="2025"/>
      <c r="N16" s="2025"/>
    </row>
    <row r="17" spans="1:14">
      <c r="A17" s="2025"/>
      <c r="B17" s="2025"/>
      <c r="C17" s="2025"/>
      <c r="D17" s="2025"/>
      <c r="E17" s="2025"/>
      <c r="F17" s="2025"/>
      <c r="G17" s="2025"/>
      <c r="H17" s="2025"/>
      <c r="I17" s="2025"/>
      <c r="J17" s="2025"/>
      <c r="K17" s="2025"/>
      <c r="L17" s="2025"/>
      <c r="M17" s="2025"/>
      <c r="N17" s="2025"/>
    </row>
    <row r="18" spans="1:14">
      <c r="A18" s="2025"/>
      <c r="B18" s="2025"/>
      <c r="C18" s="2025"/>
      <c r="D18" s="2025"/>
      <c r="E18" s="2025"/>
      <c r="F18" s="2025"/>
      <c r="G18" s="2025"/>
      <c r="H18" s="2025"/>
      <c r="I18" s="2025"/>
      <c r="J18" s="2025"/>
      <c r="K18" s="2025"/>
      <c r="L18" s="2025"/>
      <c r="M18" s="2025"/>
      <c r="N18" s="2025"/>
    </row>
    <row r="19" spans="1:14">
      <c r="A19" s="2025"/>
      <c r="B19" s="2025"/>
      <c r="C19" s="2025"/>
      <c r="D19" s="2025"/>
      <c r="E19" s="2025"/>
      <c r="F19" s="2025"/>
      <c r="G19" s="2025"/>
      <c r="H19" s="2025"/>
      <c r="I19" s="2025"/>
      <c r="J19" s="2025"/>
      <c r="K19" s="2025"/>
      <c r="L19" s="2025"/>
      <c r="M19" s="2025"/>
      <c r="N19" s="2025"/>
    </row>
    <row r="20" spans="1:14">
      <c r="A20" s="2025"/>
      <c r="B20" s="2025"/>
      <c r="C20" s="2025"/>
      <c r="D20" s="2025"/>
      <c r="E20" s="2025"/>
      <c r="F20" s="2025"/>
      <c r="G20" s="2025"/>
      <c r="H20" s="2025"/>
      <c r="I20" s="2025"/>
      <c r="J20" s="2025"/>
      <c r="K20" s="2025"/>
      <c r="L20" s="2025"/>
      <c r="M20" s="2025"/>
      <c r="N20" s="2025"/>
    </row>
    <row r="21" spans="1:14">
      <c r="A21" s="2025"/>
      <c r="B21" s="2025"/>
      <c r="C21" s="2025"/>
      <c r="D21" s="2025"/>
      <c r="E21" s="2025"/>
      <c r="F21" s="2025"/>
      <c r="G21" s="2025"/>
      <c r="H21" s="2025"/>
      <c r="I21" s="2025"/>
      <c r="J21" s="2025"/>
      <c r="K21" s="2025"/>
      <c r="L21" s="2025"/>
      <c r="M21" s="2025"/>
      <c r="N21" s="2025"/>
    </row>
    <row r="22" spans="1:14">
      <c r="A22" s="2025"/>
      <c r="B22" s="2025"/>
      <c r="C22" s="2025"/>
      <c r="D22" s="2025"/>
      <c r="E22" s="2025"/>
      <c r="F22" s="2025"/>
      <c r="G22" s="2025"/>
      <c r="H22" s="2025"/>
      <c r="I22" s="2025"/>
      <c r="J22" s="2025"/>
      <c r="K22" s="2025"/>
      <c r="L22" s="2025"/>
      <c r="M22" s="2025"/>
      <c r="N22" s="2025"/>
    </row>
    <row r="23" spans="1:14">
      <c r="A23" s="2025"/>
      <c r="B23" s="2025"/>
      <c r="C23" s="2025"/>
      <c r="D23" s="2025"/>
      <c r="E23" s="2025"/>
      <c r="F23" s="2025"/>
      <c r="G23" s="2025"/>
      <c r="H23" s="2025"/>
      <c r="I23" s="2025"/>
      <c r="J23" s="2025"/>
      <c r="K23" s="2025"/>
      <c r="L23" s="2025"/>
      <c r="M23" s="2025"/>
      <c r="N23" s="2025"/>
    </row>
    <row r="24" spans="1:14">
      <c r="A24" s="2025"/>
      <c r="B24" s="2025"/>
      <c r="C24" s="2025"/>
      <c r="D24" s="2025"/>
      <c r="E24" s="2025"/>
      <c r="F24" s="2025"/>
      <c r="G24" s="2025"/>
      <c r="H24" s="2025"/>
      <c r="I24" s="2025"/>
      <c r="J24" s="2025"/>
      <c r="K24" s="2025"/>
      <c r="L24" s="2025"/>
      <c r="M24" s="2025"/>
      <c r="N24" s="2025"/>
    </row>
    <row r="25" spans="1:14">
      <c r="A25" s="2025"/>
      <c r="B25" s="2025"/>
      <c r="C25" s="2025"/>
      <c r="D25" s="2025"/>
      <c r="E25" s="2025"/>
      <c r="F25" s="2025"/>
      <c r="G25" s="2025"/>
      <c r="H25" s="2025"/>
      <c r="I25" s="2025"/>
      <c r="J25" s="2025"/>
      <c r="K25" s="2025"/>
      <c r="L25" s="2025"/>
      <c r="M25" s="2025"/>
      <c r="N25" s="2025"/>
    </row>
    <row r="26" spans="1:14">
      <c r="A26" s="2025"/>
      <c r="B26" s="2025"/>
      <c r="C26" s="2025"/>
      <c r="D26" s="2025"/>
      <c r="E26" s="2025"/>
      <c r="F26" s="2025"/>
      <c r="G26" s="2025"/>
      <c r="H26" s="2025"/>
      <c r="I26" s="2025"/>
      <c r="J26" s="2025"/>
      <c r="K26" s="2025"/>
      <c r="L26" s="2025"/>
      <c r="M26" s="2025"/>
      <c r="N26" s="2025"/>
    </row>
    <row r="27" spans="1:14">
      <c r="A27" s="2025"/>
      <c r="B27" s="2025"/>
      <c r="C27" s="2025"/>
      <c r="D27" s="2025"/>
      <c r="E27" s="2025"/>
      <c r="F27" s="2025"/>
      <c r="G27" s="2025"/>
      <c r="H27" s="2025"/>
      <c r="I27" s="2025"/>
      <c r="J27" s="2025"/>
      <c r="K27" s="2025"/>
      <c r="L27" s="2025"/>
      <c r="M27" s="2025"/>
      <c r="N27" s="2025"/>
    </row>
    <row r="28" spans="1:14">
      <c r="A28" s="2025"/>
      <c r="B28" s="2025"/>
      <c r="C28" s="2025"/>
      <c r="D28" s="2025"/>
      <c r="E28" s="2025"/>
      <c r="F28" s="2025"/>
      <c r="G28" s="2025"/>
      <c r="H28" s="2025"/>
      <c r="I28" s="2025"/>
      <c r="J28" s="2025"/>
      <c r="K28" s="2025"/>
      <c r="L28" s="2025"/>
      <c r="M28" s="2025"/>
      <c r="N28" s="2025"/>
    </row>
    <row r="29" spans="1:14">
      <c r="A29" s="2025"/>
      <c r="B29" s="2025"/>
      <c r="C29" s="2025"/>
      <c r="D29" s="2025"/>
      <c r="E29" s="2025"/>
      <c r="F29" s="2025"/>
      <c r="G29" s="2025"/>
      <c r="H29" s="2025"/>
      <c r="I29" s="2025"/>
      <c r="J29" s="2025"/>
      <c r="K29" s="2025"/>
      <c r="L29" s="2025"/>
      <c r="M29" s="2025"/>
      <c r="N29" s="2025"/>
    </row>
    <row r="30" spans="1:14" ht="42.75" customHeight="1">
      <c r="A30" s="2025"/>
      <c r="B30" s="2025"/>
      <c r="C30" s="2025"/>
      <c r="D30" s="2025"/>
      <c r="E30" s="2025"/>
      <c r="F30" s="2025"/>
      <c r="G30" s="2025"/>
      <c r="H30" s="2025"/>
      <c r="I30" s="2025"/>
      <c r="J30" s="2025"/>
      <c r="K30" s="2025"/>
      <c r="L30" s="2025"/>
      <c r="M30" s="2025"/>
      <c r="N30" s="2025"/>
    </row>
    <row r="31" spans="1:14" ht="42.75" customHeight="1">
      <c r="A31" s="2025"/>
      <c r="B31" s="2025"/>
      <c r="C31" s="2025"/>
      <c r="D31" s="2025"/>
      <c r="E31" s="2025"/>
      <c r="F31" s="2025"/>
      <c r="G31" s="2025"/>
      <c r="H31" s="2025"/>
      <c r="I31" s="2025"/>
      <c r="J31" s="2025"/>
      <c r="K31" s="2025"/>
      <c r="L31" s="2025"/>
      <c r="M31" s="2025"/>
      <c r="N31" s="2025"/>
    </row>
    <row r="32" spans="1:14" ht="42.75" customHeight="1">
      <c r="A32" s="2025"/>
      <c r="B32" s="2025"/>
      <c r="C32" s="2025"/>
      <c r="D32" s="2025"/>
      <c r="E32" s="2025"/>
      <c r="F32" s="2025"/>
      <c r="G32" s="2025"/>
      <c r="H32" s="2025"/>
      <c r="I32" s="2025"/>
      <c r="J32" s="2025"/>
      <c r="K32" s="2025"/>
      <c r="L32" s="2025"/>
      <c r="M32" s="2025"/>
      <c r="N32" s="2025"/>
    </row>
    <row r="33" spans="1:14" ht="42.75" customHeight="1">
      <c r="A33" s="2025"/>
      <c r="B33" s="2025"/>
      <c r="C33" s="2025"/>
      <c r="D33" s="2025"/>
      <c r="E33" s="2025"/>
      <c r="F33" s="2025"/>
      <c r="G33" s="2025"/>
      <c r="H33" s="2025"/>
      <c r="I33" s="2025"/>
      <c r="J33" s="2025"/>
      <c r="K33" s="2025"/>
      <c r="L33" s="2025"/>
      <c r="M33" s="2025"/>
      <c r="N33" s="2025"/>
    </row>
    <row r="34" spans="1:14" ht="24.75" customHeight="1">
      <c r="A34" s="2025"/>
      <c r="B34" s="2025"/>
      <c r="C34" s="2025"/>
      <c r="D34" s="2025"/>
      <c r="E34" s="2025"/>
      <c r="F34" s="2025"/>
      <c r="G34" s="2025"/>
      <c r="H34" s="2025"/>
      <c r="I34" s="2025"/>
      <c r="J34" s="2025"/>
      <c r="K34" s="2025"/>
      <c r="L34" s="2025"/>
      <c r="M34" s="2025"/>
      <c r="N34" s="2025"/>
    </row>
    <row r="35" spans="1:14" ht="24.75" customHeight="1">
      <c r="A35" s="2025"/>
      <c r="B35" s="2025"/>
      <c r="C35" s="2025"/>
      <c r="D35" s="2025"/>
      <c r="E35" s="2025"/>
      <c r="F35" s="2025"/>
      <c r="G35" s="2025"/>
      <c r="H35" s="2025"/>
      <c r="I35" s="2025"/>
      <c r="J35" s="2025"/>
      <c r="K35" s="2025"/>
      <c r="L35" s="2025"/>
      <c r="M35" s="2025"/>
      <c r="N35" s="2025"/>
    </row>
    <row r="36" spans="1:14" ht="24.75" customHeight="1">
      <c r="A36" s="2025"/>
      <c r="B36" s="2025"/>
      <c r="C36" s="2025"/>
      <c r="D36" s="2025"/>
      <c r="E36" s="2025"/>
      <c r="F36" s="2025"/>
      <c r="G36" s="2025"/>
      <c r="H36" s="2025"/>
      <c r="I36" s="2025"/>
      <c r="J36" s="2025"/>
      <c r="K36" s="2025"/>
      <c r="L36" s="2025"/>
      <c r="M36" s="2025"/>
      <c r="N36" s="2025"/>
    </row>
    <row r="37" spans="1:14" ht="24.75" customHeight="1">
      <c r="A37" s="2025"/>
      <c r="B37" s="2025"/>
      <c r="C37" s="2025"/>
      <c r="D37" s="2025"/>
      <c r="E37" s="2025"/>
      <c r="F37" s="2025"/>
      <c r="G37" s="2025"/>
      <c r="H37" s="2025"/>
      <c r="I37" s="2025"/>
      <c r="J37" s="2025"/>
      <c r="K37" s="2025"/>
      <c r="L37" s="2025"/>
      <c r="M37" s="2025"/>
      <c r="N37" s="2025"/>
    </row>
    <row r="38" spans="1:14" ht="45" customHeight="1">
      <c r="A38" s="2025"/>
      <c r="B38" s="2025"/>
      <c r="C38" s="2025"/>
      <c r="D38" s="2025"/>
      <c r="E38" s="2025"/>
      <c r="F38" s="2025"/>
      <c r="G38" s="2025"/>
      <c r="H38" s="2025"/>
      <c r="I38" s="2025"/>
      <c r="J38" s="2025"/>
      <c r="K38" s="2025"/>
      <c r="L38" s="2025"/>
      <c r="M38" s="2025"/>
      <c r="N38" s="2025"/>
    </row>
    <row r="39" spans="1:14" ht="45" customHeight="1">
      <c r="A39" s="2025"/>
      <c r="B39" s="2025"/>
      <c r="C39" s="2025"/>
      <c r="D39" s="2025"/>
      <c r="E39" s="2025"/>
      <c r="F39" s="2025"/>
      <c r="G39" s="2025"/>
      <c r="H39" s="2025"/>
      <c r="I39" s="2025"/>
      <c r="J39" s="2025"/>
      <c r="K39" s="2025"/>
      <c r="L39" s="2025"/>
      <c r="M39" s="2025"/>
      <c r="N39" s="2025"/>
    </row>
    <row r="40" spans="1:14" ht="45" customHeight="1">
      <c r="A40" s="2025"/>
      <c r="B40" s="2025"/>
      <c r="C40" s="2025"/>
      <c r="D40" s="2025"/>
      <c r="E40" s="2025"/>
      <c r="F40" s="2025"/>
      <c r="G40" s="2025"/>
      <c r="H40" s="2025"/>
      <c r="I40" s="2025"/>
      <c r="J40" s="2025"/>
      <c r="K40" s="2025"/>
      <c r="L40" s="2025"/>
      <c r="M40" s="2025"/>
      <c r="N40" s="2025"/>
    </row>
    <row r="41" spans="1:14" ht="45" customHeight="1">
      <c r="A41" s="2025"/>
      <c r="B41" s="2025"/>
      <c r="C41" s="2025"/>
      <c r="D41" s="2025"/>
      <c r="E41" s="2025"/>
      <c r="F41" s="2025"/>
      <c r="G41" s="2025"/>
      <c r="H41" s="2025"/>
      <c r="I41" s="2025"/>
      <c r="J41" s="2025"/>
      <c r="K41" s="2025"/>
      <c r="L41" s="2025"/>
      <c r="M41" s="2025"/>
      <c r="N41" s="2025"/>
    </row>
    <row r="42" spans="1:14" ht="45" customHeight="1">
      <c r="A42" s="2025"/>
      <c r="B42" s="2025"/>
      <c r="C42" s="2025"/>
      <c r="D42" s="2025"/>
      <c r="E42" s="2025"/>
      <c r="F42" s="2025"/>
      <c r="G42" s="2025"/>
      <c r="H42" s="2025"/>
      <c r="I42" s="2025"/>
      <c r="J42" s="2025"/>
      <c r="K42" s="2025"/>
      <c r="L42" s="2025"/>
      <c r="M42" s="2025"/>
      <c r="N42" s="2025"/>
    </row>
    <row r="43" spans="1:14" ht="126.75" customHeight="1">
      <c r="A43" s="2025"/>
      <c r="B43" s="2025"/>
      <c r="C43" s="2025"/>
      <c r="D43" s="2025"/>
      <c r="E43" s="2025"/>
      <c r="F43" s="2025"/>
      <c r="G43" s="2025"/>
      <c r="H43" s="2025"/>
      <c r="I43" s="2025"/>
      <c r="J43" s="2025"/>
      <c r="K43" s="2025"/>
      <c r="L43" s="2025"/>
      <c r="M43" s="2025"/>
      <c r="N43" s="2025"/>
    </row>
    <row r="44" spans="1:14" ht="45" customHeight="1">
      <c r="A44" s="2025"/>
      <c r="B44" s="2025"/>
      <c r="C44" s="2025"/>
      <c r="D44" s="2025"/>
      <c r="E44" s="2025"/>
      <c r="F44" s="2025"/>
      <c r="G44" s="2025"/>
      <c r="H44" s="2025"/>
      <c r="I44" s="2025"/>
      <c r="J44" s="2025"/>
      <c r="K44" s="2025"/>
      <c r="L44" s="2025"/>
      <c r="M44" s="2025"/>
      <c r="N44" s="2025"/>
    </row>
    <row r="45" spans="1:14" ht="45" customHeight="1">
      <c r="A45" s="2025"/>
      <c r="B45" s="2025"/>
      <c r="C45" s="2025"/>
      <c r="D45" s="2025"/>
      <c r="E45" s="2025"/>
      <c r="F45" s="2025"/>
      <c r="G45" s="2025"/>
      <c r="H45" s="2025"/>
      <c r="I45" s="2025"/>
      <c r="J45" s="2025"/>
      <c r="K45" s="2025"/>
      <c r="L45" s="2025"/>
      <c r="M45" s="2025"/>
      <c r="N45" s="2025"/>
    </row>
    <row r="46" spans="1:14" ht="45" customHeight="1">
      <c r="A46" s="2025"/>
      <c r="B46" s="2025"/>
      <c r="C46" s="2025"/>
      <c r="D46" s="2025"/>
      <c r="E46" s="2025"/>
      <c r="F46" s="2025"/>
      <c r="G46" s="2025"/>
      <c r="H46" s="2025"/>
      <c r="I46" s="2025"/>
      <c r="J46" s="2025"/>
      <c r="K46" s="2025"/>
      <c r="L46" s="2025"/>
      <c r="M46" s="2025"/>
      <c r="N46" s="2025"/>
    </row>
    <row r="47" spans="1:14" ht="45" customHeight="1">
      <c r="A47" s="2025"/>
      <c r="B47" s="2025"/>
      <c r="C47" s="2025"/>
      <c r="D47" s="2025"/>
      <c r="E47" s="2025"/>
      <c r="F47" s="2025"/>
      <c r="G47" s="2025"/>
      <c r="H47" s="2025"/>
      <c r="I47" s="2025"/>
      <c r="J47" s="2025"/>
      <c r="K47" s="2025"/>
      <c r="L47" s="2025"/>
      <c r="M47" s="2025"/>
      <c r="N47" s="2025"/>
    </row>
    <row r="48" spans="1:14" ht="408.75" customHeight="1">
      <c r="A48" s="2025"/>
      <c r="B48" s="2025"/>
      <c r="C48" s="2025"/>
      <c r="D48" s="2025"/>
      <c r="E48" s="2025"/>
      <c r="F48" s="2025"/>
      <c r="G48" s="2025"/>
      <c r="H48" s="2025"/>
      <c r="I48" s="2025"/>
      <c r="J48" s="2025"/>
      <c r="K48" s="2025"/>
      <c r="L48" s="2025"/>
      <c r="M48" s="2025"/>
      <c r="N48" s="2025"/>
    </row>
    <row r="49" ht="142.5" customHeight="1"/>
  </sheetData>
  <mergeCells count="1">
    <mergeCell ref="A6:N48"/>
  </mergeCells>
  <pageMargins left="0.70866141732283472" right="0.70866141732283472" top="0.74803149606299213" bottom="0.74803149606299213" header="0.31496062992125984" footer="0.31496062992125984"/>
  <pageSetup scale="35"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9" tint="-0.499984740745262"/>
    <pageSetUpPr fitToPage="1"/>
  </sheetPr>
  <dimension ref="A2:X37"/>
  <sheetViews>
    <sheetView showGridLines="0" view="pageBreakPreview" zoomScale="85" zoomScaleNormal="100" zoomScaleSheetLayoutView="85" workbookViewId="0">
      <selection activeCell="A5" sqref="A5:L37"/>
    </sheetView>
  </sheetViews>
  <sheetFormatPr baseColWidth="10" defaultColWidth="11.42578125" defaultRowHeight="15"/>
  <cols>
    <col min="1" max="3" width="11.42578125" style="712"/>
    <col min="4" max="4" width="20.7109375" style="712" customWidth="1"/>
    <col min="5" max="5" width="21.140625" style="712" customWidth="1"/>
    <col min="6" max="6" width="11.5703125" style="712" customWidth="1"/>
    <col min="7" max="7" width="10.85546875" style="712" customWidth="1"/>
    <col min="8" max="8" width="13.42578125" style="712" customWidth="1"/>
    <col min="9" max="9" width="16.85546875" style="712" customWidth="1"/>
    <col min="10" max="10" width="24.140625" style="712" customWidth="1"/>
    <col min="11" max="11" width="11.85546875" style="712" customWidth="1"/>
    <col min="12" max="13" width="11.5703125" style="712" customWidth="1"/>
    <col min="14" max="14" width="31.5703125" style="963" customWidth="1"/>
    <col min="15" max="15" width="12.42578125" style="963" customWidth="1"/>
    <col min="16" max="16" width="11.42578125" style="1244"/>
    <col min="17" max="17" width="13.5703125" style="963" customWidth="1"/>
    <col min="18" max="19" width="13.28515625" style="963" customWidth="1"/>
    <col min="20" max="24" width="11.42578125" style="963"/>
    <col min="25" max="16384" width="11.42578125" style="712"/>
  </cols>
  <sheetData>
    <row r="2" spans="1:17" ht="32.25" customHeight="1"/>
    <row r="3" spans="1:17" ht="18.75" customHeight="1">
      <c r="N3" s="1245" t="str">
        <f>+'II.3. Empl x sector '!E4</f>
        <v>Total Empresas</v>
      </c>
      <c r="O3" s="1245">
        <f>+'II.3. Empl x sector '!E19</f>
        <v>98455</v>
      </c>
      <c r="P3" s="1246">
        <f>+O3/$O$3</f>
        <v>1</v>
      </c>
    </row>
    <row r="4" spans="1:17" ht="21.75" customHeight="1">
      <c r="N4" s="1245" t="str">
        <f>+'II.3. Empl x sector '!B4</f>
        <v>Empresas Privadas</v>
      </c>
      <c r="O4" s="1247">
        <f>+'II.3. Empl x sector '!B19</f>
        <v>97783</v>
      </c>
      <c r="P4" s="1246">
        <f>+O4/$O$3</f>
        <v>0.99317454674724492</v>
      </c>
    </row>
    <row r="5" spans="1:17" ht="24.75" customHeight="1">
      <c r="A5" s="2026" t="s">
        <v>1052</v>
      </c>
      <c r="B5" s="2027"/>
      <c r="C5" s="2027"/>
      <c r="D5" s="2027"/>
      <c r="E5" s="2027"/>
      <c r="F5" s="2027"/>
      <c r="G5" s="2027"/>
      <c r="H5" s="2027"/>
      <c r="I5" s="2027"/>
      <c r="J5" s="2027"/>
      <c r="K5" s="2027"/>
      <c r="L5" s="2027"/>
      <c r="N5" s="1245" t="str">
        <f>+'II.3. Empl x sector '!C4</f>
        <v xml:space="preserve"> Empresas Públicas </v>
      </c>
      <c r="O5" s="1247">
        <f>+'II.3. Empl x sector '!C19</f>
        <v>601</v>
      </c>
      <c r="P5" s="1246">
        <f>+O5/$O$3</f>
        <v>6.1043116144431468E-3</v>
      </c>
    </row>
    <row r="6" spans="1:17" ht="31.5" customHeight="1">
      <c r="A6" s="2027"/>
      <c r="B6" s="2027"/>
      <c r="C6" s="2027"/>
      <c r="D6" s="2027"/>
      <c r="E6" s="2027"/>
      <c r="F6" s="2027"/>
      <c r="G6" s="2027"/>
      <c r="H6" s="2027"/>
      <c r="I6" s="2027"/>
      <c r="J6" s="2027"/>
      <c r="K6" s="2027"/>
      <c r="L6" s="2027"/>
      <c r="N6" s="1245" t="str">
        <f>+'II.3. Empl x sector '!D4</f>
        <v>Empresas Públicas Centralizadas</v>
      </c>
      <c r="O6" s="1247">
        <f>+'II.3. Empl x sector '!D19</f>
        <v>71</v>
      </c>
      <c r="P6" s="1246">
        <f>+O6/$O$3</f>
        <v>7.2114163831191918E-4</v>
      </c>
      <c r="Q6" s="963">
        <f>+O6+O5</f>
        <v>672</v>
      </c>
    </row>
    <row r="7" spans="1:17">
      <c r="A7" s="2027"/>
      <c r="B7" s="2027"/>
      <c r="C7" s="2027"/>
      <c r="D7" s="2027"/>
      <c r="E7" s="2027"/>
      <c r="F7" s="2027"/>
      <c r="G7" s="2027"/>
      <c r="H7" s="2027"/>
      <c r="I7" s="2027"/>
      <c r="J7" s="2027"/>
      <c r="K7" s="2027"/>
      <c r="L7" s="2027"/>
      <c r="N7" s="1245" t="e">
        <f>+'II.3. Empl x sector '!#REF!</f>
        <v>#REF!</v>
      </c>
      <c r="O7" s="1247" t="e">
        <f>+'II.3. Empl x sector '!#REF!</f>
        <v>#REF!</v>
      </c>
      <c r="P7" s="1246" t="e">
        <f>+O7/$O$3</f>
        <v>#REF!</v>
      </c>
    </row>
    <row r="8" spans="1:17" ht="12" customHeight="1">
      <c r="A8" s="2027"/>
      <c r="B8" s="2027"/>
      <c r="C8" s="2027"/>
      <c r="D8" s="2027"/>
      <c r="E8" s="2027"/>
      <c r="F8" s="2027"/>
      <c r="G8" s="2027"/>
      <c r="H8" s="2027"/>
      <c r="I8" s="2027"/>
      <c r="J8" s="2027"/>
      <c r="K8" s="2027"/>
      <c r="L8" s="2027"/>
      <c r="N8" s="1244"/>
      <c r="Q8" s="963" t="e">
        <f>+'II.3. Empl x sector '!#REF!</f>
        <v>#REF!</v>
      </c>
    </row>
    <row r="9" spans="1:17" ht="16.5" customHeight="1">
      <c r="A9" s="2027"/>
      <c r="B9" s="2027"/>
      <c r="C9" s="2027"/>
      <c r="D9" s="2027"/>
      <c r="E9" s="2027"/>
      <c r="F9" s="2027"/>
      <c r="G9" s="2027"/>
      <c r="H9" s="2027"/>
      <c r="I9" s="2027"/>
      <c r="J9" s="2027"/>
      <c r="K9" s="2027"/>
      <c r="L9" s="2027"/>
      <c r="N9" s="1245" t="str">
        <f>+'II.3. Empl x sector '!I4</f>
        <v>Total  Empleados</v>
      </c>
      <c r="O9" s="1245">
        <f>+'II.3. Empl x sector '!I19</f>
        <v>2389278</v>
      </c>
      <c r="P9" s="1246">
        <f>+O9/$O$9</f>
        <v>1</v>
      </c>
    </row>
    <row r="10" spans="1:17" ht="31.5" customHeight="1">
      <c r="A10" s="2027"/>
      <c r="B10" s="2027"/>
      <c r="C10" s="2027"/>
      <c r="D10" s="2027"/>
      <c r="E10" s="2027"/>
      <c r="F10" s="2027"/>
      <c r="G10" s="2027"/>
      <c r="H10" s="2027"/>
      <c r="I10" s="2027"/>
      <c r="J10" s="2027"/>
      <c r="K10" s="2027"/>
      <c r="L10" s="2027"/>
      <c r="N10" s="1245" t="str">
        <f>+'II.3. Empl x sector '!F4</f>
        <v xml:space="preserve"> Empleados Privados</v>
      </c>
      <c r="O10" s="1247">
        <f>+'II.3. Empl x sector '!F19</f>
        <v>1666003</v>
      </c>
      <c r="P10" s="1246">
        <f>+O10/$O$9</f>
        <v>0.69728302859692337</v>
      </c>
    </row>
    <row r="11" spans="1:17">
      <c r="A11" s="2027"/>
      <c r="B11" s="2027"/>
      <c r="C11" s="2027"/>
      <c r="D11" s="2027"/>
      <c r="E11" s="2027"/>
      <c r="F11" s="2027"/>
      <c r="G11" s="2027"/>
      <c r="H11" s="2027"/>
      <c r="I11" s="2027"/>
      <c r="J11" s="2027"/>
      <c r="K11" s="2027"/>
      <c r="L11" s="2027"/>
      <c r="N11" s="1245" t="str">
        <f>+'II.3. Empl x sector '!G4</f>
        <v xml:space="preserve">Empleados  Públicos </v>
      </c>
      <c r="O11" s="1247">
        <f>+'II.3. Empl x sector '!G19</f>
        <v>355385</v>
      </c>
      <c r="P11" s="1246">
        <f>+O11/$O$9</f>
        <v>0.1487415863704433</v>
      </c>
    </row>
    <row r="12" spans="1:17">
      <c r="A12" s="2027"/>
      <c r="B12" s="2027"/>
      <c r="C12" s="2027"/>
      <c r="D12" s="2027"/>
      <c r="E12" s="2027"/>
      <c r="F12" s="2027"/>
      <c r="G12" s="2027"/>
      <c r="H12" s="2027"/>
      <c r="I12" s="2027"/>
      <c r="J12" s="2027"/>
      <c r="K12" s="2027"/>
      <c r="L12" s="2027"/>
      <c r="N12" s="1245" t="str">
        <f>+'II.3. Empl x sector '!H4</f>
        <v>Empleados Públicos Centralizados</v>
      </c>
      <c r="O12" s="1247">
        <f>+'II.3. Empl x sector '!H19</f>
        <v>367890</v>
      </c>
      <c r="P12" s="1246">
        <f>+O12/$O$9</f>
        <v>0.15397538503263328</v>
      </c>
    </row>
    <row r="13" spans="1:17" ht="29.25" customHeight="1">
      <c r="A13" s="2027"/>
      <c r="B13" s="2027"/>
      <c r="C13" s="2027"/>
      <c r="D13" s="2027"/>
      <c r="E13" s="2027"/>
      <c r="F13" s="2027"/>
      <c r="G13" s="2027"/>
      <c r="H13" s="2027"/>
      <c r="I13" s="2027"/>
      <c r="J13" s="2027"/>
      <c r="K13" s="2027"/>
      <c r="L13" s="2027"/>
      <c r="N13" s="1245" t="e">
        <f>+'II.3. Empl x sector '!#REF!</f>
        <v>#REF!</v>
      </c>
      <c r="O13" s="1247" t="e">
        <f>+'II.3. Empl x sector '!#REF!</f>
        <v>#REF!</v>
      </c>
      <c r="P13" s="1246" t="e">
        <f>+O13/$O$9</f>
        <v>#REF!</v>
      </c>
    </row>
    <row r="14" spans="1:17">
      <c r="A14" s="2027"/>
      <c r="B14" s="2027"/>
      <c r="C14" s="2027"/>
      <c r="D14" s="2027"/>
      <c r="E14" s="2027"/>
      <c r="F14" s="2027"/>
      <c r="G14" s="2027"/>
      <c r="H14" s="2027"/>
      <c r="I14" s="2027"/>
      <c r="J14" s="2027"/>
      <c r="K14" s="2027"/>
      <c r="L14" s="2027"/>
    </row>
    <row r="15" spans="1:17" ht="13.5" customHeight="1">
      <c r="A15" s="2027"/>
      <c r="B15" s="2027"/>
      <c r="C15" s="2027"/>
      <c r="D15" s="2027"/>
      <c r="E15" s="2027"/>
      <c r="F15" s="2027"/>
      <c r="G15" s="2027"/>
      <c r="H15" s="2027"/>
      <c r="I15" s="2027"/>
      <c r="J15" s="2027"/>
      <c r="K15" s="2027"/>
      <c r="L15" s="2027"/>
    </row>
    <row r="16" spans="1:17">
      <c r="A16" s="2027"/>
      <c r="B16" s="2027"/>
      <c r="C16" s="2027"/>
      <c r="D16" s="2027"/>
      <c r="E16" s="2027"/>
      <c r="F16" s="2027"/>
      <c r="G16" s="2027"/>
      <c r="H16" s="2027"/>
      <c r="I16" s="2027"/>
      <c r="J16" s="2027"/>
      <c r="K16" s="2027"/>
      <c r="L16" s="2027"/>
    </row>
    <row r="17" spans="1:19" ht="25.5" customHeight="1">
      <c r="A17" s="2027"/>
      <c r="B17" s="2027"/>
      <c r="C17" s="2027"/>
      <c r="D17" s="2027"/>
      <c r="E17" s="2027"/>
      <c r="F17" s="2027"/>
      <c r="G17" s="2027"/>
      <c r="H17" s="2027"/>
      <c r="I17" s="2027"/>
      <c r="J17" s="2027"/>
      <c r="K17" s="2027"/>
      <c r="L17" s="2027"/>
    </row>
    <row r="18" spans="1:19" ht="45">
      <c r="A18" s="2027"/>
      <c r="B18" s="2027"/>
      <c r="C18" s="2027"/>
      <c r="D18" s="2027"/>
      <c r="E18" s="2027"/>
      <c r="F18" s="2027"/>
      <c r="G18" s="2027"/>
      <c r="H18" s="2027"/>
      <c r="I18" s="2027"/>
      <c r="J18" s="2027"/>
      <c r="K18" s="2027"/>
      <c r="L18" s="2027"/>
      <c r="N18" s="1248" t="str">
        <f>+' II.4.Empr x No. de empl'!A4</f>
        <v>Rango de Empleados</v>
      </c>
      <c r="O18" s="1248" t="str">
        <f>+' II.4.Empr x No. de empl'!B4</f>
        <v>Empresas por rango</v>
      </c>
      <c r="P18" s="1248" t="str">
        <f>+' II.4.Empr x No. de empl'!C4</f>
        <v>% Empresas por rango</v>
      </c>
      <c r="Q18" s="1248" t="str">
        <f>+' II.4.Empr x No. de empl'!D4</f>
        <v>Empleados por rango</v>
      </c>
      <c r="R18" s="1248" t="str">
        <f>+' II.4.Empr x No. de empl'!E4</f>
        <v>% Empleados por rango</v>
      </c>
    </row>
    <row r="19" spans="1:19">
      <c r="A19" s="2027"/>
      <c r="B19" s="2027"/>
      <c r="C19" s="2027"/>
      <c r="D19" s="2027"/>
      <c r="E19" s="2027"/>
      <c r="F19" s="2027"/>
      <c r="G19" s="2027"/>
      <c r="H19" s="2027"/>
      <c r="I19" s="2027"/>
      <c r="J19" s="2027"/>
      <c r="K19" s="2027"/>
      <c r="L19" s="2027"/>
      <c r="N19" s="1247" t="str">
        <f>+' II.4.Empr x No. de empl'!A5</f>
        <v xml:space="preserve">1 y 5 </v>
      </c>
      <c r="O19" s="1249">
        <f>+' II.4.Empr x No. de empl'!B5</f>
        <v>60488</v>
      </c>
      <c r="P19" s="1250">
        <f>+' II.4.Empr x No. de empl'!C5</f>
        <v>0.61105162137589653</v>
      </c>
      <c r="Q19" s="1249">
        <f>+' II.4.Empr x No. de empl'!D5</f>
        <v>150725</v>
      </c>
      <c r="R19" s="1250">
        <f>+' II.4.Empr x No. de empl'!E5</f>
        <v>6.306978830561219E-2</v>
      </c>
      <c r="S19" s="739">
        <f>+R19+R20+R21</f>
        <v>0.17910397173335318</v>
      </c>
    </row>
    <row r="20" spans="1:19">
      <c r="A20" s="2027"/>
      <c r="B20" s="2027"/>
      <c r="C20" s="2027"/>
      <c r="D20" s="2027"/>
      <c r="E20" s="2027"/>
      <c r="F20" s="2027"/>
      <c r="G20" s="2027"/>
      <c r="H20" s="2027"/>
      <c r="I20" s="2027"/>
      <c r="J20" s="2027"/>
      <c r="K20" s="2027"/>
      <c r="L20" s="2027"/>
      <c r="N20" s="1247" t="str">
        <f>+' II.4.Empr x No. de empl'!A6</f>
        <v xml:space="preserve"> 6 y 10 </v>
      </c>
      <c r="O20" s="1249">
        <f>+' II.4.Empr x No. de empl'!B6</f>
        <v>17001</v>
      </c>
      <c r="P20" s="1250">
        <f>+' II.4.Empr x No. de empl'!C6</f>
        <v>0.17174462066875443</v>
      </c>
      <c r="Q20" s="1249">
        <f>+' II.4.Empr x No. de empl'!D6</f>
        <v>128918</v>
      </c>
      <c r="R20" s="1250">
        <f>+' II.4.Empr x No. de empl'!E6</f>
        <v>5.3944806560178561E-2</v>
      </c>
      <c r="S20" s="739">
        <f>+P19+P20+P21</f>
        <v>0.88650368724113537</v>
      </c>
    </row>
    <row r="21" spans="1:19">
      <c r="A21" s="2027"/>
      <c r="B21" s="2027"/>
      <c r="C21" s="2027"/>
      <c r="D21" s="2027"/>
      <c r="E21" s="2027"/>
      <c r="F21" s="2027"/>
      <c r="G21" s="2027"/>
      <c r="H21" s="2027"/>
      <c r="I21" s="2027"/>
      <c r="J21" s="2027"/>
      <c r="K21" s="2027"/>
      <c r="L21" s="2027"/>
      <c r="N21" s="1247" t="str">
        <f>+' II.4.Empr x No. de empl'!A7</f>
        <v xml:space="preserve"> 11 y 20  </v>
      </c>
      <c r="O21" s="1249">
        <f>+' II.4.Empr x No. de empl'!B7</f>
        <v>10266</v>
      </c>
      <c r="P21" s="1250">
        <f>+' II.4.Empr x No. de empl'!C7</f>
        <v>0.10370744519648449</v>
      </c>
      <c r="Q21" s="1249">
        <f>+' II.4.Empr x No. de empl'!D7</f>
        <v>148382</v>
      </c>
      <c r="R21" s="1250">
        <f>+' II.4.Empr x No. de empl'!E7</f>
        <v>6.208937686756244E-2</v>
      </c>
    </row>
    <row r="22" spans="1:19">
      <c r="A22" s="2027"/>
      <c r="B22" s="2027"/>
      <c r="C22" s="2027"/>
      <c r="D22" s="2027"/>
      <c r="E22" s="2027"/>
      <c r="F22" s="2027"/>
      <c r="G22" s="2027"/>
      <c r="H22" s="2027"/>
      <c r="I22" s="2027"/>
      <c r="J22" s="2027"/>
      <c r="K22" s="2027"/>
      <c r="L22" s="2027"/>
      <c r="N22" s="1247" t="str">
        <f>+' II.4.Empr x No. de empl'!A8</f>
        <v xml:space="preserve"> 21 y 50 </v>
      </c>
      <c r="O22" s="1249">
        <f>+' II.4.Empr x No. de empl'!B8</f>
        <v>6902</v>
      </c>
      <c r="P22" s="1250">
        <f>+' II.4.Empr x No. de empl'!C8</f>
        <v>6.972421456712799E-2</v>
      </c>
      <c r="Q22" s="1249">
        <f>+' II.4.Empr x No. de empl'!D8</f>
        <v>218834</v>
      </c>
      <c r="R22" s="1250">
        <f>+' II.4.Empr x No. de empl'!E8</f>
        <v>9.1569507739726913E-2</v>
      </c>
    </row>
    <row r="23" spans="1:19">
      <c r="A23" s="2027"/>
      <c r="B23" s="2027"/>
      <c r="C23" s="2027"/>
      <c r="D23" s="2027"/>
      <c r="E23" s="2027"/>
      <c r="F23" s="2027"/>
      <c r="G23" s="2027"/>
      <c r="H23" s="2027"/>
      <c r="I23" s="2027"/>
      <c r="J23" s="2027"/>
      <c r="K23" s="2027"/>
      <c r="L23" s="2027"/>
      <c r="N23" s="1247" t="str">
        <f>+' II.4.Empr x No. de empl'!A9</f>
        <v xml:space="preserve"> 51 y 100  </v>
      </c>
      <c r="O23" s="1249">
        <f>+' II.4.Empr x No. de empl'!B9</f>
        <v>2022</v>
      </c>
      <c r="P23" s="1250">
        <f>+' II.4.Empr x No. de empl'!C9</f>
        <v>2.0426305687443178E-2</v>
      </c>
      <c r="Q23" s="1249">
        <f>+' II.4.Empr x No. de empl'!D9</f>
        <v>141208</v>
      </c>
      <c r="R23" s="1250">
        <f>+' II.4.Empr x No. de empl'!E9</f>
        <v>5.9087468350034082E-2</v>
      </c>
    </row>
    <row r="24" spans="1:19">
      <c r="A24" s="2027"/>
      <c r="B24" s="2027"/>
      <c r="C24" s="2027"/>
      <c r="D24" s="2027"/>
      <c r="E24" s="2027"/>
      <c r="F24" s="2027"/>
      <c r="G24" s="2027"/>
      <c r="H24" s="2027"/>
      <c r="I24" s="2027"/>
      <c r="J24" s="2027"/>
      <c r="K24" s="2027"/>
      <c r="L24" s="2027"/>
      <c r="N24" s="1247" t="str">
        <f>+' II.4.Empr x No. de empl'!A10</f>
        <v xml:space="preserve"> 101 y 500  </v>
      </c>
      <c r="O24" s="1249">
        <f>+' II.4.Empr x No. de empl'!B10</f>
        <v>1738</v>
      </c>
      <c r="P24" s="1250">
        <f>+' II.4.Empr x No. de empl'!C10</f>
        <v>1.7557329023133651E-2</v>
      </c>
      <c r="Q24" s="1249">
        <f>+' II.4.Empr x No. de empl'!D10</f>
        <v>359381</v>
      </c>
      <c r="R24" s="1250">
        <f>+' II.4.Empr x No. de empl'!E10</f>
        <v>0.15038038541090873</v>
      </c>
    </row>
    <row r="25" spans="1:19">
      <c r="A25" s="2027"/>
      <c r="B25" s="2027"/>
      <c r="C25" s="2027"/>
      <c r="D25" s="2027"/>
      <c r="E25" s="2027"/>
      <c r="F25" s="2027"/>
      <c r="G25" s="2027"/>
      <c r="H25" s="2027"/>
      <c r="I25" s="2027"/>
      <c r="J25" s="2027"/>
      <c r="K25" s="2027"/>
      <c r="L25" s="2027"/>
      <c r="N25" s="1247" t="str">
        <f>+' II.4.Empr x No. de empl'!A11</f>
        <v xml:space="preserve"> 501 y 1,000 </v>
      </c>
      <c r="O25" s="1249">
        <f>+' II.4.Empr x No. de empl'!B11</f>
        <v>300</v>
      </c>
      <c r="P25" s="1250">
        <f>+' II.4.Empr x No. de empl'!C11</f>
        <v>3.0306091524396404E-3</v>
      </c>
      <c r="Q25" s="1249">
        <f>+' II.4.Empr x No. de empl'!D11</f>
        <v>582734</v>
      </c>
      <c r="R25" s="1250">
        <f>+' II.4.Empr x No. de empl'!E11</f>
        <v>0.24384083608215371</v>
      </c>
    </row>
    <row r="26" spans="1:19">
      <c r="A26" s="2027"/>
      <c r="B26" s="2027"/>
      <c r="C26" s="2027"/>
      <c r="D26" s="2027"/>
      <c r="E26" s="2027"/>
      <c r="F26" s="2027"/>
      <c r="G26" s="2027"/>
      <c r="H26" s="2027"/>
      <c r="I26" s="2027"/>
      <c r="J26" s="2027"/>
      <c r="K26" s="2027"/>
      <c r="L26" s="2027"/>
      <c r="N26" s="1247" t="str">
        <f>+' II.4.Empr x No. de empl'!A12</f>
        <v xml:space="preserve"> 1,001 y 10,000  </v>
      </c>
      <c r="O26" s="1249">
        <f>+' II.4.Empr x No. de empl'!B12</f>
        <v>262</v>
      </c>
      <c r="P26" s="1250">
        <f>+' II.4.Empr x No. de empl'!C12</f>
        <v>2.6467319931306192E-3</v>
      </c>
      <c r="Q26" s="1249">
        <f>+' II.4.Empr x No. de empl'!D12</f>
        <v>210449</v>
      </c>
      <c r="R26" s="1250">
        <f>+' II.4.Empr x No. de empl'!E12</f>
        <v>8.8060865013287651E-2</v>
      </c>
    </row>
    <row r="27" spans="1:19">
      <c r="A27" s="2027"/>
      <c r="B27" s="2027"/>
      <c r="C27" s="2027"/>
      <c r="D27" s="2027"/>
      <c r="E27" s="2027"/>
      <c r="F27" s="2027"/>
      <c r="G27" s="2027"/>
      <c r="H27" s="2027"/>
      <c r="I27" s="2027"/>
      <c r="J27" s="2027"/>
      <c r="K27" s="2027"/>
      <c r="L27" s="2027"/>
      <c r="N27" s="1247" t="str">
        <f>+' II.4.Empr x No. de empl'!A13</f>
        <v xml:space="preserve"> Mas de 10,000 </v>
      </c>
      <c r="O27" s="1249">
        <f>+' II.4.Empr x No. de empl'!B13</f>
        <v>11</v>
      </c>
      <c r="P27" s="1250">
        <f>+' II.4.Empr x No. de empl'!C13</f>
        <v>1.1112233558945348E-4</v>
      </c>
      <c r="Q27" s="1249">
        <f>+' II.4.Empr x No. de empl'!D13</f>
        <v>449182</v>
      </c>
      <c r="R27" s="1250">
        <f>+' II.4.Empr x No. de empl'!E13</f>
        <v>0.18795696567053574</v>
      </c>
    </row>
    <row r="28" spans="1:19">
      <c r="A28" s="2027"/>
      <c r="B28" s="2027"/>
      <c r="C28" s="2027"/>
      <c r="D28" s="2027"/>
      <c r="E28" s="2027"/>
      <c r="F28" s="2027"/>
      <c r="G28" s="2027"/>
      <c r="H28" s="2027"/>
      <c r="I28" s="2027"/>
      <c r="J28" s="2027"/>
      <c r="K28" s="2027"/>
      <c r="L28" s="2027"/>
      <c r="N28" s="1245" t="str">
        <f>+' II.4.Empr x No. de empl'!A14</f>
        <v>Total</v>
      </c>
      <c r="O28" s="1251">
        <f>+' II.4.Empr x No. de empl'!B14</f>
        <v>98990</v>
      </c>
      <c r="P28" s="1250">
        <f>+' II.4.Empr x No. de empl'!C14</f>
        <v>0.99999999999999989</v>
      </c>
      <c r="Q28" s="1251">
        <f>+' II.4.Empr x No. de empl'!D14</f>
        <v>2389813</v>
      </c>
      <c r="R28" s="1250">
        <f>+' II.4.Empr x No. de empl'!E14</f>
        <v>1</v>
      </c>
    </row>
    <row r="29" spans="1:19">
      <c r="A29" s="2027"/>
      <c r="B29" s="2027"/>
      <c r="C29" s="2027"/>
      <c r="D29" s="2027"/>
      <c r="E29" s="2027"/>
      <c r="F29" s="2027"/>
      <c r="G29" s="2027"/>
      <c r="H29" s="2027"/>
      <c r="I29" s="2027"/>
      <c r="J29" s="2027"/>
      <c r="K29" s="2027"/>
      <c r="L29" s="2027"/>
    </row>
    <row r="30" spans="1:19">
      <c r="A30" s="2027"/>
      <c r="B30" s="2027"/>
      <c r="C30" s="2027"/>
      <c r="D30" s="2027"/>
      <c r="E30" s="2027"/>
      <c r="F30" s="2027"/>
      <c r="G30" s="2027"/>
      <c r="H30" s="2027"/>
      <c r="I30" s="2027"/>
      <c r="J30" s="2027"/>
      <c r="K30" s="2027"/>
      <c r="L30" s="2027"/>
    </row>
    <row r="31" spans="1:19">
      <c r="A31" s="2027"/>
      <c r="B31" s="2027"/>
      <c r="C31" s="2027"/>
      <c r="D31" s="2027"/>
      <c r="E31" s="2027"/>
      <c r="F31" s="2027"/>
      <c r="G31" s="2027"/>
      <c r="H31" s="2027"/>
      <c r="I31" s="2027"/>
      <c r="J31" s="2027"/>
      <c r="K31" s="2027"/>
      <c r="L31" s="2027"/>
    </row>
    <row r="32" spans="1:19" ht="14.25" customHeight="1">
      <c r="A32" s="2027"/>
      <c r="B32" s="2027"/>
      <c r="C32" s="2027"/>
      <c r="D32" s="2027"/>
      <c r="E32" s="2027"/>
      <c r="F32" s="2027"/>
      <c r="G32" s="2027"/>
      <c r="H32" s="2027"/>
      <c r="I32" s="2027"/>
      <c r="J32" s="2027"/>
      <c r="K32" s="2027"/>
      <c r="L32" s="2027"/>
    </row>
    <row r="33" spans="1:12" ht="14.25" customHeight="1">
      <c r="A33" s="2027"/>
      <c r="B33" s="2027"/>
      <c r="C33" s="2027"/>
      <c r="D33" s="2027"/>
      <c r="E33" s="2027"/>
      <c r="F33" s="2027"/>
      <c r="G33" s="2027"/>
      <c r="H33" s="2027"/>
      <c r="I33" s="2027"/>
      <c r="J33" s="2027"/>
      <c r="K33" s="2027"/>
      <c r="L33" s="2027"/>
    </row>
    <row r="34" spans="1:12" ht="14.25" customHeight="1">
      <c r="A34" s="2027"/>
      <c r="B34" s="2027"/>
      <c r="C34" s="2027"/>
      <c r="D34" s="2027"/>
      <c r="E34" s="2027"/>
      <c r="F34" s="2027"/>
      <c r="G34" s="2027"/>
      <c r="H34" s="2027"/>
      <c r="I34" s="2027"/>
      <c r="J34" s="2027"/>
      <c r="K34" s="2027"/>
      <c r="L34" s="2027"/>
    </row>
    <row r="35" spans="1:12">
      <c r="A35" s="2027"/>
      <c r="B35" s="2027"/>
      <c r="C35" s="2027"/>
      <c r="D35" s="2027"/>
      <c r="E35" s="2027"/>
      <c r="F35" s="2027"/>
      <c r="G35" s="2027"/>
      <c r="H35" s="2027"/>
      <c r="I35" s="2027"/>
      <c r="J35" s="2027"/>
      <c r="K35" s="2027"/>
      <c r="L35" s="2027"/>
    </row>
    <row r="36" spans="1:12" ht="31.5" customHeight="1">
      <c r="A36" s="2027"/>
      <c r="B36" s="2027"/>
      <c r="C36" s="2027"/>
      <c r="D36" s="2027"/>
      <c r="E36" s="2027"/>
      <c r="F36" s="2027"/>
      <c r="G36" s="2027"/>
      <c r="H36" s="2027"/>
      <c r="I36" s="2027"/>
      <c r="J36" s="2027"/>
      <c r="K36" s="2027"/>
      <c r="L36" s="2027"/>
    </row>
    <row r="37" spans="1:12">
      <c r="A37" s="2027"/>
      <c r="B37" s="2027"/>
      <c r="C37" s="2027"/>
      <c r="D37" s="2027"/>
      <c r="E37" s="2027"/>
      <c r="F37" s="2027"/>
      <c r="G37" s="2027"/>
      <c r="H37" s="2027"/>
      <c r="I37" s="2027"/>
      <c r="J37" s="2027"/>
      <c r="K37" s="2027"/>
      <c r="L37" s="2027"/>
    </row>
  </sheetData>
  <mergeCells count="1">
    <mergeCell ref="A5:L37"/>
  </mergeCells>
  <pageMargins left="0.70866141732283472" right="0.70866141732283472" top="0.74803149606299213" bottom="0.74803149606299213" header="0.31496062992125984" footer="0.31496062992125984"/>
  <pageSetup scale="6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9" tint="-0.499984740745262"/>
    <pageSetUpPr fitToPage="1"/>
  </sheetPr>
  <dimension ref="A1:J37"/>
  <sheetViews>
    <sheetView showGridLines="0" view="pageBreakPreview" topLeftCell="A22" zoomScale="70" zoomScaleNormal="85" zoomScaleSheetLayoutView="70" workbookViewId="0">
      <selection activeCell="E14" sqref="A4:E14"/>
    </sheetView>
  </sheetViews>
  <sheetFormatPr baseColWidth="10" defaultColWidth="11.42578125" defaultRowHeight="13.5" customHeight="1"/>
  <cols>
    <col min="1" max="1" width="26.140625" style="35" customWidth="1"/>
    <col min="2" max="2" width="20.85546875" style="35" customWidth="1"/>
    <col min="3" max="3" width="22.5703125" style="35" customWidth="1"/>
    <col min="4" max="5" width="21" style="35" customWidth="1"/>
    <col min="6" max="6" width="22.85546875" style="35" customWidth="1"/>
    <col min="7" max="9" width="21.42578125" style="35" customWidth="1"/>
    <col min="10" max="10" width="2.7109375" style="35" customWidth="1"/>
    <col min="11" max="16384" width="11.42578125" style="35"/>
  </cols>
  <sheetData>
    <row r="1" spans="1:10" ht="78" customHeight="1">
      <c r="A1" s="2029" t="s">
        <v>728</v>
      </c>
      <c r="B1" s="2029"/>
      <c r="C1" s="2029"/>
      <c r="D1" s="2029"/>
      <c r="E1" s="2029"/>
      <c r="F1" s="2029"/>
      <c r="G1" s="2029"/>
      <c r="H1" s="2029"/>
      <c r="I1" s="2029"/>
    </row>
    <row r="2" spans="1:10" ht="38.25" customHeight="1">
      <c r="A2" s="2029" t="str">
        <f>+'Resumen EEp'!O3</f>
        <v>Período: Noviembre 2022</v>
      </c>
      <c r="B2" s="2029"/>
      <c r="C2" s="2029"/>
      <c r="D2" s="2029"/>
      <c r="E2" s="2029"/>
      <c r="F2" s="2029"/>
      <c r="G2" s="2029"/>
      <c r="H2" s="2029"/>
      <c r="I2" s="2029"/>
    </row>
    <row r="3" spans="1:10" ht="16.5" customHeight="1">
      <c r="A3" s="2028"/>
      <c r="B3" s="2028"/>
      <c r="C3" s="2028"/>
      <c r="D3" s="2028"/>
      <c r="E3" s="2028"/>
      <c r="F3" s="2028"/>
      <c r="G3" s="2028"/>
      <c r="H3" s="2028"/>
      <c r="I3" s="2028"/>
    </row>
    <row r="4" spans="1:10" s="120" customFormat="1" ht="49.5" customHeight="1">
      <c r="A4" s="1646" t="s">
        <v>236</v>
      </c>
      <c r="B4" s="1647" t="s">
        <v>217</v>
      </c>
      <c r="C4" s="1648" t="s">
        <v>215</v>
      </c>
      <c r="D4" s="1647" t="s">
        <v>218</v>
      </c>
      <c r="E4" s="1649" t="s">
        <v>216</v>
      </c>
      <c r="F4" s="117"/>
      <c r="G4" s="118"/>
      <c r="H4" s="118"/>
      <c r="I4" s="118"/>
      <c r="J4" s="119"/>
    </row>
    <row r="5" spans="1:10" ht="19.5" customHeight="1">
      <c r="A5" s="752" t="s">
        <v>237</v>
      </c>
      <c r="B5" s="738">
        <f>+'Resumen EEp'!L53</f>
        <v>60488</v>
      </c>
      <c r="C5" s="753">
        <f t="shared" ref="C5:C13" si="0">+B5/$B$14</f>
        <v>0.61105162137589653</v>
      </c>
      <c r="D5" s="738">
        <f>+'Resumen EEp'!M53</f>
        <v>150725</v>
      </c>
      <c r="E5" s="1363">
        <f>+D5/$D$14</f>
        <v>6.306978830561219E-2</v>
      </c>
      <c r="F5" s="41"/>
      <c r="G5" s="63"/>
      <c r="H5" s="63"/>
      <c r="I5" s="63"/>
      <c r="J5" s="104"/>
    </row>
    <row r="6" spans="1:10" ht="19.5" customHeight="1">
      <c r="A6" s="752" t="s">
        <v>1053</v>
      </c>
      <c r="B6" s="740">
        <f>+'Resumen EEp'!L54</f>
        <v>17001</v>
      </c>
      <c r="C6" s="754">
        <f t="shared" si="0"/>
        <v>0.17174462066875443</v>
      </c>
      <c r="D6" s="740">
        <f>+'Resumen EEp'!M54</f>
        <v>128918</v>
      </c>
      <c r="E6" s="1364">
        <f t="shared" ref="E6:E13" si="1">+D6/$D$14</f>
        <v>5.3944806560178561E-2</v>
      </c>
      <c r="F6" s="41"/>
      <c r="G6" s="63"/>
      <c r="H6" s="63"/>
      <c r="I6" s="63"/>
      <c r="J6" s="104"/>
    </row>
    <row r="7" spans="1:10" ht="19.5" customHeight="1">
      <c r="A7" s="752" t="s">
        <v>1054</v>
      </c>
      <c r="B7" s="740">
        <f>+'Resumen EEp'!L55</f>
        <v>10266</v>
      </c>
      <c r="C7" s="754">
        <f t="shared" si="0"/>
        <v>0.10370744519648449</v>
      </c>
      <c r="D7" s="740">
        <f>+'Resumen EEp'!M55</f>
        <v>148382</v>
      </c>
      <c r="E7" s="1364">
        <f t="shared" si="1"/>
        <v>6.208937686756244E-2</v>
      </c>
      <c r="F7" s="41"/>
      <c r="H7" s="63"/>
      <c r="I7" s="63"/>
      <c r="J7" s="104"/>
    </row>
    <row r="8" spans="1:10" ht="19.5" customHeight="1">
      <c r="A8" s="752" t="s">
        <v>1055</v>
      </c>
      <c r="B8" s="740">
        <f>+'Resumen EEp'!L56</f>
        <v>6902</v>
      </c>
      <c r="C8" s="754">
        <f t="shared" si="0"/>
        <v>6.972421456712799E-2</v>
      </c>
      <c r="D8" s="740">
        <f>+'Resumen EEp'!M56</f>
        <v>218834</v>
      </c>
      <c r="E8" s="1364">
        <f t="shared" si="1"/>
        <v>9.1569507739726913E-2</v>
      </c>
      <c r="F8" s="70"/>
      <c r="G8" s="105"/>
      <c r="H8" s="105"/>
      <c r="I8" s="105"/>
      <c r="J8" s="104"/>
    </row>
    <row r="9" spans="1:10" ht="19.5" customHeight="1">
      <c r="A9" s="752" t="s">
        <v>1056</v>
      </c>
      <c r="B9" s="740">
        <f>+'Resumen EEp'!L57</f>
        <v>2022</v>
      </c>
      <c r="C9" s="754">
        <f t="shared" si="0"/>
        <v>2.0426305687443178E-2</v>
      </c>
      <c r="D9" s="740">
        <f>+'Resumen EEp'!M57</f>
        <v>141208</v>
      </c>
      <c r="E9" s="1364">
        <f t="shared" si="1"/>
        <v>5.9087468350034082E-2</v>
      </c>
      <c r="F9" s="80"/>
      <c r="G9" s="106"/>
      <c r="H9" s="106"/>
      <c r="I9" s="106"/>
      <c r="J9" s="104"/>
    </row>
    <row r="10" spans="1:10" ht="19.5" customHeight="1">
      <c r="A10" s="752" t="s">
        <v>1057</v>
      </c>
      <c r="B10" s="740">
        <f>+'Resumen EEp'!L58</f>
        <v>1738</v>
      </c>
      <c r="C10" s="754">
        <f t="shared" si="0"/>
        <v>1.7557329023133651E-2</v>
      </c>
      <c r="D10" s="740">
        <f>+'Resumen EEp'!M58</f>
        <v>359381</v>
      </c>
      <c r="E10" s="1364">
        <f t="shared" si="1"/>
        <v>0.15038038541090873</v>
      </c>
      <c r="F10" s="41"/>
      <c r="G10" s="63"/>
      <c r="H10" s="63"/>
      <c r="I10" s="63"/>
      <c r="J10" s="104"/>
    </row>
    <row r="11" spans="1:10" ht="19.5" customHeight="1">
      <c r="A11" s="752" t="s">
        <v>1058</v>
      </c>
      <c r="B11" s="740">
        <f>+'Resumen EEp'!L59</f>
        <v>300</v>
      </c>
      <c r="C11" s="754">
        <f t="shared" si="0"/>
        <v>3.0306091524396404E-3</v>
      </c>
      <c r="D11" s="740">
        <f>+'Resumen EEp'!M59</f>
        <v>582734</v>
      </c>
      <c r="E11" s="1364">
        <f t="shared" si="1"/>
        <v>0.24384083608215371</v>
      </c>
      <c r="F11" s="41"/>
      <c r="G11" s="63"/>
      <c r="H11" s="63"/>
      <c r="I11" s="63"/>
      <c r="J11" s="104"/>
    </row>
    <row r="12" spans="1:10" ht="19.5" customHeight="1">
      <c r="A12" s="752" t="s">
        <v>1059</v>
      </c>
      <c r="B12" s="740">
        <f>+'Resumen EEp'!L60</f>
        <v>262</v>
      </c>
      <c r="C12" s="754">
        <f t="shared" si="0"/>
        <v>2.6467319931306192E-3</v>
      </c>
      <c r="D12" s="740">
        <f>+'Resumen EEp'!M60</f>
        <v>210449</v>
      </c>
      <c r="E12" s="1364">
        <f t="shared" si="1"/>
        <v>8.8060865013287651E-2</v>
      </c>
      <c r="F12" s="51"/>
      <c r="G12" s="51"/>
      <c r="H12" s="51"/>
      <c r="I12" s="51"/>
      <c r="J12" s="106"/>
    </row>
    <row r="13" spans="1:10" ht="19.5" customHeight="1">
      <c r="A13" s="752" t="s">
        <v>1060</v>
      </c>
      <c r="B13" s="755">
        <f>+'Resumen EEp'!L61</f>
        <v>11</v>
      </c>
      <c r="C13" s="756">
        <f t="shared" si="0"/>
        <v>1.1112233558945348E-4</v>
      </c>
      <c r="D13" s="755">
        <f>+'Resumen EEp'!M61</f>
        <v>449182</v>
      </c>
      <c r="E13" s="1365">
        <f t="shared" si="1"/>
        <v>0.18795696567053574</v>
      </c>
      <c r="F13" s="51"/>
      <c r="G13" s="51" t="s">
        <v>6</v>
      </c>
      <c r="H13" s="51"/>
      <c r="I13" s="51"/>
      <c r="J13" s="104"/>
    </row>
    <row r="14" spans="1:10" ht="22.5" customHeight="1">
      <c r="A14" s="757" t="s">
        <v>1</v>
      </c>
      <c r="B14" s="1366">
        <f>SUM(B5:B13)</f>
        <v>98990</v>
      </c>
      <c r="C14" s="1367">
        <f>SUM(C5:C13)</f>
        <v>0.99999999999999989</v>
      </c>
      <c r="D14" s="1366">
        <f>SUM(D5:D13)</f>
        <v>2389813</v>
      </c>
      <c r="E14" s="1368">
        <f>SUM(E5:E13)</f>
        <v>1</v>
      </c>
      <c r="F14" s="51"/>
      <c r="G14" s="51"/>
      <c r="H14" s="51"/>
      <c r="I14" s="51"/>
      <c r="J14" s="104"/>
    </row>
    <row r="15" spans="1:10" ht="13.5" customHeight="1">
      <c r="A15" s="51"/>
      <c r="B15" s="51"/>
      <c r="C15" s="51"/>
      <c r="D15" s="51"/>
      <c r="E15" s="51"/>
      <c r="F15" s="51"/>
      <c r="G15" s="51"/>
      <c r="H15" s="51"/>
      <c r="I15" s="51"/>
    </row>
    <row r="16" spans="1:10" ht="13.5" customHeight="1">
      <c r="A16" s="51"/>
      <c r="B16" s="51"/>
      <c r="C16" s="51"/>
      <c r="D16" s="51"/>
      <c r="E16" s="51"/>
      <c r="F16" s="51"/>
      <c r="G16" s="51"/>
      <c r="H16" s="51"/>
      <c r="I16" s="51"/>
    </row>
    <row r="17" spans="1:9" ht="13.5" customHeight="1">
      <c r="A17" s="51"/>
      <c r="B17" s="51"/>
      <c r="C17" s="51"/>
      <c r="D17" s="51"/>
      <c r="E17" s="51"/>
      <c r="F17" s="51"/>
      <c r="G17" s="51"/>
      <c r="H17" s="51"/>
      <c r="I17" s="51"/>
    </row>
    <row r="18" spans="1:9" ht="13.5" customHeight="1">
      <c r="A18" s="51"/>
      <c r="B18" s="51"/>
      <c r="C18" s="51"/>
      <c r="D18" s="51"/>
      <c r="E18" s="51"/>
      <c r="F18" s="51"/>
      <c r="G18" s="51"/>
      <c r="H18" s="51"/>
      <c r="I18" s="51"/>
    </row>
    <row r="19" spans="1:9" ht="13.5" customHeight="1">
      <c r="A19" s="51"/>
      <c r="B19" s="51"/>
      <c r="C19" s="51"/>
      <c r="D19" s="51"/>
      <c r="E19" s="51"/>
      <c r="F19" s="51"/>
      <c r="G19" s="51"/>
      <c r="H19" s="51"/>
      <c r="I19" s="51"/>
    </row>
    <row r="20" spans="1:9" ht="13.5" customHeight="1">
      <c r="A20" s="51"/>
      <c r="B20" s="51"/>
      <c r="C20" s="51"/>
      <c r="D20" s="51"/>
      <c r="E20" s="51"/>
      <c r="F20" s="51"/>
      <c r="G20" s="51"/>
      <c r="H20" s="51"/>
      <c r="I20" s="51"/>
    </row>
    <row r="21" spans="1:9" ht="13.5" customHeight="1">
      <c r="A21" s="51"/>
      <c r="B21" s="51"/>
      <c r="C21" s="51"/>
      <c r="D21" s="51"/>
      <c r="E21" s="51"/>
      <c r="F21" s="51"/>
      <c r="G21" s="51"/>
      <c r="H21" s="51"/>
      <c r="I21" s="51"/>
    </row>
    <row r="22" spans="1:9" ht="13.5" customHeight="1">
      <c r="A22" s="51"/>
      <c r="B22" s="51"/>
      <c r="C22" s="51"/>
      <c r="D22" s="51"/>
      <c r="E22" s="51"/>
      <c r="F22" s="51"/>
      <c r="G22" s="51"/>
      <c r="H22" s="51"/>
      <c r="I22" s="51"/>
    </row>
    <row r="23" spans="1:9" ht="13.5" customHeight="1">
      <c r="A23" s="51"/>
      <c r="B23" s="51"/>
      <c r="C23" s="51"/>
      <c r="D23" s="51"/>
      <c r="E23" s="51"/>
      <c r="F23" s="51"/>
      <c r="G23" s="51"/>
      <c r="H23" s="51"/>
      <c r="I23" s="51"/>
    </row>
    <row r="24" spans="1:9" ht="13.5" customHeight="1">
      <c r="A24" s="51"/>
      <c r="B24" s="51"/>
      <c r="C24" s="51"/>
      <c r="D24" s="51"/>
      <c r="E24" s="51"/>
      <c r="F24" s="51"/>
      <c r="G24" s="51"/>
      <c r="H24" s="51"/>
      <c r="I24" s="51"/>
    </row>
    <row r="25" spans="1:9" ht="13.5" customHeight="1">
      <c r="A25" s="51"/>
      <c r="B25" s="51"/>
      <c r="C25" s="51"/>
      <c r="D25" s="51"/>
      <c r="E25" s="51"/>
      <c r="F25" s="51"/>
      <c r="G25" s="51"/>
      <c r="H25" s="51"/>
      <c r="I25" s="51"/>
    </row>
    <row r="26" spans="1:9" ht="13.5" customHeight="1">
      <c r="A26" s="51"/>
      <c r="B26" s="51"/>
      <c r="C26" s="51"/>
      <c r="D26" s="51"/>
      <c r="E26" s="51"/>
      <c r="F26" s="51"/>
      <c r="G26" s="51"/>
      <c r="H26" s="51"/>
      <c r="I26" s="51"/>
    </row>
    <row r="27" spans="1:9" ht="13.5" customHeight="1">
      <c r="A27" s="51"/>
      <c r="B27" s="51"/>
      <c r="C27" s="51"/>
      <c r="D27" s="51"/>
      <c r="E27" s="51"/>
      <c r="F27" s="51"/>
      <c r="G27" s="51"/>
      <c r="H27" s="51"/>
      <c r="I27" s="51"/>
    </row>
    <row r="28" spans="1:9" ht="13.5" customHeight="1">
      <c r="A28" s="51"/>
      <c r="B28" s="51"/>
      <c r="C28" s="51"/>
      <c r="D28" s="51"/>
      <c r="E28" s="51"/>
      <c r="F28" s="51"/>
      <c r="G28" s="51"/>
      <c r="H28" s="51"/>
      <c r="I28" s="51"/>
    </row>
    <row r="29" spans="1:9" ht="13.5" customHeight="1">
      <c r="A29" s="51"/>
      <c r="B29" s="51"/>
      <c r="C29" s="51"/>
      <c r="D29" s="51"/>
      <c r="E29" s="51"/>
      <c r="F29" s="51"/>
      <c r="G29" s="51"/>
      <c r="H29" s="51"/>
      <c r="I29" s="51"/>
    </row>
    <row r="30" spans="1:9" ht="13.5" customHeight="1">
      <c r="A30" s="51"/>
      <c r="B30" s="51"/>
      <c r="C30" s="51"/>
      <c r="D30" s="51"/>
      <c r="E30" s="51"/>
      <c r="F30" s="51"/>
      <c r="G30" s="51"/>
      <c r="H30" s="51"/>
      <c r="I30" s="51"/>
    </row>
    <row r="31" spans="1:9" ht="13.5" customHeight="1">
      <c r="A31" s="51"/>
      <c r="B31" s="51"/>
      <c r="C31" s="51"/>
      <c r="D31" s="51"/>
      <c r="E31" s="51"/>
      <c r="F31" s="51"/>
      <c r="G31" s="51"/>
      <c r="H31" s="51"/>
      <c r="I31" s="51"/>
    </row>
    <row r="32" spans="1:9" ht="13.5" customHeight="1">
      <c r="A32" s="51"/>
      <c r="B32" s="51"/>
      <c r="C32" s="51"/>
      <c r="D32" s="51"/>
      <c r="E32" s="51"/>
      <c r="F32" s="51"/>
      <c r="G32" s="51"/>
      <c r="H32" s="51"/>
      <c r="I32" s="51"/>
    </row>
    <row r="33" spans="1:9" ht="13.5" customHeight="1">
      <c r="A33" s="51"/>
      <c r="B33" s="51"/>
      <c r="C33" s="51"/>
      <c r="D33" s="51"/>
      <c r="E33" s="51"/>
      <c r="F33" s="51"/>
      <c r="G33" s="51"/>
      <c r="H33" s="51"/>
      <c r="I33" s="51"/>
    </row>
    <row r="34" spans="1:9" ht="13.5" customHeight="1">
      <c r="A34" s="51"/>
      <c r="B34" s="51"/>
      <c r="C34" s="51"/>
      <c r="D34" s="51"/>
      <c r="E34" s="51"/>
      <c r="F34" s="51"/>
      <c r="G34" s="51"/>
      <c r="H34" s="51"/>
      <c r="I34" s="51"/>
    </row>
    <row r="35" spans="1:9" ht="13.5" customHeight="1">
      <c r="A35" s="51"/>
      <c r="B35" s="51"/>
      <c r="C35" s="51"/>
      <c r="D35" s="51"/>
      <c r="E35" s="51"/>
      <c r="F35" s="51"/>
      <c r="G35" s="51"/>
      <c r="H35" s="51"/>
      <c r="I35" s="51"/>
    </row>
    <row r="36" spans="1:9" ht="13.5" customHeight="1">
      <c r="A36" s="51"/>
      <c r="B36" s="51"/>
      <c r="C36" s="51"/>
      <c r="D36" s="51"/>
      <c r="E36" s="51"/>
      <c r="F36" s="51"/>
      <c r="G36" s="51"/>
      <c r="H36" s="51"/>
      <c r="I36" s="51"/>
    </row>
    <row r="37" spans="1:9" ht="13.5" customHeight="1">
      <c r="A37" s="51"/>
      <c r="B37" s="51"/>
      <c r="C37" s="51"/>
      <c r="D37" s="51"/>
      <c r="E37" s="51"/>
      <c r="F37" s="51"/>
      <c r="G37" s="51"/>
      <c r="H37" s="51"/>
      <c r="I37" s="51"/>
    </row>
  </sheetData>
  <mergeCells count="3">
    <mergeCell ref="A3:I3"/>
    <mergeCell ref="A1:I1"/>
    <mergeCell ref="A2:I2"/>
  </mergeCells>
  <conditionalFormatting sqref="B5:E13">
    <cfRule type="cellIs" dxfId="660" priority="2" operator="equal">
      <formula>0</formula>
    </cfRule>
  </conditionalFormatting>
  <conditionalFormatting sqref="A4:E10 B6:B13 D6:D13">
    <cfRule type="cellIs" dxfId="659" priority="1" operator="equal">
      <formula>0</formula>
    </cfRule>
  </conditionalFormatting>
  <printOptions horizontalCentered="1" verticalCentered="1"/>
  <pageMargins left="0.4" right="0.4" top="0.25" bottom="0.25" header="0.31496062992126" footer="0.31496062992126"/>
  <pageSetup scale="59" orientation="landscape" r:id="rId1"/>
  <drawing r:id="rId2"/>
  <tableParts count="1">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9" tint="-0.499984740745262"/>
    <pageSetUpPr fitToPage="1"/>
  </sheetPr>
  <dimension ref="A1:T31"/>
  <sheetViews>
    <sheetView showGridLines="0" view="pageBreakPreview" zoomScale="70" zoomScaleNormal="85" zoomScaleSheetLayoutView="70" workbookViewId="0">
      <selection activeCell="B17" sqref="B17"/>
    </sheetView>
  </sheetViews>
  <sheetFormatPr baseColWidth="10" defaultColWidth="11.42578125" defaultRowHeight="11.25" customHeight="1"/>
  <cols>
    <col min="1" max="1" width="16.140625" style="38" customWidth="1"/>
    <col min="2" max="2" width="17.85546875" style="332" customWidth="1"/>
    <col min="3" max="3" width="20.5703125" style="332" customWidth="1"/>
    <col min="4" max="4" width="19.85546875" style="332" customWidth="1"/>
    <col min="5" max="5" width="20" style="38" customWidth="1"/>
    <col min="6" max="13" width="15.5703125" style="38" customWidth="1"/>
    <col min="14" max="14" width="19.28515625" style="38" customWidth="1"/>
    <col min="15" max="18" width="11.42578125" style="38"/>
    <col min="19" max="19" width="10" style="38" customWidth="1"/>
    <col min="20" max="16384" width="11.42578125" style="38"/>
  </cols>
  <sheetData>
    <row r="1" spans="1:20" ht="105" customHeight="1">
      <c r="A1" s="2030"/>
      <c r="B1" s="2030"/>
      <c r="C1" s="2030"/>
      <c r="D1" s="2030"/>
      <c r="E1" s="2030"/>
      <c r="F1" s="2030"/>
      <c r="G1" s="2030"/>
      <c r="H1" s="2030"/>
      <c r="I1" s="2030"/>
      <c r="J1" s="2030"/>
      <c r="K1" s="2030"/>
      <c r="L1" s="2030"/>
      <c r="M1" s="2030"/>
      <c r="N1" s="2030"/>
    </row>
    <row r="2" spans="1:20" s="35" customFormat="1" ht="15.75" customHeight="1">
      <c r="A2" s="39"/>
      <c r="B2" s="330"/>
      <c r="C2" s="330"/>
      <c r="D2" s="330"/>
      <c r="E2" s="39"/>
    </row>
    <row r="3" spans="1:20" s="35" customFormat="1" ht="45" customHeight="1">
      <c r="A3" s="309" t="s">
        <v>13</v>
      </c>
      <c r="B3" s="149" t="s">
        <v>103</v>
      </c>
      <c r="C3" s="150" t="s">
        <v>104</v>
      </c>
      <c r="D3" s="151" t="s">
        <v>105</v>
      </c>
      <c r="E3" s="39"/>
      <c r="F3" s="36"/>
      <c r="J3" s="103"/>
      <c r="M3" s="80"/>
    </row>
    <row r="4" spans="1:20" s="35" customFormat="1" ht="18.75">
      <c r="A4" s="310" t="s">
        <v>202</v>
      </c>
      <c r="B4" s="308">
        <v>12759.99</v>
      </c>
      <c r="C4" s="251">
        <v>15836.19</v>
      </c>
      <c r="D4" s="252">
        <v>14748.51</v>
      </c>
      <c r="E4" s="39"/>
      <c r="F4" s="36"/>
      <c r="O4" s="89"/>
      <c r="P4" s="89"/>
      <c r="Q4" s="89"/>
      <c r="R4" s="89"/>
      <c r="S4" s="107"/>
      <c r="T4" s="107"/>
    </row>
    <row r="5" spans="1:20" s="35" customFormat="1" ht="18.75">
      <c r="A5" s="121" t="s">
        <v>190</v>
      </c>
      <c r="B5" s="253">
        <v>13453</v>
      </c>
      <c r="C5" s="253">
        <v>14653.84</v>
      </c>
      <c r="D5" s="254">
        <v>15155.74</v>
      </c>
      <c r="E5" s="39"/>
      <c r="F5" s="36"/>
      <c r="O5" s="89"/>
      <c r="P5" s="89"/>
      <c r="Q5" s="89"/>
      <c r="R5" s="89"/>
      <c r="S5" s="107"/>
      <c r="T5" s="107"/>
    </row>
    <row r="6" spans="1:20" s="35" customFormat="1" ht="18.75">
      <c r="A6" s="121" t="s">
        <v>191</v>
      </c>
      <c r="B6" s="253">
        <v>13943.45</v>
      </c>
      <c r="C6" s="253">
        <v>16719.03</v>
      </c>
      <c r="D6" s="254">
        <v>15971.57</v>
      </c>
      <c r="E6" s="39"/>
      <c r="F6" s="36"/>
      <c r="O6" s="89"/>
      <c r="P6" s="89"/>
      <c r="Q6" s="89"/>
      <c r="R6" s="89"/>
      <c r="S6" s="107"/>
      <c r="T6" s="107"/>
    </row>
    <row r="7" spans="1:20" s="35" customFormat="1" ht="18.75">
      <c r="A7" s="121" t="s">
        <v>192</v>
      </c>
      <c r="B7" s="253">
        <v>15132</v>
      </c>
      <c r="C7" s="253">
        <v>17464</v>
      </c>
      <c r="D7" s="254">
        <v>17399</v>
      </c>
      <c r="E7" s="39"/>
      <c r="F7" s="36"/>
      <c r="G7" s="36"/>
      <c r="H7" s="36"/>
      <c r="I7" s="36"/>
      <c r="J7" s="36"/>
      <c r="K7" s="36"/>
      <c r="N7" s="89"/>
      <c r="O7" s="89"/>
      <c r="P7" s="89"/>
      <c r="Q7" s="89"/>
      <c r="R7" s="89"/>
      <c r="S7" s="107"/>
      <c r="T7" s="107"/>
    </row>
    <row r="8" spans="1:20" ht="18.75">
      <c r="A8" s="121" t="s">
        <v>203</v>
      </c>
      <c r="B8" s="253">
        <v>15533</v>
      </c>
      <c r="C8" s="253">
        <v>18675</v>
      </c>
      <c r="D8" s="254">
        <v>17851</v>
      </c>
      <c r="E8" s="39"/>
      <c r="F8" s="39"/>
      <c r="G8" s="36"/>
      <c r="H8" s="36"/>
      <c r="I8" s="36"/>
      <c r="K8" s="35"/>
      <c r="L8" s="35"/>
      <c r="M8" s="35"/>
      <c r="N8" s="89"/>
      <c r="O8" s="89"/>
      <c r="P8" s="89"/>
      <c r="Q8" s="89"/>
      <c r="R8" s="89"/>
      <c r="S8" s="107"/>
      <c r="T8" s="107"/>
    </row>
    <row r="9" spans="1:20" ht="18.75">
      <c r="A9" s="121" t="s">
        <v>214</v>
      </c>
      <c r="B9" s="253">
        <v>16191</v>
      </c>
      <c r="C9" s="253">
        <v>19327</v>
      </c>
      <c r="D9" s="254">
        <v>20747</v>
      </c>
      <c r="E9" s="39"/>
      <c r="F9" s="39"/>
      <c r="G9" s="36"/>
      <c r="H9" s="36"/>
      <c r="I9" s="36"/>
      <c r="K9" s="35"/>
      <c r="L9" s="35"/>
      <c r="M9" s="35"/>
      <c r="N9" s="89"/>
      <c r="O9" s="89"/>
      <c r="P9" s="89"/>
      <c r="Q9" s="89"/>
      <c r="R9" s="89"/>
      <c r="S9" s="108"/>
    </row>
    <row r="10" spans="1:20" ht="18.75">
      <c r="A10" s="167" t="s">
        <v>235</v>
      </c>
      <c r="B10" s="255">
        <v>16415</v>
      </c>
      <c r="C10" s="255">
        <v>20545</v>
      </c>
      <c r="D10" s="256">
        <v>22507</v>
      </c>
      <c r="E10" s="39"/>
      <c r="F10" s="39"/>
      <c r="G10" s="36"/>
      <c r="H10" s="36"/>
      <c r="I10" s="36"/>
      <c r="K10" s="35"/>
      <c r="L10" s="35"/>
      <c r="M10" s="35"/>
      <c r="N10" s="89"/>
      <c r="O10" s="89"/>
      <c r="P10" s="89"/>
      <c r="Q10" s="89"/>
      <c r="R10" s="89"/>
      <c r="S10" s="108"/>
    </row>
    <row r="11" spans="1:20" ht="18.75">
      <c r="A11" s="167" t="s">
        <v>413</v>
      </c>
      <c r="B11" s="255">
        <v>17417</v>
      </c>
      <c r="C11" s="255">
        <v>21911</v>
      </c>
      <c r="D11" s="256">
        <v>24421</v>
      </c>
      <c r="E11" s="39"/>
      <c r="F11" s="39"/>
      <c r="G11" s="36"/>
      <c r="H11" s="36"/>
      <c r="I11" s="36"/>
      <c r="K11" s="35"/>
      <c r="L11" s="35"/>
      <c r="M11" s="35"/>
      <c r="N11" s="89"/>
      <c r="O11" s="89"/>
      <c r="P11" s="89"/>
      <c r="Q11" s="89"/>
      <c r="R11" s="89"/>
      <c r="S11" s="108"/>
    </row>
    <row r="12" spans="1:20" ht="18.75">
      <c r="A12" s="167" t="s">
        <v>429</v>
      </c>
      <c r="B12" s="255">
        <v>17754</v>
      </c>
      <c r="C12" s="255">
        <v>22502</v>
      </c>
      <c r="D12" s="256">
        <v>25520</v>
      </c>
      <c r="E12" s="39"/>
      <c r="F12" s="39"/>
      <c r="G12" s="36"/>
      <c r="H12" s="36"/>
      <c r="I12" s="36"/>
      <c r="K12" s="35"/>
      <c r="L12" s="35"/>
      <c r="M12" s="35"/>
      <c r="N12" s="89"/>
      <c r="O12" s="89"/>
      <c r="P12" s="89"/>
      <c r="Q12" s="89"/>
      <c r="R12" s="89"/>
      <c r="S12" s="108"/>
    </row>
    <row r="13" spans="1:20" ht="18.75">
      <c r="A13" s="167" t="s">
        <v>455</v>
      </c>
      <c r="B13" s="255">
        <v>19005</v>
      </c>
      <c r="C13" s="255">
        <v>23706</v>
      </c>
      <c r="D13" s="256">
        <v>26416</v>
      </c>
      <c r="E13" s="39"/>
      <c r="F13" s="39"/>
      <c r="G13" s="36"/>
      <c r="H13" s="36"/>
      <c r="I13" s="36"/>
      <c r="K13" s="35"/>
      <c r="L13" s="35"/>
      <c r="M13" s="35"/>
      <c r="N13" s="89"/>
      <c r="O13" s="89"/>
      <c r="P13" s="89"/>
      <c r="Q13" s="89"/>
      <c r="R13" s="89"/>
      <c r="S13" s="108"/>
    </row>
    <row r="14" spans="1:20" ht="18.75">
      <c r="A14" s="167" t="s">
        <v>468</v>
      </c>
      <c r="B14" s="255">
        <v>19533</v>
      </c>
      <c r="C14" s="255">
        <v>24529</v>
      </c>
      <c r="D14" s="256">
        <v>28669</v>
      </c>
      <c r="E14" s="39"/>
      <c r="F14" s="39"/>
      <c r="G14" s="36"/>
      <c r="H14" s="36"/>
      <c r="I14" s="36"/>
      <c r="K14" s="35"/>
      <c r="L14" s="35"/>
      <c r="M14" s="35"/>
      <c r="N14" s="89"/>
      <c r="O14" s="89"/>
      <c r="P14" s="89"/>
      <c r="Q14" s="89"/>
      <c r="R14" s="89"/>
      <c r="S14" s="108"/>
    </row>
    <row r="15" spans="1:20" ht="18.75">
      <c r="A15" s="167" t="s">
        <v>567</v>
      </c>
      <c r="B15" s="255">
        <v>20993</v>
      </c>
      <c r="C15" s="255">
        <v>25536</v>
      </c>
      <c r="D15" s="256">
        <v>29927</v>
      </c>
      <c r="E15" s="39"/>
      <c r="F15" s="39"/>
      <c r="G15" s="36"/>
      <c r="H15" s="36"/>
      <c r="I15" s="36"/>
      <c r="K15" s="35"/>
      <c r="L15" s="35"/>
      <c r="M15" s="35"/>
      <c r="N15" s="89"/>
      <c r="O15" s="89"/>
      <c r="P15" s="89"/>
      <c r="Q15" s="89"/>
      <c r="R15" s="89"/>
      <c r="S15" s="108"/>
    </row>
    <row r="16" spans="1:20" ht="18.75">
      <c r="A16" s="167" t="s">
        <v>608</v>
      </c>
      <c r="B16" s="255">
        <v>20866</v>
      </c>
      <c r="C16" s="255">
        <v>26049</v>
      </c>
      <c r="D16" s="256">
        <v>31041</v>
      </c>
      <c r="E16" s="39"/>
      <c r="F16" s="39"/>
      <c r="G16" s="36"/>
      <c r="H16" s="36"/>
      <c r="I16" s="36"/>
      <c r="K16" s="35"/>
      <c r="L16" s="35"/>
      <c r="M16" s="35"/>
      <c r="N16" s="89"/>
      <c r="O16" s="89"/>
      <c r="P16" s="89"/>
      <c r="Q16" s="89"/>
      <c r="R16" s="89"/>
      <c r="S16" s="108"/>
    </row>
    <row r="17" spans="1:18" ht="18.75">
      <c r="A17" s="400" t="str">
        <f>+'Resumen EEp'!O8</f>
        <v>Nov.2022</v>
      </c>
      <c r="B17" s="370" t="e">
        <f>+'Resumen EEp'!#REF!</f>
        <v>#REF!</v>
      </c>
      <c r="C17" s="370" t="e">
        <f>+'Resumen EEp'!#REF!</f>
        <v>#REF!</v>
      </c>
      <c r="D17" s="371" t="e">
        <f>+'Resumen EEp'!#REF!</f>
        <v>#REF!</v>
      </c>
      <c r="E17" s="39"/>
      <c r="F17" s="39"/>
      <c r="G17" s="39"/>
      <c r="H17" s="39"/>
      <c r="I17" s="39"/>
      <c r="J17" s="39"/>
      <c r="N17" s="89"/>
      <c r="O17" s="89"/>
      <c r="P17" s="89"/>
      <c r="Q17" s="89"/>
      <c r="R17" s="89"/>
    </row>
    <row r="18" spans="1:18" ht="11.25" customHeight="1">
      <c r="A18" s="109"/>
      <c r="B18" s="331"/>
      <c r="C18" s="330"/>
      <c r="D18" s="330"/>
      <c r="E18" s="39"/>
      <c r="F18" s="39"/>
      <c r="G18" s="39"/>
      <c r="H18" s="39"/>
      <c r="I18" s="39"/>
      <c r="J18" s="39"/>
      <c r="N18" s="89"/>
      <c r="O18" s="89"/>
      <c r="P18" s="89"/>
      <c r="Q18" s="89"/>
      <c r="R18" s="89"/>
    </row>
    <row r="19" spans="1:18" ht="11.25" customHeight="1">
      <c r="B19" s="331"/>
      <c r="C19" s="330"/>
      <c r="D19" s="330"/>
      <c r="E19" s="39"/>
      <c r="F19" s="39"/>
      <c r="G19" s="39"/>
      <c r="H19" s="39"/>
      <c r="I19" s="39"/>
      <c r="J19" s="39"/>
      <c r="N19" s="89"/>
      <c r="O19" s="89"/>
      <c r="P19" s="89"/>
      <c r="Q19" s="89"/>
      <c r="R19" s="89"/>
    </row>
    <row r="20" spans="1:18" ht="11.25" customHeight="1">
      <c r="B20" s="331"/>
      <c r="C20" s="330"/>
      <c r="D20" s="330"/>
      <c r="E20" s="39"/>
      <c r="F20" s="39"/>
      <c r="G20" s="39"/>
      <c r="H20" s="39"/>
      <c r="I20" s="39"/>
      <c r="J20" s="39"/>
      <c r="N20" s="89"/>
      <c r="O20" s="89"/>
      <c r="P20" s="89"/>
      <c r="Q20" s="89"/>
      <c r="R20" s="89"/>
    </row>
    <row r="21" spans="1:18" ht="11.25" customHeight="1">
      <c r="B21" s="331"/>
      <c r="C21" s="330"/>
      <c r="D21" s="330"/>
      <c r="E21" s="39"/>
      <c r="F21" s="39"/>
      <c r="G21" s="39"/>
      <c r="H21" s="39"/>
      <c r="I21" s="39"/>
      <c r="J21" s="39"/>
      <c r="N21" s="89"/>
      <c r="O21" s="89"/>
      <c r="P21" s="89"/>
      <c r="Q21" s="89"/>
      <c r="R21" s="89"/>
    </row>
    <row r="22" spans="1:18" ht="11.25" customHeight="1">
      <c r="N22" s="89"/>
      <c r="O22" s="89"/>
      <c r="P22" s="89"/>
      <c r="Q22" s="89"/>
      <c r="R22" s="89"/>
    </row>
    <row r="23" spans="1:18" ht="11.25" customHeight="1">
      <c r="N23" s="89"/>
      <c r="O23" s="89"/>
      <c r="P23" s="89"/>
      <c r="Q23" s="89"/>
      <c r="R23" s="89"/>
    </row>
    <row r="24" spans="1:18" ht="11.25" customHeight="1">
      <c r="N24" s="89"/>
      <c r="O24" s="89"/>
      <c r="P24" s="89"/>
      <c r="Q24" s="89"/>
      <c r="R24" s="89"/>
    </row>
    <row r="25" spans="1:18" ht="11.25" customHeight="1">
      <c r="N25" s="89"/>
      <c r="O25" s="89"/>
      <c r="P25" s="89"/>
      <c r="Q25" s="89"/>
      <c r="R25" s="89"/>
    </row>
    <row r="26" spans="1:18" ht="11.25" customHeight="1">
      <c r="N26" s="89"/>
      <c r="O26" s="89"/>
      <c r="P26" s="89"/>
      <c r="Q26" s="89"/>
      <c r="R26" s="89"/>
    </row>
    <row r="27" spans="1:18" ht="11.25" customHeight="1">
      <c r="N27" s="89"/>
      <c r="O27" s="89"/>
      <c r="P27" s="89"/>
      <c r="Q27" s="89"/>
      <c r="R27" s="89"/>
    </row>
    <row r="28" spans="1:18" ht="11.25" customHeight="1">
      <c r="N28" s="89"/>
      <c r="O28" s="89"/>
      <c r="P28" s="89"/>
      <c r="Q28" s="89"/>
      <c r="R28" s="89"/>
    </row>
    <row r="29" spans="1:18" ht="11.25" customHeight="1">
      <c r="N29" s="89"/>
      <c r="O29" s="89"/>
      <c r="P29" s="89"/>
      <c r="Q29" s="89"/>
      <c r="R29" s="89"/>
    </row>
    <row r="30" spans="1:18" ht="11.25" customHeight="1">
      <c r="N30" s="89"/>
      <c r="O30" s="89"/>
      <c r="P30" s="89"/>
      <c r="Q30" s="89"/>
      <c r="R30" s="89"/>
    </row>
    <row r="31" spans="1:18" ht="11.25" customHeight="1">
      <c r="N31" s="89"/>
      <c r="O31" s="89"/>
      <c r="P31" s="89"/>
      <c r="Q31" s="89"/>
      <c r="R31" s="89"/>
    </row>
  </sheetData>
  <mergeCells count="1">
    <mergeCell ref="A1:N1"/>
  </mergeCells>
  <conditionalFormatting sqref="B17:D17">
    <cfRule type="cellIs" dxfId="650" priority="1" operator="equal">
      <formula>0</formula>
    </cfRule>
  </conditionalFormatting>
  <printOptions horizontalCentered="1" verticalCentered="1"/>
  <pageMargins left="0.4" right="0.4" top="0.25" bottom="0.25" header="0.31496062992126" footer="0.31496062992126"/>
  <pageSetup scale="46"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9" tint="-0.499984740745262"/>
  </sheetPr>
  <dimension ref="A1"/>
  <sheetViews>
    <sheetView showGridLines="0" view="pageBreakPreview" zoomScale="70" zoomScaleNormal="100" zoomScaleSheetLayoutView="70" workbookViewId="0">
      <selection activeCell="W29" sqref="W29"/>
    </sheetView>
  </sheetViews>
  <sheetFormatPr baseColWidth="10" defaultColWidth="11.42578125" defaultRowHeight="15"/>
  <cols>
    <col min="1" max="6" width="11.42578125" style="41"/>
    <col min="7" max="7" width="13.42578125" style="41" customWidth="1"/>
    <col min="8" max="11" width="15" style="41" customWidth="1"/>
    <col min="12" max="16384" width="11.42578125" style="41"/>
  </cols>
  <sheetData/>
  <pageMargins left="0.7" right="0.7" top="0.75" bottom="0.75" header="0.3" footer="0.3"/>
  <pageSetup scale="74"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9" tint="-0.249977111117893"/>
    <pageSetUpPr fitToPage="1"/>
  </sheetPr>
  <dimension ref="A5:M43"/>
  <sheetViews>
    <sheetView showGridLines="0" view="pageBreakPreview" zoomScale="55" zoomScaleNormal="100" zoomScaleSheetLayoutView="55" workbookViewId="0">
      <selection activeCell="X33" sqref="X33"/>
    </sheetView>
  </sheetViews>
  <sheetFormatPr baseColWidth="10" defaultColWidth="11.42578125" defaultRowHeight="14.25"/>
  <cols>
    <col min="1" max="6" width="11.42578125" style="712"/>
    <col min="7" max="7" width="13.42578125" style="712" customWidth="1"/>
    <col min="8" max="10" width="11.42578125" style="712"/>
    <col min="11" max="11" width="15.5703125" style="712" customWidth="1"/>
    <col min="12" max="12" width="13.140625" style="712" customWidth="1"/>
    <col min="13" max="16384" width="11.42578125" style="712"/>
  </cols>
  <sheetData>
    <row r="5" spans="1:13" ht="60" customHeight="1"/>
    <row r="6" spans="1:13" ht="409.5" customHeight="1">
      <c r="A6" s="2031" t="s">
        <v>1158</v>
      </c>
      <c r="B6" s="2031"/>
      <c r="C6" s="2031"/>
      <c r="D6" s="2031"/>
      <c r="E6" s="2031"/>
      <c r="F6" s="2031"/>
      <c r="G6" s="2031"/>
      <c r="H6" s="2031"/>
      <c r="I6" s="2031"/>
      <c r="J6" s="2031"/>
      <c r="K6" s="2031"/>
      <c r="L6" s="2031"/>
      <c r="M6" s="2031"/>
    </row>
    <row r="7" spans="1:13">
      <c r="A7" s="2031"/>
      <c r="B7" s="2031"/>
      <c r="C7" s="2031"/>
      <c r="D7" s="2031"/>
      <c r="E7" s="2031"/>
      <c r="F7" s="2031"/>
      <c r="G7" s="2031"/>
      <c r="H7" s="2031"/>
      <c r="I7" s="2031"/>
      <c r="J7" s="2031"/>
      <c r="K7" s="2031"/>
      <c r="L7" s="2031"/>
      <c r="M7" s="2031"/>
    </row>
    <row r="8" spans="1:13">
      <c r="A8" s="2031"/>
      <c r="B8" s="2031"/>
      <c r="C8" s="2031"/>
      <c r="D8" s="2031"/>
      <c r="E8" s="2031"/>
      <c r="F8" s="2031"/>
      <c r="G8" s="2031"/>
      <c r="H8" s="2031"/>
      <c r="I8" s="2031"/>
      <c r="J8" s="2031"/>
      <c r="K8" s="2031"/>
      <c r="L8" s="2031"/>
      <c r="M8" s="2031"/>
    </row>
    <row r="9" spans="1:13">
      <c r="A9" s="2031"/>
      <c r="B9" s="2031"/>
      <c r="C9" s="2031"/>
      <c r="D9" s="2031"/>
      <c r="E9" s="2031"/>
      <c r="F9" s="2031"/>
      <c r="G9" s="2031"/>
      <c r="H9" s="2031"/>
      <c r="I9" s="2031"/>
      <c r="J9" s="2031"/>
      <c r="K9" s="2031"/>
      <c r="L9" s="2031"/>
      <c r="M9" s="2031"/>
    </row>
    <row r="10" spans="1:13">
      <c r="A10" s="2031"/>
      <c r="B10" s="2031"/>
      <c r="C10" s="2031"/>
      <c r="D10" s="2031"/>
      <c r="E10" s="2031"/>
      <c r="F10" s="2031"/>
      <c r="G10" s="2031"/>
      <c r="H10" s="2031"/>
      <c r="I10" s="2031"/>
      <c r="J10" s="2031"/>
      <c r="K10" s="2031"/>
      <c r="L10" s="2031"/>
      <c r="M10" s="2031"/>
    </row>
    <row r="11" spans="1:13">
      <c r="A11" s="2031"/>
      <c r="B11" s="2031"/>
      <c r="C11" s="2031"/>
      <c r="D11" s="2031"/>
      <c r="E11" s="2031"/>
      <c r="F11" s="2031"/>
      <c r="G11" s="2031"/>
      <c r="H11" s="2031"/>
      <c r="I11" s="2031"/>
      <c r="J11" s="2031"/>
      <c r="K11" s="2031"/>
      <c r="L11" s="2031"/>
      <c r="M11" s="2031"/>
    </row>
    <row r="12" spans="1:13">
      <c r="A12" s="2031"/>
      <c r="B12" s="2031"/>
      <c r="C12" s="2031"/>
      <c r="D12" s="2031"/>
      <c r="E12" s="2031"/>
      <c r="F12" s="2031"/>
      <c r="G12" s="2031"/>
      <c r="H12" s="2031"/>
      <c r="I12" s="2031"/>
      <c r="J12" s="2031"/>
      <c r="K12" s="2031"/>
      <c r="L12" s="2031"/>
      <c r="M12" s="2031"/>
    </row>
    <row r="13" spans="1:13">
      <c r="A13" s="2031"/>
      <c r="B13" s="2031"/>
      <c r="C13" s="2031"/>
      <c r="D13" s="2031"/>
      <c r="E13" s="2031"/>
      <c r="F13" s="2031"/>
      <c r="G13" s="2031"/>
      <c r="H13" s="2031"/>
      <c r="I13" s="2031"/>
      <c r="J13" s="2031"/>
      <c r="K13" s="2031"/>
      <c r="L13" s="2031"/>
      <c r="M13" s="2031"/>
    </row>
    <row r="14" spans="1:13">
      <c r="A14" s="2031"/>
      <c r="B14" s="2031"/>
      <c r="C14" s="2031"/>
      <c r="D14" s="2031"/>
      <c r="E14" s="2031"/>
      <c r="F14" s="2031"/>
      <c r="G14" s="2031"/>
      <c r="H14" s="2031"/>
      <c r="I14" s="2031"/>
      <c r="J14" s="2031"/>
      <c r="K14" s="2031"/>
      <c r="L14" s="2031"/>
      <c r="M14" s="2031"/>
    </row>
    <row r="15" spans="1:13">
      <c r="A15" s="2031"/>
      <c r="B15" s="2031"/>
      <c r="C15" s="2031"/>
      <c r="D15" s="2031"/>
      <c r="E15" s="2031"/>
      <c r="F15" s="2031"/>
      <c r="G15" s="2031"/>
      <c r="H15" s="2031"/>
      <c r="I15" s="2031"/>
      <c r="J15" s="2031"/>
      <c r="K15" s="2031"/>
      <c r="L15" s="2031"/>
      <c r="M15" s="2031"/>
    </row>
    <row r="16" spans="1:13">
      <c r="A16" s="2031"/>
      <c r="B16" s="2031"/>
      <c r="C16" s="2031"/>
      <c r="D16" s="2031"/>
      <c r="E16" s="2031"/>
      <c r="F16" s="2031"/>
      <c r="G16" s="2031"/>
      <c r="H16" s="2031"/>
      <c r="I16" s="2031"/>
      <c r="J16" s="2031"/>
      <c r="K16" s="2031"/>
      <c r="L16" s="2031"/>
      <c r="M16" s="2031"/>
    </row>
    <row r="17" spans="1:13">
      <c r="A17" s="2031"/>
      <c r="B17" s="2031"/>
      <c r="C17" s="2031"/>
      <c r="D17" s="2031"/>
      <c r="E17" s="2031"/>
      <c r="F17" s="2031"/>
      <c r="G17" s="2031"/>
      <c r="H17" s="2031"/>
      <c r="I17" s="2031"/>
      <c r="J17" s="2031"/>
      <c r="K17" s="2031"/>
      <c r="L17" s="2031"/>
      <c r="M17" s="2031"/>
    </row>
    <row r="18" spans="1:13">
      <c r="A18" s="2031"/>
      <c r="B18" s="2031"/>
      <c r="C18" s="2031"/>
      <c r="D18" s="2031"/>
      <c r="E18" s="2031"/>
      <c r="F18" s="2031"/>
      <c r="G18" s="2031"/>
      <c r="H18" s="2031"/>
      <c r="I18" s="2031"/>
      <c r="J18" s="2031"/>
      <c r="K18" s="2031"/>
      <c r="L18" s="2031"/>
      <c r="M18" s="2031"/>
    </row>
    <row r="19" spans="1:13">
      <c r="A19" s="2031"/>
      <c r="B19" s="2031"/>
      <c r="C19" s="2031"/>
      <c r="D19" s="2031"/>
      <c r="E19" s="2031"/>
      <c r="F19" s="2031"/>
      <c r="G19" s="2031"/>
      <c r="H19" s="2031"/>
      <c r="I19" s="2031"/>
      <c r="J19" s="2031"/>
      <c r="K19" s="2031"/>
      <c r="L19" s="2031"/>
      <c r="M19" s="2031"/>
    </row>
    <row r="20" spans="1:13">
      <c r="A20" s="2031"/>
      <c r="B20" s="2031"/>
      <c r="C20" s="2031"/>
      <c r="D20" s="2031"/>
      <c r="E20" s="2031"/>
      <c r="F20" s="2031"/>
      <c r="G20" s="2031"/>
      <c r="H20" s="2031"/>
      <c r="I20" s="2031"/>
      <c r="J20" s="2031"/>
      <c r="K20" s="2031"/>
      <c r="L20" s="2031"/>
      <c r="M20" s="2031"/>
    </row>
    <row r="21" spans="1:13">
      <c r="A21" s="2031"/>
      <c r="B21" s="2031"/>
      <c r="C21" s="2031"/>
      <c r="D21" s="2031"/>
      <c r="E21" s="2031"/>
      <c r="F21" s="2031"/>
      <c r="G21" s="2031"/>
      <c r="H21" s="2031"/>
      <c r="I21" s="2031"/>
      <c r="J21" s="2031"/>
      <c r="K21" s="2031"/>
      <c r="L21" s="2031"/>
      <c r="M21" s="2031"/>
    </row>
    <row r="22" spans="1:13">
      <c r="A22" s="2031"/>
      <c r="B22" s="2031"/>
      <c r="C22" s="2031"/>
      <c r="D22" s="2031"/>
      <c r="E22" s="2031"/>
      <c r="F22" s="2031"/>
      <c r="G22" s="2031"/>
      <c r="H22" s="2031"/>
      <c r="I22" s="2031"/>
      <c r="J22" s="2031"/>
      <c r="K22" s="2031"/>
      <c r="L22" s="2031"/>
      <c r="M22" s="2031"/>
    </row>
    <row r="23" spans="1:13">
      <c r="A23" s="2031"/>
      <c r="B23" s="2031"/>
      <c r="C23" s="2031"/>
      <c r="D23" s="2031"/>
      <c r="E23" s="2031"/>
      <c r="F23" s="2031"/>
      <c r="G23" s="2031"/>
      <c r="H23" s="2031"/>
      <c r="I23" s="2031"/>
      <c r="J23" s="2031"/>
      <c r="K23" s="2031"/>
      <c r="L23" s="2031"/>
      <c r="M23" s="2031"/>
    </row>
    <row r="24" spans="1:13">
      <c r="A24" s="2031"/>
      <c r="B24" s="2031"/>
      <c r="C24" s="2031"/>
      <c r="D24" s="2031"/>
      <c r="E24" s="2031"/>
      <c r="F24" s="2031"/>
      <c r="G24" s="2031"/>
      <c r="H24" s="2031"/>
      <c r="I24" s="2031"/>
      <c r="J24" s="2031"/>
      <c r="K24" s="2031"/>
      <c r="L24" s="2031"/>
      <c r="M24" s="2031"/>
    </row>
    <row r="25" spans="1:13">
      <c r="A25" s="2031"/>
      <c r="B25" s="2031"/>
      <c r="C25" s="2031"/>
      <c r="D25" s="2031"/>
      <c r="E25" s="2031"/>
      <c r="F25" s="2031"/>
      <c r="G25" s="2031"/>
      <c r="H25" s="2031"/>
      <c r="I25" s="2031"/>
      <c r="J25" s="2031"/>
      <c r="K25" s="2031"/>
      <c r="L25" s="2031"/>
      <c r="M25" s="2031"/>
    </row>
    <row r="26" spans="1:13">
      <c r="A26" s="2031"/>
      <c r="B26" s="2031"/>
      <c r="C26" s="2031"/>
      <c r="D26" s="2031"/>
      <c r="E26" s="2031"/>
      <c r="F26" s="2031"/>
      <c r="G26" s="2031"/>
      <c r="H26" s="2031"/>
      <c r="I26" s="2031"/>
      <c r="J26" s="2031"/>
      <c r="K26" s="2031"/>
      <c r="L26" s="2031"/>
      <c r="M26" s="2031"/>
    </row>
    <row r="27" spans="1:13">
      <c r="A27" s="2031"/>
      <c r="B27" s="2031"/>
      <c r="C27" s="2031"/>
      <c r="D27" s="2031"/>
      <c r="E27" s="2031"/>
      <c r="F27" s="2031"/>
      <c r="G27" s="2031"/>
      <c r="H27" s="2031"/>
      <c r="I27" s="2031"/>
      <c r="J27" s="2031"/>
      <c r="K27" s="2031"/>
      <c r="L27" s="2031"/>
      <c r="M27" s="2031"/>
    </row>
    <row r="28" spans="1:13">
      <c r="A28" s="2031"/>
      <c r="B28" s="2031"/>
      <c r="C28" s="2031"/>
      <c r="D28" s="2031"/>
      <c r="E28" s="2031"/>
      <c r="F28" s="2031"/>
      <c r="G28" s="2031"/>
      <c r="H28" s="2031"/>
      <c r="I28" s="2031"/>
      <c r="J28" s="2031"/>
      <c r="K28" s="2031"/>
      <c r="L28" s="2031"/>
      <c r="M28" s="2031"/>
    </row>
    <row r="29" spans="1:13">
      <c r="A29" s="2031"/>
      <c r="B29" s="2031"/>
      <c r="C29" s="2031"/>
      <c r="D29" s="2031"/>
      <c r="E29" s="2031"/>
      <c r="F29" s="2031"/>
      <c r="G29" s="2031"/>
      <c r="H29" s="2031"/>
      <c r="I29" s="2031"/>
      <c r="J29" s="2031"/>
      <c r="K29" s="2031"/>
      <c r="L29" s="2031"/>
      <c r="M29" s="2031"/>
    </row>
    <row r="30" spans="1:13">
      <c r="A30" s="2031"/>
      <c r="B30" s="2031"/>
      <c r="C30" s="2031"/>
      <c r="D30" s="2031"/>
      <c r="E30" s="2031"/>
      <c r="F30" s="2031"/>
      <c r="G30" s="2031"/>
      <c r="H30" s="2031"/>
      <c r="I30" s="2031"/>
      <c r="J30" s="2031"/>
      <c r="K30" s="2031"/>
      <c r="L30" s="2031"/>
      <c r="M30" s="2031"/>
    </row>
    <row r="31" spans="1:13">
      <c r="A31" s="2031"/>
      <c r="B31" s="2031"/>
      <c r="C31" s="2031"/>
      <c r="D31" s="2031"/>
      <c r="E31" s="2031"/>
      <c r="F31" s="2031"/>
      <c r="G31" s="2031"/>
      <c r="H31" s="2031"/>
      <c r="I31" s="2031"/>
      <c r="J31" s="2031"/>
      <c r="K31" s="2031"/>
      <c r="L31" s="2031"/>
      <c r="M31" s="2031"/>
    </row>
    <row r="32" spans="1:13">
      <c r="A32" s="2031"/>
      <c r="B32" s="2031"/>
      <c r="C32" s="2031"/>
      <c r="D32" s="2031"/>
      <c r="E32" s="2031"/>
      <c r="F32" s="2031"/>
      <c r="G32" s="2031"/>
      <c r="H32" s="2031"/>
      <c r="I32" s="2031"/>
      <c r="J32" s="2031"/>
      <c r="K32" s="2031"/>
      <c r="L32" s="2031"/>
      <c r="M32" s="2031"/>
    </row>
    <row r="33" spans="1:13">
      <c r="A33" s="2031"/>
      <c r="B33" s="2031"/>
      <c r="C33" s="2031"/>
      <c r="D33" s="2031"/>
      <c r="E33" s="2031"/>
      <c r="F33" s="2031"/>
      <c r="G33" s="2031"/>
      <c r="H33" s="2031"/>
      <c r="I33" s="2031"/>
      <c r="J33" s="2031"/>
      <c r="K33" s="2031"/>
      <c r="L33" s="2031"/>
      <c r="M33" s="2031"/>
    </row>
    <row r="34" spans="1:13">
      <c r="A34" s="2031"/>
      <c r="B34" s="2031"/>
      <c r="C34" s="2031"/>
      <c r="D34" s="2031"/>
      <c r="E34" s="2031"/>
      <c r="F34" s="2031"/>
      <c r="G34" s="2031"/>
      <c r="H34" s="2031"/>
      <c r="I34" s="2031"/>
      <c r="J34" s="2031"/>
      <c r="K34" s="2031"/>
      <c r="L34" s="2031"/>
      <c r="M34" s="2031"/>
    </row>
    <row r="35" spans="1:13">
      <c r="A35" s="2031"/>
      <c r="B35" s="2031"/>
      <c r="C35" s="2031"/>
      <c r="D35" s="2031"/>
      <c r="E35" s="2031"/>
      <c r="F35" s="2031"/>
      <c r="G35" s="2031"/>
      <c r="H35" s="2031"/>
      <c r="I35" s="2031"/>
      <c r="J35" s="2031"/>
      <c r="K35" s="2031"/>
      <c r="L35" s="2031"/>
      <c r="M35" s="2031"/>
    </row>
    <row r="36" spans="1:13">
      <c r="A36" s="2031"/>
      <c r="B36" s="2031"/>
      <c r="C36" s="2031"/>
      <c r="D36" s="2031"/>
      <c r="E36" s="2031"/>
      <c r="F36" s="2031"/>
      <c r="G36" s="2031"/>
      <c r="H36" s="2031"/>
      <c r="I36" s="2031"/>
      <c r="J36" s="2031"/>
      <c r="K36" s="2031"/>
      <c r="L36" s="2031"/>
      <c r="M36" s="2031"/>
    </row>
    <row r="37" spans="1:13">
      <c r="A37" s="2031"/>
      <c r="B37" s="2031"/>
      <c r="C37" s="2031"/>
      <c r="D37" s="2031"/>
      <c r="E37" s="2031"/>
      <c r="F37" s="2031"/>
      <c r="G37" s="2031"/>
      <c r="H37" s="2031"/>
      <c r="I37" s="2031"/>
      <c r="J37" s="2031"/>
      <c r="K37" s="2031"/>
      <c r="L37" s="2031"/>
      <c r="M37" s="2031"/>
    </row>
    <row r="38" spans="1:13">
      <c r="A38" s="2031"/>
      <c r="B38" s="2031"/>
      <c r="C38" s="2031"/>
      <c r="D38" s="2031"/>
      <c r="E38" s="2031"/>
      <c r="F38" s="2031"/>
      <c r="G38" s="2031"/>
      <c r="H38" s="2031"/>
      <c r="I38" s="2031"/>
      <c r="J38" s="2031"/>
      <c r="K38" s="2031"/>
      <c r="L38" s="2031"/>
      <c r="M38" s="2031"/>
    </row>
    <row r="39" spans="1:13">
      <c r="A39" s="2031"/>
      <c r="B39" s="2031"/>
      <c r="C39" s="2031"/>
      <c r="D39" s="2031"/>
      <c r="E39" s="2031"/>
      <c r="F39" s="2031"/>
      <c r="G39" s="2031"/>
      <c r="H39" s="2031"/>
      <c r="I39" s="2031"/>
      <c r="J39" s="2031"/>
      <c r="K39" s="2031"/>
      <c r="L39" s="2031"/>
      <c r="M39" s="2031"/>
    </row>
    <row r="40" spans="1:13">
      <c r="A40" s="2031"/>
      <c r="B40" s="2031"/>
      <c r="C40" s="2031"/>
      <c r="D40" s="2031"/>
      <c r="E40" s="2031"/>
      <c r="F40" s="2031"/>
      <c r="G40" s="2031"/>
      <c r="H40" s="2031"/>
      <c r="I40" s="2031"/>
      <c r="J40" s="2031"/>
      <c r="K40" s="2031"/>
      <c r="L40" s="2031"/>
      <c r="M40" s="2031"/>
    </row>
    <row r="41" spans="1:13">
      <c r="A41" s="2031"/>
      <c r="B41" s="2031"/>
      <c r="C41" s="2031"/>
      <c r="D41" s="2031"/>
      <c r="E41" s="2031"/>
      <c r="F41" s="2031"/>
      <c r="G41" s="2031"/>
      <c r="H41" s="2031"/>
      <c r="I41" s="2031"/>
      <c r="J41" s="2031"/>
      <c r="K41" s="2031"/>
      <c r="L41" s="2031"/>
      <c r="M41" s="2031"/>
    </row>
    <row r="42" spans="1:13">
      <c r="A42" s="2031"/>
      <c r="B42" s="2031"/>
      <c r="C42" s="2031"/>
      <c r="D42" s="2031"/>
      <c r="E42" s="2031"/>
      <c r="F42" s="2031"/>
      <c r="G42" s="2031"/>
      <c r="H42" s="2031"/>
      <c r="I42" s="2031"/>
      <c r="J42" s="2031"/>
      <c r="K42" s="2031"/>
      <c r="L42" s="2031"/>
      <c r="M42" s="2031"/>
    </row>
    <row r="43" spans="1:13" ht="119.25" customHeight="1">
      <c r="A43" s="2031"/>
      <c r="B43" s="2031"/>
      <c r="C43" s="2031"/>
      <c r="D43" s="2031"/>
      <c r="E43" s="2031"/>
      <c r="F43" s="2031"/>
      <c r="G43" s="2031"/>
      <c r="H43" s="2031"/>
      <c r="I43" s="2031"/>
      <c r="J43" s="2031"/>
      <c r="K43" s="2031"/>
      <c r="L43" s="2031"/>
      <c r="M43" s="2031"/>
    </row>
  </sheetData>
  <mergeCells count="1">
    <mergeCell ref="A6:M43"/>
  </mergeCells>
  <pageMargins left="0.70866141732283472" right="0.70866141732283472" top="0.74803149606299213" bottom="0.74803149606299213" header="0.31496062992125984" footer="0.31496062992125984"/>
  <pageSetup scale="57"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9" tint="-0.249977111117893"/>
  </sheetPr>
  <dimension ref="A2:O51"/>
  <sheetViews>
    <sheetView showGridLines="0" view="pageBreakPreview" zoomScale="55" zoomScaleNormal="100" zoomScaleSheetLayoutView="55" workbookViewId="0">
      <selection activeCell="R25" sqref="R25"/>
    </sheetView>
  </sheetViews>
  <sheetFormatPr baseColWidth="10" defaultColWidth="11.42578125" defaultRowHeight="14.25"/>
  <cols>
    <col min="1" max="1" width="11.42578125" style="712"/>
    <col min="2" max="9" width="13.7109375" style="712" customWidth="1"/>
    <col min="10" max="10" width="24.140625" style="712" customWidth="1"/>
    <col min="11" max="12" width="22" style="712" customWidth="1"/>
    <col min="13" max="13" width="17.85546875" style="712" customWidth="1"/>
    <col min="14" max="16384" width="11.42578125" style="712"/>
  </cols>
  <sheetData>
    <row r="2" spans="1:13" ht="21.75" customHeight="1"/>
    <row r="3" spans="1:13" ht="36.75" customHeight="1"/>
    <row r="4" spans="1:13" ht="22.5" customHeight="1"/>
    <row r="5" spans="1:13">
      <c r="A5" s="2026" t="s">
        <v>1153</v>
      </c>
      <c r="B5" s="2027"/>
      <c r="C5" s="2027"/>
      <c r="D5" s="2027"/>
      <c r="E5" s="2027"/>
      <c r="F5" s="2027"/>
      <c r="G5" s="2027"/>
      <c r="H5" s="2027"/>
      <c r="I5" s="2027"/>
      <c r="J5" s="2027"/>
      <c r="K5" s="2027"/>
      <c r="L5" s="2027"/>
      <c r="M5" s="2027"/>
    </row>
    <row r="6" spans="1:13">
      <c r="A6" s="2027"/>
      <c r="B6" s="2027"/>
      <c r="C6" s="2027"/>
      <c r="D6" s="2027"/>
      <c r="E6" s="2027"/>
      <c r="F6" s="2027"/>
      <c r="G6" s="2027"/>
      <c r="H6" s="2027"/>
      <c r="I6" s="2027"/>
      <c r="J6" s="2027"/>
      <c r="K6" s="2027"/>
      <c r="L6" s="2027"/>
      <c r="M6" s="2027"/>
    </row>
    <row r="7" spans="1:13">
      <c r="A7" s="2027"/>
      <c r="B7" s="2027"/>
      <c r="C7" s="2027"/>
      <c r="D7" s="2027"/>
      <c r="E7" s="2027"/>
      <c r="F7" s="2027"/>
      <c r="G7" s="2027"/>
      <c r="H7" s="2027"/>
      <c r="I7" s="2027"/>
      <c r="J7" s="2027"/>
      <c r="K7" s="2027"/>
      <c r="L7" s="2027"/>
      <c r="M7" s="2027"/>
    </row>
    <row r="8" spans="1:13">
      <c r="A8" s="2027"/>
      <c r="B8" s="2027"/>
      <c r="C8" s="2027"/>
      <c r="D8" s="2027"/>
      <c r="E8" s="2027"/>
      <c r="F8" s="2027"/>
      <c r="G8" s="2027"/>
      <c r="H8" s="2027"/>
      <c r="I8" s="2027"/>
      <c r="J8" s="2027"/>
      <c r="K8" s="2027"/>
      <c r="L8" s="2027"/>
      <c r="M8" s="2027"/>
    </row>
    <row r="9" spans="1:13">
      <c r="A9" s="2027"/>
      <c r="B9" s="2027"/>
      <c r="C9" s="2027"/>
      <c r="D9" s="2027"/>
      <c r="E9" s="2027"/>
      <c r="F9" s="2027"/>
      <c r="G9" s="2027"/>
      <c r="H9" s="2027"/>
      <c r="I9" s="2027"/>
      <c r="J9" s="2027"/>
      <c r="K9" s="2027"/>
      <c r="L9" s="2027"/>
      <c r="M9" s="2027"/>
    </row>
    <row r="10" spans="1:13">
      <c r="A10" s="2027"/>
      <c r="B10" s="2027"/>
      <c r="C10" s="2027"/>
      <c r="D10" s="2027"/>
      <c r="E10" s="2027"/>
      <c r="F10" s="2027"/>
      <c r="G10" s="2027"/>
      <c r="H10" s="2027"/>
      <c r="I10" s="2027"/>
      <c r="J10" s="2027"/>
      <c r="K10" s="2027"/>
      <c r="L10" s="2027"/>
      <c r="M10" s="2027"/>
    </row>
    <row r="11" spans="1:13">
      <c r="A11" s="2027"/>
      <c r="B11" s="2027"/>
      <c r="C11" s="2027"/>
      <c r="D11" s="2027"/>
      <c r="E11" s="2027"/>
      <c r="F11" s="2027"/>
      <c r="G11" s="2027"/>
      <c r="H11" s="2027"/>
      <c r="I11" s="2027"/>
      <c r="J11" s="2027"/>
      <c r="K11" s="2027"/>
      <c r="L11" s="2027"/>
      <c r="M11" s="2027"/>
    </row>
    <row r="12" spans="1:13">
      <c r="A12" s="2027"/>
      <c r="B12" s="2027"/>
      <c r="C12" s="2027"/>
      <c r="D12" s="2027"/>
      <c r="E12" s="2027"/>
      <c r="F12" s="2027"/>
      <c r="G12" s="2027"/>
      <c r="H12" s="2027"/>
      <c r="I12" s="2027"/>
      <c r="J12" s="2027"/>
      <c r="K12" s="2027"/>
      <c r="L12" s="2027"/>
      <c r="M12" s="2027"/>
    </row>
    <row r="13" spans="1:13">
      <c r="A13" s="2027"/>
      <c r="B13" s="2027"/>
      <c r="C13" s="2027"/>
      <c r="D13" s="2027"/>
      <c r="E13" s="2027"/>
      <c r="F13" s="2027"/>
      <c r="G13" s="2027"/>
      <c r="H13" s="2027"/>
      <c r="I13" s="2027"/>
      <c r="J13" s="2027"/>
      <c r="K13" s="2027"/>
      <c r="L13" s="2027"/>
      <c r="M13" s="2027"/>
    </row>
    <row r="14" spans="1:13">
      <c r="A14" s="2027"/>
      <c r="B14" s="2027"/>
      <c r="C14" s="2027"/>
      <c r="D14" s="2027"/>
      <c r="E14" s="2027"/>
      <c r="F14" s="2027"/>
      <c r="G14" s="2027"/>
      <c r="H14" s="2027"/>
      <c r="I14" s="2027"/>
      <c r="J14" s="2027"/>
      <c r="K14" s="2027"/>
      <c r="L14" s="2027"/>
      <c r="M14" s="2027"/>
    </row>
    <row r="15" spans="1:13">
      <c r="A15" s="2027"/>
      <c r="B15" s="2027"/>
      <c r="C15" s="2027"/>
      <c r="D15" s="2027"/>
      <c r="E15" s="2027"/>
      <c r="F15" s="2027"/>
      <c r="G15" s="2027"/>
      <c r="H15" s="2027"/>
      <c r="I15" s="2027"/>
      <c r="J15" s="2027"/>
      <c r="K15" s="2027"/>
      <c r="L15" s="2027"/>
      <c r="M15" s="2027"/>
    </row>
    <row r="16" spans="1:13">
      <c r="A16" s="2027"/>
      <c r="B16" s="2027"/>
      <c r="C16" s="2027"/>
      <c r="D16" s="2027"/>
      <c r="E16" s="2027"/>
      <c r="F16" s="2027"/>
      <c r="G16" s="2027"/>
      <c r="H16" s="2027"/>
      <c r="I16" s="2027"/>
      <c r="J16" s="2027"/>
      <c r="K16" s="2027"/>
      <c r="L16" s="2027"/>
      <c r="M16" s="2027"/>
    </row>
    <row r="17" spans="1:13">
      <c r="A17" s="2027"/>
      <c r="B17" s="2027"/>
      <c r="C17" s="2027"/>
      <c r="D17" s="2027"/>
      <c r="E17" s="2027"/>
      <c r="F17" s="2027"/>
      <c r="G17" s="2027"/>
      <c r="H17" s="2027"/>
      <c r="I17" s="2027"/>
      <c r="J17" s="2027"/>
      <c r="K17" s="2027"/>
      <c r="L17" s="2027"/>
      <c r="M17" s="2027"/>
    </row>
    <row r="18" spans="1:13" ht="99" customHeight="1">
      <c r="A18" s="2027"/>
      <c r="B18" s="2027"/>
      <c r="C18" s="2027"/>
      <c r="D18" s="2027"/>
      <c r="E18" s="2027"/>
      <c r="F18" s="2027"/>
      <c r="G18" s="2027"/>
      <c r="H18" s="2027"/>
      <c r="I18" s="2027"/>
      <c r="J18" s="2027"/>
      <c r="K18" s="2027"/>
      <c r="L18" s="2027"/>
      <c r="M18" s="2027"/>
    </row>
    <row r="19" spans="1:13">
      <c r="A19" s="2027"/>
      <c r="B19" s="2027"/>
      <c r="C19" s="2027"/>
      <c r="D19" s="2027"/>
      <c r="E19" s="2027"/>
      <c r="F19" s="2027"/>
      <c r="G19" s="2027"/>
      <c r="H19" s="2027"/>
      <c r="I19" s="2027"/>
      <c r="J19" s="2027"/>
      <c r="K19" s="2027"/>
      <c r="L19" s="2027"/>
      <c r="M19" s="2027"/>
    </row>
    <row r="20" spans="1:13">
      <c r="A20" s="2027"/>
      <c r="B20" s="2027"/>
      <c r="C20" s="2027"/>
      <c r="D20" s="2027"/>
      <c r="E20" s="2027"/>
      <c r="F20" s="2027"/>
      <c r="G20" s="2027"/>
      <c r="H20" s="2027"/>
      <c r="I20" s="2027"/>
      <c r="J20" s="2027"/>
      <c r="K20" s="2027"/>
      <c r="L20" s="2027"/>
      <c r="M20" s="2027"/>
    </row>
    <row r="21" spans="1:13">
      <c r="A21" s="2027"/>
      <c r="B21" s="2027"/>
      <c r="C21" s="2027"/>
      <c r="D21" s="2027"/>
      <c r="E21" s="2027"/>
      <c r="F21" s="2027"/>
      <c r="G21" s="2027"/>
      <c r="H21" s="2027"/>
      <c r="I21" s="2027"/>
      <c r="J21" s="2027"/>
      <c r="K21" s="2027"/>
      <c r="L21" s="2027"/>
      <c r="M21" s="2027"/>
    </row>
    <row r="22" spans="1:13">
      <c r="A22" s="2027"/>
      <c r="B22" s="2027"/>
      <c r="C22" s="2027"/>
      <c r="D22" s="2027"/>
      <c r="E22" s="2027"/>
      <c r="F22" s="2027"/>
      <c r="G22" s="2027"/>
      <c r="H22" s="2027"/>
      <c r="I22" s="2027"/>
      <c r="J22" s="2027"/>
      <c r="K22" s="2027"/>
      <c r="L22" s="2027"/>
      <c r="M22" s="2027"/>
    </row>
    <row r="23" spans="1:13">
      <c r="A23" s="2027"/>
      <c r="B23" s="2027"/>
      <c r="C23" s="2027"/>
      <c r="D23" s="2027"/>
      <c r="E23" s="2027"/>
      <c r="F23" s="2027"/>
      <c r="G23" s="2027"/>
      <c r="H23" s="2027"/>
      <c r="I23" s="2027"/>
      <c r="J23" s="2027"/>
      <c r="K23" s="2027"/>
      <c r="L23" s="2027"/>
      <c r="M23" s="2027"/>
    </row>
    <row r="24" spans="1:13">
      <c r="A24" s="2027"/>
      <c r="B24" s="2027"/>
      <c r="C24" s="2027"/>
      <c r="D24" s="2027"/>
      <c r="E24" s="2027"/>
      <c r="F24" s="2027"/>
      <c r="G24" s="2027"/>
      <c r="H24" s="2027"/>
      <c r="I24" s="2027"/>
      <c r="J24" s="2027"/>
      <c r="K24" s="2027"/>
      <c r="L24" s="2027"/>
      <c r="M24" s="2027"/>
    </row>
    <row r="25" spans="1:13" ht="59.25" customHeight="1">
      <c r="A25" s="2027"/>
      <c r="B25" s="2027"/>
      <c r="C25" s="2027"/>
      <c r="D25" s="2027"/>
      <c r="E25" s="2027"/>
      <c r="F25" s="2027"/>
      <c r="G25" s="2027"/>
      <c r="H25" s="2027"/>
      <c r="I25" s="2027"/>
      <c r="J25" s="2027"/>
      <c r="K25" s="2027"/>
      <c r="L25" s="2027"/>
      <c r="M25" s="2027"/>
    </row>
    <row r="26" spans="1:13">
      <c r="A26" s="2027"/>
      <c r="B26" s="2027"/>
      <c r="C26" s="2027"/>
      <c r="D26" s="2027"/>
      <c r="E26" s="2027"/>
      <c r="F26" s="2027"/>
      <c r="G26" s="2027"/>
      <c r="H26" s="2027"/>
      <c r="I26" s="2027"/>
      <c r="J26" s="2027"/>
      <c r="K26" s="2027"/>
      <c r="L26" s="2027"/>
      <c r="M26" s="2027"/>
    </row>
    <row r="27" spans="1:13">
      <c r="A27" s="2027"/>
      <c r="B27" s="2027"/>
      <c r="C27" s="2027"/>
      <c r="D27" s="2027"/>
      <c r="E27" s="2027"/>
      <c r="F27" s="2027"/>
      <c r="G27" s="2027"/>
      <c r="H27" s="2027"/>
      <c r="I27" s="2027"/>
      <c r="J27" s="2027"/>
      <c r="K27" s="2027"/>
      <c r="L27" s="2027"/>
      <c r="M27" s="2027"/>
    </row>
    <row r="28" spans="1:13">
      <c r="A28" s="2027"/>
      <c r="B28" s="2027"/>
      <c r="C28" s="2027"/>
      <c r="D28" s="2027"/>
      <c r="E28" s="2027"/>
      <c r="F28" s="2027"/>
      <c r="G28" s="2027"/>
      <c r="H28" s="2027"/>
      <c r="I28" s="2027"/>
      <c r="J28" s="2027"/>
      <c r="K28" s="2027"/>
      <c r="L28" s="2027"/>
      <c r="M28" s="2027"/>
    </row>
    <row r="29" spans="1:13">
      <c r="A29" s="2027"/>
      <c r="B29" s="2027"/>
      <c r="C29" s="2027"/>
      <c r="D29" s="2027"/>
      <c r="E29" s="2027"/>
      <c r="F29" s="2027"/>
      <c r="G29" s="2027"/>
      <c r="H29" s="2027"/>
      <c r="I29" s="2027"/>
      <c r="J29" s="2027"/>
      <c r="K29" s="2027"/>
      <c r="L29" s="2027"/>
      <c r="M29" s="2027"/>
    </row>
    <row r="30" spans="1:13" ht="51" customHeight="1">
      <c r="A30" s="2027"/>
      <c r="B30" s="2027"/>
      <c r="C30" s="2027"/>
      <c r="D30" s="2027"/>
      <c r="E30" s="2027"/>
      <c r="F30" s="2027"/>
      <c r="G30" s="2027"/>
      <c r="H30" s="2027"/>
      <c r="I30" s="2027"/>
      <c r="J30" s="2027"/>
      <c r="K30" s="2027"/>
      <c r="L30" s="2027"/>
      <c r="M30" s="2027"/>
    </row>
    <row r="31" spans="1:13" ht="51" customHeight="1">
      <c r="A31" s="2027"/>
      <c r="B31" s="2027"/>
      <c r="C31" s="2027"/>
      <c r="D31" s="2027"/>
      <c r="E31" s="2027"/>
      <c r="F31" s="2027"/>
      <c r="G31" s="2027"/>
      <c r="H31" s="2027"/>
      <c r="I31" s="2027"/>
      <c r="J31" s="2027"/>
      <c r="K31" s="2027"/>
      <c r="L31" s="2027"/>
      <c r="M31" s="2027"/>
    </row>
    <row r="32" spans="1:13" ht="51" customHeight="1">
      <c r="A32" s="2027"/>
      <c r="B32" s="2027"/>
      <c r="C32" s="2027"/>
      <c r="D32" s="2027"/>
      <c r="E32" s="2027"/>
      <c r="F32" s="2027"/>
      <c r="G32" s="2027"/>
      <c r="H32" s="2027"/>
      <c r="I32" s="2027"/>
      <c r="J32" s="2027"/>
      <c r="K32" s="2027"/>
      <c r="L32" s="2027"/>
      <c r="M32" s="2027"/>
    </row>
    <row r="33" spans="1:13" ht="51" customHeight="1">
      <c r="A33" s="2027"/>
      <c r="B33" s="2027"/>
      <c r="C33" s="2027"/>
      <c r="D33" s="2027"/>
      <c r="E33" s="2027"/>
      <c r="F33" s="2027"/>
      <c r="G33" s="2027"/>
      <c r="H33" s="2027"/>
      <c r="I33" s="2027"/>
      <c r="J33" s="2027"/>
      <c r="K33" s="2027"/>
      <c r="L33" s="2027"/>
      <c r="M33" s="2027"/>
    </row>
    <row r="34" spans="1:13" ht="51" customHeight="1">
      <c r="A34" s="2027"/>
      <c r="B34" s="2027"/>
      <c r="C34" s="2027"/>
      <c r="D34" s="2027"/>
      <c r="E34" s="2027"/>
      <c r="F34" s="2027"/>
      <c r="G34" s="2027"/>
      <c r="H34" s="2027"/>
      <c r="I34" s="2027"/>
      <c r="J34" s="2027"/>
      <c r="K34" s="2027"/>
      <c r="L34" s="2027"/>
      <c r="M34" s="2027"/>
    </row>
    <row r="35" spans="1:13" ht="32.25" customHeight="1">
      <c r="A35" s="2027"/>
      <c r="B35" s="2027"/>
      <c r="C35" s="2027"/>
      <c r="D35" s="2027"/>
      <c r="E35" s="2027"/>
      <c r="F35" s="2027"/>
      <c r="G35" s="2027"/>
      <c r="H35" s="2027"/>
      <c r="I35" s="2027"/>
      <c r="J35" s="2027"/>
      <c r="K35" s="2027"/>
      <c r="L35" s="2027"/>
      <c r="M35" s="2027"/>
    </row>
    <row r="36" spans="1:13">
      <c r="A36" s="2027"/>
      <c r="B36" s="2027"/>
      <c r="C36" s="2027"/>
      <c r="D36" s="2027"/>
      <c r="E36" s="2027"/>
      <c r="F36" s="2027"/>
      <c r="G36" s="2027"/>
      <c r="H36" s="2027"/>
      <c r="I36" s="2027"/>
      <c r="J36" s="2027"/>
      <c r="K36" s="2027"/>
      <c r="L36" s="2027"/>
      <c r="M36" s="2027"/>
    </row>
    <row r="37" spans="1:13" ht="64.5" customHeight="1">
      <c r="A37" s="2027"/>
      <c r="B37" s="2027"/>
      <c r="C37" s="2027"/>
      <c r="D37" s="2027"/>
      <c r="E37" s="2027"/>
      <c r="F37" s="2027"/>
      <c r="G37" s="2027"/>
      <c r="H37" s="2027"/>
      <c r="I37" s="2027"/>
      <c r="J37" s="2027"/>
      <c r="K37" s="2027"/>
      <c r="L37" s="2027"/>
      <c r="M37" s="2027"/>
    </row>
    <row r="38" spans="1:13" ht="79.5" customHeight="1">
      <c r="A38" s="2027"/>
      <c r="B38" s="2027"/>
      <c r="C38" s="2027"/>
      <c r="D38" s="2027"/>
      <c r="E38" s="2027"/>
      <c r="F38" s="2027"/>
      <c r="G38" s="2027"/>
      <c r="H38" s="2027"/>
      <c r="I38" s="2027"/>
      <c r="J38" s="2027"/>
      <c r="K38" s="2027"/>
      <c r="L38" s="2027"/>
      <c r="M38" s="2027"/>
    </row>
    <row r="39" spans="1:13" ht="79.5" customHeight="1">
      <c r="A39" s="2027"/>
      <c r="B39" s="2027"/>
      <c r="C39" s="2027"/>
      <c r="D39" s="2027"/>
      <c r="E39" s="2027"/>
      <c r="F39" s="2027"/>
      <c r="G39" s="2027"/>
      <c r="H39" s="2027"/>
      <c r="I39" s="2027"/>
      <c r="J39" s="2027"/>
      <c r="K39" s="2027"/>
      <c r="L39" s="2027"/>
      <c r="M39" s="2027"/>
    </row>
    <row r="40" spans="1:13" ht="79.5" customHeight="1">
      <c r="A40" s="2027"/>
      <c r="B40" s="2027"/>
      <c r="C40" s="2027"/>
      <c r="D40" s="2027"/>
      <c r="E40" s="2027"/>
      <c r="F40" s="2027"/>
      <c r="G40" s="2027"/>
      <c r="H40" s="2027"/>
      <c r="I40" s="2027"/>
      <c r="J40" s="2027"/>
      <c r="K40" s="2027"/>
      <c r="L40" s="2027"/>
      <c r="M40" s="2027"/>
    </row>
    <row r="41" spans="1:13" ht="79.5" customHeight="1">
      <c r="A41" s="2027"/>
      <c r="B41" s="2027"/>
      <c r="C41" s="2027"/>
      <c r="D41" s="2027"/>
      <c r="E41" s="2027"/>
      <c r="F41" s="2027"/>
      <c r="G41" s="2027"/>
      <c r="H41" s="2027"/>
      <c r="I41" s="2027"/>
      <c r="J41" s="2027"/>
      <c r="K41" s="2027"/>
      <c r="L41" s="2027"/>
      <c r="M41" s="2027"/>
    </row>
    <row r="42" spans="1:13" ht="79.5" customHeight="1">
      <c r="A42" s="2027"/>
      <c r="B42" s="2027"/>
      <c r="C42" s="2027"/>
      <c r="D42" s="2027"/>
      <c r="E42" s="2027"/>
      <c r="F42" s="2027"/>
      <c r="G42" s="2027"/>
      <c r="H42" s="2027"/>
      <c r="I42" s="2027"/>
      <c r="J42" s="2027"/>
      <c r="K42" s="2027"/>
      <c r="L42" s="2027"/>
      <c r="M42" s="2027"/>
    </row>
    <row r="43" spans="1:13" ht="79.5" customHeight="1">
      <c r="A43" s="2027"/>
      <c r="B43" s="2027"/>
      <c r="C43" s="2027"/>
      <c r="D43" s="2027"/>
      <c r="E43" s="2027"/>
      <c r="F43" s="2027"/>
      <c r="G43" s="2027"/>
      <c r="H43" s="2027"/>
      <c r="I43" s="2027"/>
      <c r="J43" s="2027"/>
      <c r="K43" s="2027"/>
      <c r="L43" s="2027"/>
      <c r="M43" s="2027"/>
    </row>
    <row r="44" spans="1:13" ht="79.5" customHeight="1">
      <c r="A44" s="2027"/>
      <c r="B44" s="2027"/>
      <c r="C44" s="2027"/>
      <c r="D44" s="2027"/>
      <c r="E44" s="2027"/>
      <c r="F44" s="2027"/>
      <c r="G44" s="2027"/>
      <c r="H44" s="2027"/>
      <c r="I44" s="2027"/>
      <c r="J44" s="2027"/>
      <c r="K44" s="2027"/>
      <c r="L44" s="2027"/>
      <c r="M44" s="2027"/>
    </row>
    <row r="45" spans="1:13" ht="70.5" customHeight="1">
      <c r="A45" s="2027"/>
      <c r="B45" s="2027"/>
      <c r="C45" s="2027"/>
      <c r="D45" s="2027"/>
      <c r="E45" s="2027"/>
      <c r="F45" s="2027"/>
      <c r="G45" s="2027"/>
      <c r="H45" s="2027"/>
      <c r="I45" s="2027"/>
      <c r="J45" s="2027"/>
      <c r="K45" s="2027"/>
      <c r="L45" s="2027"/>
      <c r="M45" s="2027"/>
    </row>
    <row r="46" spans="1:13" ht="59.25" customHeight="1">
      <c r="A46" s="2027"/>
      <c r="B46" s="2027"/>
      <c r="C46" s="2027"/>
      <c r="D46" s="2027"/>
      <c r="E46" s="2027"/>
      <c r="F46" s="2027"/>
      <c r="G46" s="2027"/>
      <c r="H46" s="2027"/>
      <c r="I46" s="2027"/>
      <c r="J46" s="2027"/>
      <c r="K46" s="2027"/>
      <c r="L46" s="2027"/>
      <c r="M46" s="2027"/>
    </row>
    <row r="47" spans="1:13" ht="59.25" customHeight="1">
      <c r="A47" s="2027"/>
      <c r="B47" s="2027"/>
      <c r="C47" s="2027"/>
      <c r="D47" s="2027"/>
      <c r="E47" s="2027"/>
      <c r="F47" s="2027"/>
      <c r="G47" s="2027"/>
      <c r="H47" s="2027"/>
      <c r="I47" s="2027"/>
      <c r="J47" s="2027"/>
      <c r="K47" s="2027"/>
      <c r="L47" s="2027"/>
      <c r="M47" s="2027"/>
    </row>
    <row r="48" spans="1:13" ht="59.25" customHeight="1">
      <c r="A48" s="2027"/>
      <c r="B48" s="2027"/>
      <c r="C48" s="2027"/>
      <c r="D48" s="2027"/>
      <c r="E48" s="2027"/>
      <c r="F48" s="2027"/>
      <c r="G48" s="2027"/>
      <c r="H48" s="2027"/>
      <c r="I48" s="2027"/>
      <c r="J48" s="2027"/>
      <c r="K48" s="2027"/>
      <c r="L48" s="2027"/>
      <c r="M48" s="2027"/>
    </row>
    <row r="49" spans="1:15" ht="59.25" customHeight="1">
      <c r="A49" s="2027"/>
      <c r="B49" s="2027"/>
      <c r="C49" s="2027"/>
      <c r="D49" s="2027"/>
      <c r="E49" s="2027"/>
      <c r="F49" s="2027"/>
      <c r="G49" s="2027"/>
      <c r="H49" s="2027"/>
      <c r="I49" s="2027"/>
      <c r="J49" s="2027"/>
      <c r="K49" s="2027"/>
      <c r="L49" s="2027"/>
      <c r="M49" s="2027"/>
      <c r="O49" s="712" t="s">
        <v>6</v>
      </c>
    </row>
    <row r="50" spans="1:15" ht="59.25" customHeight="1">
      <c r="A50" s="2027"/>
      <c r="B50" s="2027"/>
      <c r="C50" s="2027"/>
      <c r="D50" s="2027"/>
      <c r="E50" s="2027"/>
      <c r="F50" s="2027"/>
      <c r="G50" s="2027"/>
      <c r="H50" s="2027"/>
      <c r="I50" s="2027"/>
      <c r="J50" s="2027"/>
      <c r="K50" s="2027"/>
      <c r="L50" s="2027"/>
      <c r="M50" s="2027"/>
    </row>
    <row r="51" spans="1:15" ht="62.25" customHeight="1">
      <c r="A51" s="2027"/>
      <c r="B51" s="2027"/>
      <c r="C51" s="2027"/>
      <c r="D51" s="2027"/>
      <c r="E51" s="2027"/>
      <c r="F51" s="2027"/>
      <c r="G51" s="2027"/>
      <c r="H51" s="2027"/>
      <c r="I51" s="2027"/>
      <c r="J51" s="2027"/>
      <c r="K51" s="2027"/>
      <c r="L51" s="2027"/>
      <c r="M51" s="2027"/>
    </row>
  </sheetData>
  <mergeCells count="1">
    <mergeCell ref="A5:M51"/>
  </mergeCells>
  <pageMargins left="0.70866141732283472" right="0.70866141732283472" top="0.74803149606299213" bottom="0.74803149606299213" header="0.31496062992125984" footer="0.31496062992125984"/>
  <pageSetup scale="44"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9" tint="-0.249977111117893"/>
    <pageSetUpPr fitToPage="1"/>
  </sheetPr>
  <dimension ref="A3:R51"/>
  <sheetViews>
    <sheetView showGridLines="0" view="pageBreakPreview" zoomScale="40" zoomScaleNormal="100" zoomScaleSheetLayoutView="40" workbookViewId="0">
      <pane ySplit="3" topLeftCell="A4" activePane="bottomLeft" state="frozen"/>
      <selection pane="bottomLeft" activeCell="X36" sqref="X36"/>
    </sheetView>
  </sheetViews>
  <sheetFormatPr baseColWidth="10" defaultColWidth="11.42578125" defaultRowHeight="14.25"/>
  <cols>
    <col min="1" max="1" width="16.28515625" style="712" customWidth="1"/>
    <col min="2" max="2" width="15.42578125" style="712" customWidth="1"/>
    <col min="3" max="3" width="11.42578125" style="712"/>
    <col min="4" max="4" width="16.42578125" style="712" customWidth="1"/>
    <col min="5" max="5" width="14.85546875" style="712" customWidth="1"/>
    <col min="6" max="6" width="16" style="712" customWidth="1"/>
    <col min="7" max="7" width="17.28515625" style="712" customWidth="1"/>
    <col min="8" max="8" width="14.42578125" style="712" customWidth="1"/>
    <col min="9" max="11" width="37.42578125" style="712" customWidth="1"/>
    <col min="12" max="12" width="11.42578125" style="712" customWidth="1"/>
    <col min="13" max="13" width="6" style="712" customWidth="1"/>
    <col min="14" max="14" width="22.28515625" style="712" customWidth="1"/>
    <col min="15" max="15" width="12.85546875" style="721" bestFit="1" customWidth="1"/>
    <col min="16" max="16" width="29.42578125" style="721" customWidth="1"/>
    <col min="17" max="17" width="16" style="721" customWidth="1"/>
    <col min="18" max="18" width="11.42578125" style="721"/>
    <col min="19" max="16384" width="11.42578125" style="712"/>
  </cols>
  <sheetData>
    <row r="3" spans="1:12" ht="39" customHeight="1"/>
    <row r="4" spans="1:12" ht="55.5" customHeight="1">
      <c r="A4" s="2026" t="s">
        <v>1152</v>
      </c>
      <c r="B4" s="2027"/>
      <c r="C4" s="2027"/>
      <c r="D4" s="2027"/>
      <c r="E4" s="2027"/>
      <c r="F4" s="2027"/>
      <c r="G4" s="2027"/>
      <c r="H4" s="2027"/>
      <c r="I4" s="2027"/>
      <c r="J4" s="2027"/>
      <c r="K4" s="2027"/>
      <c r="L4" s="2027"/>
    </row>
    <row r="5" spans="1:12">
      <c r="A5" s="2027"/>
      <c r="B5" s="2027"/>
      <c r="C5" s="2027"/>
      <c r="D5" s="2027"/>
      <c r="E5" s="2027"/>
      <c r="F5" s="2027"/>
      <c r="G5" s="2027"/>
      <c r="H5" s="2027"/>
      <c r="I5" s="2027"/>
      <c r="J5" s="2027"/>
      <c r="K5" s="2027"/>
      <c r="L5" s="2027"/>
    </row>
    <row r="6" spans="1:12">
      <c r="A6" s="2027"/>
      <c r="B6" s="2027"/>
      <c r="C6" s="2027"/>
      <c r="D6" s="2027"/>
      <c r="E6" s="2027"/>
      <c r="F6" s="2027"/>
      <c r="G6" s="2027"/>
      <c r="H6" s="2027"/>
      <c r="I6" s="2027"/>
      <c r="J6" s="2027"/>
      <c r="K6" s="2027"/>
      <c r="L6" s="2027"/>
    </row>
    <row r="7" spans="1:12">
      <c r="A7" s="2027"/>
      <c r="B7" s="2027"/>
      <c r="C7" s="2027"/>
      <c r="D7" s="2027"/>
      <c r="E7" s="2027"/>
      <c r="F7" s="2027"/>
      <c r="G7" s="2027"/>
      <c r="H7" s="2027"/>
      <c r="I7" s="2027"/>
      <c r="J7" s="2027"/>
      <c r="K7" s="2027"/>
      <c r="L7" s="2027"/>
    </row>
    <row r="8" spans="1:12">
      <c r="A8" s="2027"/>
      <c r="B8" s="2027"/>
      <c r="C8" s="2027"/>
      <c r="D8" s="2027"/>
      <c r="E8" s="2027"/>
      <c r="F8" s="2027"/>
      <c r="G8" s="2027"/>
      <c r="H8" s="2027"/>
      <c r="I8" s="2027"/>
      <c r="J8" s="2027"/>
      <c r="K8" s="2027"/>
      <c r="L8" s="2027"/>
    </row>
    <row r="9" spans="1:12">
      <c r="A9" s="2027"/>
      <c r="B9" s="2027"/>
      <c r="C9" s="2027"/>
      <c r="D9" s="2027"/>
      <c r="E9" s="2027"/>
      <c r="F9" s="2027"/>
      <c r="G9" s="2027"/>
      <c r="H9" s="2027"/>
      <c r="I9" s="2027"/>
      <c r="J9" s="2027"/>
      <c r="K9" s="2027"/>
      <c r="L9" s="2027"/>
    </row>
    <row r="10" spans="1:12">
      <c r="A10" s="2027"/>
      <c r="B10" s="2027"/>
      <c r="C10" s="2027"/>
      <c r="D10" s="2027"/>
      <c r="E10" s="2027"/>
      <c r="F10" s="2027"/>
      <c r="G10" s="2027"/>
      <c r="H10" s="2027"/>
      <c r="I10" s="2027"/>
      <c r="J10" s="2027"/>
      <c r="K10" s="2027"/>
      <c r="L10" s="2027"/>
    </row>
    <row r="11" spans="1:12">
      <c r="A11" s="2027"/>
      <c r="B11" s="2027"/>
      <c r="C11" s="2027"/>
      <c r="D11" s="2027"/>
      <c r="E11" s="2027"/>
      <c r="F11" s="2027"/>
      <c r="G11" s="2027"/>
      <c r="H11" s="2027"/>
      <c r="I11" s="2027"/>
      <c r="J11" s="2027"/>
      <c r="K11" s="2027"/>
      <c r="L11" s="2027"/>
    </row>
    <row r="12" spans="1:12">
      <c r="A12" s="2027"/>
      <c r="B12" s="2027"/>
      <c r="C12" s="2027"/>
      <c r="D12" s="2027"/>
      <c r="E12" s="2027"/>
      <c r="F12" s="2027"/>
      <c r="G12" s="2027"/>
      <c r="H12" s="2027"/>
      <c r="I12" s="2027"/>
      <c r="J12" s="2027"/>
      <c r="K12" s="2027"/>
      <c r="L12" s="2027"/>
    </row>
    <row r="13" spans="1:12">
      <c r="A13" s="2027"/>
      <c r="B13" s="2027"/>
      <c r="C13" s="2027"/>
      <c r="D13" s="2027"/>
      <c r="E13" s="2027"/>
      <c r="F13" s="2027"/>
      <c r="G13" s="2027"/>
      <c r="H13" s="2027"/>
      <c r="I13" s="2027"/>
      <c r="J13" s="2027"/>
      <c r="K13" s="2027"/>
      <c r="L13" s="2027"/>
    </row>
    <row r="14" spans="1:12">
      <c r="A14" s="2027"/>
      <c r="B14" s="2027"/>
      <c r="C14" s="2027"/>
      <c r="D14" s="2027"/>
      <c r="E14" s="2027"/>
      <c r="F14" s="2027"/>
      <c r="G14" s="2027"/>
      <c r="H14" s="2027"/>
      <c r="I14" s="2027"/>
      <c r="J14" s="2027"/>
      <c r="K14" s="2027"/>
      <c r="L14" s="2027"/>
    </row>
    <row r="15" spans="1:12">
      <c r="A15" s="2027"/>
      <c r="B15" s="2027"/>
      <c r="C15" s="2027"/>
      <c r="D15" s="2027"/>
      <c r="E15" s="2027"/>
      <c r="F15" s="2027"/>
      <c r="G15" s="2027"/>
      <c r="H15" s="2027"/>
      <c r="I15" s="2027"/>
      <c r="J15" s="2027"/>
      <c r="K15" s="2027"/>
      <c r="L15" s="2027"/>
    </row>
    <row r="16" spans="1:12">
      <c r="A16" s="2027"/>
      <c r="B16" s="2027"/>
      <c r="C16" s="2027"/>
      <c r="D16" s="2027"/>
      <c r="E16" s="2027"/>
      <c r="F16" s="2027"/>
      <c r="G16" s="2027"/>
      <c r="H16" s="2027"/>
      <c r="I16" s="2027"/>
      <c r="J16" s="2027"/>
      <c r="K16" s="2027"/>
      <c r="L16" s="2027"/>
    </row>
    <row r="17" spans="1:12">
      <c r="A17" s="2027"/>
      <c r="B17" s="2027"/>
      <c r="C17" s="2027"/>
      <c r="D17" s="2027"/>
      <c r="E17" s="2027"/>
      <c r="F17" s="2027"/>
      <c r="G17" s="2027"/>
      <c r="H17" s="2027"/>
      <c r="I17" s="2027"/>
      <c r="J17" s="2027"/>
      <c r="K17" s="2027"/>
      <c r="L17" s="2027"/>
    </row>
    <row r="18" spans="1:12">
      <c r="A18" s="2027"/>
      <c r="B18" s="2027"/>
      <c r="C18" s="2027"/>
      <c r="D18" s="2027"/>
      <c r="E18" s="2027"/>
      <c r="F18" s="2027"/>
      <c r="G18" s="2027"/>
      <c r="H18" s="2027"/>
      <c r="I18" s="2027"/>
      <c r="J18" s="2027"/>
      <c r="K18" s="2027"/>
      <c r="L18" s="2027"/>
    </row>
    <row r="19" spans="1:12">
      <c r="A19" s="2027"/>
      <c r="B19" s="2027"/>
      <c r="C19" s="2027"/>
      <c r="D19" s="2027"/>
      <c r="E19" s="2027"/>
      <c r="F19" s="2027"/>
      <c r="G19" s="2027"/>
      <c r="H19" s="2027"/>
      <c r="I19" s="2027"/>
      <c r="J19" s="2027"/>
      <c r="K19" s="2027"/>
      <c r="L19" s="2027"/>
    </row>
    <row r="20" spans="1:12">
      <c r="A20" s="2027"/>
      <c r="B20" s="2027"/>
      <c r="C20" s="2027"/>
      <c r="D20" s="2027"/>
      <c r="E20" s="2027"/>
      <c r="F20" s="2027"/>
      <c r="G20" s="2027"/>
      <c r="H20" s="2027"/>
      <c r="I20" s="2027"/>
      <c r="J20" s="2027"/>
      <c r="K20" s="2027"/>
      <c r="L20" s="2027"/>
    </row>
    <row r="21" spans="1:12" ht="48.75" customHeight="1">
      <c r="A21" s="2027"/>
      <c r="B21" s="2027"/>
      <c r="C21" s="2027"/>
      <c r="D21" s="2027"/>
      <c r="E21" s="2027"/>
      <c r="F21" s="2027"/>
      <c r="G21" s="2027"/>
      <c r="H21" s="2027"/>
      <c r="I21" s="2027"/>
      <c r="J21" s="2027"/>
      <c r="K21" s="2027"/>
      <c r="L21" s="2027"/>
    </row>
    <row r="22" spans="1:12" ht="79.5" customHeight="1">
      <c r="A22" s="2027"/>
      <c r="B22" s="2027"/>
      <c r="C22" s="2027"/>
      <c r="D22" s="2027"/>
      <c r="E22" s="2027"/>
      <c r="F22" s="2027"/>
      <c r="G22" s="2027"/>
      <c r="H22" s="2027"/>
      <c r="I22" s="2027"/>
      <c r="J22" s="2027"/>
      <c r="K22" s="2027"/>
      <c r="L22" s="2027"/>
    </row>
    <row r="23" spans="1:12" ht="79.5" customHeight="1">
      <c r="A23" s="2027"/>
      <c r="B23" s="2027"/>
      <c r="C23" s="2027"/>
      <c r="D23" s="2027"/>
      <c r="E23" s="2027"/>
      <c r="F23" s="2027"/>
      <c r="G23" s="2027"/>
      <c r="H23" s="2027"/>
      <c r="I23" s="2027"/>
      <c r="J23" s="2027"/>
      <c r="K23" s="2027"/>
      <c r="L23" s="2027"/>
    </row>
    <row r="24" spans="1:12" ht="79.5" customHeight="1">
      <c r="A24" s="2027"/>
      <c r="B24" s="2027"/>
      <c r="C24" s="2027"/>
      <c r="D24" s="2027"/>
      <c r="E24" s="2027"/>
      <c r="F24" s="2027"/>
      <c r="G24" s="2027"/>
      <c r="H24" s="2027"/>
      <c r="I24" s="2027"/>
      <c r="J24" s="2027"/>
      <c r="K24" s="2027"/>
      <c r="L24" s="2027"/>
    </row>
    <row r="25" spans="1:12" ht="79.5" customHeight="1">
      <c r="A25" s="2027"/>
      <c r="B25" s="2027"/>
      <c r="C25" s="2027"/>
      <c r="D25" s="2027"/>
      <c r="E25" s="2027"/>
      <c r="F25" s="2027"/>
      <c r="G25" s="2027"/>
      <c r="H25" s="2027"/>
      <c r="I25" s="2027"/>
      <c r="J25" s="2027"/>
      <c r="K25" s="2027"/>
      <c r="L25" s="2027"/>
    </row>
    <row r="26" spans="1:12" ht="79.5" customHeight="1">
      <c r="A26" s="2027"/>
      <c r="B26" s="2027"/>
      <c r="C26" s="2027"/>
      <c r="D26" s="2027"/>
      <c r="E26" s="2027"/>
      <c r="F26" s="2027"/>
      <c r="G26" s="2027"/>
      <c r="H26" s="2027"/>
      <c r="I26" s="2027"/>
      <c r="J26" s="2027"/>
      <c r="K26" s="2027"/>
      <c r="L26" s="2027"/>
    </row>
    <row r="27" spans="1:12" ht="79.5" customHeight="1">
      <c r="A27" s="2027"/>
      <c r="B27" s="2027"/>
      <c r="C27" s="2027"/>
      <c r="D27" s="2027"/>
      <c r="E27" s="2027"/>
      <c r="F27" s="2027"/>
      <c r="G27" s="2027"/>
      <c r="H27" s="2027"/>
      <c r="I27" s="2027"/>
      <c r="J27" s="2027"/>
      <c r="K27" s="2027"/>
      <c r="L27" s="2027"/>
    </row>
    <row r="28" spans="1:12" ht="79.5" customHeight="1">
      <c r="A28" s="2027"/>
      <c r="B28" s="2027"/>
      <c r="C28" s="2027"/>
      <c r="D28" s="2027"/>
      <c r="E28" s="2027"/>
      <c r="F28" s="2027"/>
      <c r="G28" s="2027"/>
      <c r="H28" s="2027"/>
      <c r="I28" s="2027"/>
      <c r="J28" s="2027"/>
      <c r="K28" s="2027"/>
      <c r="L28" s="2027"/>
    </row>
    <row r="29" spans="1:12" ht="79.5" customHeight="1">
      <c r="A29" s="2027"/>
      <c r="B29" s="2027"/>
      <c r="C29" s="2027"/>
      <c r="D29" s="2027"/>
      <c r="E29" s="2027"/>
      <c r="F29" s="2027"/>
      <c r="G29" s="2027"/>
      <c r="H29" s="2027"/>
      <c r="I29" s="2027"/>
      <c r="J29" s="2027"/>
      <c r="K29" s="2027"/>
      <c r="L29" s="2027"/>
    </row>
    <row r="30" spans="1:12">
      <c r="A30" s="2027"/>
      <c r="B30" s="2027"/>
      <c r="C30" s="2027"/>
      <c r="D30" s="2027"/>
      <c r="E30" s="2027"/>
      <c r="F30" s="2027"/>
      <c r="G30" s="2027"/>
      <c r="H30" s="2027"/>
      <c r="I30" s="2027"/>
      <c r="J30" s="2027"/>
      <c r="K30" s="2027"/>
      <c r="L30" s="2027"/>
    </row>
    <row r="31" spans="1:12">
      <c r="A31" s="2027"/>
      <c r="B31" s="2027"/>
      <c r="C31" s="2027"/>
      <c r="D31" s="2027"/>
      <c r="E31" s="2027"/>
      <c r="F31" s="2027"/>
      <c r="G31" s="2027"/>
      <c r="H31" s="2027"/>
      <c r="I31" s="2027"/>
      <c r="J31" s="2027"/>
      <c r="K31" s="2027"/>
      <c r="L31" s="2027"/>
    </row>
    <row r="32" spans="1:12">
      <c r="A32" s="2027"/>
      <c r="B32" s="2027"/>
      <c r="C32" s="2027"/>
      <c r="D32" s="2027"/>
      <c r="E32" s="2027"/>
      <c r="F32" s="2027"/>
      <c r="G32" s="2027"/>
      <c r="H32" s="2027"/>
      <c r="I32" s="2027"/>
      <c r="J32" s="2027"/>
      <c r="K32" s="2027"/>
      <c r="L32" s="2027"/>
    </row>
    <row r="33" spans="1:16" ht="15">
      <c r="A33" s="2027"/>
      <c r="B33" s="2027"/>
      <c r="C33" s="2027"/>
      <c r="D33" s="2027"/>
      <c r="E33" s="2027"/>
      <c r="F33" s="2027"/>
      <c r="G33" s="2027"/>
      <c r="H33" s="2027"/>
      <c r="I33" s="2027"/>
      <c r="J33" s="2027"/>
      <c r="K33" s="2027"/>
      <c r="L33" s="2027"/>
      <c r="N33" s="1252" t="str">
        <f>+III.1.3.Afil.SFSPob.Nac.!C4</f>
        <v>Población Nacional Total</v>
      </c>
      <c r="O33" s="1253">
        <f>+III.1.3.Afil.SFSPob.Nac.!C19</f>
        <v>10659112</v>
      </c>
      <c r="P33" s="2032">
        <f>+O34/O33</f>
        <v>0.98077494635575646</v>
      </c>
    </row>
    <row r="34" spans="1:16" ht="15">
      <c r="A34" s="2027"/>
      <c r="B34" s="2027"/>
      <c r="C34" s="2027"/>
      <c r="D34" s="2027"/>
      <c r="E34" s="2027"/>
      <c r="F34" s="2027"/>
      <c r="G34" s="2027"/>
      <c r="H34" s="2027"/>
      <c r="I34" s="2027"/>
      <c r="J34" s="2027"/>
      <c r="K34" s="2027"/>
      <c r="L34" s="2027"/>
      <c r="N34" s="1252" t="str">
        <f>+III.1.3.Afil.SFSPob.Nac.!B4</f>
        <v>Afiliación SFS</v>
      </c>
      <c r="O34" s="1253">
        <f>+III.1.3.Afil.SFSPob.Nac.!B19</f>
        <v>10454190</v>
      </c>
      <c r="P34" s="2032"/>
    </row>
    <row r="35" spans="1:16" ht="15">
      <c r="A35" s="2027"/>
      <c r="B35" s="2027"/>
      <c r="C35" s="2027"/>
      <c r="D35" s="2027"/>
      <c r="E35" s="2027"/>
      <c r="F35" s="2027"/>
      <c r="G35" s="2027"/>
      <c r="H35" s="2027"/>
      <c r="I35" s="2027"/>
      <c r="J35" s="2027"/>
      <c r="K35" s="2027"/>
      <c r="L35" s="2027"/>
      <c r="N35" s="1252" t="s">
        <v>810</v>
      </c>
      <c r="O35" s="851">
        <f>+'III.1.4.Afil. SFS'!F19</f>
        <v>0.43603932968503539</v>
      </c>
      <c r="P35" s="1254"/>
    </row>
    <row r="36" spans="1:16" ht="19.5" customHeight="1">
      <c r="A36" s="2027"/>
      <c r="B36" s="2027"/>
      <c r="C36" s="2027"/>
      <c r="D36" s="2027"/>
      <c r="E36" s="2027"/>
      <c r="F36" s="2027"/>
      <c r="G36" s="2027"/>
      <c r="H36" s="2027"/>
      <c r="I36" s="2027"/>
      <c r="J36" s="2027"/>
      <c r="K36" s="2027"/>
      <c r="L36" s="2027"/>
      <c r="N36" s="1252" t="s">
        <v>809</v>
      </c>
      <c r="O36" s="851">
        <f>+'III.1.4.Afil. SFS'!G19</f>
        <v>0.55406368164343678</v>
      </c>
      <c r="P36" s="1254"/>
    </row>
    <row r="37" spans="1:16" ht="15">
      <c r="A37" s="2027"/>
      <c r="B37" s="2027"/>
      <c r="C37" s="2027"/>
      <c r="D37" s="2027"/>
      <c r="E37" s="2027"/>
      <c r="F37" s="2027"/>
      <c r="G37" s="2027"/>
      <c r="H37" s="2027"/>
      <c r="I37" s="2027"/>
      <c r="J37" s="2027"/>
      <c r="K37" s="2027"/>
      <c r="L37" s="2027"/>
      <c r="N37" s="1252" t="s">
        <v>830</v>
      </c>
      <c r="O37" s="1255">
        <f>+'III.1.4.Afil. SFS'!H19</f>
        <v>9.8969886715278756E-3</v>
      </c>
      <c r="P37" s="1254"/>
    </row>
    <row r="38" spans="1:16">
      <c r="A38" s="2027"/>
      <c r="B38" s="2027"/>
      <c r="C38" s="2027"/>
      <c r="D38" s="2027"/>
      <c r="E38" s="2027"/>
      <c r="F38" s="2027"/>
      <c r="G38" s="2027"/>
      <c r="H38" s="2027"/>
      <c r="I38" s="2027"/>
      <c r="J38" s="2027"/>
      <c r="K38" s="2027"/>
      <c r="L38" s="2027"/>
    </row>
    <row r="39" spans="1:16" ht="15">
      <c r="A39" s="2027"/>
      <c r="B39" s="2027"/>
      <c r="C39" s="2027"/>
      <c r="D39" s="2027"/>
      <c r="E39" s="2027"/>
      <c r="F39" s="2027"/>
      <c r="G39" s="2027"/>
      <c r="H39" s="2027"/>
      <c r="I39" s="2027"/>
      <c r="J39" s="2027"/>
      <c r="K39" s="2027"/>
      <c r="L39" s="2027"/>
      <c r="N39" s="1256" t="str">
        <f>+'III.1.5.Afil. SFS x sexo'!K4</f>
        <v>% Hombres6</v>
      </c>
      <c r="O39" s="1256" t="str">
        <f>+'III.1.5.Afil. SFS x sexo'!M4</f>
        <v>% Mujeres8</v>
      </c>
    </row>
    <row r="40" spans="1:16">
      <c r="A40" s="2027"/>
      <c r="B40" s="2027"/>
      <c r="C40" s="2027"/>
      <c r="D40" s="2027"/>
      <c r="E40" s="2027"/>
      <c r="F40" s="2027"/>
      <c r="G40" s="2027"/>
      <c r="H40" s="2027"/>
      <c r="I40" s="2027"/>
      <c r="J40" s="2027"/>
      <c r="K40" s="2027"/>
      <c r="L40" s="2027"/>
      <c r="N40" s="915">
        <f>+'III.1.5.Afil. SFS x sexo'!K20</f>
        <v>0.49835069524115461</v>
      </c>
      <c r="O40" s="915">
        <f>+'III.1.5.Afil. SFS x sexo'!M20</f>
        <v>0.50164930475884539</v>
      </c>
    </row>
    <row r="41" spans="1:16">
      <c r="A41" s="2027"/>
      <c r="B41" s="2027"/>
      <c r="C41" s="2027"/>
      <c r="D41" s="2027"/>
      <c r="E41" s="2027"/>
      <c r="F41" s="2027"/>
      <c r="G41" s="2027"/>
      <c r="H41" s="2027"/>
      <c r="I41" s="2027"/>
      <c r="J41" s="2027"/>
      <c r="K41" s="2027"/>
      <c r="L41" s="2027"/>
    </row>
    <row r="42" spans="1:16" ht="30.75" customHeight="1">
      <c r="A42" s="2027"/>
      <c r="B42" s="2027"/>
      <c r="C42" s="2027"/>
      <c r="D42" s="2027"/>
      <c r="E42" s="2027"/>
      <c r="F42" s="2027"/>
      <c r="G42" s="2027"/>
      <c r="H42" s="2027"/>
      <c r="I42" s="2027"/>
      <c r="J42" s="2027"/>
      <c r="K42" s="2027"/>
      <c r="L42" s="2027"/>
      <c r="N42" s="1257" t="str">
        <f>+'III.1.4.Afil. SFS'!B4</f>
        <v>Afiliación  RC</v>
      </c>
      <c r="O42" s="1257" t="str">
        <f>+'III.1.4.Afil. SFS'!C4</f>
        <v>Afiliación RS</v>
      </c>
      <c r="P42" s="1257" t="str">
        <f>+'III.1.4.Afil. SFS'!D4</f>
        <v>Pensionados</v>
      </c>
    </row>
    <row r="43" spans="1:16" ht="27.75" customHeight="1">
      <c r="A43" s="2027"/>
      <c r="B43" s="2027"/>
      <c r="C43" s="2027"/>
      <c r="D43" s="2027"/>
      <c r="E43" s="2027"/>
      <c r="F43" s="2027"/>
      <c r="G43" s="2027"/>
      <c r="H43" s="2027"/>
      <c r="I43" s="2027"/>
      <c r="J43" s="2027"/>
      <c r="K43" s="2027"/>
      <c r="L43" s="2027"/>
      <c r="N43" s="915">
        <f>+'III.1.4.Afil. SFS'!F19</f>
        <v>0.43603932968503539</v>
      </c>
      <c r="O43" s="915">
        <f>+'III.1.4.Afil. SFS'!G19</f>
        <v>0.55406368164343678</v>
      </c>
      <c r="P43" s="915">
        <f>+'III.1.4.Afil. SFS'!H19</f>
        <v>9.8969886715278756E-3</v>
      </c>
    </row>
    <row r="44" spans="1:16">
      <c r="A44" s="2027"/>
      <c r="B44" s="2027"/>
      <c r="C44" s="2027"/>
      <c r="D44" s="2027"/>
      <c r="E44" s="2027"/>
      <c r="F44" s="2027"/>
      <c r="G44" s="2027"/>
      <c r="H44" s="2027"/>
      <c r="I44" s="2027"/>
      <c r="J44" s="2027"/>
      <c r="K44" s="2027"/>
      <c r="L44" s="2027"/>
    </row>
    <row r="45" spans="1:16">
      <c r="A45" s="2027"/>
      <c r="B45" s="2027"/>
      <c r="C45" s="2027"/>
      <c r="D45" s="2027"/>
      <c r="E45" s="2027"/>
      <c r="F45" s="2027"/>
      <c r="G45" s="2027"/>
      <c r="H45" s="2027"/>
      <c r="I45" s="2027"/>
      <c r="J45" s="2027"/>
      <c r="K45" s="2027"/>
      <c r="L45" s="2027"/>
    </row>
    <row r="46" spans="1:16" ht="51.75" customHeight="1">
      <c r="A46" s="2027"/>
      <c r="B46" s="2027"/>
      <c r="C46" s="2027"/>
      <c r="D46" s="2027"/>
      <c r="E46" s="2027"/>
      <c r="F46" s="2027"/>
      <c r="G46" s="2027"/>
      <c r="H46" s="2027"/>
      <c r="I46" s="2027"/>
      <c r="J46" s="2027"/>
      <c r="K46" s="2027"/>
      <c r="L46" s="2027"/>
    </row>
    <row r="51" spans="9:9">
      <c r="I51" s="1258"/>
    </row>
  </sheetData>
  <mergeCells count="2">
    <mergeCell ref="P33:P34"/>
    <mergeCell ref="A4:L46"/>
  </mergeCells>
  <pageMargins left="0.70866141732283472" right="0.70866141732283472" top="0.74803149606299213" bottom="0.74803149606299213" header="0.31496062992125984" footer="0.31496062992125984"/>
  <pageSetup scale="36"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theme="9" tint="-0.249977111117893"/>
    <pageSetUpPr fitToPage="1"/>
  </sheetPr>
  <dimension ref="A1:M57"/>
  <sheetViews>
    <sheetView showGridLines="0" view="pageBreakPreview" zoomScale="40" zoomScaleNormal="100" zoomScaleSheetLayoutView="40" workbookViewId="0">
      <selection activeCell="P7" sqref="P7"/>
    </sheetView>
  </sheetViews>
  <sheetFormatPr baseColWidth="10" defaultColWidth="11.42578125" defaultRowHeight="20.25" customHeight="1"/>
  <cols>
    <col min="1" max="1" width="40" style="1228" customWidth="1"/>
    <col min="2" max="2" width="33.28515625" style="712" customWidth="1"/>
    <col min="3" max="3" width="40.42578125" style="712" customWidth="1"/>
    <col min="4" max="4" width="45.42578125" style="712" customWidth="1"/>
    <col min="5" max="5" width="41" style="712" customWidth="1"/>
    <col min="6" max="6" width="25.7109375" style="712" customWidth="1"/>
    <col min="7" max="7" width="30.42578125" style="712" customWidth="1"/>
    <col min="8" max="8" width="30.7109375" style="712" customWidth="1"/>
    <col min="9" max="9" width="42.5703125" style="712" customWidth="1"/>
    <col min="10" max="10" width="31.140625" style="712" customWidth="1"/>
    <col min="11" max="11" width="18.42578125" style="712" customWidth="1"/>
    <col min="12" max="13" width="45.28515625" style="758" customWidth="1"/>
    <col min="14" max="16384" width="11.42578125" style="712"/>
  </cols>
  <sheetData>
    <row r="1" spans="1:13" ht="116.25" customHeight="1">
      <c r="A1" s="2034" t="s">
        <v>730</v>
      </c>
      <c r="B1" s="2034"/>
      <c r="C1" s="2034"/>
      <c r="D1" s="2034"/>
      <c r="E1" s="2034"/>
      <c r="F1" s="2034"/>
      <c r="G1" s="2034"/>
      <c r="H1" s="2034"/>
      <c r="I1" s="2034"/>
      <c r="J1" s="2034"/>
      <c r="K1" s="2034"/>
    </row>
    <row r="2" spans="1:13" s="760" customFormat="1" ht="57.75" customHeight="1">
      <c r="A2" s="2038" t="str">
        <f>+'Resumen EEp'!O4</f>
        <v>Período:  Diciembre 2008 - Noviembre 2022</v>
      </c>
      <c r="B2" s="2038"/>
      <c r="C2" s="2038"/>
      <c r="D2" s="2038"/>
      <c r="E2" s="2038"/>
      <c r="F2" s="2038"/>
      <c r="G2" s="2038"/>
      <c r="H2" s="2038"/>
      <c r="I2" s="2038"/>
      <c r="J2" s="2038"/>
      <c r="K2" s="2038"/>
      <c r="L2" s="759"/>
      <c r="M2" s="759"/>
    </row>
    <row r="3" spans="1:13" s="760" customFormat="1" ht="16.5" customHeight="1">
      <c r="A3" s="761"/>
      <c r="B3" s="761"/>
      <c r="C3" s="761"/>
      <c r="D3" s="761"/>
      <c r="E3" s="761"/>
      <c r="F3" s="761"/>
      <c r="G3" s="761"/>
      <c r="H3" s="761"/>
      <c r="I3" s="761"/>
      <c r="J3" s="761"/>
      <c r="K3" s="761"/>
      <c r="L3" s="759"/>
      <c r="M3" s="759"/>
    </row>
    <row r="4" spans="1:13" s="765" customFormat="1" ht="112.5" customHeight="1">
      <c r="A4" s="1653" t="s">
        <v>0</v>
      </c>
      <c r="B4" s="1659" t="s">
        <v>584</v>
      </c>
      <c r="C4" s="1653" t="s">
        <v>213</v>
      </c>
      <c r="D4" s="1653" t="s">
        <v>212</v>
      </c>
      <c r="E4" s="1653" t="s">
        <v>649</v>
      </c>
      <c r="F4" s="762"/>
      <c r="G4" s="763"/>
      <c r="H4" s="764"/>
    </row>
    <row r="5" spans="1:13" ht="31.5" customHeight="1">
      <c r="A5" s="1660" t="s">
        <v>143</v>
      </c>
      <c r="B5" s="1650">
        <f>+'III.1.4.Afil. SFS'!E5</f>
        <v>2917157</v>
      </c>
      <c r="C5" s="1654">
        <v>9327818</v>
      </c>
      <c r="D5" s="1664">
        <f t="shared" ref="D5:D14" si="0">B5/C5</f>
        <v>0.31273734114452062</v>
      </c>
      <c r="E5" s="1665"/>
      <c r="F5" s="766"/>
      <c r="G5" s="763"/>
      <c r="H5" s="764"/>
      <c r="I5" s="765"/>
      <c r="J5" s="765"/>
      <c r="K5" s="765"/>
    </row>
    <row r="6" spans="1:13" ht="31.5" customHeight="1">
      <c r="A6" s="1661" t="s">
        <v>144</v>
      </c>
      <c r="B6" s="1651">
        <f>+'III.1.4.Afil. SFS'!E6</f>
        <v>3514506</v>
      </c>
      <c r="C6" s="1655">
        <v>9428533.4999999963</v>
      </c>
      <c r="D6" s="1665">
        <f t="shared" si="0"/>
        <v>0.37275213584381933</v>
      </c>
      <c r="E6" s="1665">
        <f>+(B6-B5)/B5</f>
        <v>0.20477094650716435</v>
      </c>
      <c r="F6" s="767"/>
      <c r="G6" s="763"/>
      <c r="H6" s="768"/>
      <c r="J6" s="765"/>
      <c r="K6" s="765"/>
    </row>
    <row r="7" spans="1:13" ht="31.5" customHeight="1">
      <c r="A7" s="1661" t="s">
        <v>123</v>
      </c>
      <c r="B7" s="1651">
        <f>+'III.1.4.Afil. SFS'!E7</f>
        <v>4404974</v>
      </c>
      <c r="C7" s="1655">
        <v>9529297.5000000037</v>
      </c>
      <c r="D7" s="1665">
        <f t="shared" si="0"/>
        <v>0.46225590081535373</v>
      </c>
      <c r="E7" s="1665">
        <f t="shared" ref="E7:E19" si="1">+(B7-B6)/B6</f>
        <v>0.25336932132140333</v>
      </c>
      <c r="F7" s="769"/>
      <c r="G7" s="763"/>
      <c r="H7" s="764"/>
      <c r="I7" s="765"/>
      <c r="J7" s="770"/>
      <c r="K7" s="770"/>
    </row>
    <row r="8" spans="1:13" ht="31.5" customHeight="1">
      <c r="A8" s="1661" t="s">
        <v>145</v>
      </c>
      <c r="B8" s="1651">
        <f>+'III.1.4.Afil. SFS'!E8</f>
        <v>4550576</v>
      </c>
      <c r="C8" s="1655">
        <v>9630258.5</v>
      </c>
      <c r="D8" s="1665">
        <f t="shared" si="0"/>
        <v>0.47252895651762616</v>
      </c>
      <c r="E8" s="1665">
        <f t="shared" si="1"/>
        <v>3.3053997594537449E-2</v>
      </c>
      <c r="F8" s="763"/>
      <c r="G8" s="763"/>
      <c r="H8" s="768"/>
      <c r="J8" s="765"/>
      <c r="K8" s="771"/>
    </row>
    <row r="9" spans="1:13" ht="31.5" customHeight="1">
      <c r="A9" s="1662" t="s">
        <v>201</v>
      </c>
      <c r="B9" s="1651">
        <f>+'III.1.4.Afil. SFS'!E9</f>
        <v>5022465</v>
      </c>
      <c r="C9" s="1656">
        <v>9730638.5</v>
      </c>
      <c r="D9" s="1663">
        <f t="shared" si="0"/>
        <v>0.51614958257877941</v>
      </c>
      <c r="E9" s="1665">
        <f t="shared" si="1"/>
        <v>0.10369874055504183</v>
      </c>
      <c r="F9" s="767"/>
      <c r="G9" s="763"/>
      <c r="H9" s="764"/>
      <c r="I9" s="765"/>
      <c r="J9" s="770"/>
      <c r="K9" s="772"/>
    </row>
    <row r="10" spans="1:13" ht="31.5" customHeight="1">
      <c r="A10" s="1662" t="s">
        <v>226</v>
      </c>
      <c r="B10" s="1651">
        <f>+'III.1.4.Afil. SFS'!E10</f>
        <v>5638332</v>
      </c>
      <c r="C10" s="1656">
        <v>9830624</v>
      </c>
      <c r="D10" s="1663">
        <f t="shared" si="0"/>
        <v>0.57354772189435788</v>
      </c>
      <c r="E10" s="1665">
        <f t="shared" si="1"/>
        <v>0.122622457299354</v>
      </c>
      <c r="F10" s="767"/>
      <c r="G10" s="763"/>
      <c r="H10" s="768"/>
      <c r="J10" s="772"/>
      <c r="K10" s="772"/>
    </row>
    <row r="11" spans="1:13" ht="31.5" customHeight="1">
      <c r="A11" s="1662" t="s">
        <v>230</v>
      </c>
      <c r="B11" s="1651">
        <f>+'III.1.4.Afil. SFS'!E11</f>
        <v>6187615</v>
      </c>
      <c r="C11" s="1656">
        <v>9930374</v>
      </c>
      <c r="D11" s="1663">
        <f t="shared" si="0"/>
        <v>0.62309989533123322</v>
      </c>
      <c r="E11" s="1665">
        <f t="shared" si="1"/>
        <v>9.7419414110414215E-2</v>
      </c>
      <c r="F11" s="767"/>
      <c r="G11" s="763"/>
      <c r="H11" s="764"/>
      <c r="I11" s="765"/>
      <c r="J11" s="772"/>
      <c r="K11" s="773"/>
    </row>
    <row r="12" spans="1:13" ht="31.5" customHeight="1">
      <c r="A12" s="1661" t="s">
        <v>399</v>
      </c>
      <c r="B12" s="1651">
        <f>+'III.1.4.Afil. SFS'!E12</f>
        <v>6687772</v>
      </c>
      <c r="C12" s="1657">
        <v>10028012</v>
      </c>
      <c r="D12" s="1663">
        <f t="shared" si="0"/>
        <v>0.66690905435693537</v>
      </c>
      <c r="E12" s="1665">
        <f t="shared" si="1"/>
        <v>8.0831952214221472E-2</v>
      </c>
      <c r="F12" s="767"/>
      <c r="G12" s="763"/>
      <c r="H12" s="768"/>
      <c r="J12" s="772"/>
      <c r="K12" s="772"/>
    </row>
    <row r="13" spans="1:13" ht="31.5" customHeight="1">
      <c r="A13" s="1661" t="s">
        <v>430</v>
      </c>
      <c r="B13" s="1651">
        <f>+'III.1.4.Afil. SFS'!E13</f>
        <v>6981264</v>
      </c>
      <c r="C13" s="1657">
        <v>10123139</v>
      </c>
      <c r="D13" s="1663">
        <f t="shared" si="0"/>
        <v>0.68963431204491021</v>
      </c>
      <c r="E13" s="1665">
        <f t="shared" si="1"/>
        <v>4.3884869280830748E-2</v>
      </c>
      <c r="F13" s="767"/>
      <c r="G13" s="763"/>
      <c r="H13" s="764"/>
      <c r="I13" s="765"/>
      <c r="J13" s="772"/>
      <c r="K13" s="772"/>
    </row>
    <row r="14" spans="1:13" ht="31.5" customHeight="1">
      <c r="A14" s="1661" t="s">
        <v>441</v>
      </c>
      <c r="B14" s="1651">
        <v>7523996</v>
      </c>
      <c r="C14" s="1657">
        <v>10217441</v>
      </c>
      <c r="D14" s="1663">
        <f t="shared" si="0"/>
        <v>0.73638751620880416</v>
      </c>
      <c r="E14" s="1665">
        <f t="shared" si="1"/>
        <v>7.7741222792892514E-2</v>
      </c>
      <c r="F14" s="767"/>
      <c r="G14" s="767"/>
      <c r="H14" s="774"/>
      <c r="I14" s="772"/>
      <c r="J14" s="772"/>
      <c r="K14" s="772"/>
    </row>
    <row r="15" spans="1:13" ht="31.5" customHeight="1">
      <c r="A15" s="1662" t="s">
        <v>464</v>
      </c>
      <c r="B15" s="1652">
        <f>+'III.1.4.Afil. SFS'!E15</f>
        <v>7868032</v>
      </c>
      <c r="C15" s="1656">
        <v>10310703</v>
      </c>
      <c r="D15" s="1663">
        <f>B15/C15</f>
        <v>0.76309365132522966</v>
      </c>
      <c r="E15" s="1663">
        <f t="shared" si="1"/>
        <v>4.5725170507799312E-2</v>
      </c>
      <c r="F15" s="767"/>
      <c r="G15" s="767"/>
      <c r="H15" s="774"/>
      <c r="I15" s="775"/>
      <c r="J15" s="775"/>
      <c r="K15" s="775"/>
    </row>
    <row r="16" spans="1:13" ht="31.5" customHeight="1">
      <c r="A16" s="1662" t="s">
        <v>491</v>
      </c>
      <c r="B16" s="1652">
        <v>8123784</v>
      </c>
      <c r="C16" s="1656">
        <v>10402759</v>
      </c>
      <c r="D16" s="1663">
        <f>B16/C16</f>
        <v>0.78092590629082148</v>
      </c>
      <c r="E16" s="1663">
        <f t="shared" si="1"/>
        <v>3.2505205876132683E-2</v>
      </c>
      <c r="F16" s="767"/>
      <c r="G16" s="767"/>
      <c r="H16" s="774"/>
      <c r="I16" s="775"/>
      <c r="J16" s="775"/>
      <c r="K16" s="775"/>
    </row>
    <row r="17" spans="1:11" ht="31.5" customHeight="1">
      <c r="A17" s="1662" t="s">
        <v>591</v>
      </c>
      <c r="B17" s="1652">
        <v>10057667</v>
      </c>
      <c r="C17" s="1656">
        <v>10492017</v>
      </c>
      <c r="D17" s="1663">
        <f>B17/C17</f>
        <v>0.9586018589180707</v>
      </c>
      <c r="E17" s="1663">
        <f t="shared" si="1"/>
        <v>0.2380519964587931</v>
      </c>
      <c r="F17" s="767"/>
      <c r="G17" s="767"/>
      <c r="H17" s="774"/>
      <c r="I17" s="775"/>
      <c r="J17" s="775"/>
      <c r="K17" s="775"/>
    </row>
    <row r="18" spans="1:11" ht="31.5" customHeight="1">
      <c r="A18" s="1668" t="s">
        <v>731</v>
      </c>
      <c r="B18" s="1652">
        <v>10130724</v>
      </c>
      <c r="C18" s="1656">
        <v>10578737</v>
      </c>
      <c r="D18" s="1663">
        <f>B18/C18</f>
        <v>0.9576496702772741</v>
      </c>
      <c r="E18" s="1666">
        <f t="shared" si="1"/>
        <v>7.2638117766277207E-3</v>
      </c>
      <c r="F18" s="767"/>
      <c r="G18" s="767"/>
      <c r="H18" s="774"/>
      <c r="I18" s="775"/>
      <c r="J18" s="775"/>
      <c r="K18" s="775"/>
    </row>
    <row r="19" spans="1:11" ht="31.5" customHeight="1">
      <c r="A19" s="1667" t="str">
        <f>+'Resumen EEp'!O5</f>
        <v>Nov.2022</v>
      </c>
      <c r="B19" s="1652">
        <f>+'Resumen EEp'!C30+'Resumen EEp'!B33+'Resumen EEp'!C39</f>
        <v>10454190</v>
      </c>
      <c r="C19" s="1658">
        <f>+'Resumen EEp'!B4</f>
        <v>10659112</v>
      </c>
      <c r="D19" s="1663">
        <f>B19/C19</f>
        <v>0.98077494635575646</v>
      </c>
      <c r="E19" s="1666">
        <f t="shared" si="1"/>
        <v>3.1929208613323191E-2</v>
      </c>
      <c r="F19" s="767"/>
      <c r="G19" s="767"/>
      <c r="H19" s="774"/>
      <c r="I19" s="741"/>
      <c r="J19" s="741"/>
      <c r="K19" s="741"/>
    </row>
    <row r="20" spans="1:11" ht="99.75" customHeight="1">
      <c r="A20" s="2035" t="s">
        <v>1061</v>
      </c>
      <c r="B20" s="2036"/>
      <c r="C20" s="2036"/>
      <c r="D20" s="2036"/>
      <c r="E20" s="2037"/>
      <c r="F20" s="767"/>
      <c r="G20" s="767"/>
      <c r="H20" s="774"/>
      <c r="I20" s="741"/>
      <c r="J20" s="741"/>
      <c r="K20" s="741"/>
    </row>
    <row r="21" spans="1:11" ht="20.25" customHeight="1">
      <c r="A21" s="776"/>
      <c r="B21" s="777"/>
      <c r="C21" s="741"/>
      <c r="D21" s="741"/>
      <c r="E21" s="741"/>
      <c r="F21" s="741"/>
      <c r="G21" s="741"/>
      <c r="H21" s="741"/>
      <c r="I21" s="741"/>
      <c r="J21" s="741"/>
      <c r="K21" s="741"/>
    </row>
    <row r="48" ht="27.75" customHeight="1"/>
    <row r="49" spans="1:7" ht="24" customHeight="1"/>
    <row r="50" spans="1:7" ht="80.25" customHeight="1"/>
    <row r="51" spans="1:7" ht="25.5" customHeight="1"/>
    <row r="52" spans="1:7" ht="25.5" customHeight="1"/>
    <row r="53" spans="1:7" ht="25.5" customHeight="1"/>
    <row r="54" spans="1:7" ht="69" customHeight="1">
      <c r="A54" s="2033"/>
      <c r="B54" s="2033"/>
      <c r="C54" s="2033"/>
      <c r="D54" s="2033"/>
      <c r="E54" s="779"/>
      <c r="F54" s="779"/>
      <c r="G54" s="779"/>
    </row>
    <row r="55" spans="1:7" ht="24" customHeight="1">
      <c r="A55" s="2033"/>
      <c r="B55" s="2033"/>
      <c r="C55" s="2033"/>
      <c r="D55" s="2033"/>
      <c r="E55" s="779"/>
      <c r="F55" s="779"/>
      <c r="G55" s="779"/>
    </row>
    <row r="56" spans="1:7" ht="24" customHeight="1"/>
    <row r="57" spans="1:7" ht="26.25" customHeight="1"/>
  </sheetData>
  <mergeCells count="4">
    <mergeCell ref="A54:D55"/>
    <mergeCell ref="A1:K1"/>
    <mergeCell ref="A20:E20"/>
    <mergeCell ref="A2:K2"/>
  </mergeCells>
  <conditionalFormatting sqref="B19:C19 C17:C18">
    <cfRule type="cellIs" dxfId="649" priority="1" operator="equal">
      <formula>0</formula>
    </cfRule>
    <cfRule type="cellIs" dxfId="648" priority="2" operator="equal">
      <formula>0</formula>
    </cfRule>
  </conditionalFormatting>
  <printOptions horizontalCentered="1" verticalCentered="1"/>
  <pageMargins left="0.39370078740157483" right="0.39370078740157483" top="0.39370078740157483" bottom="0.23622047244094491" header="0.23622047244094491" footer="0.31496062992125984"/>
  <pageSetup scale="31" orientation="landscape" r:id="rId1"/>
  <ignoredErrors>
    <ignoredError sqref="A5:A19" numberStoredAsText="1"/>
  </ignoredErrors>
  <drawing r:id="rId2"/>
  <tableParts count="1">
    <tablePart r:id="rId3"/>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theme="9" tint="-0.249977111117893"/>
    <pageSetUpPr fitToPage="1"/>
  </sheetPr>
  <dimension ref="A1:U99"/>
  <sheetViews>
    <sheetView showGridLines="0" view="pageBreakPreview" zoomScale="55" zoomScaleNormal="100" zoomScaleSheetLayoutView="55" zoomScalePageLayoutView="62" workbookViewId="0">
      <selection activeCell="A4" sqref="A4:H19"/>
    </sheetView>
  </sheetViews>
  <sheetFormatPr baseColWidth="10" defaultColWidth="11.42578125" defaultRowHeight="15"/>
  <cols>
    <col min="1" max="1" width="26.7109375" style="41" customWidth="1"/>
    <col min="2" max="2" width="24.5703125" style="41" customWidth="1"/>
    <col min="3" max="3" width="28.140625" style="41" customWidth="1"/>
    <col min="4" max="4" width="26.42578125" style="191" customWidth="1"/>
    <col min="5" max="5" width="23.5703125" style="41" customWidth="1"/>
    <col min="6" max="7" width="19.42578125" style="41" customWidth="1"/>
    <col min="8" max="8" width="29.85546875" style="41" customWidth="1"/>
    <col min="9" max="9" width="29.85546875" style="191" customWidth="1"/>
    <col min="10" max="10" width="40.85546875" style="41" customWidth="1"/>
    <col min="11" max="11" width="25" style="41" customWidth="1"/>
    <col min="12" max="12" width="11.42578125" style="41"/>
    <col min="13" max="14" width="16" style="41" bestFit="1" customWidth="1"/>
    <col min="15" max="15" width="21.28515625" style="41" customWidth="1"/>
    <col min="16" max="16" width="27.85546875" style="41" customWidth="1"/>
    <col min="17" max="16384" width="11.42578125" style="41"/>
  </cols>
  <sheetData>
    <row r="1" spans="1:19" ht="72.75" customHeight="1">
      <c r="A1" s="2042" t="s">
        <v>957</v>
      </c>
      <c r="B1" s="2042"/>
      <c r="C1" s="2042"/>
      <c r="D1" s="2042"/>
      <c r="E1" s="2042"/>
      <c r="F1" s="2042"/>
      <c r="G1" s="2042"/>
      <c r="H1" s="2042"/>
      <c r="I1" s="2042"/>
      <c r="J1" s="2042"/>
    </row>
    <row r="2" spans="1:19" s="191" customFormat="1" ht="33" customHeight="1">
      <c r="A2" s="2043" t="s">
        <v>1159</v>
      </c>
      <c r="B2" s="2043"/>
      <c r="C2" s="2043"/>
      <c r="D2" s="2043"/>
      <c r="E2" s="2043"/>
      <c r="F2" s="2043"/>
      <c r="G2" s="2043"/>
      <c r="H2" s="2043"/>
      <c r="I2" s="2043"/>
      <c r="J2" s="2043"/>
    </row>
    <row r="3" spans="1:19" s="191" customFormat="1" ht="34.5" customHeight="1">
      <c r="A3" s="102"/>
      <c r="B3" s="102"/>
      <c r="C3" s="102"/>
      <c r="D3" s="102"/>
      <c r="E3" s="102"/>
      <c r="F3" s="102"/>
      <c r="G3" s="102"/>
      <c r="H3" s="102"/>
      <c r="I3" s="102"/>
      <c r="J3" s="102"/>
    </row>
    <row r="4" spans="1:19" ht="47.25" customHeight="1">
      <c r="A4" s="1669" t="s">
        <v>150</v>
      </c>
      <c r="B4" s="1670" t="s">
        <v>138</v>
      </c>
      <c r="C4" s="1670" t="s">
        <v>232</v>
      </c>
      <c r="D4" s="1670" t="s">
        <v>512</v>
      </c>
      <c r="E4" s="1670" t="s">
        <v>88</v>
      </c>
      <c r="F4" s="1671" t="s">
        <v>148</v>
      </c>
      <c r="G4" s="1671" t="s">
        <v>149</v>
      </c>
      <c r="H4" s="1672" t="s">
        <v>1062</v>
      </c>
      <c r="I4" s="780"/>
      <c r="J4" s="102"/>
      <c r="L4" s="290" t="s">
        <v>150</v>
      </c>
      <c r="M4" s="313" t="s">
        <v>138</v>
      </c>
      <c r="N4" s="327" t="s">
        <v>232</v>
      </c>
      <c r="O4" s="328" t="s">
        <v>488</v>
      </c>
      <c r="P4" s="492" t="s">
        <v>454</v>
      </c>
      <c r="Q4" s="291" t="s">
        <v>148</v>
      </c>
      <c r="R4" s="312" t="s">
        <v>149</v>
      </c>
      <c r="S4" s="314" t="s">
        <v>648</v>
      </c>
    </row>
    <row r="5" spans="1:19" s="148" customFormat="1" ht="23.25">
      <c r="A5" s="1673" t="s">
        <v>4</v>
      </c>
      <c r="B5" s="1674">
        <v>1692259</v>
      </c>
      <c r="C5" s="1674">
        <f>+'III.3.2. Afil anual SFS RS '!E5</f>
        <v>1224898</v>
      </c>
      <c r="D5" s="1674">
        <v>0</v>
      </c>
      <c r="E5" s="1674">
        <f t="shared" ref="E5:E19" si="0">SUM(B5:D5)</f>
        <v>2917157</v>
      </c>
      <c r="F5" s="1675">
        <f t="shared" ref="F5:F19" si="1">B5/E5</f>
        <v>0.58010556168214467</v>
      </c>
      <c r="G5" s="1675">
        <f t="shared" ref="G5:G19" si="2">C5/E5</f>
        <v>0.41989443831785539</v>
      </c>
      <c r="H5" s="1676">
        <f t="shared" ref="H5:H15" si="3">+D5/E5</f>
        <v>0</v>
      </c>
      <c r="I5" s="781"/>
      <c r="J5" s="184"/>
      <c r="L5" s="292" t="s">
        <v>4</v>
      </c>
      <c r="M5" s="490">
        <f>+B5</f>
        <v>1692259</v>
      </c>
      <c r="N5" s="491">
        <f>+C5</f>
        <v>1224898</v>
      </c>
      <c r="O5" s="367">
        <f>+D5</f>
        <v>0</v>
      </c>
      <c r="P5" s="488">
        <f t="shared" ref="P5:P19" si="4">SUM(M5:O5)</f>
        <v>2917157</v>
      </c>
      <c r="Q5" s="315">
        <f t="shared" ref="Q5:Q16" si="5">M5/P5</f>
        <v>0.58010556168214467</v>
      </c>
      <c r="R5" s="316">
        <f t="shared" ref="R5:R16" si="6">N5/P5</f>
        <v>0.41989443831785539</v>
      </c>
      <c r="S5" s="660">
        <f t="shared" ref="S5:S16" si="7">+O5/P5</f>
        <v>0</v>
      </c>
    </row>
    <row r="6" spans="1:19" s="148" customFormat="1" ht="23.25">
      <c r="A6" s="1673" t="s">
        <v>5</v>
      </c>
      <c r="B6" s="1674">
        <v>2088299</v>
      </c>
      <c r="C6" s="1674">
        <f>+'III.3.2. Afil anual SFS RS '!E6</f>
        <v>1404225</v>
      </c>
      <c r="D6" s="1674">
        <v>21982</v>
      </c>
      <c r="E6" s="1674">
        <f t="shared" si="0"/>
        <v>3514506</v>
      </c>
      <c r="F6" s="1675">
        <f t="shared" si="1"/>
        <v>0.59419417693411247</v>
      </c>
      <c r="G6" s="1675">
        <f t="shared" si="2"/>
        <v>0.39955117447516092</v>
      </c>
      <c r="H6" s="1676">
        <f t="shared" si="3"/>
        <v>6.2546485907265491E-3</v>
      </c>
      <c r="I6" s="781"/>
      <c r="J6" s="184"/>
      <c r="L6" s="292" t="s">
        <v>5</v>
      </c>
      <c r="M6" s="490">
        <f t="shared" ref="M6:M19" si="8">+B6</f>
        <v>2088299</v>
      </c>
      <c r="N6" s="491">
        <f t="shared" ref="N6:N19" si="9">+C6</f>
        <v>1404225</v>
      </c>
      <c r="O6" s="367">
        <f t="shared" ref="O6:O19" si="10">+D6</f>
        <v>21982</v>
      </c>
      <c r="P6" s="488">
        <f t="shared" si="4"/>
        <v>3514506</v>
      </c>
      <c r="Q6" s="315">
        <f t="shared" si="5"/>
        <v>0.59419417693411247</v>
      </c>
      <c r="R6" s="316">
        <f t="shared" si="6"/>
        <v>0.39955117447516092</v>
      </c>
      <c r="S6" s="660">
        <f t="shared" si="7"/>
        <v>6.2546485907265491E-3</v>
      </c>
    </row>
    <row r="7" spans="1:19" s="148" customFormat="1" ht="23.25">
      <c r="A7" s="1673" t="s">
        <v>122</v>
      </c>
      <c r="B7" s="1674">
        <v>2364083</v>
      </c>
      <c r="C7" s="1674">
        <f>+'III.3.2. Afil anual SFS RS '!E7</f>
        <v>2013786</v>
      </c>
      <c r="D7" s="1674">
        <v>27105</v>
      </c>
      <c r="E7" s="1674">
        <f t="shared" si="0"/>
        <v>4404974</v>
      </c>
      <c r="F7" s="1675">
        <f t="shared" si="1"/>
        <v>0.53668489303228573</v>
      </c>
      <c r="G7" s="1675">
        <f t="shared" si="2"/>
        <v>0.45716183568847396</v>
      </c>
      <c r="H7" s="1676">
        <f t="shared" si="3"/>
        <v>6.1532712792402404E-3</v>
      </c>
      <c r="I7" s="781"/>
      <c r="J7" s="184"/>
      <c r="L7" s="292" t="s">
        <v>122</v>
      </c>
      <c r="M7" s="490">
        <f t="shared" si="8"/>
        <v>2364083</v>
      </c>
      <c r="N7" s="491">
        <f t="shared" si="9"/>
        <v>2013786</v>
      </c>
      <c r="O7" s="367">
        <f t="shared" si="10"/>
        <v>27105</v>
      </c>
      <c r="P7" s="488">
        <f t="shared" si="4"/>
        <v>4404974</v>
      </c>
      <c r="Q7" s="315">
        <f t="shared" si="5"/>
        <v>0.53668489303228573</v>
      </c>
      <c r="R7" s="316">
        <f t="shared" si="6"/>
        <v>0.45716183568847396</v>
      </c>
      <c r="S7" s="660">
        <f t="shared" si="7"/>
        <v>6.1532712792402404E-3</v>
      </c>
    </row>
    <row r="8" spans="1:19" s="148" customFormat="1" ht="23.25">
      <c r="A8" s="1673" t="s">
        <v>147</v>
      </c>
      <c r="B8" s="1674">
        <v>2517423</v>
      </c>
      <c r="C8" s="1674">
        <f>+'III.3.2. Afil anual SFS RS '!E8</f>
        <v>2003427</v>
      </c>
      <c r="D8" s="1674">
        <v>29726</v>
      </c>
      <c r="E8" s="1674">
        <f t="shared" si="0"/>
        <v>4550576</v>
      </c>
      <c r="F8" s="1675">
        <f t="shared" si="1"/>
        <v>0.55320974751328178</v>
      </c>
      <c r="G8" s="1675">
        <f t="shared" si="2"/>
        <v>0.44025789262721904</v>
      </c>
      <c r="H8" s="1676">
        <f t="shared" si="3"/>
        <v>6.5323598594991053E-3</v>
      </c>
      <c r="I8" s="781"/>
      <c r="J8" s="184"/>
      <c r="L8" s="292" t="s">
        <v>147</v>
      </c>
      <c r="M8" s="490">
        <f t="shared" si="8"/>
        <v>2517423</v>
      </c>
      <c r="N8" s="491">
        <f t="shared" si="9"/>
        <v>2003427</v>
      </c>
      <c r="O8" s="367">
        <f t="shared" si="10"/>
        <v>29726</v>
      </c>
      <c r="P8" s="488">
        <f t="shared" si="4"/>
        <v>4550576</v>
      </c>
      <c r="Q8" s="315">
        <f t="shared" si="5"/>
        <v>0.55320974751328178</v>
      </c>
      <c r="R8" s="316">
        <f t="shared" si="6"/>
        <v>0.44025789262721904</v>
      </c>
      <c r="S8" s="660">
        <f t="shared" si="7"/>
        <v>6.5323598594991053E-3</v>
      </c>
    </row>
    <row r="9" spans="1:19" s="148" customFormat="1" ht="23.25">
      <c r="A9" s="1673" t="s">
        <v>200</v>
      </c>
      <c r="B9" s="1674">
        <v>2688411</v>
      </c>
      <c r="C9" s="1674">
        <f>+'III.3.2. Afil anual SFS RS '!E9</f>
        <v>2303351</v>
      </c>
      <c r="D9" s="1674">
        <v>30703</v>
      </c>
      <c r="E9" s="1674">
        <f t="shared" si="0"/>
        <v>5022465</v>
      </c>
      <c r="F9" s="1675">
        <f t="shared" si="1"/>
        <v>0.53527719954245578</v>
      </c>
      <c r="G9" s="1675">
        <f t="shared" si="2"/>
        <v>0.45860966676721493</v>
      </c>
      <c r="H9" s="1676">
        <f t="shared" si="3"/>
        <v>6.1131336903293499E-3</v>
      </c>
      <c r="I9" s="781"/>
      <c r="J9" s="184"/>
      <c r="L9" s="292" t="s">
        <v>200</v>
      </c>
      <c r="M9" s="490">
        <f t="shared" si="8"/>
        <v>2688411</v>
      </c>
      <c r="N9" s="491">
        <f t="shared" si="9"/>
        <v>2303351</v>
      </c>
      <c r="O9" s="367">
        <f t="shared" si="10"/>
        <v>30703</v>
      </c>
      <c r="P9" s="488">
        <f t="shared" si="4"/>
        <v>5022465</v>
      </c>
      <c r="Q9" s="315">
        <f t="shared" si="5"/>
        <v>0.53527719954245578</v>
      </c>
      <c r="R9" s="316">
        <f t="shared" si="6"/>
        <v>0.45860966676721493</v>
      </c>
      <c r="S9" s="660">
        <f t="shared" si="7"/>
        <v>6.1131336903293499E-3</v>
      </c>
    </row>
    <row r="10" spans="1:19" s="148" customFormat="1" ht="23.25">
      <c r="A10" s="1673" t="s">
        <v>224</v>
      </c>
      <c r="B10" s="1674">
        <v>2859306</v>
      </c>
      <c r="C10" s="1674">
        <f>+'III.3.2. Afil anual SFS RS '!E10</f>
        <v>2751753</v>
      </c>
      <c r="D10" s="1674">
        <v>27273</v>
      </c>
      <c r="E10" s="1674">
        <f t="shared" si="0"/>
        <v>5638332</v>
      </c>
      <c r="F10" s="1675">
        <f t="shared" si="1"/>
        <v>0.50711912672045567</v>
      </c>
      <c r="G10" s="1675">
        <f t="shared" si="2"/>
        <v>0.48804380444429307</v>
      </c>
      <c r="H10" s="1676">
        <f t="shared" si="3"/>
        <v>4.8370688352512761E-3</v>
      </c>
      <c r="I10" s="781"/>
      <c r="J10" s="184"/>
      <c r="L10" s="292" t="s">
        <v>224</v>
      </c>
      <c r="M10" s="490">
        <f t="shared" si="8"/>
        <v>2859306</v>
      </c>
      <c r="N10" s="491">
        <f t="shared" si="9"/>
        <v>2751753</v>
      </c>
      <c r="O10" s="367">
        <f t="shared" si="10"/>
        <v>27273</v>
      </c>
      <c r="P10" s="488">
        <f t="shared" si="4"/>
        <v>5638332</v>
      </c>
      <c r="Q10" s="315">
        <f t="shared" si="5"/>
        <v>0.50711912672045567</v>
      </c>
      <c r="R10" s="316">
        <f t="shared" si="6"/>
        <v>0.48804380444429307</v>
      </c>
      <c r="S10" s="660">
        <f t="shared" si="7"/>
        <v>4.8370688352512761E-3</v>
      </c>
    </row>
    <row r="11" spans="1:19" s="148" customFormat="1" ht="23.25">
      <c r="A11" s="1673" t="s">
        <v>231</v>
      </c>
      <c r="B11" s="1674">
        <v>3141599</v>
      </c>
      <c r="C11" s="1674">
        <f>+'III.3.2. Afil anual SFS RS '!E11</f>
        <v>3015646</v>
      </c>
      <c r="D11" s="1674">
        <v>30370</v>
      </c>
      <c r="E11" s="1674">
        <f t="shared" si="0"/>
        <v>6187615</v>
      </c>
      <c r="F11" s="1675">
        <f t="shared" si="1"/>
        <v>0.50772373523562797</v>
      </c>
      <c r="G11" s="1675">
        <f t="shared" si="2"/>
        <v>0.48736807315904429</v>
      </c>
      <c r="H11" s="1676">
        <f t="shared" si="3"/>
        <v>4.9081916053277394E-3</v>
      </c>
      <c r="I11" s="781"/>
      <c r="J11" s="184"/>
      <c r="L11" s="292" t="s">
        <v>231</v>
      </c>
      <c r="M11" s="490">
        <f t="shared" si="8"/>
        <v>3141599</v>
      </c>
      <c r="N11" s="491">
        <f t="shared" si="9"/>
        <v>3015646</v>
      </c>
      <c r="O11" s="367">
        <f t="shared" si="10"/>
        <v>30370</v>
      </c>
      <c r="P11" s="488">
        <f t="shared" si="4"/>
        <v>6187615</v>
      </c>
      <c r="Q11" s="315">
        <f t="shared" si="5"/>
        <v>0.50772373523562797</v>
      </c>
      <c r="R11" s="316">
        <f t="shared" si="6"/>
        <v>0.48736807315904429</v>
      </c>
      <c r="S11" s="660">
        <f t="shared" si="7"/>
        <v>4.9081916053277394E-3</v>
      </c>
    </row>
    <row r="12" spans="1:19" s="148" customFormat="1" ht="23.25">
      <c r="A12" s="1673" t="s">
        <v>414</v>
      </c>
      <c r="B12" s="1674">
        <v>3339838</v>
      </c>
      <c r="C12" s="1674">
        <v>3317405</v>
      </c>
      <c r="D12" s="1674">
        <v>30529</v>
      </c>
      <c r="E12" s="1674">
        <f t="shared" si="0"/>
        <v>6687772</v>
      </c>
      <c r="F12" s="1675">
        <f t="shared" si="1"/>
        <v>0.49939471620743053</v>
      </c>
      <c r="G12" s="1675">
        <f t="shared" si="2"/>
        <v>0.4960403853480651</v>
      </c>
      <c r="H12" s="1676">
        <f t="shared" si="3"/>
        <v>4.5648984445043877E-3</v>
      </c>
      <c r="I12" s="781"/>
      <c r="J12" s="184"/>
      <c r="L12" s="292" t="s">
        <v>414</v>
      </c>
      <c r="M12" s="490">
        <f t="shared" si="8"/>
        <v>3339838</v>
      </c>
      <c r="N12" s="491">
        <f t="shared" si="9"/>
        <v>3317405</v>
      </c>
      <c r="O12" s="367">
        <f t="shared" si="10"/>
        <v>30529</v>
      </c>
      <c r="P12" s="488">
        <f t="shared" si="4"/>
        <v>6687772</v>
      </c>
      <c r="Q12" s="315">
        <f t="shared" si="5"/>
        <v>0.49939471620743053</v>
      </c>
      <c r="R12" s="316">
        <f t="shared" si="6"/>
        <v>0.4960403853480651</v>
      </c>
      <c r="S12" s="660">
        <f t="shared" si="7"/>
        <v>4.5648984445043877E-3</v>
      </c>
    </row>
    <row r="13" spans="1:19" s="148" customFormat="1" ht="23.25">
      <c r="A13" s="1673" t="s">
        <v>431</v>
      </c>
      <c r="B13" s="1674">
        <v>3591288</v>
      </c>
      <c r="C13" s="1674">
        <v>3347068</v>
      </c>
      <c r="D13" s="1674">
        <v>42908</v>
      </c>
      <c r="E13" s="1674">
        <f t="shared" si="0"/>
        <v>6981264</v>
      </c>
      <c r="F13" s="1675">
        <f t="shared" si="1"/>
        <v>0.51441801943029231</v>
      </c>
      <c r="G13" s="1675">
        <f t="shared" si="2"/>
        <v>0.47943581563453264</v>
      </c>
      <c r="H13" s="1676">
        <f t="shared" si="3"/>
        <v>6.1461649351750632E-3</v>
      </c>
      <c r="I13" s="781"/>
      <c r="J13" s="185"/>
      <c r="L13" s="292" t="s">
        <v>431</v>
      </c>
      <c r="M13" s="490">
        <f t="shared" si="8"/>
        <v>3591288</v>
      </c>
      <c r="N13" s="491">
        <f t="shared" si="9"/>
        <v>3347068</v>
      </c>
      <c r="O13" s="367">
        <f t="shared" si="10"/>
        <v>42908</v>
      </c>
      <c r="P13" s="488">
        <f t="shared" si="4"/>
        <v>6981264</v>
      </c>
      <c r="Q13" s="315">
        <f t="shared" si="5"/>
        <v>0.51441801943029231</v>
      </c>
      <c r="R13" s="316">
        <f t="shared" si="6"/>
        <v>0.47943581563453264</v>
      </c>
      <c r="S13" s="660">
        <f t="shared" si="7"/>
        <v>6.1461649351750632E-3</v>
      </c>
    </row>
    <row r="14" spans="1:19" s="148" customFormat="1" ht="23.25">
      <c r="A14" s="1673" t="s">
        <v>456</v>
      </c>
      <c r="B14" s="1674">
        <v>3902592</v>
      </c>
      <c r="C14" s="1674">
        <v>3546688</v>
      </c>
      <c r="D14" s="1674">
        <v>74716</v>
      </c>
      <c r="E14" s="1674">
        <f t="shared" si="0"/>
        <v>7523996</v>
      </c>
      <c r="F14" s="1675">
        <f t="shared" si="1"/>
        <v>0.51868608117282355</v>
      </c>
      <c r="G14" s="1675">
        <f t="shared" si="2"/>
        <v>0.47138355735436327</v>
      </c>
      <c r="H14" s="1676">
        <f t="shared" si="3"/>
        <v>9.9303614728131172E-3</v>
      </c>
      <c r="I14" s="781"/>
      <c r="J14" s="185"/>
      <c r="L14" s="292" t="s">
        <v>456</v>
      </c>
      <c r="M14" s="490">
        <f t="shared" si="8"/>
        <v>3902592</v>
      </c>
      <c r="N14" s="491">
        <f t="shared" si="9"/>
        <v>3546688</v>
      </c>
      <c r="O14" s="367">
        <f t="shared" si="10"/>
        <v>74716</v>
      </c>
      <c r="P14" s="488">
        <f t="shared" si="4"/>
        <v>7523996</v>
      </c>
      <c r="Q14" s="315">
        <f t="shared" si="5"/>
        <v>0.51868608117282355</v>
      </c>
      <c r="R14" s="316">
        <f t="shared" si="6"/>
        <v>0.47138355735436327</v>
      </c>
      <c r="S14" s="660">
        <f t="shared" si="7"/>
        <v>9.9303614728131172E-3</v>
      </c>
    </row>
    <row r="15" spans="1:19" s="148" customFormat="1" ht="23.25">
      <c r="A15" s="1673" t="s">
        <v>470</v>
      </c>
      <c r="B15" s="1674">
        <v>4153987</v>
      </c>
      <c r="C15" s="1674">
        <v>3620150</v>
      </c>
      <c r="D15" s="1674">
        <v>93895</v>
      </c>
      <c r="E15" s="1674">
        <f t="shared" si="0"/>
        <v>7868032</v>
      </c>
      <c r="F15" s="1675">
        <f t="shared" si="1"/>
        <v>0.52795756295856444</v>
      </c>
      <c r="G15" s="1675">
        <f t="shared" si="2"/>
        <v>0.46010870316745028</v>
      </c>
      <c r="H15" s="1676">
        <f t="shared" si="3"/>
        <v>1.1933733873985261E-2</v>
      </c>
      <c r="I15" s="781"/>
      <c r="J15" s="185"/>
      <c r="L15" s="292" t="s">
        <v>470</v>
      </c>
      <c r="M15" s="490">
        <f t="shared" si="8"/>
        <v>4153987</v>
      </c>
      <c r="N15" s="491">
        <f t="shared" si="9"/>
        <v>3620150</v>
      </c>
      <c r="O15" s="367">
        <f t="shared" si="10"/>
        <v>93895</v>
      </c>
      <c r="P15" s="488">
        <f t="shared" si="4"/>
        <v>7868032</v>
      </c>
      <c r="Q15" s="315">
        <f t="shared" si="5"/>
        <v>0.52795756295856444</v>
      </c>
      <c r="R15" s="316">
        <f t="shared" si="6"/>
        <v>0.46010870316745028</v>
      </c>
      <c r="S15" s="660">
        <f t="shared" si="7"/>
        <v>1.1933733873985261E-2</v>
      </c>
    </row>
    <row r="16" spans="1:19" s="148" customFormat="1" ht="23.25">
      <c r="A16" s="1673" t="s">
        <v>568</v>
      </c>
      <c r="B16" s="1674">
        <v>4228661</v>
      </c>
      <c r="C16" s="1674">
        <v>3726262</v>
      </c>
      <c r="D16" s="1674">
        <v>90657</v>
      </c>
      <c r="E16" s="1674">
        <f t="shared" si="0"/>
        <v>8045580</v>
      </c>
      <c r="F16" s="1675">
        <f>B16/E16</f>
        <v>0.52558808687502956</v>
      </c>
      <c r="G16" s="1675">
        <f>C16/E16</f>
        <v>0.46314398713330795</v>
      </c>
      <c r="H16" s="1676">
        <f>+D16/E16</f>
        <v>1.1267925991662504E-2</v>
      </c>
      <c r="I16" s="781"/>
      <c r="J16" s="185"/>
      <c r="L16" s="364" t="s">
        <v>568</v>
      </c>
      <c r="M16" s="490">
        <f t="shared" si="8"/>
        <v>4228661</v>
      </c>
      <c r="N16" s="491">
        <f t="shared" si="9"/>
        <v>3726262</v>
      </c>
      <c r="O16" s="367">
        <f t="shared" si="10"/>
        <v>90657</v>
      </c>
      <c r="P16" s="488">
        <f t="shared" si="4"/>
        <v>8045580</v>
      </c>
      <c r="Q16" s="315">
        <f t="shared" si="5"/>
        <v>0.52558808687502956</v>
      </c>
      <c r="R16" s="316">
        <f t="shared" si="6"/>
        <v>0.46314398713330795</v>
      </c>
      <c r="S16" s="660">
        <f t="shared" si="7"/>
        <v>1.1267925991662504E-2</v>
      </c>
    </row>
    <row r="17" spans="1:21" s="148" customFormat="1" ht="23.25">
      <c r="A17" s="1673" t="s">
        <v>609</v>
      </c>
      <c r="B17" s="1674">
        <v>4214903</v>
      </c>
      <c r="C17" s="1674">
        <v>5746839</v>
      </c>
      <c r="D17" s="1674">
        <v>95925</v>
      </c>
      <c r="E17" s="1674">
        <f t="shared" si="0"/>
        <v>10057667</v>
      </c>
      <c r="F17" s="1675">
        <v>0.41907362810878507</v>
      </c>
      <c r="G17" s="1675">
        <v>0.57138887179303111</v>
      </c>
      <c r="H17" s="1676">
        <v>9.5375000981838039E-3</v>
      </c>
      <c r="I17" s="781"/>
      <c r="J17" s="185"/>
      <c r="L17" s="397" t="s">
        <v>609</v>
      </c>
      <c r="M17" s="490">
        <f t="shared" si="8"/>
        <v>4214903</v>
      </c>
      <c r="N17" s="491">
        <f t="shared" si="9"/>
        <v>5746839</v>
      </c>
      <c r="O17" s="367">
        <f t="shared" si="10"/>
        <v>95925</v>
      </c>
      <c r="P17" s="488">
        <f t="shared" si="4"/>
        <v>10057667</v>
      </c>
      <c r="Q17" s="398">
        <v>0.41907362810878507</v>
      </c>
      <c r="R17" s="316">
        <v>0.57138887179303111</v>
      </c>
      <c r="S17" s="660">
        <v>9.5375000981838039E-3</v>
      </c>
    </row>
    <row r="18" spans="1:21" s="148" customFormat="1" ht="23.25">
      <c r="A18" s="1673" t="s">
        <v>725</v>
      </c>
      <c r="B18" s="1674">
        <v>4285359</v>
      </c>
      <c r="C18" s="1674">
        <v>5747449</v>
      </c>
      <c r="D18" s="1674">
        <v>97916</v>
      </c>
      <c r="E18" s="1674">
        <f t="shared" si="0"/>
        <v>10130724</v>
      </c>
      <c r="F18" s="1675">
        <v>0.41907362810878507</v>
      </c>
      <c r="G18" s="1675">
        <v>0.57138887179303111</v>
      </c>
      <c r="H18" s="1676">
        <v>9.5375000981838039E-3</v>
      </c>
      <c r="I18" s="781"/>
      <c r="J18" s="185"/>
      <c r="L18" s="401" t="s">
        <v>725</v>
      </c>
      <c r="M18" s="490">
        <f t="shared" si="8"/>
        <v>4285359</v>
      </c>
      <c r="N18" s="491">
        <f t="shared" si="9"/>
        <v>5747449</v>
      </c>
      <c r="O18" s="367">
        <f t="shared" si="10"/>
        <v>97916</v>
      </c>
      <c r="P18" s="488">
        <f t="shared" si="4"/>
        <v>10130724</v>
      </c>
      <c r="Q18" s="398">
        <v>0.41907362810878507</v>
      </c>
      <c r="R18" s="316">
        <v>0.57138887179303111</v>
      </c>
      <c r="S18" s="660">
        <v>9.5375000981838039E-3</v>
      </c>
    </row>
    <row r="19" spans="1:21" s="148" customFormat="1" ht="23.25">
      <c r="A19" s="1677" t="str">
        <f>+'Resumen EEp'!O5</f>
        <v>Nov.2022</v>
      </c>
      <c r="B19" s="1678">
        <f>+'Resumen EEp'!C30</f>
        <v>4558438</v>
      </c>
      <c r="C19" s="1678">
        <f>+'Resumen EEp'!C39</f>
        <v>5792287</v>
      </c>
      <c r="D19" s="1678">
        <f>+'Resumen EEp'!B33</f>
        <v>103465</v>
      </c>
      <c r="E19" s="1678">
        <f t="shared" si="0"/>
        <v>10454190</v>
      </c>
      <c r="F19" s="1679">
        <f t="shared" si="1"/>
        <v>0.43603932968503539</v>
      </c>
      <c r="G19" s="1679">
        <f t="shared" si="2"/>
        <v>0.55406368164343678</v>
      </c>
      <c r="H19" s="1680">
        <f>+D19/E19</f>
        <v>9.8969886715278756E-3</v>
      </c>
      <c r="I19" s="781"/>
      <c r="J19" s="184"/>
      <c r="L19" s="401">
        <f>+'Resumen EEp'!Y5</f>
        <v>0</v>
      </c>
      <c r="M19" s="490">
        <f t="shared" si="8"/>
        <v>4558438</v>
      </c>
      <c r="N19" s="491">
        <f t="shared" si="9"/>
        <v>5792287</v>
      </c>
      <c r="O19" s="367">
        <f t="shared" si="10"/>
        <v>103465</v>
      </c>
      <c r="P19" s="489">
        <f t="shared" si="4"/>
        <v>10454190</v>
      </c>
      <c r="Q19" s="317">
        <f>M19/P19</f>
        <v>0.43603932968503539</v>
      </c>
      <c r="R19" s="318">
        <f>N19/P19</f>
        <v>0.55406368164343678</v>
      </c>
      <c r="S19" s="661">
        <f>+O19/P19</f>
        <v>9.8969886715278756E-3</v>
      </c>
    </row>
    <row r="20" spans="1:21" s="148" customFormat="1" ht="90.75" customHeight="1">
      <c r="A20" s="2040" t="s">
        <v>614</v>
      </c>
      <c r="B20" s="2041"/>
      <c r="C20" s="2041"/>
      <c r="D20" s="2041"/>
      <c r="E20" s="2041"/>
      <c r="F20" s="2041"/>
      <c r="G20" s="2041"/>
      <c r="H20" s="2041"/>
      <c r="I20" s="734"/>
      <c r="J20" s="295"/>
      <c r="L20" s="2044" t="s">
        <v>614</v>
      </c>
      <c r="M20" s="2041"/>
      <c r="N20" s="2041"/>
      <c r="O20" s="2041"/>
      <c r="P20" s="2041"/>
      <c r="Q20" s="2041"/>
      <c r="R20" s="2041"/>
      <c r="S20" s="2041"/>
    </row>
    <row r="21" spans="1:21" ht="25.5" customHeight="1"/>
    <row r="22" spans="1:21" ht="25.5" customHeight="1">
      <c r="A22" s="15"/>
      <c r="B22" s="15"/>
      <c r="C22" s="15"/>
      <c r="D22" s="15"/>
      <c r="E22" s="15"/>
      <c r="F22" s="15"/>
      <c r="G22" s="15"/>
      <c r="H22" s="15"/>
      <c r="I22" s="15"/>
      <c r="J22" s="15"/>
    </row>
    <row r="23" spans="1:21" ht="25.5" customHeight="1">
      <c r="A23" s="15"/>
      <c r="B23" s="15"/>
      <c r="C23" s="15"/>
      <c r="D23" s="15"/>
      <c r="E23" s="15"/>
      <c r="F23" s="15"/>
      <c r="G23" s="15"/>
      <c r="H23" s="15"/>
      <c r="I23" s="15"/>
      <c r="J23" s="15"/>
      <c r="U23" s="41" t="s">
        <v>6</v>
      </c>
    </row>
    <row r="24" spans="1:21" ht="25.5" customHeight="1">
      <c r="A24" s="15"/>
      <c r="B24" s="15"/>
      <c r="C24" s="15"/>
      <c r="D24" s="15"/>
      <c r="E24" s="15"/>
      <c r="F24" s="15"/>
      <c r="G24" s="15"/>
      <c r="H24" s="15"/>
      <c r="I24" s="15"/>
      <c r="J24" s="15"/>
    </row>
    <row r="25" spans="1:21" ht="25.5" customHeight="1">
      <c r="A25" s="15"/>
      <c r="B25" s="15"/>
      <c r="C25" s="15"/>
      <c r="D25" s="15"/>
      <c r="E25" s="15"/>
      <c r="F25" s="15"/>
      <c r="G25" s="15"/>
      <c r="H25" s="15"/>
      <c r="I25" s="15"/>
      <c r="J25" s="15"/>
    </row>
    <row r="26" spans="1:21" ht="25.5" customHeight="1">
      <c r="A26" s="15"/>
      <c r="B26" s="15"/>
      <c r="C26" s="15"/>
      <c r="D26" s="15"/>
      <c r="E26" s="15"/>
      <c r="F26" s="15"/>
      <c r="G26" s="15"/>
      <c r="H26" s="15"/>
      <c r="I26" s="15"/>
      <c r="J26" s="15"/>
    </row>
    <row r="27" spans="1:21" ht="25.5" customHeight="1">
      <c r="A27" s="15"/>
      <c r="B27" s="15"/>
      <c r="C27" s="15"/>
      <c r="D27" s="15"/>
      <c r="E27" s="15"/>
      <c r="F27" s="15"/>
      <c r="G27" s="15"/>
      <c r="H27" s="15"/>
      <c r="I27" s="15"/>
      <c r="J27" s="15"/>
    </row>
    <row r="28" spans="1:21" ht="25.5" customHeight="1">
      <c r="A28" s="15"/>
      <c r="B28" s="15"/>
      <c r="C28" s="15"/>
      <c r="D28" s="15"/>
      <c r="E28" s="15"/>
      <c r="F28" s="15"/>
      <c r="G28" s="15"/>
      <c r="H28" s="15"/>
      <c r="I28" s="15"/>
      <c r="J28" s="15"/>
    </row>
    <row r="29" spans="1:21" ht="25.5" customHeight="1">
      <c r="A29" s="15"/>
      <c r="B29" s="15"/>
      <c r="C29" s="15"/>
      <c r="D29" s="15"/>
      <c r="E29" s="15"/>
      <c r="F29" s="15"/>
      <c r="G29" s="15"/>
      <c r="H29" s="15"/>
      <c r="I29" s="15"/>
      <c r="J29" s="15"/>
    </row>
    <row r="30" spans="1:21" ht="25.5" customHeight="1">
      <c r="A30" s="15"/>
      <c r="B30" s="15"/>
      <c r="C30" s="15"/>
      <c r="D30" s="15"/>
      <c r="E30" s="15"/>
      <c r="F30" s="15"/>
      <c r="G30" s="15"/>
      <c r="H30" s="15"/>
      <c r="I30" s="15"/>
      <c r="J30" s="15"/>
    </row>
    <row r="31" spans="1:21" ht="25.5" customHeight="1">
      <c r="A31" s="15"/>
      <c r="B31" s="15"/>
      <c r="C31" s="15"/>
      <c r="D31" s="15"/>
      <c r="E31" s="15"/>
      <c r="F31" s="15"/>
      <c r="G31" s="15"/>
      <c r="H31" s="15"/>
      <c r="I31" s="15"/>
      <c r="J31" s="15"/>
    </row>
    <row r="32" spans="1:21" ht="25.5" customHeight="1">
      <c r="A32" s="15"/>
      <c r="B32" s="15"/>
      <c r="C32" s="15"/>
      <c r="D32" s="15"/>
      <c r="E32" s="15"/>
      <c r="F32" s="15"/>
      <c r="G32" s="15"/>
      <c r="H32" s="15"/>
      <c r="I32" s="15"/>
      <c r="J32" s="15"/>
    </row>
    <row r="33" spans="1:16" ht="25.5" customHeight="1">
      <c r="A33" s="15"/>
      <c r="B33" s="15"/>
      <c r="C33" s="15"/>
      <c r="D33" s="15"/>
      <c r="E33" s="15"/>
      <c r="F33" s="15"/>
      <c r="G33" s="15"/>
      <c r="H33" s="15"/>
      <c r="I33" s="15"/>
      <c r="J33" s="15"/>
    </row>
    <row r="34" spans="1:16" ht="25.5" customHeight="1">
      <c r="A34" s="15"/>
      <c r="B34" s="15"/>
      <c r="C34" s="15"/>
      <c r="D34" s="15"/>
      <c r="E34" s="15"/>
      <c r="F34" s="15"/>
      <c r="G34" s="15"/>
      <c r="H34" s="15"/>
      <c r="I34" s="15"/>
      <c r="J34" s="15"/>
    </row>
    <row r="35" spans="1:16" ht="25.5" customHeight="1">
      <c r="A35" s="15"/>
      <c r="B35" s="15"/>
      <c r="C35" s="15"/>
      <c r="D35" s="15"/>
      <c r="E35" s="15"/>
      <c r="F35" s="15"/>
      <c r="G35" s="15"/>
      <c r="H35" s="15"/>
      <c r="I35" s="15"/>
      <c r="J35" s="15"/>
      <c r="K35" s="41" t="s">
        <v>6</v>
      </c>
    </row>
    <row r="36" spans="1:16" ht="25.5" customHeight="1">
      <c r="A36" s="15"/>
      <c r="B36" s="15"/>
      <c r="C36" s="15"/>
      <c r="D36" s="15"/>
      <c r="E36" s="15"/>
      <c r="F36" s="15"/>
      <c r="G36" s="15"/>
      <c r="H36" s="15"/>
      <c r="I36" s="15"/>
      <c r="J36" s="15"/>
    </row>
    <row r="37" spans="1:16" ht="25.5" customHeight="1">
      <c r="A37" s="15"/>
      <c r="B37" s="15"/>
      <c r="C37" s="15"/>
      <c r="D37" s="15"/>
      <c r="E37" s="15"/>
      <c r="F37" s="15"/>
      <c r="G37" s="15"/>
      <c r="H37" s="15"/>
      <c r="I37" s="15"/>
      <c r="J37" s="15"/>
    </row>
    <row r="38" spans="1:16" ht="25.5" customHeight="1">
      <c r="A38" s="15"/>
      <c r="B38" s="15"/>
      <c r="C38" s="15"/>
      <c r="D38" s="15"/>
      <c r="E38" s="15"/>
      <c r="F38" s="15"/>
      <c r="G38" s="15"/>
      <c r="H38" s="15"/>
      <c r="I38" s="15"/>
      <c r="J38" s="15"/>
    </row>
    <row r="39" spans="1:16" ht="25.5" customHeight="1">
      <c r="A39" s="15"/>
      <c r="B39" s="15"/>
      <c r="C39" s="15"/>
      <c r="D39" s="15"/>
      <c r="E39" s="15"/>
      <c r="F39" s="15"/>
      <c r="G39" s="15"/>
      <c r="H39" s="15"/>
      <c r="I39" s="15"/>
      <c r="J39" s="15"/>
    </row>
    <row r="40" spans="1:16" ht="25.5" customHeight="1">
      <c r="A40" s="15"/>
      <c r="B40" s="15"/>
      <c r="C40" s="15"/>
      <c r="D40" s="15"/>
      <c r="E40" s="15"/>
      <c r="F40" s="15"/>
      <c r="G40" s="15"/>
      <c r="H40" s="15"/>
      <c r="I40" s="15"/>
      <c r="J40" s="15"/>
    </row>
    <row r="41" spans="1:16" ht="25.5" customHeight="1">
      <c r="A41" s="15"/>
      <c r="B41" s="15"/>
      <c r="C41" s="15"/>
      <c r="D41" s="15"/>
      <c r="E41" s="15"/>
      <c r="F41" s="15"/>
      <c r="G41" s="15"/>
      <c r="H41" s="15"/>
      <c r="I41" s="15"/>
      <c r="J41" s="15"/>
    </row>
    <row r="42" spans="1:16" ht="25.5" customHeight="1">
      <c r="A42" s="15"/>
      <c r="B42" s="15"/>
      <c r="C42" s="15"/>
      <c r="D42" s="15"/>
      <c r="E42" s="15"/>
      <c r="F42" s="15"/>
      <c r="G42" s="15"/>
      <c r="H42" s="15"/>
      <c r="I42" s="15"/>
      <c r="J42" s="15"/>
    </row>
    <row r="43" spans="1:16">
      <c r="K43" s="50"/>
      <c r="L43" s="50"/>
      <c r="M43" s="50"/>
      <c r="N43" s="50"/>
      <c r="O43" s="50"/>
      <c r="P43" s="50"/>
    </row>
    <row r="44" spans="1:16">
      <c r="K44" s="50"/>
      <c r="L44" s="50"/>
      <c r="M44" s="50"/>
      <c r="N44" s="50"/>
      <c r="O44" s="50"/>
      <c r="P44" s="50"/>
    </row>
    <row r="45" spans="1:16">
      <c r="K45" s="50"/>
      <c r="L45" s="50"/>
      <c r="M45" s="50"/>
      <c r="N45" s="50"/>
      <c r="O45" s="50"/>
      <c r="P45" s="50"/>
    </row>
    <row r="46" spans="1:16">
      <c r="K46" s="50"/>
      <c r="L46" s="50"/>
      <c r="M46" s="50"/>
      <c r="N46" s="50"/>
      <c r="O46" s="50"/>
      <c r="P46" s="50"/>
    </row>
    <row r="47" spans="1:16">
      <c r="K47" s="50"/>
      <c r="L47" s="50"/>
      <c r="M47" s="50"/>
      <c r="N47" s="50"/>
      <c r="O47" s="50"/>
      <c r="P47" s="50"/>
    </row>
    <row r="48" spans="1:16" ht="23.25">
      <c r="A48" s="2039"/>
      <c r="B48" s="2039"/>
      <c r="C48" s="2039"/>
      <c r="D48" s="2039"/>
      <c r="E48" s="2039"/>
      <c r="F48" s="2039"/>
      <c r="G48" s="2039"/>
      <c r="H48" s="2039"/>
      <c r="I48" s="2039"/>
      <c r="J48" s="2039"/>
      <c r="K48" s="2039"/>
      <c r="L48" s="2039"/>
      <c r="M48" s="2039"/>
      <c r="N48" s="50"/>
      <c r="O48" s="50"/>
      <c r="P48" s="50"/>
    </row>
    <row r="49" spans="2:18">
      <c r="K49" s="50"/>
    </row>
    <row r="50" spans="2:18">
      <c r="K50" s="50"/>
    </row>
    <row r="51" spans="2:18">
      <c r="K51" s="50"/>
    </row>
    <row r="52" spans="2:18">
      <c r="K52" s="50"/>
    </row>
    <row r="53" spans="2:18">
      <c r="K53" s="50"/>
    </row>
    <row r="54" spans="2:18">
      <c r="K54" s="50"/>
      <c r="L54" s="50"/>
      <c r="M54" s="50"/>
      <c r="N54" s="50"/>
      <c r="O54" s="50"/>
      <c r="P54" s="50"/>
      <c r="Q54" s="50"/>
      <c r="R54" s="50"/>
    </row>
    <row r="55" spans="2:18">
      <c r="K55" s="50"/>
      <c r="L55" s="50"/>
      <c r="M55" s="50"/>
      <c r="N55" s="50"/>
      <c r="O55" s="50"/>
      <c r="P55" s="50"/>
      <c r="Q55" s="50"/>
      <c r="R55" s="50"/>
    </row>
    <row r="56" spans="2:18">
      <c r="K56" s="50"/>
      <c r="L56" s="50"/>
      <c r="M56" s="50"/>
      <c r="N56" s="50"/>
      <c r="O56" s="50"/>
      <c r="P56" s="50"/>
      <c r="Q56" s="50"/>
      <c r="R56" s="50"/>
    </row>
    <row r="57" spans="2:18">
      <c r="K57" s="50"/>
      <c r="L57" s="50"/>
      <c r="M57" s="50"/>
      <c r="N57" s="50"/>
      <c r="O57" s="50"/>
      <c r="P57" s="50"/>
      <c r="Q57" s="50"/>
      <c r="R57" s="50"/>
    </row>
    <row r="58" spans="2:18">
      <c r="K58" s="50"/>
      <c r="L58" s="50"/>
      <c r="M58" s="50"/>
      <c r="N58" s="50"/>
      <c r="O58" s="50"/>
      <c r="P58" s="50"/>
      <c r="Q58" s="50"/>
      <c r="R58" s="50"/>
    </row>
    <row r="59" spans="2:18">
      <c r="K59" s="50"/>
      <c r="L59" s="50"/>
      <c r="M59" s="50"/>
      <c r="N59" s="50"/>
      <c r="O59" s="50"/>
      <c r="P59" s="50"/>
      <c r="Q59" s="50"/>
      <c r="R59" s="50"/>
    </row>
    <row r="60" spans="2:18">
      <c r="B60" s="50"/>
      <c r="C60" s="50"/>
      <c r="D60" s="50"/>
      <c r="E60" s="50"/>
      <c r="F60" s="50"/>
      <c r="G60" s="50"/>
      <c r="H60" s="50"/>
      <c r="I60" s="50"/>
      <c r="J60" s="50"/>
      <c r="K60" s="50"/>
      <c r="L60" s="50"/>
      <c r="M60" s="50"/>
      <c r="N60" s="50"/>
      <c r="O60" s="50"/>
      <c r="P60" s="50"/>
      <c r="Q60" s="50"/>
      <c r="R60" s="50"/>
    </row>
    <row r="79" spans="12:12">
      <c r="L79" s="50"/>
    </row>
    <row r="80" spans="12:12">
      <c r="L80" s="50"/>
    </row>
    <row r="81" spans="12:12">
      <c r="L81" s="50"/>
    </row>
    <row r="82" spans="12:12">
      <c r="L82" s="50"/>
    </row>
    <row r="83" spans="12:12">
      <c r="L83" s="50"/>
    </row>
    <row r="84" spans="12:12">
      <c r="L84" s="50"/>
    </row>
    <row r="85" spans="12:12">
      <c r="L85" s="50"/>
    </row>
    <row r="86" spans="12:12">
      <c r="L86" s="50"/>
    </row>
    <row r="96" spans="12:12">
      <c r="L96" s="50"/>
    </row>
    <row r="97" spans="12:12">
      <c r="L97" s="50"/>
    </row>
    <row r="98" spans="12:12">
      <c r="L98" s="50"/>
    </row>
    <row r="99" spans="12:12">
      <c r="L99" s="50"/>
    </row>
  </sheetData>
  <mergeCells count="5">
    <mergeCell ref="A48:M48"/>
    <mergeCell ref="A20:H20"/>
    <mergeCell ref="A1:J1"/>
    <mergeCell ref="A2:J2"/>
    <mergeCell ref="L20:S20"/>
  </mergeCells>
  <conditionalFormatting sqref="B19:C19">
    <cfRule type="cellIs" dxfId="638" priority="4" operator="equal">
      <formula>0</formula>
    </cfRule>
  </conditionalFormatting>
  <conditionalFormatting sqref="B18:C18">
    <cfRule type="cellIs" dxfId="637" priority="3"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46" orientation="landscape" r:id="rId1"/>
  <headerFooter scaleWithDoc="0"/>
  <drawing r:id="rId2"/>
  <tableParts count="1">
    <tablePart r:id="rId3"/>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9" tint="-0.249977111117893"/>
    <pageSetUpPr fitToPage="1"/>
  </sheetPr>
  <dimension ref="A1:AH49"/>
  <sheetViews>
    <sheetView showGridLines="0" view="pageBreakPreview" topLeftCell="A11" zoomScale="55" zoomScaleNormal="100" zoomScaleSheetLayoutView="55" zoomScalePageLayoutView="62" workbookViewId="0">
      <selection activeCell="S32" sqref="S32"/>
    </sheetView>
  </sheetViews>
  <sheetFormatPr baseColWidth="10" defaultColWidth="11.42578125" defaultRowHeight="15"/>
  <cols>
    <col min="1" max="1" width="22" style="41" customWidth="1"/>
    <col min="2" max="2" width="19.140625" style="349" customWidth="1"/>
    <col min="3" max="3" width="2.140625" style="605" hidden="1" customWidth="1"/>
    <col min="4" max="4" width="19.42578125" style="349" customWidth="1"/>
    <col min="5" max="5" width="18.85546875" style="605" hidden="1" customWidth="1"/>
    <col min="6" max="6" width="19.5703125" style="349" customWidth="1"/>
    <col min="7" max="7" width="19.140625" style="605" hidden="1" customWidth="1"/>
    <col min="8" max="8" width="20.7109375" style="349" customWidth="1"/>
    <col min="9" max="9" width="19.140625" style="605" hidden="1" customWidth="1"/>
    <col min="10" max="10" width="18.7109375" style="349" customWidth="1"/>
    <col min="11" max="11" width="18.7109375" style="605" hidden="1" customWidth="1"/>
    <col min="12" max="12" width="20.140625" style="349" customWidth="1"/>
    <col min="13" max="13" width="18" style="605" hidden="1" customWidth="1"/>
    <col min="14" max="14" width="21.7109375" style="349" customWidth="1"/>
    <col min="15" max="15" width="31.42578125" style="41" customWidth="1"/>
    <col min="16" max="16" width="32" style="191" hidden="1" customWidth="1"/>
    <col min="17" max="17" width="30.5703125" style="41" customWidth="1"/>
    <col min="18" max="18" width="6" style="41" customWidth="1"/>
    <col min="19" max="19" width="14.85546875" style="41" customWidth="1"/>
    <col min="20" max="20" width="14.5703125" style="41" customWidth="1"/>
    <col min="21" max="21" width="24.7109375" style="41" customWidth="1"/>
    <col min="22" max="16384" width="11.42578125" style="41"/>
  </cols>
  <sheetData>
    <row r="1" spans="1:21" ht="81" customHeight="1">
      <c r="A1" s="2042" t="s">
        <v>732</v>
      </c>
      <c r="B1" s="2042"/>
      <c r="C1" s="2042"/>
      <c r="D1" s="2042"/>
      <c r="E1" s="2042"/>
      <c r="F1" s="2042"/>
      <c r="G1" s="2042"/>
      <c r="H1" s="2042"/>
      <c r="I1" s="2042"/>
      <c r="J1" s="2042"/>
      <c r="K1" s="2042"/>
      <c r="L1" s="2042"/>
      <c r="M1" s="2042"/>
      <c r="N1" s="2042"/>
      <c r="O1" s="2042"/>
      <c r="P1" s="2042"/>
      <c r="Q1" s="2042"/>
      <c r="R1" s="493"/>
      <c r="S1" s="493"/>
    </row>
    <row r="2" spans="1:21" s="191" customFormat="1" ht="31.5" customHeight="1">
      <c r="A2" s="2043" t="s">
        <v>963</v>
      </c>
      <c r="B2" s="2043"/>
      <c r="C2" s="2043"/>
      <c r="D2" s="2043"/>
      <c r="E2" s="2043"/>
      <c r="F2" s="2043"/>
      <c r="G2" s="2043"/>
      <c r="H2" s="2043"/>
      <c r="I2" s="2043"/>
      <c r="J2" s="2043"/>
      <c r="K2" s="2043"/>
      <c r="L2" s="2043"/>
      <c r="M2" s="2043"/>
      <c r="N2" s="2043"/>
      <c r="O2" s="2043"/>
      <c r="P2" s="2043"/>
      <c r="Q2" s="2043"/>
      <c r="R2" s="485"/>
      <c r="S2" s="485"/>
    </row>
    <row r="3" spans="1:21" ht="21.75" customHeight="1">
      <c r="A3" s="141"/>
      <c r="B3" s="350"/>
      <c r="C3" s="485"/>
      <c r="D3" s="350"/>
      <c r="E3" s="606"/>
      <c r="F3" s="350"/>
      <c r="G3" s="485"/>
      <c r="H3" s="350"/>
      <c r="I3" s="485"/>
      <c r="J3" s="350"/>
      <c r="K3" s="485"/>
      <c r="L3" s="350"/>
      <c r="M3" s="485"/>
      <c r="N3" s="350" t="s">
        <v>257</v>
      </c>
      <c r="O3" s="141"/>
      <c r="P3" s="485"/>
      <c r="Q3" s="1694"/>
      <c r="R3" s="162"/>
    </row>
    <row r="4" spans="1:21" ht="85.5" customHeight="1">
      <c r="A4" s="1688" t="s">
        <v>150</v>
      </c>
      <c r="B4" s="1686" t="s">
        <v>1191</v>
      </c>
      <c r="C4" s="1689" t="s">
        <v>785</v>
      </c>
      <c r="D4" s="1689" t="s">
        <v>1192</v>
      </c>
      <c r="E4" s="1689" t="s">
        <v>786</v>
      </c>
      <c r="F4" s="1688" t="s">
        <v>1194</v>
      </c>
      <c r="G4" s="1689" t="s">
        <v>1160</v>
      </c>
      <c r="H4" s="1686" t="s">
        <v>1195</v>
      </c>
      <c r="I4" s="1689" t="s">
        <v>255</v>
      </c>
      <c r="J4" s="1686" t="s">
        <v>1196</v>
      </c>
      <c r="K4" s="1689" t="s">
        <v>1161</v>
      </c>
      <c r="L4" s="1686" t="s">
        <v>1197</v>
      </c>
      <c r="M4" s="1689" t="s">
        <v>1162</v>
      </c>
      <c r="N4" s="1690" t="s">
        <v>1193</v>
      </c>
      <c r="O4" s="1689" t="s">
        <v>1063</v>
      </c>
      <c r="P4" s="1689" t="s">
        <v>884</v>
      </c>
      <c r="Q4" s="1686" t="s">
        <v>1064</v>
      </c>
      <c r="S4" s="102"/>
      <c r="T4" s="102"/>
      <c r="U4" s="13"/>
    </row>
    <row r="5" spans="1:21" ht="23.25" hidden="1" customHeight="1">
      <c r="A5" s="1684" t="s">
        <v>3</v>
      </c>
      <c r="B5" s="1681">
        <v>479821</v>
      </c>
      <c r="C5" s="1685"/>
      <c r="D5" s="1681">
        <v>602115</v>
      </c>
      <c r="E5" s="1687"/>
      <c r="F5" s="1681">
        <v>792515</v>
      </c>
      <c r="G5" s="1687"/>
      <c r="H5" s="1681">
        <v>684666</v>
      </c>
      <c r="I5" s="1691"/>
      <c r="J5" s="1682">
        <f>+F5+B5</f>
        <v>1272336</v>
      </c>
      <c r="K5" s="1693"/>
      <c r="L5" s="1682">
        <v>1286781</v>
      </c>
      <c r="M5" s="1692"/>
      <c r="N5" s="1704">
        <f t="shared" ref="N5:N20" si="0">J5+L5</f>
        <v>2559117</v>
      </c>
      <c r="O5" s="1708"/>
      <c r="P5" s="1706"/>
      <c r="Q5" s="1683"/>
      <c r="S5" s="142"/>
      <c r="T5" s="101"/>
      <c r="U5" s="13"/>
    </row>
    <row r="6" spans="1:21" ht="23.25" hidden="1" customHeight="1">
      <c r="A6" s="1684" t="s">
        <v>4</v>
      </c>
      <c r="B6" s="1681">
        <v>545438</v>
      </c>
      <c r="C6" s="1685"/>
      <c r="D6" s="1681">
        <v>679205</v>
      </c>
      <c r="E6" s="1687"/>
      <c r="F6" s="1681">
        <v>890402</v>
      </c>
      <c r="G6" s="1687"/>
      <c r="H6" s="1681">
        <v>801857</v>
      </c>
      <c r="I6" s="1691"/>
      <c r="J6" s="1682">
        <f>+F6+B6</f>
        <v>1435840</v>
      </c>
      <c r="K6" s="1693"/>
      <c r="L6" s="1682">
        <f>+H6+D6</f>
        <v>1481062</v>
      </c>
      <c r="M6" s="1692"/>
      <c r="N6" s="1704">
        <f t="shared" si="0"/>
        <v>2916902</v>
      </c>
      <c r="O6" s="1709"/>
      <c r="P6" s="1706"/>
      <c r="Q6" s="1683"/>
      <c r="S6" s="142"/>
      <c r="T6" s="101"/>
      <c r="U6" s="13"/>
    </row>
    <row r="7" spans="1:21" ht="23.25" hidden="1" customHeight="1">
      <c r="A7" s="1695" t="s">
        <v>5</v>
      </c>
      <c r="B7" s="1696">
        <v>615631</v>
      </c>
      <c r="C7" s="1697"/>
      <c r="D7" s="1696">
        <v>788594</v>
      </c>
      <c r="E7" s="1698"/>
      <c r="F7" s="1696">
        <v>1078877</v>
      </c>
      <c r="G7" s="1698"/>
      <c r="H7" s="1696">
        <v>1009422</v>
      </c>
      <c r="I7" s="1699"/>
      <c r="J7" s="1700">
        <f t="shared" ref="J7:J18" si="1">+F7+B7</f>
        <v>1694508</v>
      </c>
      <c r="K7" s="1701"/>
      <c r="L7" s="1700">
        <f t="shared" ref="L7:L18" si="2">+H7+D7</f>
        <v>1798016</v>
      </c>
      <c r="M7" s="1702"/>
      <c r="N7" s="1705">
        <f t="shared" si="0"/>
        <v>3492524</v>
      </c>
      <c r="O7" s="1710"/>
      <c r="P7" s="1707"/>
      <c r="Q7" s="1703"/>
      <c r="S7" s="142"/>
      <c r="T7" s="101"/>
      <c r="U7" s="13"/>
    </row>
    <row r="8" spans="1:21" ht="25.5" customHeight="1">
      <c r="A8" s="1711">
        <v>2010</v>
      </c>
      <c r="B8" s="1712">
        <v>904636</v>
      </c>
      <c r="C8" s="1713">
        <f>+B8/(D8+B8)</f>
        <v>0.44922151608959443</v>
      </c>
      <c r="D8" s="1714">
        <v>1109150</v>
      </c>
      <c r="E8" s="1713">
        <f>+D8/(B8+D8)</f>
        <v>0.55077848391040563</v>
      </c>
      <c r="F8" s="1715">
        <v>1210182</v>
      </c>
      <c r="G8" s="1716">
        <f>+F8/(H8+F8)</f>
        <v>0.51190334687910699</v>
      </c>
      <c r="H8" s="1714">
        <v>1153901</v>
      </c>
      <c r="I8" s="1713">
        <f>+H8/(F8+H8)</f>
        <v>0.48809665312089295</v>
      </c>
      <c r="J8" s="1715">
        <f t="shared" si="1"/>
        <v>2114818</v>
      </c>
      <c r="K8" s="1713">
        <f>+J8/(L8+J8)</f>
        <v>0.48307018780141664</v>
      </c>
      <c r="L8" s="1714">
        <f t="shared" si="2"/>
        <v>2263051</v>
      </c>
      <c r="M8" s="1712">
        <f>+L8/(J8+L8)</f>
        <v>0.51692981219858336</v>
      </c>
      <c r="N8" s="1716">
        <f t="shared" si="0"/>
        <v>4377869</v>
      </c>
      <c r="O8" s="1717">
        <f>+F8/H8</f>
        <v>1.0487745482498065</v>
      </c>
      <c r="P8" s="1718">
        <f>H8/F8</f>
        <v>0.95349377201115204</v>
      </c>
      <c r="Q8" s="1719">
        <f>+B8/D8</f>
        <v>0.81561195510075279</v>
      </c>
      <c r="S8" s="142"/>
      <c r="T8" s="101"/>
      <c r="U8" s="13"/>
    </row>
    <row r="9" spans="1:21" ht="25.5" customHeight="1">
      <c r="A9" s="1720">
        <v>2011</v>
      </c>
      <c r="B9" s="1721">
        <v>899174</v>
      </c>
      <c r="C9" s="1722">
        <f t="shared" ref="C9:C20" si="3">+B9/(D9+B9)</f>
        <v>0.4488179504419178</v>
      </c>
      <c r="D9" s="1723">
        <v>1104253</v>
      </c>
      <c r="E9" s="1722">
        <f t="shared" ref="E9:E20" si="4">+D9/(B9+D9)</f>
        <v>0.55118204955808225</v>
      </c>
      <c r="F9" s="1724">
        <v>1279458</v>
      </c>
      <c r="G9" s="1725">
        <f t="shared" ref="G9:G20" si="5">+F9/(H9+F9)</f>
        <v>0.50824116566822497</v>
      </c>
      <c r="H9" s="1723">
        <v>1237965</v>
      </c>
      <c r="I9" s="1722">
        <f t="shared" ref="I9:I20" si="6">+H9/(F9+H9)</f>
        <v>0.49175883433177497</v>
      </c>
      <c r="J9" s="1724">
        <f t="shared" si="1"/>
        <v>2178632</v>
      </c>
      <c r="K9" s="1722">
        <f t="shared" ref="K9:K20" si="7">+J9/(L9+J9)</f>
        <v>0.48190760587057746</v>
      </c>
      <c r="L9" s="1723">
        <f t="shared" si="2"/>
        <v>2342218</v>
      </c>
      <c r="M9" s="1721">
        <f t="shared" ref="M9:M20" si="8">+L9/(J9+L9)</f>
        <v>0.51809239412942254</v>
      </c>
      <c r="N9" s="1725">
        <f t="shared" si="0"/>
        <v>4520850</v>
      </c>
      <c r="O9" s="1726">
        <f>+F9/H9</f>
        <v>1.0335171026644534</v>
      </c>
      <c r="P9" s="1727">
        <f>H9/F9</f>
        <v>0.96756986161327685</v>
      </c>
      <c r="Q9" s="1728">
        <f t="shared" ref="Q9:Q20" si="9">+B9/D9</f>
        <v>0.81428259647019297</v>
      </c>
      <c r="S9" s="142"/>
      <c r="T9" s="101"/>
      <c r="U9" s="13"/>
    </row>
    <row r="10" spans="1:21" ht="25.5" customHeight="1">
      <c r="A10" s="1729">
        <v>2012</v>
      </c>
      <c r="B10" s="1730">
        <v>1031326</v>
      </c>
      <c r="C10" s="1372">
        <f t="shared" si="3"/>
        <v>0.44775025604000435</v>
      </c>
      <c r="D10" s="1731">
        <v>1272025</v>
      </c>
      <c r="E10" s="1372">
        <f t="shared" si="4"/>
        <v>0.55224974395999571</v>
      </c>
      <c r="F10" s="1732">
        <v>1360788</v>
      </c>
      <c r="G10" s="1733">
        <f t="shared" si="5"/>
        <v>0.50616814170154789</v>
      </c>
      <c r="H10" s="1731">
        <v>1327623</v>
      </c>
      <c r="I10" s="1372">
        <f t="shared" si="6"/>
        <v>0.49383185829845211</v>
      </c>
      <c r="J10" s="1732">
        <f t="shared" si="1"/>
        <v>2392114</v>
      </c>
      <c r="K10" s="1372">
        <f t="shared" si="7"/>
        <v>0.47921235026830206</v>
      </c>
      <c r="L10" s="1731">
        <f t="shared" si="2"/>
        <v>2599648</v>
      </c>
      <c r="M10" s="1730">
        <f t="shared" si="8"/>
        <v>0.520787649731698</v>
      </c>
      <c r="N10" s="1733">
        <f t="shared" si="0"/>
        <v>4991762</v>
      </c>
      <c r="O10" s="1734">
        <f t="shared" ref="O10:O20" si="10">+F10/H10</f>
        <v>1.0249807362481669</v>
      </c>
      <c r="P10" s="1373">
        <f t="shared" ref="P10:P20" si="11">H10/F10</f>
        <v>0.97562809195848288</v>
      </c>
      <c r="Q10" s="1735">
        <f t="shared" si="9"/>
        <v>0.81077494546097761</v>
      </c>
      <c r="S10" s="142"/>
      <c r="T10" s="101"/>
      <c r="U10" s="13"/>
    </row>
    <row r="11" spans="1:21" ht="25.5" customHeight="1">
      <c r="A11" s="1720">
        <v>2013</v>
      </c>
      <c r="B11" s="1721">
        <v>1243431</v>
      </c>
      <c r="C11" s="1722">
        <f t="shared" si="3"/>
        <v>0.45186868152773885</v>
      </c>
      <c r="D11" s="1723">
        <v>1508322</v>
      </c>
      <c r="E11" s="1722">
        <f t="shared" si="4"/>
        <v>0.54813131847226115</v>
      </c>
      <c r="F11" s="1724">
        <v>1462398</v>
      </c>
      <c r="G11" s="1725">
        <f t="shared" si="5"/>
        <v>0.50410551483362842</v>
      </c>
      <c r="H11" s="1723">
        <v>1438578</v>
      </c>
      <c r="I11" s="1722">
        <f t="shared" si="6"/>
        <v>0.49589448516637158</v>
      </c>
      <c r="J11" s="1724">
        <f t="shared" si="1"/>
        <v>2705829</v>
      </c>
      <c r="K11" s="1722">
        <f t="shared" si="7"/>
        <v>0.47867658258515489</v>
      </c>
      <c r="L11" s="1723">
        <f t="shared" si="2"/>
        <v>2946900</v>
      </c>
      <c r="M11" s="1721">
        <f t="shared" si="8"/>
        <v>0.52132341741484511</v>
      </c>
      <c r="N11" s="1725">
        <f t="shared" si="0"/>
        <v>5652729</v>
      </c>
      <c r="O11" s="1726">
        <f t="shared" si="10"/>
        <v>1.0165580177091544</v>
      </c>
      <c r="P11" s="1727">
        <f t="shared" si="11"/>
        <v>0.98371168450722712</v>
      </c>
      <c r="Q11" s="1728">
        <f t="shared" si="9"/>
        <v>0.82438033788541176</v>
      </c>
      <c r="S11" s="142"/>
      <c r="T11" s="101"/>
      <c r="U11" s="13"/>
    </row>
    <row r="12" spans="1:21" ht="25.5" customHeight="1">
      <c r="A12" s="1711">
        <v>2014</v>
      </c>
      <c r="B12" s="1712">
        <v>1400518</v>
      </c>
      <c r="C12" s="1713">
        <f t="shared" si="3"/>
        <v>0.46441724260738826</v>
      </c>
      <c r="D12" s="1714">
        <v>1615128</v>
      </c>
      <c r="E12" s="1713">
        <f t="shared" si="4"/>
        <v>0.53558275739261174</v>
      </c>
      <c r="F12" s="1715">
        <v>1578325</v>
      </c>
      <c r="G12" s="1716">
        <f t="shared" si="5"/>
        <v>0.50239543620939531</v>
      </c>
      <c r="H12" s="1714">
        <v>1563274</v>
      </c>
      <c r="I12" s="1713">
        <f t="shared" si="6"/>
        <v>0.49760456379060475</v>
      </c>
      <c r="J12" s="1715">
        <f t="shared" si="1"/>
        <v>2978843</v>
      </c>
      <c r="K12" s="1713">
        <f t="shared" si="7"/>
        <v>0.48379478159469047</v>
      </c>
      <c r="L12" s="1714">
        <f t="shared" si="2"/>
        <v>3178402</v>
      </c>
      <c r="M12" s="1712">
        <f t="shared" si="8"/>
        <v>0.51620521840530953</v>
      </c>
      <c r="N12" s="1716">
        <f t="shared" si="0"/>
        <v>6157245</v>
      </c>
      <c r="O12" s="1717">
        <f t="shared" si="10"/>
        <v>1.0096278707379513</v>
      </c>
      <c r="P12" s="1718">
        <f t="shared" si="11"/>
        <v>0.99046394120349102</v>
      </c>
      <c r="Q12" s="1719">
        <f t="shared" si="9"/>
        <v>0.86712508234641461</v>
      </c>
      <c r="S12" s="142"/>
      <c r="T12" s="101"/>
      <c r="U12" s="13"/>
    </row>
    <row r="13" spans="1:21" ht="25.5" customHeight="1">
      <c r="A13" s="1720">
        <v>2015</v>
      </c>
      <c r="B13" s="1721">
        <v>1572793</v>
      </c>
      <c r="C13" s="1722">
        <f t="shared" si="3"/>
        <v>0.47410340311176957</v>
      </c>
      <c r="D13" s="1723">
        <v>1744612</v>
      </c>
      <c r="E13" s="1722">
        <f t="shared" si="4"/>
        <v>0.52589659688823043</v>
      </c>
      <c r="F13" s="1724">
        <v>1674811</v>
      </c>
      <c r="G13" s="1725">
        <f t="shared" si="5"/>
        <v>0.50146474170304067</v>
      </c>
      <c r="H13" s="1723">
        <v>1665027</v>
      </c>
      <c r="I13" s="1722">
        <f t="shared" si="6"/>
        <v>0.49853525829695933</v>
      </c>
      <c r="J13" s="1724">
        <f t="shared" si="1"/>
        <v>3247604</v>
      </c>
      <c r="K13" s="1722">
        <f t="shared" si="7"/>
        <v>0.48783017234011139</v>
      </c>
      <c r="L13" s="1723">
        <f t="shared" si="2"/>
        <v>3409639</v>
      </c>
      <c r="M13" s="1721">
        <f t="shared" si="8"/>
        <v>0.51216982765988861</v>
      </c>
      <c r="N13" s="1725">
        <f t="shared" si="0"/>
        <v>6657243</v>
      </c>
      <c r="O13" s="1726">
        <f t="shared" si="10"/>
        <v>1.0058761809868548</v>
      </c>
      <c r="P13" s="1727">
        <f t="shared" si="11"/>
        <v>0.99415814679984782</v>
      </c>
      <c r="Q13" s="1728">
        <f t="shared" si="9"/>
        <v>0.90151449147432205</v>
      </c>
      <c r="R13" s="1736"/>
      <c r="S13" s="142"/>
      <c r="T13" s="101"/>
      <c r="U13" s="15"/>
    </row>
    <row r="14" spans="1:21" ht="25.5" customHeight="1">
      <c r="A14" s="1738">
        <v>2016</v>
      </c>
      <c r="B14" s="1739">
        <v>1575598</v>
      </c>
      <c r="C14" s="1740">
        <f t="shared" si="3"/>
        <v>0.47073976387692151</v>
      </c>
      <c r="D14" s="1741">
        <v>1771470</v>
      </c>
      <c r="E14" s="1740">
        <f t="shared" si="4"/>
        <v>0.52926023612307849</v>
      </c>
      <c r="F14" s="1742">
        <v>1809250</v>
      </c>
      <c r="G14" s="1743">
        <f t="shared" si="5"/>
        <v>0.50378861288763255</v>
      </c>
      <c r="H14" s="1741">
        <v>1782038</v>
      </c>
      <c r="I14" s="1740">
        <f t="shared" si="6"/>
        <v>0.49621138711236751</v>
      </c>
      <c r="J14" s="1742">
        <f t="shared" si="1"/>
        <v>3384848</v>
      </c>
      <c r="K14" s="1740">
        <f t="shared" si="7"/>
        <v>0.48784582399634724</v>
      </c>
      <c r="L14" s="1741">
        <f t="shared" si="2"/>
        <v>3553508</v>
      </c>
      <c r="M14" s="1739">
        <f t="shared" si="8"/>
        <v>0.51215417600365276</v>
      </c>
      <c r="N14" s="1743">
        <f t="shared" si="0"/>
        <v>6938356</v>
      </c>
      <c r="O14" s="1744">
        <f t="shared" si="10"/>
        <v>1.0152701569775728</v>
      </c>
      <c r="P14" s="1745">
        <f t="shared" si="11"/>
        <v>0.98495951361061218</v>
      </c>
      <c r="Q14" s="1746">
        <f t="shared" si="9"/>
        <v>0.88942968269290479</v>
      </c>
      <c r="R14" s="1737"/>
      <c r="S14" s="31"/>
      <c r="T14" s="31"/>
      <c r="U14" s="15"/>
    </row>
    <row r="15" spans="1:21" ht="25.5" customHeight="1">
      <c r="A15" s="1720">
        <v>2017</v>
      </c>
      <c r="B15" s="1721">
        <v>1677875</v>
      </c>
      <c r="C15" s="1722">
        <f t="shared" si="3"/>
        <v>0.47308221078369456</v>
      </c>
      <c r="D15" s="1723">
        <v>1868813</v>
      </c>
      <c r="E15" s="1722">
        <f t="shared" si="4"/>
        <v>0.5269177892163055</v>
      </c>
      <c r="F15" s="1724">
        <v>1977166</v>
      </c>
      <c r="G15" s="1725">
        <f t="shared" si="5"/>
        <v>0.50662892764603629</v>
      </c>
      <c r="H15" s="1723">
        <v>1925426</v>
      </c>
      <c r="I15" s="1722">
        <f t="shared" si="6"/>
        <v>0.49337107235396371</v>
      </c>
      <c r="J15" s="1724">
        <f t="shared" si="1"/>
        <v>3655041</v>
      </c>
      <c r="K15" s="1722">
        <f t="shared" si="7"/>
        <v>0.49065694939645171</v>
      </c>
      <c r="L15" s="1723">
        <f t="shared" si="2"/>
        <v>3794239</v>
      </c>
      <c r="M15" s="1721">
        <f t="shared" si="8"/>
        <v>0.50934305060354823</v>
      </c>
      <c r="N15" s="1725">
        <f t="shared" si="0"/>
        <v>7449280</v>
      </c>
      <c r="O15" s="1726">
        <f t="shared" si="10"/>
        <v>1.0268719753446769</v>
      </c>
      <c r="P15" s="1727">
        <f t="shared" si="11"/>
        <v>0.97383123116622483</v>
      </c>
      <c r="Q15" s="1728">
        <f t="shared" si="9"/>
        <v>0.89782926381612282</v>
      </c>
      <c r="R15" s="15"/>
      <c r="T15" s="31"/>
      <c r="U15" s="15"/>
    </row>
    <row r="16" spans="1:21" ht="25.5" customHeight="1">
      <c r="A16" s="1720">
        <v>2018</v>
      </c>
      <c r="B16" s="1721">
        <v>1712181</v>
      </c>
      <c r="C16" s="1722">
        <f t="shared" si="3"/>
        <v>0.47295857906440342</v>
      </c>
      <c r="D16" s="1723">
        <v>1907969</v>
      </c>
      <c r="E16" s="1722">
        <f t="shared" si="4"/>
        <v>0.52704142093559658</v>
      </c>
      <c r="F16" s="1724">
        <v>2096180</v>
      </c>
      <c r="G16" s="1725">
        <f t="shared" si="5"/>
        <v>0.50461881561015964</v>
      </c>
      <c r="H16" s="1723">
        <v>2057807</v>
      </c>
      <c r="I16" s="1722">
        <f t="shared" si="6"/>
        <v>0.49538118438984041</v>
      </c>
      <c r="J16" s="1724">
        <f t="shared" si="1"/>
        <v>3808361</v>
      </c>
      <c r="K16" s="1722">
        <f t="shared" si="7"/>
        <v>0.48987572511263949</v>
      </c>
      <c r="L16" s="1723">
        <f t="shared" si="2"/>
        <v>3965776</v>
      </c>
      <c r="M16" s="1721">
        <f t="shared" si="8"/>
        <v>0.51012427488736045</v>
      </c>
      <c r="N16" s="1725">
        <f t="shared" si="0"/>
        <v>7774137</v>
      </c>
      <c r="O16" s="1726">
        <f t="shared" si="10"/>
        <v>1.0186475213661923</v>
      </c>
      <c r="P16" s="1727">
        <f t="shared" si="11"/>
        <v>0.9816938430859945</v>
      </c>
      <c r="Q16" s="1728">
        <f t="shared" si="9"/>
        <v>0.8973840769949617</v>
      </c>
      <c r="R16" s="15"/>
      <c r="S16" s="15"/>
      <c r="T16" s="31"/>
      <c r="U16" s="15"/>
    </row>
    <row r="17" spans="1:34" ht="25.5" customHeight="1">
      <c r="A17" s="1738">
        <v>2019</v>
      </c>
      <c r="B17" s="1739">
        <v>1758351</v>
      </c>
      <c r="C17" s="1740">
        <f t="shared" si="3"/>
        <v>0.47188066754296931</v>
      </c>
      <c r="D17" s="1741">
        <v>1967911</v>
      </c>
      <c r="E17" s="1740">
        <f t="shared" si="4"/>
        <v>0.52811933245703069</v>
      </c>
      <c r="F17" s="1742">
        <v>2126390</v>
      </c>
      <c r="G17" s="1743">
        <f t="shared" si="5"/>
        <v>0.50285184837469832</v>
      </c>
      <c r="H17" s="1741">
        <v>2102271</v>
      </c>
      <c r="I17" s="1740">
        <f t="shared" si="6"/>
        <v>0.49714815162530174</v>
      </c>
      <c r="J17" s="1742">
        <f t="shared" si="1"/>
        <v>3884741</v>
      </c>
      <c r="K17" s="1740">
        <f t="shared" si="7"/>
        <v>0.48834426178606632</v>
      </c>
      <c r="L17" s="1741">
        <f t="shared" si="2"/>
        <v>4070182</v>
      </c>
      <c r="M17" s="1739">
        <f t="shared" si="8"/>
        <v>0.51165573821393373</v>
      </c>
      <c r="N17" s="1743">
        <f t="shared" si="0"/>
        <v>7954923</v>
      </c>
      <c r="O17" s="1744">
        <f t="shared" si="10"/>
        <v>1.0114728310479477</v>
      </c>
      <c r="P17" s="1745">
        <f t="shared" si="11"/>
        <v>0.98865730181199118</v>
      </c>
      <c r="Q17" s="1746">
        <f t="shared" si="9"/>
        <v>0.89351144436918128</v>
      </c>
      <c r="R17" s="15"/>
      <c r="S17" s="15"/>
      <c r="T17" s="31"/>
      <c r="U17" s="15"/>
      <c r="AA17" s="41" t="s">
        <v>6</v>
      </c>
    </row>
    <row r="18" spans="1:34" s="191" customFormat="1" ht="25.5" customHeight="1">
      <c r="A18" s="1711">
        <v>2020</v>
      </c>
      <c r="B18" s="1712">
        <v>2853424</v>
      </c>
      <c r="C18" s="1713">
        <f t="shared" si="3"/>
        <v>0.49652060898173761</v>
      </c>
      <c r="D18" s="1714">
        <v>2893415</v>
      </c>
      <c r="E18" s="1713">
        <f t="shared" si="4"/>
        <v>0.50347939101826233</v>
      </c>
      <c r="F18" s="1715">
        <v>2107686</v>
      </c>
      <c r="G18" s="1716">
        <f t="shared" si="5"/>
        <v>0.50005563591854907</v>
      </c>
      <c r="H18" s="1714">
        <v>2107217</v>
      </c>
      <c r="I18" s="1713">
        <f t="shared" si="6"/>
        <v>0.49994436408145099</v>
      </c>
      <c r="J18" s="1715">
        <f t="shared" si="1"/>
        <v>4961110</v>
      </c>
      <c r="K18" s="1713">
        <f t="shared" si="7"/>
        <v>0.49801631080186576</v>
      </c>
      <c r="L18" s="1714">
        <f t="shared" si="2"/>
        <v>5000632</v>
      </c>
      <c r="M18" s="1712">
        <f t="shared" si="8"/>
        <v>0.50198368919813419</v>
      </c>
      <c r="N18" s="1716">
        <f t="shared" si="0"/>
        <v>9961742</v>
      </c>
      <c r="O18" s="1717">
        <f t="shared" si="10"/>
        <v>1.0002225684397952</v>
      </c>
      <c r="P18" s="1718">
        <f t="shared" si="11"/>
        <v>0.99977748108589226</v>
      </c>
      <c r="Q18" s="1719">
        <f t="shared" si="9"/>
        <v>0.9861786159261634</v>
      </c>
      <c r="R18" s="15"/>
      <c r="S18" s="15"/>
      <c r="T18" s="31"/>
      <c r="U18" s="15"/>
    </row>
    <row r="19" spans="1:34" s="191" customFormat="1" ht="25.5" customHeight="1">
      <c r="A19" s="1711">
        <v>2021</v>
      </c>
      <c r="B19" s="1712">
        <v>2856987</v>
      </c>
      <c r="C19" s="1713">
        <f t="shared" si="3"/>
        <v>0.49708783844797927</v>
      </c>
      <c r="D19" s="1714">
        <v>2890462</v>
      </c>
      <c r="E19" s="1713">
        <f t="shared" si="4"/>
        <v>0.50291216155202079</v>
      </c>
      <c r="F19" s="1715">
        <v>2140921</v>
      </c>
      <c r="G19" s="1716">
        <f t="shared" si="5"/>
        <v>0.49958964931526156</v>
      </c>
      <c r="H19" s="1714">
        <v>2144438</v>
      </c>
      <c r="I19" s="1713">
        <f t="shared" si="6"/>
        <v>0.50041035068473838</v>
      </c>
      <c r="J19" s="1715">
        <f>+F19+B19</f>
        <v>4997908</v>
      </c>
      <c r="K19" s="1713">
        <f t="shared" si="7"/>
        <v>0.49815644832433753</v>
      </c>
      <c r="L19" s="1714">
        <f>+H19+D19</f>
        <v>5034900</v>
      </c>
      <c r="M19" s="1712">
        <f t="shared" si="8"/>
        <v>0.50184355167566252</v>
      </c>
      <c r="N19" s="1716">
        <f>J19+L19</f>
        <v>10032808</v>
      </c>
      <c r="O19" s="1717">
        <f t="shared" si="10"/>
        <v>0.99835994325786059</v>
      </c>
      <c r="P19" s="1718">
        <f t="shared" si="11"/>
        <v>1.0016427509469055</v>
      </c>
      <c r="Q19" s="1719">
        <f t="shared" si="9"/>
        <v>0.98841880640534285</v>
      </c>
      <c r="R19" s="1747"/>
      <c r="S19" s="15"/>
      <c r="T19" s="31"/>
      <c r="U19" s="15"/>
    </row>
    <row r="20" spans="1:34" ht="25.5" customHeight="1">
      <c r="A20" s="1749" t="str">
        <f>+'Resumen EEp'!O5</f>
        <v>Nov.2022</v>
      </c>
      <c r="B20" s="1721">
        <f>+'Resumen EEp'!D39</f>
        <v>2885100</v>
      </c>
      <c r="C20" s="1722">
        <f t="shared" si="3"/>
        <v>0.49809341284366609</v>
      </c>
      <c r="D20" s="1723">
        <f>+'Resumen EEp'!E39</f>
        <v>2907187</v>
      </c>
      <c r="E20" s="1722">
        <f t="shared" si="4"/>
        <v>0.50190658715633396</v>
      </c>
      <c r="F20" s="1724">
        <f>+'Resumen EEp'!D30</f>
        <v>2273191</v>
      </c>
      <c r="G20" s="1725">
        <f t="shared" si="5"/>
        <v>0.4986776172013308</v>
      </c>
      <c r="H20" s="1723">
        <f>+'Resumen EEp'!E30</f>
        <v>2285247</v>
      </c>
      <c r="I20" s="1722">
        <f t="shared" si="6"/>
        <v>0.50132238279866914</v>
      </c>
      <c r="J20" s="1724">
        <f>+B20+F20</f>
        <v>5158291</v>
      </c>
      <c r="K20" s="1722">
        <f t="shared" si="7"/>
        <v>0.49835069524115461</v>
      </c>
      <c r="L20" s="1723">
        <f>+H20+D20</f>
        <v>5192434</v>
      </c>
      <c r="M20" s="1721">
        <f t="shared" si="8"/>
        <v>0.50164930475884539</v>
      </c>
      <c r="N20" s="1725">
        <f t="shared" si="0"/>
        <v>10350725</v>
      </c>
      <c r="O20" s="1726">
        <f t="shared" si="10"/>
        <v>0.99472442147391504</v>
      </c>
      <c r="P20" s="1727">
        <f t="shared" si="11"/>
        <v>1.0053035578620537</v>
      </c>
      <c r="Q20" s="1728">
        <f t="shared" si="9"/>
        <v>0.99240262150319192</v>
      </c>
      <c r="R20" s="1748"/>
      <c r="S20" s="15"/>
      <c r="T20" s="31"/>
      <c r="U20" s="15"/>
    </row>
    <row r="21" spans="1:34" ht="47.25" customHeight="1">
      <c r="A21" s="2046" t="s">
        <v>449</v>
      </c>
      <c r="B21" s="2047"/>
      <c r="C21" s="2047"/>
      <c r="D21" s="2047"/>
      <c r="E21" s="2047"/>
      <c r="F21" s="2047"/>
      <c r="G21" s="2047"/>
      <c r="H21" s="2047"/>
      <c r="I21" s="2047"/>
      <c r="J21" s="2047"/>
      <c r="K21" s="2047"/>
      <c r="L21" s="2047"/>
      <c r="M21" s="2047"/>
      <c r="N21" s="2047"/>
      <c r="O21" s="2047"/>
      <c r="P21" s="2047"/>
      <c r="Q21" s="2048"/>
      <c r="R21" s="2045"/>
      <c r="S21" s="2045"/>
      <c r="T21" s="2045"/>
      <c r="U21" s="2045"/>
      <c r="V21" s="2045"/>
      <c r="W21" s="2045"/>
      <c r="X21" s="2045"/>
      <c r="Y21" s="2045"/>
      <c r="Z21" s="2045"/>
      <c r="AA21" s="2045"/>
      <c r="AB21" s="2045"/>
      <c r="AC21" s="2045"/>
      <c r="AD21" s="2045"/>
      <c r="AE21" s="2045"/>
      <c r="AF21" s="2045"/>
      <c r="AG21" s="2045"/>
      <c r="AH21" s="2045"/>
    </row>
    <row r="22" spans="1:34" ht="25.5" customHeight="1">
      <c r="A22" s="15"/>
      <c r="B22" s="194"/>
      <c r="C22" s="194"/>
      <c r="D22" s="194"/>
      <c r="E22" s="194"/>
      <c r="F22" s="194"/>
      <c r="G22" s="194"/>
      <c r="H22" s="194"/>
      <c r="I22" s="194"/>
      <c r="J22" s="194"/>
      <c r="K22" s="194"/>
      <c r="L22" s="194"/>
      <c r="M22" s="194"/>
      <c r="N22" s="194"/>
      <c r="O22" s="15"/>
      <c r="P22" s="15"/>
      <c r="Q22" s="15"/>
      <c r="R22" s="15"/>
      <c r="S22" s="15"/>
      <c r="T22" s="31"/>
      <c r="U22" s="15"/>
    </row>
    <row r="23" spans="1:34" ht="25.5" customHeight="1">
      <c r="A23" s="15"/>
      <c r="B23" s="194"/>
      <c r="C23" s="194"/>
      <c r="D23" s="194"/>
      <c r="E23" s="194"/>
      <c r="F23" s="194"/>
      <c r="G23" s="194"/>
      <c r="H23" s="194"/>
      <c r="I23" s="194"/>
      <c r="J23" s="194"/>
      <c r="K23" s="194"/>
      <c r="L23" s="194"/>
      <c r="M23" s="194"/>
      <c r="N23" s="194"/>
      <c r="O23" s="15"/>
      <c r="P23" s="15"/>
      <c r="Q23" s="15"/>
      <c r="R23" s="15"/>
      <c r="S23" s="15"/>
      <c r="T23" s="31"/>
      <c r="U23" s="15"/>
    </row>
    <row r="24" spans="1:34" ht="25.5" customHeight="1">
      <c r="A24" s="15"/>
      <c r="B24" s="194"/>
      <c r="C24" s="194"/>
      <c r="D24" s="194"/>
      <c r="E24" s="194"/>
      <c r="F24" s="194"/>
      <c r="G24" s="194"/>
      <c r="H24" s="194"/>
      <c r="I24" s="194"/>
      <c r="J24" s="194"/>
      <c r="K24" s="194"/>
      <c r="L24" s="194"/>
      <c r="M24" s="194"/>
      <c r="N24" s="194"/>
      <c r="O24" s="15"/>
      <c r="P24" s="15"/>
      <c r="Q24" s="15"/>
      <c r="R24" s="15"/>
      <c r="S24" s="15"/>
      <c r="T24" s="31"/>
      <c r="U24" s="15"/>
    </row>
    <row r="25" spans="1:34" ht="25.5" customHeight="1">
      <c r="A25" s="15"/>
      <c r="B25" s="194"/>
      <c r="C25" s="194"/>
      <c r="D25" s="194"/>
      <c r="E25" s="194"/>
      <c r="F25" s="194"/>
      <c r="G25" s="194"/>
      <c r="H25" s="194"/>
      <c r="I25" s="194"/>
      <c r="J25" s="194"/>
      <c r="K25" s="194"/>
      <c r="L25" s="194"/>
      <c r="M25" s="194"/>
      <c r="N25" s="194"/>
      <c r="O25" s="15"/>
      <c r="P25" s="15"/>
      <c r="Q25" s="15"/>
      <c r="R25" s="15"/>
      <c r="S25" s="15"/>
      <c r="T25" s="31"/>
      <c r="U25" s="15"/>
    </row>
    <row r="26" spans="1:34" ht="25.5" customHeight="1">
      <c r="A26" s="15"/>
      <c r="B26" s="194"/>
      <c r="C26" s="194"/>
      <c r="D26" s="194"/>
      <c r="E26" s="194"/>
      <c r="F26" s="194"/>
      <c r="G26" s="194"/>
      <c r="H26" s="194"/>
      <c r="I26" s="194"/>
      <c r="J26" s="194"/>
      <c r="K26" s="194"/>
      <c r="L26" s="194"/>
      <c r="M26" s="194"/>
      <c r="N26" s="194"/>
      <c r="O26" s="15"/>
      <c r="P26" s="15"/>
      <c r="Q26" s="15"/>
      <c r="R26" s="15"/>
      <c r="S26" s="15"/>
      <c r="T26" s="15"/>
      <c r="U26" s="15"/>
    </row>
    <row r="27" spans="1:34" ht="25.5" customHeight="1">
      <c r="A27" s="15"/>
      <c r="B27" s="194"/>
      <c r="C27" s="194"/>
      <c r="D27" s="194"/>
      <c r="E27" s="194"/>
      <c r="F27" s="194"/>
      <c r="G27" s="194"/>
      <c r="H27" s="194"/>
      <c r="I27" s="194"/>
      <c r="J27" s="194"/>
      <c r="K27" s="194"/>
      <c r="L27" s="194"/>
      <c r="M27" s="194"/>
      <c r="N27" s="194"/>
      <c r="O27" s="15"/>
      <c r="P27" s="15"/>
      <c r="Q27" s="15"/>
      <c r="R27" s="15"/>
      <c r="S27" s="15"/>
      <c r="T27" s="15"/>
      <c r="U27" s="15"/>
    </row>
    <row r="28" spans="1:34" ht="25.5" customHeight="1">
      <c r="A28" s="15"/>
      <c r="B28" s="194"/>
      <c r="C28" s="194"/>
      <c r="D28" s="194"/>
      <c r="E28" s="194"/>
      <c r="F28" s="194"/>
      <c r="G28" s="194"/>
      <c r="H28" s="194"/>
      <c r="I28" s="194"/>
      <c r="J28" s="194"/>
      <c r="K28" s="194"/>
      <c r="L28" s="194"/>
      <c r="M28" s="194"/>
      <c r="N28" s="194"/>
      <c r="O28" s="15"/>
      <c r="P28" s="15"/>
      <c r="Q28" s="15"/>
      <c r="R28" s="15"/>
      <c r="S28" s="15"/>
      <c r="T28" s="15"/>
      <c r="U28" s="15"/>
    </row>
    <row r="29" spans="1:34" ht="25.5" customHeight="1">
      <c r="A29" s="15"/>
      <c r="B29" s="194"/>
      <c r="C29" s="194"/>
      <c r="D29" s="194"/>
      <c r="E29" s="194"/>
      <c r="F29" s="194"/>
      <c r="G29" s="194"/>
      <c r="H29" s="194"/>
      <c r="I29" s="194"/>
      <c r="J29" s="194"/>
      <c r="K29" s="194"/>
      <c r="L29" s="194"/>
      <c r="M29" s="194"/>
      <c r="N29" s="194"/>
      <c r="O29" s="15"/>
      <c r="P29" s="15"/>
      <c r="Q29" s="15"/>
      <c r="R29" s="15"/>
      <c r="S29" s="15"/>
      <c r="T29" s="15"/>
      <c r="U29" s="15"/>
    </row>
    <row r="30" spans="1:34" ht="25.5" customHeight="1">
      <c r="A30" s="15"/>
      <c r="B30" s="194"/>
      <c r="C30" s="194"/>
      <c r="D30" s="194"/>
      <c r="E30" s="194"/>
      <c r="F30" s="194"/>
      <c r="G30" s="194"/>
      <c r="H30" s="194"/>
      <c r="I30" s="194"/>
      <c r="J30" s="194"/>
      <c r="K30" s="194"/>
      <c r="L30" s="194"/>
      <c r="M30" s="194"/>
      <c r="N30" s="194"/>
      <c r="O30" s="15"/>
      <c r="P30" s="15"/>
      <c r="Q30" s="15"/>
      <c r="R30" s="15"/>
      <c r="S30" s="15"/>
      <c r="T30" s="15"/>
      <c r="U30" s="15"/>
    </row>
    <row r="31" spans="1:34" ht="96.75" customHeight="1">
      <c r="A31" s="15"/>
      <c r="B31" s="194"/>
      <c r="C31" s="194"/>
      <c r="D31" s="194"/>
      <c r="E31" s="194"/>
      <c r="F31" s="194"/>
      <c r="G31" s="194"/>
      <c r="H31" s="194"/>
      <c r="I31" s="194"/>
      <c r="J31" s="194"/>
      <c r="K31" s="194"/>
      <c r="L31" s="194"/>
      <c r="M31" s="194"/>
      <c r="N31" s="194"/>
      <c r="O31" s="15"/>
      <c r="P31" s="15"/>
      <c r="Q31" s="15"/>
      <c r="R31" s="15"/>
      <c r="S31" s="15"/>
      <c r="T31" s="15"/>
      <c r="U31" s="15"/>
    </row>
    <row r="32" spans="1:34" ht="25.5" customHeight="1">
      <c r="A32" s="15"/>
      <c r="B32" s="194"/>
      <c r="C32" s="194"/>
      <c r="D32" s="194"/>
      <c r="E32" s="194"/>
      <c r="F32" s="194"/>
      <c r="G32" s="194"/>
      <c r="H32" s="194"/>
      <c r="I32" s="194"/>
      <c r="J32" s="194"/>
      <c r="K32" s="194"/>
      <c r="L32" s="194"/>
      <c r="M32" s="194"/>
      <c r="N32" s="194"/>
      <c r="O32" s="15"/>
      <c r="P32" s="15"/>
      <c r="Q32" s="15"/>
      <c r="R32" s="15"/>
      <c r="S32" s="15"/>
      <c r="T32" s="15"/>
      <c r="U32" s="15"/>
    </row>
    <row r="33" spans="1:22" ht="25.5" customHeight="1">
      <c r="A33" s="15"/>
      <c r="B33" s="194"/>
      <c r="C33" s="194"/>
      <c r="D33" s="194"/>
      <c r="E33" s="194"/>
      <c r="F33" s="194"/>
      <c r="G33" s="194"/>
      <c r="H33" s="194"/>
      <c r="I33" s="194"/>
      <c r="J33" s="194"/>
      <c r="K33" s="194"/>
      <c r="L33" s="194"/>
      <c r="M33" s="194"/>
      <c r="N33" s="194"/>
      <c r="O33" s="15"/>
      <c r="P33" s="15"/>
      <c r="Q33" s="15"/>
      <c r="R33" s="15"/>
      <c r="S33" s="15"/>
      <c r="T33" s="15"/>
      <c r="U33" s="15"/>
    </row>
    <row r="34" spans="1:22" ht="25.5" customHeight="1">
      <c r="A34" s="15"/>
      <c r="B34" s="194"/>
      <c r="C34" s="194"/>
      <c r="D34" s="194"/>
      <c r="E34" s="194"/>
      <c r="F34" s="194"/>
      <c r="G34" s="194"/>
      <c r="H34" s="194"/>
      <c r="I34" s="194"/>
      <c r="J34" s="194"/>
      <c r="K34" s="194"/>
      <c r="L34" s="194"/>
      <c r="M34" s="194"/>
      <c r="N34" s="194"/>
      <c r="O34" s="15"/>
      <c r="P34" s="15"/>
      <c r="Q34" s="15"/>
      <c r="R34" s="15"/>
      <c r="S34" s="15"/>
      <c r="T34" s="15"/>
      <c r="U34" s="15"/>
    </row>
    <row r="35" spans="1:22" ht="25.5" customHeight="1">
      <c r="A35" s="15"/>
      <c r="B35" s="194"/>
      <c r="C35" s="194"/>
      <c r="D35" s="194"/>
      <c r="E35" s="194"/>
      <c r="F35" s="194"/>
      <c r="G35" s="194"/>
      <c r="H35" s="194"/>
      <c r="I35" s="194"/>
      <c r="J35" s="194"/>
      <c r="K35" s="194"/>
      <c r="L35" s="194"/>
      <c r="M35" s="194"/>
      <c r="N35" s="194"/>
      <c r="O35" s="15"/>
      <c r="P35" s="15"/>
      <c r="Q35" s="15"/>
      <c r="R35" s="15"/>
      <c r="S35" s="15"/>
      <c r="T35" s="15"/>
      <c r="U35" s="15"/>
    </row>
    <row r="36" spans="1:22" ht="25.5" customHeight="1">
      <c r="A36" s="15"/>
      <c r="B36" s="194"/>
      <c r="C36" s="194"/>
      <c r="D36" s="194"/>
      <c r="E36" s="194"/>
      <c r="F36" s="194"/>
      <c r="G36" s="194"/>
      <c r="H36" s="194"/>
      <c r="I36" s="194"/>
      <c r="J36" s="194"/>
      <c r="K36" s="194"/>
      <c r="L36" s="194"/>
      <c r="M36" s="194"/>
      <c r="N36" s="194"/>
      <c r="O36" s="15"/>
      <c r="P36" s="15"/>
      <c r="Q36" s="15"/>
      <c r="R36" s="15"/>
      <c r="S36" s="15"/>
      <c r="T36" s="15"/>
      <c r="U36" s="49"/>
    </row>
    <row r="37" spans="1:22" ht="25.5" customHeight="1">
      <c r="A37" s="15"/>
      <c r="B37" s="194"/>
      <c r="C37" s="194"/>
      <c r="D37" s="194"/>
      <c r="E37" s="194"/>
      <c r="F37" s="194"/>
      <c r="G37" s="194"/>
      <c r="H37" s="194"/>
      <c r="I37" s="194"/>
      <c r="J37" s="194"/>
      <c r="K37" s="194"/>
      <c r="L37" s="194"/>
      <c r="M37" s="194"/>
      <c r="N37" s="194"/>
      <c r="O37" s="15"/>
      <c r="P37" s="15"/>
      <c r="Q37" s="15"/>
      <c r="R37" s="15"/>
      <c r="S37" s="15"/>
      <c r="T37" s="15"/>
      <c r="U37" s="49"/>
    </row>
    <row r="38" spans="1:22" ht="25.5" customHeight="1">
      <c r="A38" s="15"/>
      <c r="B38" s="194"/>
      <c r="C38" s="194"/>
      <c r="D38" s="194"/>
      <c r="E38" s="194"/>
      <c r="F38" s="194"/>
      <c r="G38" s="194"/>
      <c r="H38" s="194"/>
      <c r="I38" s="194"/>
      <c r="J38" s="194"/>
      <c r="K38" s="194"/>
      <c r="L38" s="194"/>
      <c r="M38" s="194"/>
      <c r="N38" s="194"/>
      <c r="O38" s="15"/>
      <c r="P38" s="15"/>
      <c r="Q38" s="15"/>
      <c r="R38" s="15"/>
      <c r="S38" s="15"/>
      <c r="T38" s="15"/>
      <c r="U38" s="49"/>
    </row>
    <row r="39" spans="1:22">
      <c r="A39" s="15"/>
      <c r="B39" s="194"/>
      <c r="C39" s="194"/>
      <c r="D39" s="194"/>
      <c r="E39" s="194"/>
      <c r="F39" s="194"/>
      <c r="G39" s="194"/>
      <c r="H39" s="194"/>
      <c r="I39" s="194"/>
      <c r="J39" s="194"/>
      <c r="K39" s="194"/>
      <c r="L39" s="194"/>
      <c r="M39" s="194"/>
      <c r="N39" s="194"/>
      <c r="O39" s="15"/>
      <c r="P39" s="15"/>
      <c r="U39" s="49"/>
      <c r="V39" s="50"/>
    </row>
    <row r="40" spans="1:22">
      <c r="A40" s="15"/>
      <c r="B40" s="194"/>
      <c r="C40" s="194"/>
      <c r="D40" s="194"/>
      <c r="E40" s="194"/>
      <c r="F40" s="194"/>
      <c r="G40" s="194"/>
      <c r="H40" s="194"/>
      <c r="I40" s="194"/>
      <c r="J40" s="194"/>
      <c r="K40" s="194"/>
      <c r="L40" s="194"/>
      <c r="M40" s="194"/>
      <c r="N40" s="194"/>
      <c r="U40" s="49"/>
      <c r="V40" s="50"/>
    </row>
    <row r="41" spans="1:22" ht="23.25">
      <c r="A41" s="15"/>
      <c r="B41" s="194"/>
      <c r="C41" s="194"/>
      <c r="D41" s="194"/>
      <c r="E41" s="194"/>
      <c r="F41" s="194"/>
      <c r="G41" s="194"/>
      <c r="H41" s="194"/>
      <c r="I41" s="194"/>
      <c r="J41" s="194"/>
      <c r="K41" s="194"/>
      <c r="L41" s="194"/>
      <c r="M41" s="194"/>
      <c r="N41" s="194"/>
      <c r="U41" s="140"/>
      <c r="V41" s="50"/>
    </row>
    <row r="42" spans="1:22">
      <c r="A42" s="15"/>
      <c r="B42" s="194"/>
      <c r="C42" s="194"/>
      <c r="D42" s="194"/>
      <c r="E42" s="194"/>
      <c r="F42" s="194"/>
      <c r="G42" s="194"/>
      <c r="H42" s="194"/>
      <c r="I42" s="194"/>
      <c r="J42" s="194"/>
      <c r="K42" s="194"/>
      <c r="L42" s="194"/>
      <c r="M42" s="194"/>
      <c r="N42" s="194"/>
      <c r="U42" s="50"/>
      <c r="V42" s="50"/>
    </row>
    <row r="43" spans="1:22" ht="51" customHeight="1">
      <c r="A43" s="15"/>
      <c r="B43" s="194"/>
      <c r="C43" s="194"/>
      <c r="D43" s="194"/>
      <c r="E43" s="194"/>
      <c r="F43" s="194"/>
      <c r="G43" s="194"/>
      <c r="H43" s="194"/>
      <c r="I43" s="194"/>
      <c r="J43" s="194"/>
      <c r="K43" s="194"/>
      <c r="L43" s="194"/>
      <c r="M43" s="194"/>
      <c r="N43" s="194"/>
      <c r="U43" s="50"/>
      <c r="V43" s="50"/>
    </row>
    <row r="44" spans="1:22" ht="78" customHeight="1">
      <c r="Q44" s="140"/>
      <c r="R44" s="161"/>
      <c r="S44" s="140"/>
      <c r="T44" s="140"/>
      <c r="U44" s="50"/>
      <c r="V44" s="50"/>
    </row>
    <row r="45" spans="1:22" ht="23.25">
      <c r="O45" s="140"/>
      <c r="P45" s="604"/>
      <c r="U45" s="50"/>
    </row>
    <row r="46" spans="1:22">
      <c r="U46" s="50"/>
    </row>
    <row r="47" spans="1:22">
      <c r="U47" s="50"/>
    </row>
    <row r="49" spans="10:14">
      <c r="J49" s="195"/>
      <c r="K49" s="195"/>
      <c r="L49" s="195"/>
      <c r="M49" s="195"/>
      <c r="N49" s="195"/>
    </row>
  </sheetData>
  <mergeCells count="4">
    <mergeCell ref="R21:AH21"/>
    <mergeCell ref="A21:Q21"/>
    <mergeCell ref="A1:Q1"/>
    <mergeCell ref="A2:Q2"/>
  </mergeCells>
  <printOptions horizontalCentered="1" verticalCentered="1"/>
  <pageMargins left="0.39370078740157483" right="0.39370078740157483" top="0.23622047244094491" bottom="0.23622047244094491" header="0.31496062992125984" footer="0.31496062992125984"/>
  <pageSetup scale="44" orientation="landscape" r:id="rId1"/>
  <drawing r:id="rId2"/>
  <tableParts count="1">
    <tablePart r:id="rId3"/>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9" tint="-0.249977111117893"/>
  </sheetPr>
  <dimension ref="A1"/>
  <sheetViews>
    <sheetView showGridLines="0" showRowColHeaders="0" view="pageBreakPreview" zoomScale="85" zoomScaleNormal="100" zoomScaleSheetLayoutView="85" workbookViewId="0">
      <selection activeCell="P26" sqref="P26"/>
    </sheetView>
  </sheetViews>
  <sheetFormatPr baseColWidth="10" defaultColWidth="11.42578125" defaultRowHeight="15"/>
  <cols>
    <col min="1" max="6" width="11.42578125" style="41"/>
    <col min="7" max="7" width="35.7109375" style="41" customWidth="1"/>
    <col min="8" max="16384" width="11.42578125" style="41"/>
  </cols>
  <sheetData/>
  <pageMargins left="0.7" right="0.7" top="0.75" bottom="0.75" header="0.3" footer="0.3"/>
  <pageSetup scale="77"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9" tint="-0.249977111117893"/>
    <pageSetUpPr fitToPage="1"/>
  </sheetPr>
  <dimension ref="A6:Q54"/>
  <sheetViews>
    <sheetView showGridLines="0" view="pageBreakPreview" zoomScale="55" zoomScaleNormal="100" zoomScaleSheetLayoutView="55" workbookViewId="0">
      <selection activeCell="O10" sqref="O10"/>
    </sheetView>
  </sheetViews>
  <sheetFormatPr baseColWidth="10" defaultColWidth="11.42578125" defaultRowHeight="15"/>
  <cols>
    <col min="1" max="6" width="12.85546875" style="41" customWidth="1"/>
    <col min="7" max="7" width="22.140625" style="41" customWidth="1"/>
    <col min="8" max="8" width="12.85546875" style="41" customWidth="1"/>
    <col min="9" max="9" width="39.42578125" style="41" customWidth="1"/>
    <col min="10" max="10" width="27.140625" style="41" customWidth="1"/>
    <col min="11" max="11" width="8.7109375" style="191" customWidth="1"/>
    <col min="12" max="12" width="19" style="98" customWidth="1"/>
    <col min="13" max="13" width="14.28515625" style="98" customWidth="1"/>
    <col min="14" max="14" width="12.85546875" style="98" customWidth="1"/>
    <col min="15" max="15" width="11.42578125" style="98"/>
    <col min="16" max="16" width="11.28515625" style="98" customWidth="1"/>
    <col min="17" max="16384" width="11.42578125" style="41"/>
  </cols>
  <sheetData>
    <row r="6" spans="1:17" ht="11.25" customHeight="1"/>
    <row r="7" spans="1:17" ht="409.5" customHeight="1">
      <c r="A7" s="2053" t="s">
        <v>1183</v>
      </c>
      <c r="B7" s="2053"/>
      <c r="C7" s="2053"/>
      <c r="D7" s="2053"/>
      <c r="E7" s="2053"/>
      <c r="F7" s="2053"/>
      <c r="G7" s="2053"/>
      <c r="H7" s="2053"/>
      <c r="I7" s="2053"/>
      <c r="J7" s="2053"/>
      <c r="L7" s="1169"/>
    </row>
    <row r="8" spans="1:17">
      <c r="A8" s="2053"/>
      <c r="B8" s="2053"/>
      <c r="C8" s="2053"/>
      <c r="D8" s="2053"/>
      <c r="E8" s="2053"/>
      <c r="F8" s="2053"/>
      <c r="G8" s="2053"/>
      <c r="H8" s="2053"/>
      <c r="I8" s="2053"/>
      <c r="J8" s="2053"/>
    </row>
    <row r="9" spans="1:17">
      <c r="A9" s="2053"/>
      <c r="B9" s="2053"/>
      <c r="C9" s="2053"/>
      <c r="D9" s="2053"/>
      <c r="E9" s="2053"/>
      <c r="F9" s="2053"/>
      <c r="G9" s="2053"/>
      <c r="H9" s="2053"/>
      <c r="I9" s="2053"/>
      <c r="J9" s="2053"/>
    </row>
    <row r="10" spans="1:17">
      <c r="A10" s="2053"/>
      <c r="B10" s="2053"/>
      <c r="C10" s="2053"/>
      <c r="D10" s="2053"/>
      <c r="E10" s="2053"/>
      <c r="F10" s="2053"/>
      <c r="G10" s="2053"/>
      <c r="H10" s="2053"/>
      <c r="I10" s="2053"/>
      <c r="J10" s="2053"/>
    </row>
    <row r="11" spans="1:17">
      <c r="A11" s="2053"/>
      <c r="B11" s="2053"/>
      <c r="C11" s="2053"/>
      <c r="D11" s="2053"/>
      <c r="E11" s="2053"/>
      <c r="F11" s="2053"/>
      <c r="G11" s="2053"/>
      <c r="H11" s="2053"/>
      <c r="I11" s="2053"/>
      <c r="J11" s="2053"/>
    </row>
    <row r="12" spans="1:17">
      <c r="A12" s="2053"/>
      <c r="B12" s="2053"/>
      <c r="C12" s="2053"/>
      <c r="D12" s="2053"/>
      <c r="E12" s="2053"/>
      <c r="F12" s="2053"/>
      <c r="G12" s="2053"/>
      <c r="H12" s="2053"/>
      <c r="I12" s="2053"/>
      <c r="J12" s="2053"/>
    </row>
    <row r="13" spans="1:17">
      <c r="A13" s="2053"/>
      <c r="B13" s="2053"/>
      <c r="C13" s="2053"/>
      <c r="D13" s="2053"/>
      <c r="E13" s="2053"/>
      <c r="F13" s="2053"/>
      <c r="G13" s="2053"/>
      <c r="H13" s="2053"/>
      <c r="I13" s="2053"/>
      <c r="J13" s="2053"/>
    </row>
    <row r="14" spans="1:17">
      <c r="A14" s="2053"/>
      <c r="B14" s="2053"/>
      <c r="C14" s="2053"/>
      <c r="D14" s="2053"/>
      <c r="E14" s="2053"/>
      <c r="F14" s="2053"/>
      <c r="G14" s="2053"/>
      <c r="H14" s="2053"/>
      <c r="I14" s="2053"/>
      <c r="J14" s="2053"/>
    </row>
    <row r="15" spans="1:17">
      <c r="A15" s="2053"/>
      <c r="B15" s="2053"/>
      <c r="C15" s="2053"/>
      <c r="D15" s="2053"/>
      <c r="E15" s="2053"/>
      <c r="F15" s="2053"/>
      <c r="G15" s="2053"/>
      <c r="H15" s="2053"/>
      <c r="I15" s="2053"/>
      <c r="J15" s="2053"/>
      <c r="M15" s="546"/>
    </row>
    <row r="16" spans="1:17">
      <c r="A16" s="2053"/>
      <c r="B16" s="2053"/>
      <c r="C16" s="2053"/>
      <c r="D16" s="2053"/>
      <c r="E16" s="2053"/>
      <c r="F16" s="2053"/>
      <c r="G16" s="2053"/>
      <c r="H16" s="2053"/>
      <c r="I16" s="2053"/>
      <c r="J16" s="2053"/>
      <c r="M16" s="546"/>
      <c r="N16" s="547"/>
      <c r="Q16" s="191"/>
    </row>
    <row r="17" spans="1:17" ht="45">
      <c r="A17" s="2053"/>
      <c r="B17" s="2053"/>
      <c r="C17" s="2053"/>
      <c r="D17" s="2053"/>
      <c r="E17" s="2053"/>
      <c r="F17" s="2053"/>
      <c r="G17" s="2053"/>
      <c r="H17" s="2053"/>
      <c r="I17" s="2053"/>
      <c r="J17" s="2053"/>
      <c r="L17" s="548" t="str">
        <f>+'III.2.2. Afil. SFS RC Anual '!B4</f>
        <v>Afiliados Titulares RC</v>
      </c>
      <c r="M17" s="548" t="str">
        <f>+'III.2.2. Afil. SFS RC Anual '!C4</f>
        <v>Dependientes  Totales RC</v>
      </c>
      <c r="N17" s="548" t="str">
        <f>+'III.2.2. Afil. SFS RC Anual '!D4</f>
        <v>Depend.  Directos  RC</v>
      </c>
      <c r="O17" s="548" t="str">
        <f>+'III.2.2. Afil. SFS RC Anual '!E4</f>
        <v>Depend.  Adicionales RC</v>
      </c>
      <c r="P17" s="548" t="str">
        <f>+'III.2.2. Afil. SFS RC Anual '!F4</f>
        <v xml:space="preserve">Afiliación Total SFS RC </v>
      </c>
      <c r="Q17" s="191"/>
    </row>
    <row r="18" spans="1:17">
      <c r="A18" s="2053"/>
      <c r="B18" s="2053"/>
      <c r="C18" s="2053"/>
      <c r="D18" s="2053"/>
      <c r="E18" s="2053"/>
      <c r="F18" s="2053"/>
      <c r="G18" s="2053"/>
      <c r="H18" s="2053"/>
      <c r="I18" s="2053"/>
      <c r="J18" s="2053"/>
      <c r="L18" s="549">
        <f>+'III.2.2. Afil. SFS RC Anual '!B19</f>
        <v>2072394</v>
      </c>
      <c r="M18" s="549">
        <f>+'III.2.2. Afil. SFS RC Anual '!C19</f>
        <v>2486044</v>
      </c>
      <c r="N18" s="549">
        <f>+'III.2.2. Afil. SFS RC Anual '!D19</f>
        <v>2239967</v>
      </c>
      <c r="O18" s="549">
        <f>+'III.2.2. Afil. SFS RC Anual '!E19</f>
        <v>246077</v>
      </c>
      <c r="P18" s="549">
        <f>+'III.2.2. Afil. SFS RC Anual '!F19</f>
        <v>4558438</v>
      </c>
      <c r="Q18" s="191"/>
    </row>
    <row r="19" spans="1:17">
      <c r="A19" s="2053"/>
      <c r="B19" s="2053"/>
      <c r="C19" s="2053"/>
      <c r="D19" s="2053"/>
      <c r="E19" s="2053"/>
      <c r="F19" s="2053"/>
      <c r="G19" s="2053"/>
      <c r="H19" s="2053"/>
      <c r="I19" s="2053"/>
      <c r="J19" s="2053"/>
      <c r="L19" s="550">
        <f>+L18/$P$18</f>
        <v>0.4546280984846125</v>
      </c>
      <c r="M19" s="550">
        <f>+M18/$P$18</f>
        <v>0.5453719015153875</v>
      </c>
      <c r="N19" s="550">
        <f>+N18/$P$18</f>
        <v>0.4913891556713067</v>
      </c>
      <c r="O19" s="550">
        <f>+O18/$P$18</f>
        <v>5.3982745844080804E-2</v>
      </c>
      <c r="P19" s="550">
        <f>+P18/$P$18</f>
        <v>1</v>
      </c>
      <c r="Q19" s="191"/>
    </row>
    <row r="20" spans="1:17">
      <c r="A20" s="2053"/>
      <c r="B20" s="2053"/>
      <c r="C20" s="2053"/>
      <c r="D20" s="2053"/>
      <c r="E20" s="2053"/>
      <c r="F20" s="2053"/>
      <c r="G20" s="2053"/>
      <c r="H20" s="2053"/>
      <c r="I20" s="2053"/>
      <c r="J20" s="2053"/>
      <c r="Q20" s="191"/>
    </row>
    <row r="21" spans="1:17">
      <c r="A21" s="2053"/>
      <c r="B21" s="2053"/>
      <c r="C21" s="2053"/>
      <c r="D21" s="2053"/>
      <c r="E21" s="2053"/>
      <c r="F21" s="2053"/>
      <c r="G21" s="2053"/>
      <c r="H21" s="2053"/>
      <c r="I21" s="2053"/>
      <c r="J21" s="2053"/>
      <c r="N21" s="98" t="s">
        <v>133</v>
      </c>
      <c r="Q21" s="191"/>
    </row>
    <row r="22" spans="1:17" ht="50.25" customHeight="1">
      <c r="A22" s="2053"/>
      <c r="B22" s="2053"/>
      <c r="C22" s="2053"/>
      <c r="D22" s="2053"/>
      <c r="E22" s="2053"/>
      <c r="F22" s="2053"/>
      <c r="G22" s="2053"/>
      <c r="H22" s="2053"/>
      <c r="I22" s="2053"/>
      <c r="J22" s="2053"/>
      <c r="L22" s="505" t="s">
        <v>779</v>
      </c>
      <c r="M22" s="551">
        <f>+M18/L18</f>
        <v>1.1996000760473153</v>
      </c>
    </row>
    <row r="23" spans="1:17" ht="50.25" customHeight="1">
      <c r="A23" s="2053"/>
      <c r="B23" s="2053"/>
      <c r="C23" s="2053"/>
      <c r="D23" s="2053"/>
      <c r="E23" s="2053"/>
      <c r="F23" s="2053"/>
      <c r="G23" s="2053"/>
      <c r="H23" s="2053"/>
      <c r="I23" s="2053"/>
      <c r="J23" s="2053"/>
      <c r="L23" s="505" t="s">
        <v>780</v>
      </c>
      <c r="M23" s="551">
        <f>+M18/N18</f>
        <v>1.1098574220066635</v>
      </c>
    </row>
    <row r="24" spans="1:17" ht="50.25" customHeight="1">
      <c r="A24" s="2053"/>
      <c r="B24" s="2053"/>
      <c r="C24" s="2053"/>
      <c r="D24" s="2053"/>
      <c r="E24" s="2053"/>
      <c r="F24" s="2053"/>
      <c r="G24" s="2053"/>
      <c r="H24" s="2053"/>
      <c r="I24" s="2053"/>
      <c r="J24" s="2053"/>
      <c r="L24" s="505" t="s">
        <v>781</v>
      </c>
      <c r="M24" s="551">
        <f>+'III.2.2. Afil. SFS RC Anual '!J19</f>
        <v>0.11874045186388303</v>
      </c>
    </row>
    <row r="25" spans="1:17">
      <c r="A25" s="2053"/>
      <c r="B25" s="2053"/>
      <c r="C25" s="2053"/>
      <c r="D25" s="2053"/>
      <c r="E25" s="2053"/>
      <c r="F25" s="2053"/>
      <c r="G25" s="2053"/>
      <c r="H25" s="2053"/>
      <c r="I25" s="2053"/>
      <c r="J25" s="2053"/>
      <c r="L25" s="148"/>
      <c r="M25" s="552"/>
    </row>
    <row r="26" spans="1:17">
      <c r="A26" s="2053"/>
      <c r="B26" s="2053"/>
      <c r="C26" s="2053"/>
      <c r="D26" s="2053"/>
      <c r="E26" s="2053"/>
      <c r="F26" s="2053"/>
      <c r="G26" s="2053"/>
      <c r="H26" s="2053"/>
      <c r="I26" s="2053"/>
      <c r="J26" s="2053"/>
    </row>
    <row r="27" spans="1:17">
      <c r="A27" s="2053"/>
      <c r="B27" s="2053"/>
      <c r="C27" s="2053"/>
      <c r="D27" s="2053"/>
      <c r="E27" s="2053"/>
      <c r="F27" s="2053"/>
      <c r="G27" s="2053"/>
      <c r="H27" s="2053"/>
      <c r="I27" s="2053"/>
      <c r="J27" s="2053"/>
      <c r="L27" s="553"/>
    </row>
    <row r="28" spans="1:17">
      <c r="A28" s="2053"/>
      <c r="B28" s="2053"/>
      <c r="C28" s="2053"/>
      <c r="D28" s="2053"/>
      <c r="E28" s="2053"/>
      <c r="F28" s="2053"/>
      <c r="G28" s="2053"/>
      <c r="H28" s="2053"/>
      <c r="I28" s="2053"/>
      <c r="J28" s="2053"/>
      <c r="L28" s="553"/>
    </row>
    <row r="29" spans="1:17">
      <c r="A29" s="2053"/>
      <c r="B29" s="2053"/>
      <c r="C29" s="2053"/>
      <c r="D29" s="2053"/>
      <c r="E29" s="2053"/>
      <c r="F29" s="2053"/>
      <c r="G29" s="2053"/>
      <c r="H29" s="2053"/>
      <c r="I29" s="2053"/>
      <c r="J29" s="2053"/>
      <c r="L29" s="554" t="s">
        <v>14</v>
      </c>
      <c r="M29" s="555">
        <f>+'III.2.3.Afil. SFS RC X sex.tipo'!F19</f>
        <v>2273191</v>
      </c>
      <c r="N29" s="556">
        <f>+M29/$M$31</f>
        <v>0.4986776172013308</v>
      </c>
    </row>
    <row r="30" spans="1:17">
      <c r="A30" s="2053"/>
      <c r="B30" s="2053"/>
      <c r="C30" s="2053"/>
      <c r="D30" s="2053"/>
      <c r="E30" s="2053"/>
      <c r="F30" s="2053"/>
      <c r="G30" s="2053"/>
      <c r="H30" s="2053"/>
      <c r="I30" s="2053"/>
      <c r="J30" s="2053"/>
      <c r="L30" s="557" t="s">
        <v>15</v>
      </c>
      <c r="M30" s="555">
        <f>+'III.2.3.Afil. SFS RC X sex.tipo'!K19</f>
        <v>2285247</v>
      </c>
      <c r="N30" s="556">
        <f>+M30/$M$31</f>
        <v>0.50132238279866914</v>
      </c>
    </row>
    <row r="31" spans="1:17">
      <c r="A31" s="2053"/>
      <c r="B31" s="2053"/>
      <c r="C31" s="2053"/>
      <c r="D31" s="2053"/>
      <c r="E31" s="2053"/>
      <c r="F31" s="2053"/>
      <c r="G31" s="2053"/>
      <c r="H31" s="2053"/>
      <c r="I31" s="2053"/>
      <c r="J31" s="2053"/>
      <c r="L31" s="558" t="s">
        <v>1</v>
      </c>
      <c r="M31" s="555">
        <f>SUM(M29:M30)</f>
        <v>4558438</v>
      </c>
      <c r="N31" s="550">
        <f>+M31/$M$31</f>
        <v>1</v>
      </c>
    </row>
    <row r="32" spans="1:17">
      <c r="A32" s="2053"/>
      <c r="B32" s="2053"/>
      <c r="C32" s="2053"/>
      <c r="D32" s="2053"/>
      <c r="E32" s="2053"/>
      <c r="F32" s="2053"/>
      <c r="G32" s="2053"/>
      <c r="H32" s="2053"/>
      <c r="I32" s="2053"/>
      <c r="J32" s="2053"/>
    </row>
    <row r="33" spans="1:17">
      <c r="A33" s="2053"/>
      <c r="B33" s="2053"/>
      <c r="C33" s="2053"/>
      <c r="D33" s="2053"/>
      <c r="E33" s="2053"/>
      <c r="F33" s="2053"/>
      <c r="G33" s="2053"/>
      <c r="H33" s="2053"/>
      <c r="I33" s="2053"/>
      <c r="J33" s="2053"/>
    </row>
    <row r="34" spans="1:17">
      <c r="A34" s="2053"/>
      <c r="B34" s="2053"/>
      <c r="C34" s="2053"/>
      <c r="D34" s="2053"/>
      <c r="E34" s="2053"/>
      <c r="F34" s="2053"/>
      <c r="G34" s="2053"/>
      <c r="H34" s="2053"/>
      <c r="I34" s="2053"/>
      <c r="J34" s="2053"/>
      <c r="L34" s="2049" t="str">
        <f>+L29</f>
        <v>Masculino</v>
      </c>
      <c r="M34" s="2049"/>
      <c r="N34" s="2049"/>
      <c r="O34" s="2049"/>
    </row>
    <row r="35" spans="1:17" ht="30">
      <c r="A35" s="2053"/>
      <c r="B35" s="2053"/>
      <c r="C35" s="2053"/>
      <c r="D35" s="2053"/>
      <c r="E35" s="2053"/>
      <c r="F35" s="2053"/>
      <c r="G35" s="2053"/>
      <c r="H35" s="2053"/>
      <c r="I35" s="2053"/>
      <c r="J35" s="2053"/>
      <c r="L35" s="559" t="str">
        <f>+'III.2.3.Afil. SFS RC X sex.tipo'!B4</f>
        <v>Titulares-Masc</v>
      </c>
      <c r="M35" s="548" t="str">
        <f>+'III.2.3.Afil. SFS RC X sex.tipo'!C4</f>
        <v>Dep-Dir-Masc</v>
      </c>
      <c r="N35" s="548" t="str">
        <f>+'III.2.3.Afil. SFS RC X sex.tipo'!D4</f>
        <v>Dep_Adic-Masc</v>
      </c>
      <c r="O35" s="548"/>
    </row>
    <row r="36" spans="1:17">
      <c r="A36" s="2053"/>
      <c r="B36" s="2053"/>
      <c r="C36" s="2053"/>
      <c r="D36" s="2053"/>
      <c r="E36" s="2053"/>
      <c r="F36" s="2053"/>
      <c r="G36" s="2053"/>
      <c r="H36" s="2053"/>
      <c r="I36" s="2053"/>
      <c r="J36" s="2053"/>
      <c r="L36" s="555">
        <f>+'III.2.3.Afil. SFS RC X sex.tipo'!B19</f>
        <v>1173220</v>
      </c>
      <c r="M36" s="555">
        <f>+'III.2.3.Afil. SFS RC X sex.tipo'!C19</f>
        <v>1022459</v>
      </c>
      <c r="N36" s="555">
        <f>+'III.2.3.Afil. SFS RC X sex.tipo'!D19</f>
        <v>77512</v>
      </c>
      <c r="O36" s="560">
        <f>+'III.2.3.Afil. SFS RC X sex.tipo'!F19</f>
        <v>2273191</v>
      </c>
    </row>
    <row r="37" spans="1:17">
      <c r="A37" s="2053"/>
      <c r="B37" s="2053"/>
      <c r="C37" s="2053"/>
      <c r="D37" s="2053"/>
      <c r="E37" s="2053"/>
      <c r="F37" s="2053"/>
      <c r="G37" s="2053"/>
      <c r="H37" s="2053"/>
      <c r="I37" s="2053"/>
      <c r="J37" s="2053"/>
      <c r="L37" s="550">
        <f>+L36/$O$36</f>
        <v>0.51611149261104761</v>
      </c>
      <c r="M37" s="550">
        <f>+M36/$O$36</f>
        <v>0.44979018481069122</v>
      </c>
      <c r="N37" s="550">
        <f>+N36/$O$36</f>
        <v>3.4098322578261134E-2</v>
      </c>
      <c r="O37" s="550">
        <f>+O36/$O$36</f>
        <v>1</v>
      </c>
    </row>
    <row r="38" spans="1:17">
      <c r="A38" s="2053"/>
      <c r="B38" s="2053"/>
      <c r="C38" s="2053"/>
      <c r="D38" s="2053"/>
      <c r="E38" s="2053"/>
      <c r="F38" s="2053"/>
      <c r="G38" s="2053"/>
      <c r="H38" s="2053"/>
      <c r="I38" s="2053"/>
      <c r="J38" s="2053"/>
      <c r="L38" s="550"/>
      <c r="M38" s="2051">
        <f>+N37+M37</f>
        <v>0.48388850738895234</v>
      </c>
      <c r="N38" s="2052"/>
      <c r="O38" s="550"/>
    </row>
    <row r="39" spans="1:17" s="191" customFormat="1">
      <c r="L39" s="2050" t="str">
        <f>+L30</f>
        <v>Femenino</v>
      </c>
      <c r="M39" s="2050"/>
      <c r="N39" s="2050"/>
      <c r="O39" s="2050"/>
      <c r="P39" s="98"/>
    </row>
    <row r="40" spans="1:17" ht="30">
      <c r="L40" s="548" t="str">
        <f>+'III.2.3.Afil. SFS RC X sex.tipo'!G4</f>
        <v>Titulares-Fem</v>
      </c>
      <c r="M40" s="548" t="str">
        <f>+'III.2.3.Afil. SFS RC X sex.tipo'!H4</f>
        <v>Dep-Dir-Fem</v>
      </c>
      <c r="N40" s="548" t="str">
        <f>+'III.2.3.Afil. SFS RC X sex.tipo'!I4</f>
        <v>Dep_Adic-Fem</v>
      </c>
      <c r="O40" s="548"/>
      <c r="Q40" s="191"/>
    </row>
    <row r="41" spans="1:17">
      <c r="L41" s="555">
        <f>+'III.2.3.Afil. SFS RC X sex.tipo'!G19</f>
        <v>899174</v>
      </c>
      <c r="M41" s="555">
        <f>+'III.2.3.Afil. SFS RC X sex.tipo'!H19</f>
        <v>1217508</v>
      </c>
      <c r="N41" s="555">
        <f>+'III.2.3.Afil. SFS RC X sex.tipo'!I19</f>
        <v>168565</v>
      </c>
      <c r="O41" s="560">
        <f>+'III.2.3.Afil. SFS RC X sex.tipo'!K19</f>
        <v>2285247</v>
      </c>
    </row>
    <row r="42" spans="1:17">
      <c r="L42" s="554">
        <f>+L41/$O$41</f>
        <v>0.39346906483194161</v>
      </c>
      <c r="M42" s="554">
        <f>+M41/$O$41</f>
        <v>0.53276866789454269</v>
      </c>
      <c r="N42" s="554">
        <f>+N41/$O$41</f>
        <v>7.376226727351573E-2</v>
      </c>
      <c r="O42" s="550">
        <f>+O41/$O$41</f>
        <v>1</v>
      </c>
    </row>
    <row r="43" spans="1:17">
      <c r="K43" s="191" t="s">
        <v>6</v>
      </c>
      <c r="M43" s="561">
        <f>+M42+N42</f>
        <v>0.60653093516805845</v>
      </c>
    </row>
    <row r="45" spans="1:17">
      <c r="L45" s="557" t="s">
        <v>782</v>
      </c>
      <c r="M45" s="562">
        <f>+(M36/L36)</f>
        <v>0.87149809924822286</v>
      </c>
    </row>
    <row r="46" spans="1:17">
      <c r="L46" s="557" t="s">
        <v>783</v>
      </c>
      <c r="M46" s="562">
        <f>+M41/L41</f>
        <v>1.3540293647280726</v>
      </c>
    </row>
    <row r="47" spans="1:17" ht="20.25" customHeight="1">
      <c r="L47" s="563"/>
    </row>
    <row r="48" spans="1:17">
      <c r="D48" s="85"/>
      <c r="E48" s="85"/>
      <c r="L48" s="563"/>
    </row>
    <row r="49" spans="4:13">
      <c r="D49" s="85"/>
      <c r="E49" s="85"/>
      <c r="G49" s="79"/>
      <c r="H49" s="85"/>
    </row>
    <row r="50" spans="4:13">
      <c r="F50" s="85"/>
      <c r="G50" s="85"/>
      <c r="H50" s="85"/>
      <c r="L50" s="98" t="s">
        <v>784</v>
      </c>
      <c r="M50" s="591">
        <f>+O36/O41</f>
        <v>0.99472442147391504</v>
      </c>
    </row>
    <row r="51" spans="4:13">
      <c r="D51" s="85"/>
      <c r="F51" s="85"/>
      <c r="G51" s="85"/>
      <c r="H51" s="85"/>
    </row>
    <row r="52" spans="4:13">
      <c r="D52" s="85"/>
      <c r="F52" s="238"/>
      <c r="G52" s="238"/>
      <c r="H52" s="238"/>
    </row>
    <row r="53" spans="4:13">
      <c r="F53" s="238"/>
      <c r="G53" s="238"/>
      <c r="H53" s="238"/>
    </row>
    <row r="54" spans="4:13">
      <c r="F54" s="238"/>
      <c r="G54" s="238"/>
      <c r="H54" s="238"/>
    </row>
  </sheetData>
  <mergeCells count="4">
    <mergeCell ref="L34:O34"/>
    <mergeCell ref="L39:O39"/>
    <mergeCell ref="M38:N38"/>
    <mergeCell ref="A7:J38"/>
  </mergeCells>
  <pageMargins left="0.70866141732283472" right="0.70866141732283472" top="0.74803149606299213" bottom="0.74803149606299213" header="0.31496062992125984" footer="0.31496062992125984"/>
  <pageSetup scale="50"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rgb="FFFF6600"/>
  </sheetPr>
  <dimension ref="A1:T139"/>
  <sheetViews>
    <sheetView showGridLines="0" view="pageBreakPreview" zoomScale="55" zoomScaleNormal="100" zoomScaleSheetLayoutView="55" zoomScalePageLayoutView="62" workbookViewId="0">
      <selection activeCell="J19" sqref="A4:J19"/>
    </sheetView>
  </sheetViews>
  <sheetFormatPr baseColWidth="10" defaultColWidth="11.42578125" defaultRowHeight="14.25"/>
  <cols>
    <col min="1" max="1" width="26.85546875" style="712" customWidth="1"/>
    <col min="2" max="2" width="22.85546875" style="712" customWidth="1"/>
    <col min="3" max="3" width="22.42578125" style="712" customWidth="1"/>
    <col min="4" max="4" width="19.85546875" style="712" customWidth="1"/>
    <col min="5" max="5" width="21.5703125" style="712" customWidth="1"/>
    <col min="6" max="6" width="21.140625" style="712" customWidth="1"/>
    <col min="7" max="7" width="21.5703125" style="712" customWidth="1"/>
    <col min="8" max="8" width="26.7109375" style="712" customWidth="1"/>
    <col min="9" max="9" width="25" style="712" customWidth="1"/>
    <col min="10" max="10" width="28.42578125" style="712" customWidth="1"/>
    <col min="11" max="11" width="30.85546875" style="712" customWidth="1"/>
    <col min="12" max="13" width="11.42578125" style="712"/>
    <col min="14" max="14" width="49.5703125" style="712" customWidth="1"/>
    <col min="15" max="17" width="25.42578125" style="712" customWidth="1"/>
    <col min="18" max="16384" width="11.42578125" style="712"/>
  </cols>
  <sheetData>
    <row r="1" spans="1:20" ht="94.5" customHeight="1">
      <c r="A1" s="2056" t="s">
        <v>734</v>
      </c>
      <c r="B1" s="2056"/>
      <c r="C1" s="2056"/>
      <c r="D1" s="2056"/>
      <c r="E1" s="2056"/>
      <c r="F1" s="2056"/>
      <c r="G1" s="2056"/>
      <c r="H1" s="2056"/>
      <c r="I1" s="2056"/>
      <c r="J1" s="2056"/>
      <c r="K1" s="2056"/>
    </row>
    <row r="2" spans="1:20" ht="41.25" customHeight="1">
      <c r="A2" s="2057" t="str">
        <f>+'Resumen EEp'!O4</f>
        <v>Período:  Diciembre 2008 - Noviembre 2022</v>
      </c>
      <c r="B2" s="2057"/>
      <c r="C2" s="2057"/>
      <c r="D2" s="2057"/>
      <c r="E2" s="2057"/>
      <c r="F2" s="2057"/>
      <c r="G2" s="2057"/>
      <c r="H2" s="2057"/>
      <c r="I2" s="2057"/>
      <c r="J2" s="2057"/>
      <c r="K2" s="2057"/>
    </row>
    <row r="3" spans="1:20" ht="22.5" customHeight="1">
      <c r="A3" s="1376" t="s">
        <v>733</v>
      </c>
      <c r="B3" s="1377"/>
      <c r="C3" s="1377"/>
      <c r="D3" s="1377"/>
      <c r="E3" s="1377"/>
      <c r="F3" s="1377"/>
      <c r="G3" s="1377"/>
      <c r="H3" s="1377"/>
      <c r="I3" s="1377"/>
      <c r="J3" s="1377"/>
      <c r="K3" s="1377"/>
    </row>
    <row r="4" spans="1:20" s="865" customFormat="1" ht="77.25" customHeight="1">
      <c r="A4" s="1750" t="s">
        <v>150</v>
      </c>
      <c r="B4" s="1751" t="s">
        <v>219</v>
      </c>
      <c r="C4" s="1751" t="s">
        <v>234</v>
      </c>
      <c r="D4" s="1751" t="s">
        <v>220</v>
      </c>
      <c r="E4" s="1751" t="s">
        <v>221</v>
      </c>
      <c r="F4" s="1752" t="s">
        <v>222</v>
      </c>
      <c r="G4" s="1751" t="s">
        <v>250</v>
      </c>
      <c r="H4" s="1751" t="s">
        <v>299</v>
      </c>
      <c r="I4" s="1752" t="s">
        <v>961</v>
      </c>
      <c r="J4" s="1753" t="s">
        <v>831</v>
      </c>
      <c r="K4" s="1378"/>
      <c r="N4" s="1379" t="s">
        <v>150</v>
      </c>
      <c r="O4" s="1380" t="s">
        <v>219</v>
      </c>
      <c r="P4" s="1380" t="s">
        <v>220</v>
      </c>
      <c r="Q4" s="1380" t="s">
        <v>221</v>
      </c>
    </row>
    <row r="5" spans="1:20" ht="23.25" customHeight="1">
      <c r="A5" s="1381" t="s">
        <v>204</v>
      </c>
      <c r="B5" s="1375">
        <v>966146</v>
      </c>
      <c r="C5" s="1374">
        <f t="shared" ref="C5:C19" si="0">+D5+E5</f>
        <v>726113</v>
      </c>
      <c r="D5" s="1372">
        <v>707328</v>
      </c>
      <c r="E5" s="1372">
        <v>18785</v>
      </c>
      <c r="F5" s="1382">
        <f t="shared" ref="F5:F14" si="1">+B5+D5+E5</f>
        <v>1692259</v>
      </c>
      <c r="G5" s="1383">
        <f t="shared" ref="G5:G19" si="2">B5/F5</f>
        <v>0.57092088149627218</v>
      </c>
      <c r="H5" s="1384">
        <f t="shared" ref="H5:H19" si="3">C5/F5</f>
        <v>0.42907911850372787</v>
      </c>
      <c r="I5" s="1385">
        <f t="shared" ref="I5:I16" si="4">+C5/B5</f>
        <v>0.75155618301995764</v>
      </c>
      <c r="J5" s="1386">
        <f>+E5/B5</f>
        <v>1.9443231147259318E-2</v>
      </c>
      <c r="K5" s="817"/>
      <c r="N5" s="1387" t="str">
        <f>+A19</f>
        <v>Nov.2022</v>
      </c>
      <c r="O5" s="1388">
        <f>+B19</f>
        <v>2072394</v>
      </c>
      <c r="P5" s="1389">
        <f>+D19</f>
        <v>2239967</v>
      </c>
      <c r="Q5" s="1389">
        <f>+E19</f>
        <v>246077</v>
      </c>
    </row>
    <row r="6" spans="1:20" ht="23.25" customHeight="1">
      <c r="A6" s="1381" t="s">
        <v>124</v>
      </c>
      <c r="B6" s="1375">
        <v>1079602</v>
      </c>
      <c r="C6" s="1374">
        <f t="shared" si="0"/>
        <v>1008697</v>
      </c>
      <c r="D6" s="1372">
        <v>962409</v>
      </c>
      <c r="E6" s="1372">
        <v>46288</v>
      </c>
      <c r="F6" s="1382">
        <f t="shared" si="1"/>
        <v>2088299</v>
      </c>
      <c r="G6" s="1383">
        <f t="shared" si="2"/>
        <v>0.51697673561113611</v>
      </c>
      <c r="H6" s="1384">
        <f t="shared" si="3"/>
        <v>0.48302326438886384</v>
      </c>
      <c r="I6" s="1385">
        <f t="shared" si="4"/>
        <v>0.93432301903849757</v>
      </c>
      <c r="J6" s="1390">
        <f>+E6/B6</f>
        <v>4.2875059512672266E-2</v>
      </c>
      <c r="K6" s="1391"/>
    </row>
    <row r="7" spans="1:20" ht="23.25" customHeight="1">
      <c r="A7" s="1381" t="s">
        <v>125</v>
      </c>
      <c r="B7" s="1375">
        <v>1152861</v>
      </c>
      <c r="C7" s="1374">
        <f t="shared" si="0"/>
        <v>1211222</v>
      </c>
      <c r="D7" s="1372">
        <v>1140803</v>
      </c>
      <c r="E7" s="1372">
        <v>70419</v>
      </c>
      <c r="F7" s="1382">
        <f t="shared" si="1"/>
        <v>2364083</v>
      </c>
      <c r="G7" s="1383">
        <f t="shared" si="2"/>
        <v>0.487656736248262</v>
      </c>
      <c r="H7" s="1384">
        <f t="shared" si="3"/>
        <v>0.512343263751738</v>
      </c>
      <c r="I7" s="1385">
        <f t="shared" si="4"/>
        <v>1.0506227550415879</v>
      </c>
      <c r="J7" s="1390">
        <f t="shared" ref="J7:J19" si="5">+E7/B7</f>
        <v>6.1081951770421583E-2</v>
      </c>
      <c r="K7" s="1391"/>
      <c r="N7" s="1379" t="s">
        <v>150</v>
      </c>
      <c r="O7" s="1380" t="s">
        <v>979</v>
      </c>
      <c r="P7" s="1380" t="s">
        <v>980</v>
      </c>
    </row>
    <row r="8" spans="1:20" ht="23.25" customHeight="1">
      <c r="A8" s="1381" t="s">
        <v>205</v>
      </c>
      <c r="B8" s="1375">
        <v>1188345</v>
      </c>
      <c r="C8" s="1374">
        <f t="shared" si="0"/>
        <v>1329078</v>
      </c>
      <c r="D8" s="1372">
        <v>1234019</v>
      </c>
      <c r="E8" s="1372">
        <v>95059</v>
      </c>
      <c r="F8" s="1382">
        <f t="shared" si="1"/>
        <v>2517423</v>
      </c>
      <c r="G8" s="1383">
        <f t="shared" si="2"/>
        <v>0.47204820167290124</v>
      </c>
      <c r="H8" s="1384">
        <f t="shared" si="3"/>
        <v>0.52795179832709882</v>
      </c>
      <c r="I8" s="1385">
        <f t="shared" si="4"/>
        <v>1.1184277293210305</v>
      </c>
      <c r="J8" s="1390">
        <f t="shared" si="5"/>
        <v>7.9992763044402088E-2</v>
      </c>
      <c r="K8" s="1391"/>
      <c r="N8" s="1387" t="str">
        <f>+'III.3.2. Afil anual SFS RS '!B19</f>
        <v>Nov.2022</v>
      </c>
      <c r="O8" s="1388">
        <f>+'III.3.2. Afil anual SFS RS '!C19</f>
        <v>2885100</v>
      </c>
      <c r="P8" s="1389">
        <f>+'III.3.2. Afil anual SFS RS '!D19</f>
        <v>2907187</v>
      </c>
    </row>
    <row r="9" spans="1:20" ht="23.25" customHeight="1">
      <c r="A9" s="1381" t="s">
        <v>206</v>
      </c>
      <c r="B9" s="1375">
        <v>1242830</v>
      </c>
      <c r="C9" s="1374">
        <f t="shared" si="0"/>
        <v>1445581</v>
      </c>
      <c r="D9" s="1372">
        <v>1332478</v>
      </c>
      <c r="E9" s="1372">
        <v>113103</v>
      </c>
      <c r="F9" s="1382">
        <f t="shared" si="1"/>
        <v>2688411</v>
      </c>
      <c r="G9" s="1383">
        <f t="shared" si="2"/>
        <v>0.46229166596922866</v>
      </c>
      <c r="H9" s="1384">
        <f t="shared" si="3"/>
        <v>0.53770833403077134</v>
      </c>
      <c r="I9" s="1385">
        <f t="shared" si="4"/>
        <v>1.1631365512580161</v>
      </c>
      <c r="J9" s="1390">
        <f t="shared" si="5"/>
        <v>9.1004401245544445E-2</v>
      </c>
      <c r="K9" s="1391"/>
    </row>
    <row r="10" spans="1:20" ht="23.25" customHeight="1">
      <c r="A10" s="1381" t="s">
        <v>223</v>
      </c>
      <c r="B10" s="1375">
        <v>1297821</v>
      </c>
      <c r="C10" s="1374">
        <f t="shared" si="0"/>
        <v>1561485</v>
      </c>
      <c r="D10" s="1372">
        <v>1429474</v>
      </c>
      <c r="E10" s="1372">
        <v>132011</v>
      </c>
      <c r="F10" s="1382">
        <f t="shared" si="1"/>
        <v>2859306</v>
      </c>
      <c r="G10" s="1383">
        <f t="shared" si="2"/>
        <v>0.45389370707437399</v>
      </c>
      <c r="H10" s="1384">
        <f t="shared" si="3"/>
        <v>0.54610629292562596</v>
      </c>
      <c r="I10" s="1385">
        <f t="shared" si="4"/>
        <v>1.203158987256332</v>
      </c>
      <c r="J10" s="1390">
        <f t="shared" si="5"/>
        <v>0.10171741711684432</v>
      </c>
      <c r="K10" s="1391"/>
    </row>
    <row r="11" spans="1:20" ht="23.25" customHeight="1">
      <c r="A11" s="1381" t="s">
        <v>233</v>
      </c>
      <c r="B11" s="1375">
        <v>1422986</v>
      </c>
      <c r="C11" s="1374">
        <f t="shared" si="0"/>
        <v>1718613</v>
      </c>
      <c r="D11" s="1372">
        <v>1568541</v>
      </c>
      <c r="E11" s="1372">
        <v>150072</v>
      </c>
      <c r="F11" s="1382">
        <f t="shared" si="1"/>
        <v>3141599</v>
      </c>
      <c r="G11" s="1383">
        <f t="shared" si="2"/>
        <v>0.45294959668627344</v>
      </c>
      <c r="H11" s="1384">
        <f t="shared" si="3"/>
        <v>0.54705040331372656</v>
      </c>
      <c r="I11" s="1385">
        <f t="shared" si="4"/>
        <v>1.2077511655068989</v>
      </c>
      <c r="J11" s="1390">
        <f t="shared" si="5"/>
        <v>0.10546273821386859</v>
      </c>
      <c r="K11" s="1391"/>
      <c r="N11" s="1392"/>
      <c r="O11" s="1392" t="s">
        <v>982</v>
      </c>
      <c r="P11" s="1392" t="s">
        <v>515</v>
      </c>
    </row>
    <row r="12" spans="1:20" ht="23.25" customHeight="1">
      <c r="A12" s="1381" t="s">
        <v>415</v>
      </c>
      <c r="B12" s="1375">
        <v>1513634</v>
      </c>
      <c r="C12" s="1374">
        <f t="shared" si="0"/>
        <v>1826204</v>
      </c>
      <c r="D12" s="1372">
        <v>1649407</v>
      </c>
      <c r="E12" s="1372">
        <v>176797</v>
      </c>
      <c r="F12" s="1382">
        <f t="shared" si="1"/>
        <v>3339838</v>
      </c>
      <c r="G12" s="1383">
        <f t="shared" si="2"/>
        <v>0.4532058141742204</v>
      </c>
      <c r="H12" s="1384">
        <f t="shared" si="3"/>
        <v>0.54679418582577954</v>
      </c>
      <c r="I12" s="1385">
        <f t="shared" si="4"/>
        <v>1.2065030251698892</v>
      </c>
      <c r="J12" s="1390">
        <f t="shared" si="5"/>
        <v>0.11680300521790604</v>
      </c>
      <c r="K12" s="1391"/>
      <c r="N12" s="1392" t="s">
        <v>258</v>
      </c>
      <c r="O12" s="1392">
        <f>+O5</f>
        <v>2072394</v>
      </c>
      <c r="P12" s="1392">
        <f>+O8</f>
        <v>2885100</v>
      </c>
    </row>
    <row r="13" spans="1:20" s="1394" customFormat="1" ht="23.25" customHeight="1">
      <c r="A13" s="1381" t="s">
        <v>432</v>
      </c>
      <c r="B13" s="1375">
        <v>1619670</v>
      </c>
      <c r="C13" s="1374">
        <f t="shared" si="0"/>
        <v>1971618</v>
      </c>
      <c r="D13" s="1372">
        <v>1781414</v>
      </c>
      <c r="E13" s="1372">
        <v>190204</v>
      </c>
      <c r="F13" s="1382">
        <f t="shared" si="1"/>
        <v>3591288</v>
      </c>
      <c r="G13" s="1383">
        <f t="shared" si="2"/>
        <v>0.45099975273495191</v>
      </c>
      <c r="H13" s="1384">
        <f t="shared" si="3"/>
        <v>0.54900024726504804</v>
      </c>
      <c r="I13" s="1385">
        <f t="shared" si="4"/>
        <v>1.2172961158754561</v>
      </c>
      <c r="J13" s="1390">
        <f t="shared" si="5"/>
        <v>0.11743379824285194</v>
      </c>
      <c r="K13" s="1393"/>
      <c r="N13" s="1392" t="s">
        <v>981</v>
      </c>
      <c r="O13" s="1392">
        <f>+P5</f>
        <v>2239967</v>
      </c>
      <c r="P13" s="1392">
        <f>+P8</f>
        <v>2907187</v>
      </c>
      <c r="Q13" s="712"/>
      <c r="R13" s="712"/>
      <c r="S13" s="712"/>
      <c r="T13" s="712"/>
    </row>
    <row r="14" spans="1:20" ht="23.25" customHeight="1">
      <c r="A14" s="1381" t="s">
        <v>457</v>
      </c>
      <c r="B14" s="1375">
        <v>1766077</v>
      </c>
      <c r="C14" s="1374">
        <f t="shared" si="0"/>
        <v>2136515</v>
      </c>
      <c r="D14" s="1372">
        <v>1932996</v>
      </c>
      <c r="E14" s="1372">
        <v>203519</v>
      </c>
      <c r="F14" s="1382">
        <f t="shared" si="1"/>
        <v>3902592</v>
      </c>
      <c r="G14" s="1383">
        <f t="shared" si="2"/>
        <v>0.45253949170192531</v>
      </c>
      <c r="H14" s="1384">
        <f t="shared" si="3"/>
        <v>0.54746050829807469</v>
      </c>
      <c r="I14" s="1385">
        <f t="shared" si="4"/>
        <v>1.2097518964348666</v>
      </c>
      <c r="J14" s="1390">
        <f t="shared" si="5"/>
        <v>0.11523789732837243</v>
      </c>
      <c r="K14" s="1391"/>
      <c r="N14" s="1392" t="s">
        <v>259</v>
      </c>
      <c r="O14" s="1392">
        <f>+Q5</f>
        <v>246077</v>
      </c>
      <c r="P14" s="1392"/>
    </row>
    <row r="15" spans="1:20" s="768" customFormat="1" ht="23.25" customHeight="1">
      <c r="A15" s="1381" t="s">
        <v>470</v>
      </c>
      <c r="B15" s="1375">
        <v>1859359</v>
      </c>
      <c r="C15" s="1374">
        <f t="shared" si="0"/>
        <v>2294628</v>
      </c>
      <c r="D15" s="1372">
        <v>2074903</v>
      </c>
      <c r="E15" s="1372">
        <v>219725</v>
      </c>
      <c r="F15" s="1382">
        <f>+B15+D15+E15</f>
        <v>4153987</v>
      </c>
      <c r="G15" s="1383">
        <f t="shared" si="2"/>
        <v>0.44760828572645989</v>
      </c>
      <c r="H15" s="1384">
        <f t="shared" si="3"/>
        <v>0.55239171427354006</v>
      </c>
      <c r="I15" s="1385">
        <f t="shared" si="4"/>
        <v>1.2340962665090496</v>
      </c>
      <c r="J15" s="1390">
        <f t="shared" si="5"/>
        <v>0.11817244545028691</v>
      </c>
      <c r="K15" s="1393"/>
      <c r="N15" s="721"/>
      <c r="O15" s="721"/>
      <c r="P15" s="721"/>
      <c r="Q15" s="712"/>
      <c r="R15" s="712"/>
      <c r="S15" s="712"/>
      <c r="T15" s="712"/>
    </row>
    <row r="16" spans="1:20" s="768" customFormat="1" ht="23.25" customHeight="1">
      <c r="A16" s="1381" t="s">
        <v>568</v>
      </c>
      <c r="B16" s="1375">
        <v>1891406</v>
      </c>
      <c r="C16" s="1374">
        <f t="shared" si="0"/>
        <v>2337255</v>
      </c>
      <c r="D16" s="1372">
        <v>2112207</v>
      </c>
      <c r="E16" s="1372">
        <v>225048</v>
      </c>
      <c r="F16" s="1382">
        <f>+B16+D16+E16</f>
        <v>4228661</v>
      </c>
      <c r="G16" s="1383">
        <f t="shared" si="2"/>
        <v>0.44728248492844425</v>
      </c>
      <c r="H16" s="1384">
        <f t="shared" si="3"/>
        <v>0.55271751507155575</v>
      </c>
      <c r="I16" s="1385">
        <f t="shared" si="4"/>
        <v>1.2357235834083216</v>
      </c>
      <c r="J16" s="1390">
        <f t="shared" si="5"/>
        <v>0.11898450147667926</v>
      </c>
      <c r="K16" s="1393"/>
      <c r="N16" s="712"/>
      <c r="O16" s="712"/>
      <c r="P16" s="712"/>
      <c r="Q16" s="712"/>
      <c r="R16" s="712"/>
      <c r="S16" s="712"/>
      <c r="T16" s="712"/>
    </row>
    <row r="17" spans="1:20" s="768" customFormat="1" ht="23.25" customHeight="1">
      <c r="A17" s="1381" t="s">
        <v>610</v>
      </c>
      <c r="B17" s="1375">
        <v>1847991</v>
      </c>
      <c r="C17" s="1374">
        <v>2366912</v>
      </c>
      <c r="D17" s="1372">
        <v>2140541</v>
      </c>
      <c r="E17" s="1372">
        <v>226371</v>
      </c>
      <c r="F17" s="1382">
        <f>+B17+D17+E17</f>
        <v>4214903</v>
      </c>
      <c r="G17" s="1383">
        <f>B17/F17</f>
        <v>0.43844211835954472</v>
      </c>
      <c r="H17" s="1384">
        <f>C17/F17</f>
        <v>0.56155788164045528</v>
      </c>
      <c r="I17" s="1385">
        <f>+C17/B17</f>
        <v>1.2808027744723864</v>
      </c>
      <c r="J17" s="1390">
        <f t="shared" si="5"/>
        <v>0.12249572644022617</v>
      </c>
      <c r="K17" s="1393"/>
      <c r="N17" s="712"/>
      <c r="O17" s="712"/>
      <c r="P17" s="712"/>
      <c r="Q17" s="712"/>
      <c r="R17" s="712"/>
      <c r="S17" s="712"/>
      <c r="T17" s="712"/>
    </row>
    <row r="18" spans="1:20" s="768" customFormat="1" ht="23.25" customHeight="1">
      <c r="A18" s="1381" t="s">
        <v>725</v>
      </c>
      <c r="B18" s="1375">
        <v>1928263</v>
      </c>
      <c r="C18" s="1374">
        <v>2366912</v>
      </c>
      <c r="D18" s="1372">
        <v>2120386</v>
      </c>
      <c r="E18" s="1372">
        <v>236710</v>
      </c>
      <c r="F18" s="1382">
        <f>+B18+D18+E18</f>
        <v>4285359</v>
      </c>
      <c r="G18" s="1383">
        <f>B18/F18</f>
        <v>0.44996533545964296</v>
      </c>
      <c r="H18" s="1384">
        <f>C18/F18</f>
        <v>0.55232525443025893</v>
      </c>
      <c r="I18" s="1385">
        <f>+C18/B18</f>
        <v>1.2274840102205975</v>
      </c>
      <c r="J18" s="1390">
        <f t="shared" si="5"/>
        <v>0.12275815072943888</v>
      </c>
      <c r="K18" s="1393"/>
      <c r="N18" s="712"/>
      <c r="O18" s="712"/>
      <c r="P18" s="712"/>
      <c r="Q18" s="712"/>
      <c r="R18" s="712"/>
      <c r="S18" s="712"/>
      <c r="T18" s="712"/>
    </row>
    <row r="19" spans="1:20" ht="23.25" customHeight="1">
      <c r="A19" s="1395" t="str">
        <f>+'Resumen EEp'!O5</f>
        <v>Nov.2022</v>
      </c>
      <c r="B19" s="1375">
        <f>+'Resumen EEp'!C26</f>
        <v>2072394</v>
      </c>
      <c r="C19" s="1374">
        <f t="shared" si="0"/>
        <v>2486044</v>
      </c>
      <c r="D19" s="1372">
        <f>+'Resumen EEp'!C27</f>
        <v>2239967</v>
      </c>
      <c r="E19" s="1372">
        <f>+'Resumen EEp'!C28</f>
        <v>246077</v>
      </c>
      <c r="F19" s="1382">
        <f>+B19+D19+E19</f>
        <v>4558438</v>
      </c>
      <c r="G19" s="1383">
        <f t="shared" si="2"/>
        <v>0.4546280984846125</v>
      </c>
      <c r="H19" s="1384">
        <f t="shared" si="3"/>
        <v>0.5453719015153875</v>
      </c>
      <c r="I19" s="1385">
        <f>+C19/B19</f>
        <v>1.1996000760473153</v>
      </c>
      <c r="J19" s="1390">
        <f t="shared" si="5"/>
        <v>0.11874045186388303</v>
      </c>
      <c r="K19" s="1226"/>
    </row>
    <row r="20" spans="1:20" ht="31.5" customHeight="1">
      <c r="A20" s="2054" t="s">
        <v>1184</v>
      </c>
      <c r="B20" s="2054"/>
      <c r="C20" s="2054"/>
      <c r="D20" s="2054"/>
      <c r="E20" s="2054"/>
      <c r="F20" s="2054"/>
      <c r="G20" s="2054"/>
      <c r="H20" s="2054"/>
      <c r="I20" s="2055"/>
      <c r="J20" s="1393"/>
      <c r="K20" s="1226"/>
    </row>
    <row r="21" spans="1:20" ht="25.5" customHeight="1">
      <c r="A21" s="1391"/>
      <c r="B21" s="1391"/>
      <c r="C21" s="1391"/>
      <c r="D21" s="1396"/>
      <c r="E21" s="1396"/>
      <c r="F21" s="1391"/>
      <c r="G21" s="1391"/>
      <c r="H21" s="1391"/>
      <c r="I21" s="1226"/>
      <c r="J21" s="1226"/>
      <c r="K21" s="1226"/>
    </row>
    <row r="22" spans="1:20" ht="25.5" customHeight="1">
      <c r="A22" s="1391"/>
      <c r="B22" s="1391"/>
      <c r="C22" s="1391"/>
      <c r="D22" s="1397"/>
      <c r="E22" s="1397"/>
      <c r="F22" s="1391"/>
      <c r="G22" s="1391"/>
      <c r="H22" s="1391"/>
      <c r="I22" s="1226"/>
      <c r="J22" s="1226"/>
      <c r="K22" s="1226"/>
    </row>
    <row r="23" spans="1:20" ht="25.5" customHeight="1">
      <c r="A23" s="1391"/>
      <c r="B23" s="1391"/>
      <c r="C23" s="1391"/>
      <c r="D23" s="1391"/>
      <c r="E23" s="1391"/>
      <c r="F23" s="1391"/>
      <c r="G23" s="1391"/>
      <c r="H23" s="1391"/>
      <c r="I23" s="1226"/>
      <c r="J23" s="1226"/>
      <c r="K23" s="1226"/>
    </row>
    <row r="24" spans="1:20" ht="25.5" customHeight="1">
      <c r="A24" s="1391"/>
      <c r="B24" s="1391"/>
      <c r="C24" s="1391"/>
      <c r="D24" s="1391"/>
      <c r="E24" s="1391"/>
      <c r="F24" s="1391"/>
      <c r="G24" s="1391"/>
      <c r="H24" s="1391"/>
      <c r="I24" s="1226"/>
      <c r="J24" s="1226"/>
      <c r="K24" s="1226"/>
    </row>
    <row r="25" spans="1:20" ht="25.5" customHeight="1">
      <c r="A25" s="1391"/>
      <c r="B25" s="1391"/>
      <c r="C25" s="1391"/>
      <c r="D25" s="1391"/>
      <c r="E25" s="1391"/>
      <c r="F25" s="1391"/>
      <c r="G25" s="1391"/>
      <c r="H25" s="1391"/>
      <c r="I25" s="1226"/>
      <c r="J25" s="1226"/>
      <c r="K25" s="1226"/>
    </row>
    <row r="26" spans="1:20" ht="25.5" customHeight="1">
      <c r="A26" s="1226"/>
      <c r="B26" s="1226"/>
      <c r="C26" s="1226"/>
      <c r="D26" s="1226"/>
      <c r="E26" s="1226"/>
      <c r="F26" s="1226"/>
      <c r="G26" s="1226"/>
      <c r="H26" s="1226"/>
      <c r="I26" s="1226"/>
      <c r="J26" s="1226"/>
      <c r="K26" s="1226"/>
    </row>
    <row r="27" spans="1:20" ht="25.5" customHeight="1">
      <c r="A27" s="1226"/>
      <c r="B27" s="1226"/>
      <c r="C27" s="1226"/>
      <c r="D27" s="1226"/>
      <c r="E27" s="1226"/>
      <c r="F27" s="1226"/>
      <c r="G27" s="1226"/>
      <c r="H27" s="1226"/>
      <c r="I27" s="1226"/>
      <c r="J27" s="1226"/>
      <c r="K27" s="1226"/>
    </row>
    <row r="28" spans="1:20" ht="25.5" customHeight="1">
      <c r="A28" s="1226"/>
      <c r="B28" s="1226"/>
      <c r="C28" s="1226"/>
      <c r="D28" s="1226"/>
      <c r="E28" s="1226"/>
      <c r="F28" s="1226"/>
      <c r="G28" s="1226"/>
      <c r="H28" s="1226"/>
      <c r="I28" s="1226"/>
      <c r="J28" s="1226"/>
      <c r="K28" s="1226"/>
    </row>
    <row r="29" spans="1:20" ht="25.5" customHeight="1">
      <c r="A29" s="1226"/>
      <c r="B29" s="1226"/>
      <c r="C29" s="1226"/>
      <c r="D29" s="1226"/>
      <c r="E29" s="1226"/>
      <c r="F29" s="1226"/>
      <c r="G29" s="1226"/>
      <c r="H29" s="1226"/>
      <c r="I29" s="1226"/>
      <c r="J29" s="1226"/>
      <c r="K29" s="1226"/>
    </row>
    <row r="30" spans="1:20" ht="25.5" customHeight="1">
      <c r="A30" s="1226"/>
      <c r="B30" s="1226"/>
      <c r="C30" s="1226"/>
      <c r="D30" s="1226"/>
      <c r="E30" s="1226"/>
      <c r="F30" s="1226"/>
      <c r="G30" s="1226"/>
      <c r="H30" s="1226"/>
      <c r="I30" s="1226"/>
      <c r="J30" s="1226"/>
      <c r="K30" s="1226"/>
    </row>
    <row r="31" spans="1:20" ht="25.5" customHeight="1">
      <c r="A31" s="1226"/>
      <c r="B31" s="1226"/>
      <c r="C31" s="1226"/>
      <c r="D31" s="1226"/>
      <c r="E31" s="1226"/>
      <c r="F31" s="1226"/>
      <c r="G31" s="1226"/>
      <c r="H31" s="1226"/>
      <c r="I31" s="1226"/>
    </row>
    <row r="32" spans="1:20" ht="25.5" customHeight="1">
      <c r="A32" s="1226"/>
      <c r="B32" s="1226"/>
      <c r="C32" s="1226"/>
      <c r="D32" s="1226"/>
      <c r="E32" s="1226"/>
      <c r="F32" s="1226"/>
      <c r="G32" s="1226"/>
      <c r="H32" s="1226"/>
      <c r="I32" s="1226"/>
    </row>
    <row r="33" spans="1:15" ht="25.5" customHeight="1">
      <c r="A33" s="1226"/>
      <c r="B33" s="1226"/>
      <c r="C33" s="1226"/>
      <c r="D33" s="1226"/>
      <c r="E33" s="1226"/>
      <c r="F33" s="1226"/>
      <c r="G33" s="1226"/>
      <c r="H33" s="1226"/>
      <c r="I33" s="1226"/>
    </row>
    <row r="34" spans="1:15" ht="25.5" customHeight="1">
      <c r="A34" s="1226"/>
      <c r="B34" s="1226"/>
      <c r="C34" s="1226"/>
      <c r="D34" s="1226"/>
      <c r="E34" s="1226"/>
      <c r="F34" s="1226"/>
      <c r="G34" s="1226"/>
      <c r="H34" s="1226"/>
      <c r="I34" s="1226"/>
    </row>
    <row r="35" spans="1:15" ht="25.5" customHeight="1">
      <c r="A35" s="1226"/>
      <c r="B35" s="1226"/>
      <c r="C35" s="1226"/>
      <c r="D35" s="1226"/>
      <c r="E35" s="1226"/>
      <c r="F35" s="1226"/>
      <c r="G35" s="1226"/>
      <c r="H35" s="1226"/>
    </row>
    <row r="36" spans="1:15" ht="25.5" customHeight="1">
      <c r="A36" s="1226"/>
      <c r="B36" s="1226"/>
      <c r="C36" s="1226"/>
      <c r="D36" s="1226"/>
      <c r="E36" s="1226"/>
      <c r="F36" s="1226"/>
      <c r="G36" s="1226"/>
      <c r="H36" s="1226"/>
      <c r="J36" s="1279"/>
      <c r="K36" s="1279"/>
    </row>
    <row r="37" spans="1:15" ht="25.5" customHeight="1">
      <c r="A37" s="1226"/>
      <c r="B37" s="1226"/>
      <c r="C37" s="1226"/>
      <c r="D37" s="1226"/>
      <c r="E37" s="1226"/>
      <c r="F37" s="1226"/>
      <c r="G37" s="1226"/>
      <c r="H37" s="1226"/>
      <c r="N37" s="741"/>
      <c r="O37" s="741"/>
    </row>
    <row r="38" spans="1:15" ht="25.5" customHeight="1">
      <c r="A38" s="1226"/>
      <c r="B38" s="1226"/>
      <c r="C38" s="1226"/>
      <c r="D38" s="1226"/>
      <c r="E38" s="1226"/>
      <c r="F38" s="1226"/>
      <c r="G38" s="1226"/>
      <c r="H38" s="1226"/>
      <c r="N38" s="741"/>
      <c r="O38" s="741"/>
    </row>
    <row r="39" spans="1:15" ht="25.5" customHeight="1">
      <c r="A39" s="1226"/>
      <c r="B39" s="1226"/>
      <c r="C39" s="1226"/>
      <c r="D39" s="1226"/>
      <c r="E39" s="1226"/>
      <c r="F39" s="1226"/>
      <c r="G39" s="1226"/>
      <c r="H39" s="1226"/>
      <c r="N39" s="741"/>
      <c r="O39" s="741"/>
    </row>
    <row r="40" spans="1:15" ht="23.25">
      <c r="A40" s="1226"/>
      <c r="B40" s="1226"/>
      <c r="C40" s="1226"/>
      <c r="D40" s="1226"/>
      <c r="E40" s="1226"/>
      <c r="F40" s="1226"/>
      <c r="G40" s="1226"/>
      <c r="H40" s="1226"/>
      <c r="I40" s="1279"/>
      <c r="L40" s="741"/>
      <c r="M40" s="741"/>
      <c r="N40" s="741"/>
      <c r="O40" s="741"/>
    </row>
    <row r="41" spans="1:15">
      <c r="A41" s="1226"/>
      <c r="B41" s="1226"/>
      <c r="C41" s="1226"/>
      <c r="D41" s="1226"/>
      <c r="E41" s="1226"/>
      <c r="F41" s="1226"/>
      <c r="G41" s="1226"/>
      <c r="H41" s="1226"/>
      <c r="L41" s="741"/>
      <c r="M41" s="741"/>
      <c r="N41" s="741"/>
      <c r="O41" s="741"/>
    </row>
    <row r="42" spans="1:15">
      <c r="A42" s="1226"/>
      <c r="B42" s="1226"/>
      <c r="C42" s="1226"/>
      <c r="D42" s="1226"/>
      <c r="E42" s="1226"/>
      <c r="F42" s="1226"/>
      <c r="G42" s="1226"/>
      <c r="H42" s="1226"/>
      <c r="L42" s="741"/>
      <c r="M42" s="741"/>
      <c r="N42" s="741"/>
      <c r="O42" s="741"/>
    </row>
    <row r="43" spans="1:15">
      <c r="A43" s="1226"/>
      <c r="B43" s="1226"/>
      <c r="C43" s="1226"/>
      <c r="D43" s="1226"/>
      <c r="E43" s="1226"/>
      <c r="F43" s="1226"/>
      <c r="G43" s="1226"/>
      <c r="H43" s="1226"/>
      <c r="L43" s="741"/>
      <c r="M43" s="741"/>
      <c r="N43" s="741"/>
      <c r="O43" s="741"/>
    </row>
    <row r="44" spans="1:15" ht="51" customHeight="1">
      <c r="L44" s="741"/>
      <c r="M44" s="741"/>
    </row>
    <row r="45" spans="1:15" ht="78" customHeight="1">
      <c r="L45" s="741"/>
      <c r="M45" s="741"/>
    </row>
    <row r="48" spans="1:15">
      <c r="J48" s="741"/>
      <c r="K48" s="741"/>
    </row>
    <row r="49" spans="1:13" ht="23.25">
      <c r="A49" s="1279"/>
      <c r="B49" s="1279"/>
      <c r="C49" s="1279"/>
      <c r="D49" s="1279"/>
      <c r="E49" s="1279"/>
      <c r="F49" s="1279"/>
      <c r="G49" s="1279"/>
      <c r="H49" s="1279"/>
    </row>
    <row r="51" spans="1:13">
      <c r="L51" s="741"/>
      <c r="M51" s="741"/>
    </row>
    <row r="52" spans="1:13">
      <c r="I52" s="741"/>
      <c r="L52" s="741"/>
      <c r="M52" s="741"/>
    </row>
    <row r="53" spans="1:13">
      <c r="L53" s="741"/>
      <c r="M53" s="741"/>
    </row>
    <row r="54" spans="1:13">
      <c r="L54" s="741"/>
      <c r="M54" s="741"/>
    </row>
    <row r="55" spans="1:13">
      <c r="L55" s="741"/>
      <c r="M55" s="741"/>
    </row>
    <row r="56" spans="1:13">
      <c r="L56" s="741"/>
      <c r="M56" s="741"/>
    </row>
    <row r="57" spans="1:13">
      <c r="L57" s="741"/>
      <c r="M57" s="741"/>
    </row>
    <row r="61" spans="1:13">
      <c r="B61" s="741"/>
      <c r="C61" s="741"/>
      <c r="D61" s="741"/>
      <c r="E61" s="741"/>
      <c r="F61" s="741"/>
      <c r="G61" s="741"/>
      <c r="H61" s="741"/>
    </row>
    <row r="139" spans="3:3">
      <c r="C139" s="712">
        <f>C137</f>
        <v>0</v>
      </c>
    </row>
  </sheetData>
  <mergeCells count="3">
    <mergeCell ref="A20:I20"/>
    <mergeCell ref="A1:K1"/>
    <mergeCell ref="A2:K2"/>
  </mergeCells>
  <conditionalFormatting sqref="B19 D19:E19">
    <cfRule type="cellIs" dxfId="602" priority="13" operator="equal">
      <formula>0</formula>
    </cfRule>
    <cfRule type="cellIs" dxfId="601" priority="16" operator="equal">
      <formula>0</formula>
    </cfRule>
  </conditionalFormatting>
  <conditionalFormatting sqref="D19:E19">
    <cfRule type="cellIs" dxfId="600" priority="14" operator="equal">
      <formula>0</formula>
    </cfRule>
    <cfRule type="cellIs" dxfId="599" priority="15" operator="equal">
      <formula>0</formula>
    </cfRule>
  </conditionalFormatting>
  <conditionalFormatting sqref="B16:B18">
    <cfRule type="cellIs" dxfId="598" priority="11" operator="equal">
      <formula>0</formula>
    </cfRule>
    <cfRule type="cellIs" dxfId="597" priority="12" operator="equal">
      <formula>0</formula>
    </cfRule>
  </conditionalFormatting>
  <conditionalFormatting sqref="O5:Q5">
    <cfRule type="cellIs" dxfId="596" priority="7" operator="equal">
      <formula>0</formula>
    </cfRule>
    <cfRule type="cellIs" dxfId="595" priority="10" operator="equal">
      <formula>0</formula>
    </cfRule>
  </conditionalFormatting>
  <conditionalFormatting sqref="P5:Q5">
    <cfRule type="cellIs" dxfId="594" priority="8" operator="equal">
      <formula>0</formula>
    </cfRule>
    <cfRule type="cellIs" dxfId="593" priority="9" operator="equal">
      <formula>0</formula>
    </cfRule>
  </conditionalFormatting>
  <conditionalFormatting sqref="O8:P8">
    <cfRule type="cellIs" dxfId="592" priority="1" operator="equal">
      <formula>0</formula>
    </cfRule>
    <cfRule type="cellIs" dxfId="591" priority="4" operator="equal">
      <formula>0</formula>
    </cfRule>
  </conditionalFormatting>
  <conditionalFormatting sqref="P8">
    <cfRule type="cellIs" dxfId="590" priority="2" operator="equal">
      <formula>0</formula>
    </cfRule>
    <cfRule type="cellIs" dxfId="589" priority="3"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5" orientation="landscape" r:id="rId1"/>
  <drawing r:id="rId2"/>
  <tableParts count="1">
    <tablePart r:id="rId3"/>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9" tint="-0.249977111117893"/>
    <pageSetUpPr fitToPage="1"/>
  </sheetPr>
  <dimension ref="A1:O42"/>
  <sheetViews>
    <sheetView showGridLines="0" view="pageBreakPreview" topLeftCell="A7" zoomScale="55" zoomScaleNormal="100" zoomScaleSheetLayoutView="55" zoomScalePageLayoutView="62" workbookViewId="0">
      <selection activeCell="P29" sqref="P29"/>
    </sheetView>
  </sheetViews>
  <sheetFormatPr baseColWidth="10" defaultColWidth="11.42578125" defaultRowHeight="15"/>
  <cols>
    <col min="1" max="1" width="20.85546875" style="41" customWidth="1"/>
    <col min="2" max="2" width="18.7109375" style="41" customWidth="1"/>
    <col min="3" max="3" width="14.5703125" style="41" customWidth="1"/>
    <col min="4" max="4" width="19.5703125" style="41" customWidth="1"/>
    <col min="5" max="5" width="18.28515625" style="191" customWidth="1"/>
    <col min="6" max="6" width="21.28515625" style="41" customWidth="1"/>
    <col min="7" max="7" width="18.5703125" style="41" customWidth="1"/>
    <col min="8" max="8" width="18.140625" style="41" customWidth="1"/>
    <col min="9" max="9" width="15.85546875" style="41" customWidth="1"/>
    <col min="10" max="10" width="18.85546875" style="191" customWidth="1"/>
    <col min="11" max="11" width="20.28515625" style="41" customWidth="1"/>
    <col min="12" max="12" width="25" style="41" customWidth="1"/>
    <col min="13" max="13" width="18.140625" style="41" customWidth="1"/>
    <col min="14" max="14" width="11.42578125" style="41"/>
    <col min="15" max="15" width="18.7109375" style="41" bestFit="1" customWidth="1"/>
    <col min="16" max="16384" width="11.42578125" style="41"/>
  </cols>
  <sheetData>
    <row r="1" spans="1:13" ht="78" customHeight="1">
      <c r="A1" s="2059" t="s">
        <v>735</v>
      </c>
      <c r="B1" s="2059"/>
      <c r="C1" s="2059"/>
      <c r="D1" s="2059"/>
      <c r="E1" s="2059"/>
      <c r="F1" s="2059"/>
      <c r="G1" s="2059"/>
      <c r="H1" s="2059"/>
      <c r="I1" s="2059"/>
      <c r="J1" s="2059"/>
      <c r="K1" s="2059"/>
      <c r="L1" s="2059"/>
      <c r="M1" s="2059"/>
    </row>
    <row r="2" spans="1:13" s="191" customFormat="1" ht="30" customHeight="1">
      <c r="A2" s="2059" t="str">
        <f>+'Resumen EEp'!O4</f>
        <v>Período:  Diciembre 2008 - Noviembre 2022</v>
      </c>
      <c r="B2" s="2059"/>
      <c r="C2" s="2059"/>
      <c r="D2" s="2059"/>
      <c r="E2" s="2059"/>
      <c r="F2" s="2059"/>
      <c r="G2" s="2059"/>
      <c r="H2" s="2059"/>
      <c r="I2" s="2059"/>
      <c r="J2" s="2059"/>
      <c r="K2" s="2059"/>
      <c r="L2" s="2059"/>
      <c r="M2" s="2059"/>
    </row>
    <row r="3" spans="1:13" ht="17.25" customHeight="1">
      <c r="A3" s="143"/>
      <c r="B3" s="143"/>
      <c r="C3" s="143"/>
      <c r="D3" s="143"/>
      <c r="E3" s="485"/>
      <c r="F3" s="143"/>
      <c r="G3" s="143"/>
      <c r="H3" s="143"/>
      <c r="I3" s="143"/>
      <c r="J3" s="485"/>
      <c r="K3" s="143"/>
      <c r="L3" s="143"/>
      <c r="M3" s="143"/>
    </row>
    <row r="4" spans="1:13" s="782" customFormat="1" ht="53.25" customHeight="1">
      <c r="A4" s="1754" t="s">
        <v>11</v>
      </c>
      <c r="B4" s="1755" t="s">
        <v>1070</v>
      </c>
      <c r="C4" s="1755" t="s">
        <v>1071</v>
      </c>
      <c r="D4" s="1755" t="s">
        <v>1072</v>
      </c>
      <c r="E4" s="1755" t="s">
        <v>1065</v>
      </c>
      <c r="F4" s="1756" t="s">
        <v>295</v>
      </c>
      <c r="G4" s="1757" t="s">
        <v>1069</v>
      </c>
      <c r="H4" s="1755" t="s">
        <v>1067</v>
      </c>
      <c r="I4" s="1755" t="s">
        <v>1066</v>
      </c>
      <c r="J4" s="1758" t="s">
        <v>1068</v>
      </c>
      <c r="K4" s="1756" t="s">
        <v>574</v>
      </c>
      <c r="L4" s="1757" t="s">
        <v>260</v>
      </c>
      <c r="M4" s="736"/>
    </row>
    <row r="5" spans="1:13" ht="21.75" customHeight="1">
      <c r="A5" s="1398" t="s">
        <v>204</v>
      </c>
      <c r="B5" s="1399">
        <v>554588</v>
      </c>
      <c r="C5" s="1400">
        <v>330370</v>
      </c>
      <c r="D5" s="1400">
        <v>5444</v>
      </c>
      <c r="E5" s="1401">
        <f>+D5+C5</f>
        <v>335814</v>
      </c>
      <c r="F5" s="1402">
        <f t="shared" ref="F5:F18" si="0">B5+C5+D5</f>
        <v>890402</v>
      </c>
      <c r="G5" s="1399">
        <v>411558</v>
      </c>
      <c r="H5" s="1400">
        <v>376958</v>
      </c>
      <c r="I5" s="1400">
        <v>13341</v>
      </c>
      <c r="J5" s="1401">
        <f>+I5+H5</f>
        <v>390299</v>
      </c>
      <c r="K5" s="1402">
        <f t="shared" ref="K5:K11" si="1">G5+H5+I5</f>
        <v>801857</v>
      </c>
      <c r="L5" s="1401">
        <f t="shared" ref="L5:L11" si="2">F5+K5</f>
        <v>1692259</v>
      </c>
    </row>
    <row r="6" spans="1:13" ht="21.75" customHeight="1">
      <c r="A6" s="825" t="s">
        <v>124</v>
      </c>
      <c r="B6" s="1399">
        <v>621549</v>
      </c>
      <c r="C6" s="1400">
        <v>444129</v>
      </c>
      <c r="D6" s="1400">
        <v>13199</v>
      </c>
      <c r="E6" s="1401">
        <f t="shared" ref="E6:E19" si="3">+D6+C6</f>
        <v>457328</v>
      </c>
      <c r="F6" s="1402">
        <f t="shared" si="0"/>
        <v>1078877</v>
      </c>
      <c r="G6" s="1399">
        <v>458053</v>
      </c>
      <c r="H6" s="1400">
        <v>518280</v>
      </c>
      <c r="I6" s="1400">
        <v>33089</v>
      </c>
      <c r="J6" s="1401">
        <f t="shared" ref="J6:J19" si="4">+I6+H6</f>
        <v>551369</v>
      </c>
      <c r="K6" s="1402">
        <f t="shared" si="1"/>
        <v>1009422</v>
      </c>
      <c r="L6" s="1401">
        <f t="shared" si="2"/>
        <v>2088299</v>
      </c>
    </row>
    <row r="7" spans="1:13" ht="21.75" customHeight="1">
      <c r="A7" s="1398" t="s">
        <v>125</v>
      </c>
      <c r="B7" s="1399">
        <v>666490</v>
      </c>
      <c r="C7" s="1400">
        <v>523408</v>
      </c>
      <c r="D7" s="1400">
        <v>20284</v>
      </c>
      <c r="E7" s="1401">
        <f t="shared" si="3"/>
        <v>543692</v>
      </c>
      <c r="F7" s="1402">
        <f t="shared" si="0"/>
        <v>1210182</v>
      </c>
      <c r="G7" s="1399">
        <v>486371</v>
      </c>
      <c r="H7" s="1400">
        <v>617395</v>
      </c>
      <c r="I7" s="1400">
        <v>50135</v>
      </c>
      <c r="J7" s="1401">
        <f t="shared" si="4"/>
        <v>667530</v>
      </c>
      <c r="K7" s="1402">
        <f t="shared" si="1"/>
        <v>1153901</v>
      </c>
      <c r="L7" s="1401">
        <f t="shared" si="2"/>
        <v>2364083</v>
      </c>
    </row>
    <row r="8" spans="1:13" ht="21.75" customHeight="1">
      <c r="A8" s="825" t="s">
        <v>205</v>
      </c>
      <c r="B8" s="1399">
        <v>688507</v>
      </c>
      <c r="C8" s="1400">
        <v>563079</v>
      </c>
      <c r="D8" s="1400">
        <v>27872</v>
      </c>
      <c r="E8" s="1401">
        <f t="shared" si="3"/>
        <v>590951</v>
      </c>
      <c r="F8" s="1402">
        <f t="shared" si="0"/>
        <v>1279458</v>
      </c>
      <c r="G8" s="1399">
        <v>499838</v>
      </c>
      <c r="H8" s="1400">
        <v>670940</v>
      </c>
      <c r="I8" s="1400">
        <v>67187</v>
      </c>
      <c r="J8" s="1401">
        <f t="shared" si="4"/>
        <v>738127</v>
      </c>
      <c r="K8" s="1402">
        <f t="shared" si="1"/>
        <v>1237965</v>
      </c>
      <c r="L8" s="1401">
        <f t="shared" si="2"/>
        <v>2517423</v>
      </c>
    </row>
    <row r="9" spans="1:13" ht="21.75" customHeight="1">
      <c r="A9" s="1398" t="s">
        <v>206</v>
      </c>
      <c r="B9" s="1399">
        <v>719477</v>
      </c>
      <c r="C9" s="1400">
        <v>607781</v>
      </c>
      <c r="D9" s="1400">
        <v>33530</v>
      </c>
      <c r="E9" s="1401">
        <f t="shared" si="3"/>
        <v>641311</v>
      </c>
      <c r="F9" s="1402">
        <f t="shared" si="0"/>
        <v>1360788</v>
      </c>
      <c r="G9" s="1399">
        <v>523353</v>
      </c>
      <c r="H9" s="1400">
        <v>724697</v>
      </c>
      <c r="I9" s="1400">
        <v>79573</v>
      </c>
      <c r="J9" s="1401">
        <f t="shared" si="4"/>
        <v>804270</v>
      </c>
      <c r="K9" s="1402">
        <f t="shared" si="1"/>
        <v>1327623</v>
      </c>
      <c r="L9" s="1401">
        <f t="shared" si="2"/>
        <v>2688411</v>
      </c>
    </row>
    <row r="10" spans="1:13" ht="21.75" customHeight="1">
      <c r="A10" s="825" t="s">
        <v>223</v>
      </c>
      <c r="B10" s="1399">
        <v>761550</v>
      </c>
      <c r="C10" s="1400">
        <v>660882</v>
      </c>
      <c r="D10" s="1400">
        <v>39966</v>
      </c>
      <c r="E10" s="1401">
        <f t="shared" si="3"/>
        <v>700848</v>
      </c>
      <c r="F10" s="1402">
        <f t="shared" si="0"/>
        <v>1462398</v>
      </c>
      <c r="G10" s="1399">
        <v>557229</v>
      </c>
      <c r="H10" s="1400">
        <v>788545</v>
      </c>
      <c r="I10" s="1400">
        <v>92804</v>
      </c>
      <c r="J10" s="1401">
        <f t="shared" si="4"/>
        <v>881349</v>
      </c>
      <c r="K10" s="1402">
        <f t="shared" si="1"/>
        <v>1438578</v>
      </c>
      <c r="L10" s="1401">
        <f t="shared" si="2"/>
        <v>2900976</v>
      </c>
    </row>
    <row r="11" spans="1:13" ht="21.75" customHeight="1">
      <c r="A11" s="1398" t="s">
        <v>233</v>
      </c>
      <c r="B11" s="1399">
        <v>816912</v>
      </c>
      <c r="C11" s="1400">
        <v>715603</v>
      </c>
      <c r="D11" s="1400">
        <v>45810</v>
      </c>
      <c r="E11" s="1401">
        <f t="shared" si="3"/>
        <v>761413</v>
      </c>
      <c r="F11" s="1402">
        <f t="shared" si="0"/>
        <v>1578325</v>
      </c>
      <c r="G11" s="1399">
        <v>606074</v>
      </c>
      <c r="H11" s="1400">
        <v>852938</v>
      </c>
      <c r="I11" s="1400">
        <v>104262</v>
      </c>
      <c r="J11" s="1401">
        <f t="shared" si="4"/>
        <v>957200</v>
      </c>
      <c r="K11" s="1402">
        <f t="shared" si="1"/>
        <v>1563274</v>
      </c>
      <c r="L11" s="1401">
        <f t="shared" si="2"/>
        <v>3141599</v>
      </c>
    </row>
    <row r="12" spans="1:13" ht="21.75" customHeight="1">
      <c r="A12" s="825" t="s">
        <v>415</v>
      </c>
      <c r="B12" s="1399">
        <v>866421</v>
      </c>
      <c r="C12" s="1400">
        <v>753051</v>
      </c>
      <c r="D12" s="1400">
        <v>55339</v>
      </c>
      <c r="E12" s="1401">
        <f t="shared" si="3"/>
        <v>808390</v>
      </c>
      <c r="F12" s="1402">
        <f t="shared" si="0"/>
        <v>1674811</v>
      </c>
      <c r="G12" s="1399">
        <v>647213</v>
      </c>
      <c r="H12" s="1400">
        <v>896356</v>
      </c>
      <c r="I12" s="1400">
        <v>121458</v>
      </c>
      <c r="J12" s="1401">
        <f t="shared" si="4"/>
        <v>1017814</v>
      </c>
      <c r="K12" s="1402">
        <f t="shared" ref="K12:K17" si="5">G12+H12+I12</f>
        <v>1665027</v>
      </c>
      <c r="L12" s="1401">
        <f t="shared" ref="L12:L17" si="6">F12+K12</f>
        <v>3339838</v>
      </c>
    </row>
    <row r="13" spans="1:13" ht="21.75" customHeight="1">
      <c r="A13" s="1398" t="s">
        <v>432</v>
      </c>
      <c r="B13" s="1399">
        <v>934645</v>
      </c>
      <c r="C13" s="1400">
        <v>814654</v>
      </c>
      <c r="D13" s="1400">
        <v>59951</v>
      </c>
      <c r="E13" s="1401">
        <f t="shared" si="3"/>
        <v>874605</v>
      </c>
      <c r="F13" s="1402">
        <f t="shared" si="0"/>
        <v>1809250</v>
      </c>
      <c r="G13" s="1399">
        <v>685025</v>
      </c>
      <c r="H13" s="1400">
        <v>966760</v>
      </c>
      <c r="I13" s="1400">
        <v>130253</v>
      </c>
      <c r="J13" s="1401">
        <f t="shared" si="4"/>
        <v>1097013</v>
      </c>
      <c r="K13" s="1402">
        <f t="shared" si="5"/>
        <v>1782038</v>
      </c>
      <c r="L13" s="1401">
        <f t="shared" si="6"/>
        <v>3591288</v>
      </c>
      <c r="M13" s="15"/>
    </row>
    <row r="14" spans="1:13" s="191" customFormat="1" ht="21.75" customHeight="1">
      <c r="A14" s="825" t="s">
        <v>457</v>
      </c>
      <c r="B14" s="1399">
        <v>1031680</v>
      </c>
      <c r="C14" s="1400">
        <v>881411</v>
      </c>
      <c r="D14" s="1400">
        <v>64075</v>
      </c>
      <c r="E14" s="1401">
        <f t="shared" si="3"/>
        <v>945486</v>
      </c>
      <c r="F14" s="1402">
        <f t="shared" si="0"/>
        <v>1977166</v>
      </c>
      <c r="G14" s="1399">
        <v>734397</v>
      </c>
      <c r="H14" s="1400">
        <v>1051585</v>
      </c>
      <c r="I14" s="1400">
        <v>139444</v>
      </c>
      <c r="J14" s="1401">
        <f t="shared" si="4"/>
        <v>1191029</v>
      </c>
      <c r="K14" s="1402">
        <f t="shared" si="5"/>
        <v>1925426</v>
      </c>
      <c r="L14" s="1401">
        <f t="shared" si="6"/>
        <v>3902592</v>
      </c>
      <c r="M14" s="15"/>
    </row>
    <row r="15" spans="1:13" ht="21.75" customHeight="1">
      <c r="A15" s="1398" t="s">
        <v>470</v>
      </c>
      <c r="B15" s="1399">
        <v>1080694</v>
      </c>
      <c r="C15" s="1400">
        <v>946191</v>
      </c>
      <c r="D15" s="1400">
        <v>69295</v>
      </c>
      <c r="E15" s="1401">
        <f t="shared" si="3"/>
        <v>1015486</v>
      </c>
      <c r="F15" s="1402">
        <f t="shared" si="0"/>
        <v>2096180</v>
      </c>
      <c r="G15" s="1399">
        <v>778665</v>
      </c>
      <c r="H15" s="1400">
        <v>1128712</v>
      </c>
      <c r="I15" s="1400">
        <v>150430</v>
      </c>
      <c r="J15" s="1401">
        <f t="shared" si="4"/>
        <v>1279142</v>
      </c>
      <c r="K15" s="1402">
        <f t="shared" si="5"/>
        <v>2057807</v>
      </c>
      <c r="L15" s="1401">
        <f t="shared" si="6"/>
        <v>4153987</v>
      </c>
      <c r="M15" s="15"/>
    </row>
    <row r="16" spans="1:13" ht="21.75" customHeight="1">
      <c r="A16" s="825" t="s">
        <v>568</v>
      </c>
      <c r="B16" s="1399">
        <v>1092969</v>
      </c>
      <c r="C16" s="1400">
        <v>962084</v>
      </c>
      <c r="D16" s="1400">
        <v>71337</v>
      </c>
      <c r="E16" s="1401">
        <f t="shared" si="3"/>
        <v>1033421</v>
      </c>
      <c r="F16" s="1402">
        <f t="shared" si="0"/>
        <v>2126390</v>
      </c>
      <c r="G16" s="1399">
        <v>798437</v>
      </c>
      <c r="H16" s="1400">
        <v>1150123</v>
      </c>
      <c r="I16" s="1400">
        <v>153711</v>
      </c>
      <c r="J16" s="1401">
        <f t="shared" si="4"/>
        <v>1303834</v>
      </c>
      <c r="K16" s="1402">
        <f t="shared" si="5"/>
        <v>2102271</v>
      </c>
      <c r="L16" s="1401">
        <f t="shared" si="6"/>
        <v>4228661</v>
      </c>
      <c r="M16" s="15"/>
    </row>
    <row r="17" spans="1:15" s="191" customFormat="1" ht="21.75" customHeight="1">
      <c r="A17" s="1398" t="s">
        <v>609</v>
      </c>
      <c r="B17" s="1399">
        <v>1057677</v>
      </c>
      <c r="C17" s="1400">
        <v>978451</v>
      </c>
      <c r="D17" s="1400">
        <v>71558</v>
      </c>
      <c r="E17" s="1401">
        <f t="shared" si="3"/>
        <v>1050009</v>
      </c>
      <c r="F17" s="1402">
        <f t="shared" si="0"/>
        <v>2107686</v>
      </c>
      <c r="G17" s="1399">
        <v>790314</v>
      </c>
      <c r="H17" s="1400">
        <v>1162090</v>
      </c>
      <c r="I17" s="1400">
        <v>154813</v>
      </c>
      <c r="J17" s="1401">
        <f t="shared" si="4"/>
        <v>1316903</v>
      </c>
      <c r="K17" s="1402">
        <f t="shared" si="5"/>
        <v>2107217</v>
      </c>
      <c r="L17" s="1401">
        <f t="shared" si="6"/>
        <v>4214903</v>
      </c>
      <c r="M17" s="15"/>
    </row>
    <row r="18" spans="1:15" s="191" customFormat="1" ht="21.75" customHeight="1">
      <c r="A18" s="1398" t="s">
        <v>725</v>
      </c>
      <c r="B18" s="1399">
        <v>1101179</v>
      </c>
      <c r="C18" s="1400">
        <v>965089</v>
      </c>
      <c r="D18" s="1400">
        <v>74653</v>
      </c>
      <c r="E18" s="1401">
        <f t="shared" si="3"/>
        <v>1039742</v>
      </c>
      <c r="F18" s="1402">
        <f t="shared" si="0"/>
        <v>2140921</v>
      </c>
      <c r="G18" s="1399">
        <v>827084</v>
      </c>
      <c r="H18" s="1400">
        <v>1155297</v>
      </c>
      <c r="I18" s="1400">
        <v>162057</v>
      </c>
      <c r="J18" s="1401">
        <f t="shared" si="4"/>
        <v>1317354</v>
      </c>
      <c r="K18" s="1402">
        <f>G18+H18+I18</f>
        <v>2144438</v>
      </c>
      <c r="L18" s="1401">
        <f>F18+K18</f>
        <v>4285359</v>
      </c>
      <c r="M18" s="15"/>
    </row>
    <row r="19" spans="1:15" ht="27" customHeight="1">
      <c r="A19" s="1398" t="str">
        <f>+'Resumen EEp'!O5</f>
        <v>Nov.2022</v>
      </c>
      <c r="B19" s="1399">
        <f>+'Resumen EEp'!D26</f>
        <v>1173220</v>
      </c>
      <c r="C19" s="1400">
        <f>+'Resumen EEp'!D27</f>
        <v>1022459</v>
      </c>
      <c r="D19" s="1400">
        <f>+'Resumen EEp'!D28</f>
        <v>77512</v>
      </c>
      <c r="E19" s="1401">
        <f t="shared" si="3"/>
        <v>1099971</v>
      </c>
      <c r="F19" s="1402">
        <f>B19+C19+D19</f>
        <v>2273191</v>
      </c>
      <c r="G19" s="1399">
        <f>+'Resumen EEp'!E26</f>
        <v>899174</v>
      </c>
      <c r="H19" s="1400">
        <f>+'Resumen EEp'!E27</f>
        <v>1217508</v>
      </c>
      <c r="I19" s="1400">
        <f>+'Resumen EEp'!E28</f>
        <v>168565</v>
      </c>
      <c r="J19" s="1401">
        <f t="shared" si="4"/>
        <v>1386073</v>
      </c>
      <c r="K19" s="1402">
        <f>G19+H19+I19</f>
        <v>2285247</v>
      </c>
      <c r="L19" s="1401">
        <f>F19+K19</f>
        <v>4558438</v>
      </c>
      <c r="M19" s="15"/>
    </row>
    <row r="20" spans="1:15" ht="25.5" customHeight="1">
      <c r="A20" s="2058" t="s">
        <v>434</v>
      </c>
      <c r="B20" s="2058"/>
      <c r="C20" s="2058"/>
      <c r="D20" s="2058"/>
      <c r="E20" s="2058"/>
      <c r="F20" s="2058"/>
      <c r="G20" s="2058"/>
      <c r="H20" s="2058"/>
      <c r="I20" s="2058"/>
      <c r="J20" s="2058"/>
      <c r="K20" s="2058"/>
      <c r="L20" s="2058"/>
      <c r="M20" s="15"/>
      <c r="O20" s="41">
        <f>+L19-'III.2.2. Afil. SFS RC Anual '!F19</f>
        <v>0</v>
      </c>
    </row>
    <row r="21" spans="1:15" ht="25.5" customHeight="1">
      <c r="A21" s="15"/>
      <c r="B21" s="15"/>
      <c r="C21" s="15"/>
      <c r="D21" s="15"/>
      <c r="E21" s="15"/>
      <c r="F21" s="15"/>
      <c r="G21" s="15"/>
      <c r="H21" s="15"/>
      <c r="I21" s="15"/>
      <c r="J21" s="15"/>
      <c r="L21" s="15"/>
      <c r="M21" s="15"/>
    </row>
    <row r="22" spans="1:15" ht="25.5" customHeight="1">
      <c r="A22" s="15"/>
      <c r="B22" s="15"/>
      <c r="C22" s="15"/>
      <c r="D22" s="15"/>
      <c r="E22" s="15"/>
      <c r="F22" s="15"/>
      <c r="G22" s="15"/>
      <c r="H22" s="15"/>
      <c r="I22" s="15"/>
      <c r="J22" s="15"/>
      <c r="L22" s="15"/>
      <c r="M22" s="15"/>
    </row>
    <row r="23" spans="1:15" ht="25.5" customHeight="1">
      <c r="I23" s="15"/>
      <c r="J23" s="15"/>
      <c r="L23" s="15"/>
      <c r="M23" s="15"/>
    </row>
    <row r="24" spans="1:15" ht="25.5" customHeight="1">
      <c r="A24" s="15"/>
      <c r="B24" s="15"/>
      <c r="C24" s="15"/>
      <c r="D24" s="15"/>
      <c r="E24" s="15"/>
      <c r="F24" s="15"/>
      <c r="G24" s="15"/>
      <c r="H24" s="15"/>
      <c r="I24" s="15"/>
      <c r="J24" s="15"/>
      <c r="L24" s="15"/>
      <c r="M24" s="15"/>
    </row>
    <row r="25" spans="1:15" ht="25.5" customHeight="1">
      <c r="A25" s="15"/>
      <c r="B25" s="15"/>
      <c r="C25" s="15"/>
      <c r="D25" s="15"/>
      <c r="E25" s="15"/>
      <c r="F25" s="15"/>
      <c r="G25" s="15"/>
      <c r="H25" s="15"/>
      <c r="I25" s="15"/>
      <c r="J25" s="15"/>
      <c r="L25" s="15"/>
      <c r="M25" s="15"/>
    </row>
    <row r="26" spans="1:15" ht="25.5" customHeight="1">
      <c r="A26" s="15"/>
      <c r="B26" s="15"/>
      <c r="C26" s="15"/>
      <c r="D26" s="15"/>
      <c r="E26" s="15"/>
      <c r="F26" s="15"/>
      <c r="G26" s="15"/>
      <c r="H26" s="15"/>
      <c r="I26" s="15"/>
      <c r="J26" s="15"/>
      <c r="K26" s="15"/>
      <c r="L26" s="15"/>
      <c r="M26" s="15"/>
    </row>
    <row r="27" spans="1:15" ht="25.5" customHeight="1">
      <c r="A27" s="15"/>
      <c r="B27" s="15"/>
      <c r="C27" s="15"/>
      <c r="D27" s="15"/>
      <c r="E27" s="15"/>
      <c r="F27" s="15"/>
      <c r="G27" s="15"/>
      <c r="H27" s="15"/>
      <c r="I27" s="15"/>
      <c r="J27" s="15"/>
      <c r="K27" s="15"/>
      <c r="L27" s="15"/>
      <c r="M27" s="15"/>
    </row>
    <row r="28" spans="1:15" ht="67.5" customHeight="1">
      <c r="A28" s="15"/>
      <c r="B28" s="15"/>
      <c r="C28" s="15"/>
      <c r="D28" s="15"/>
      <c r="E28" s="15"/>
      <c r="F28" s="15"/>
      <c r="G28" s="15"/>
      <c r="H28" s="15"/>
      <c r="I28" s="15"/>
      <c r="J28" s="15"/>
      <c r="K28" s="15"/>
      <c r="L28" s="15"/>
      <c r="M28" s="15"/>
    </row>
    <row r="29" spans="1:15" ht="67.5" customHeight="1">
      <c r="A29" s="15"/>
      <c r="B29" s="15"/>
      <c r="C29" s="15"/>
      <c r="D29" s="15"/>
      <c r="E29" s="15"/>
      <c r="F29" s="15"/>
      <c r="G29" s="15"/>
      <c r="H29" s="15"/>
      <c r="I29" s="15"/>
      <c r="J29" s="15"/>
      <c r="K29" s="15"/>
      <c r="L29" s="15"/>
      <c r="N29" s="50"/>
      <c r="O29" s="50"/>
    </row>
    <row r="30" spans="1:15" ht="67.5" customHeight="1">
      <c r="A30" s="15"/>
      <c r="B30" s="15"/>
      <c r="C30" s="15"/>
      <c r="D30" s="15"/>
      <c r="E30" s="15"/>
      <c r="F30" s="15"/>
      <c r="G30" s="15"/>
      <c r="H30" s="15"/>
      <c r="I30" s="15"/>
      <c r="J30" s="15"/>
      <c r="K30" s="15"/>
      <c r="L30" s="15"/>
      <c r="N30" s="50"/>
      <c r="O30" s="50"/>
    </row>
    <row r="31" spans="1:15" ht="67.5" customHeight="1">
      <c r="A31" s="15"/>
      <c r="B31" s="15"/>
      <c r="C31" s="15"/>
      <c r="D31" s="15"/>
      <c r="E31" s="15"/>
      <c r="F31" s="15"/>
      <c r="G31" s="15"/>
      <c r="H31" s="15"/>
      <c r="I31" s="15"/>
      <c r="J31" s="15"/>
      <c r="K31" s="15"/>
      <c r="L31" s="15"/>
      <c r="N31" s="50"/>
      <c r="O31" s="50"/>
    </row>
    <row r="32" spans="1:15" ht="67.5" customHeight="1">
      <c r="A32" s="15"/>
      <c r="B32" s="15"/>
      <c r="C32" s="15"/>
      <c r="D32" s="15"/>
      <c r="E32" s="15"/>
      <c r="F32" s="15"/>
      <c r="G32" s="15"/>
      <c r="H32" s="15"/>
      <c r="I32" s="15"/>
      <c r="J32" s="15"/>
      <c r="K32" s="15"/>
      <c r="L32" s="15"/>
      <c r="N32" s="50"/>
      <c r="O32" s="50"/>
    </row>
    <row r="33" spans="1:15" ht="67.5" customHeight="1">
      <c r="N33" s="50"/>
      <c r="O33" s="50"/>
    </row>
    <row r="34" spans="1:15" ht="67.5" customHeight="1">
      <c r="M34" s="213"/>
      <c r="N34" s="50"/>
      <c r="O34" s="50"/>
    </row>
    <row r="38" spans="1:15" ht="23.25">
      <c r="A38" s="213"/>
      <c r="B38" s="213"/>
      <c r="C38" s="213"/>
      <c r="D38" s="213"/>
      <c r="E38" s="735"/>
      <c r="F38" s="213"/>
      <c r="G38" s="213"/>
      <c r="H38" s="213"/>
      <c r="I38" s="213"/>
      <c r="J38" s="735"/>
      <c r="K38" s="213"/>
      <c r="L38" s="213"/>
    </row>
    <row r="40" spans="1:15">
      <c r="N40" s="50"/>
      <c r="O40" s="50"/>
    </row>
    <row r="41" spans="1:15">
      <c r="N41" s="50"/>
      <c r="O41" s="50"/>
    </row>
    <row r="42" spans="1:15">
      <c r="N42" s="50"/>
      <c r="O42" s="50"/>
    </row>
  </sheetData>
  <mergeCells count="3">
    <mergeCell ref="A20:L20"/>
    <mergeCell ref="A1:M1"/>
    <mergeCell ref="A2:M2"/>
  </mergeCells>
  <conditionalFormatting sqref="B19:D19 F19:I19 K19:L19">
    <cfRule type="cellIs" dxfId="574"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paperSize="10023" scale="43" orientation="landscape" r:id="rId1"/>
  <drawing r:id="rId2"/>
  <tableParts count="1">
    <tablePart r:id="rId3"/>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9" tint="-0.249977111117893"/>
    <pageSetUpPr fitToPage="1"/>
  </sheetPr>
  <dimension ref="A1"/>
  <sheetViews>
    <sheetView showGridLines="0" view="pageBreakPreview" zoomScale="85" zoomScaleNormal="100" zoomScaleSheetLayoutView="85" workbookViewId="0">
      <selection activeCell="Q37" sqref="Q37"/>
    </sheetView>
  </sheetViews>
  <sheetFormatPr baseColWidth="10" defaultColWidth="11.5703125" defaultRowHeight="15"/>
  <cols>
    <col min="7" max="7" width="12.5703125" customWidth="1"/>
  </cols>
  <sheetData/>
  <pageMargins left="0.7" right="0.7" top="0.75" bottom="0.75" header="0.3" footer="0.3"/>
  <pageSetup scale="80"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9" tint="-0.249977111117893"/>
    <pageSetUpPr fitToPage="1"/>
  </sheetPr>
  <dimension ref="A1:S45"/>
  <sheetViews>
    <sheetView showGridLines="0" view="pageBreakPreview" zoomScale="55" zoomScaleNormal="100" zoomScaleSheetLayoutView="55" workbookViewId="0">
      <selection activeCell="S28" sqref="S28"/>
    </sheetView>
  </sheetViews>
  <sheetFormatPr baseColWidth="10" defaultColWidth="11.42578125" defaultRowHeight="15"/>
  <cols>
    <col min="1" max="1" width="11.42578125" style="41"/>
    <col min="2" max="3" width="15.42578125" style="41" customWidth="1"/>
    <col min="4" max="4" width="23.7109375" style="41" customWidth="1"/>
    <col min="5" max="5" width="15.42578125" style="41" customWidth="1"/>
    <col min="6" max="6" width="25.85546875" style="41" customWidth="1"/>
    <col min="7" max="7" width="44.7109375" style="41" customWidth="1"/>
    <col min="8" max="8" width="17.42578125" style="41" customWidth="1"/>
    <col min="9" max="9" width="58" style="41" customWidth="1"/>
    <col min="10" max="10" width="17.140625" style="41" customWidth="1"/>
    <col min="11" max="11" width="4.5703125" style="41" customWidth="1"/>
    <col min="12" max="12" width="20.85546875" style="41" bestFit="1" customWidth="1"/>
    <col min="13" max="13" width="20.140625" style="41" bestFit="1" customWidth="1"/>
    <col min="14" max="14" width="14.7109375" style="191" bestFit="1" customWidth="1"/>
    <col min="15" max="15" width="15.42578125" style="41" bestFit="1" customWidth="1"/>
    <col min="16" max="16" width="18" style="41" bestFit="1" customWidth="1"/>
    <col min="17" max="17" width="20.85546875" style="41" bestFit="1" customWidth="1"/>
    <col min="18" max="16384" width="11.42578125" style="41"/>
  </cols>
  <sheetData>
    <row r="1" spans="1:14" s="48" customFormat="1">
      <c r="N1" s="189"/>
    </row>
    <row r="2" spans="1:14" s="48" customFormat="1">
      <c r="N2" s="189"/>
    </row>
    <row r="3" spans="1:14" s="48" customFormat="1">
      <c r="N3" s="189"/>
    </row>
    <row r="4" spans="1:14" s="48" customFormat="1">
      <c r="N4" s="189"/>
    </row>
    <row r="5" spans="1:14" s="48" customFormat="1">
      <c r="N5" s="189"/>
    </row>
    <row r="7" spans="1:14">
      <c r="A7" s="2026" t="s">
        <v>1163</v>
      </c>
      <c r="B7" s="2027"/>
      <c r="C7" s="2027"/>
      <c r="D7" s="2027"/>
      <c r="E7" s="2027"/>
      <c r="F7" s="2027"/>
      <c r="G7" s="2027"/>
      <c r="H7" s="2027"/>
      <c r="I7" s="2027"/>
      <c r="J7" s="2027"/>
    </row>
    <row r="8" spans="1:14">
      <c r="A8" s="2027"/>
      <c r="B8" s="2027"/>
      <c r="C8" s="2027"/>
      <c r="D8" s="2027"/>
      <c r="E8" s="2027"/>
      <c r="F8" s="2027"/>
      <c r="G8" s="2027"/>
      <c r="H8" s="2027"/>
      <c r="I8" s="2027"/>
      <c r="J8" s="2027"/>
    </row>
    <row r="9" spans="1:14">
      <c r="A9" s="2027"/>
      <c r="B9" s="2027"/>
      <c r="C9" s="2027"/>
      <c r="D9" s="2027"/>
      <c r="E9" s="2027"/>
      <c r="F9" s="2027"/>
      <c r="G9" s="2027"/>
      <c r="H9" s="2027"/>
      <c r="I9" s="2027"/>
      <c r="J9" s="2027"/>
    </row>
    <row r="10" spans="1:14">
      <c r="A10" s="2027"/>
      <c r="B10" s="2027"/>
      <c r="C10" s="2027"/>
      <c r="D10" s="2027"/>
      <c r="E10" s="2027"/>
      <c r="F10" s="2027"/>
      <c r="G10" s="2027"/>
      <c r="H10" s="2027"/>
      <c r="I10" s="2027"/>
      <c r="J10" s="2027"/>
    </row>
    <row r="11" spans="1:14">
      <c r="A11" s="2027"/>
      <c r="B11" s="2027"/>
      <c r="C11" s="2027"/>
      <c r="D11" s="2027"/>
      <c r="E11" s="2027"/>
      <c r="F11" s="2027"/>
      <c r="G11" s="2027"/>
      <c r="H11" s="2027"/>
      <c r="I11" s="2027"/>
      <c r="J11" s="2027"/>
    </row>
    <row r="12" spans="1:14">
      <c r="A12" s="2027"/>
      <c r="B12" s="2027"/>
      <c r="C12" s="2027"/>
      <c r="D12" s="2027"/>
      <c r="E12" s="2027"/>
      <c r="F12" s="2027"/>
      <c r="G12" s="2027"/>
      <c r="H12" s="2027"/>
      <c r="I12" s="2027"/>
      <c r="J12" s="2027"/>
    </row>
    <row r="13" spans="1:14" ht="35.25" customHeight="1">
      <c r="A13" s="2027"/>
      <c r="B13" s="2027"/>
      <c r="C13" s="2027"/>
      <c r="D13" s="2027"/>
      <c r="E13" s="2027"/>
      <c r="F13" s="2027"/>
      <c r="G13" s="2027"/>
      <c r="H13" s="2027"/>
      <c r="I13" s="2027"/>
      <c r="J13" s="2027"/>
    </row>
    <row r="14" spans="1:14">
      <c r="A14" s="2027"/>
      <c r="B14" s="2027"/>
      <c r="C14" s="2027"/>
      <c r="D14" s="2027"/>
      <c r="E14" s="2027"/>
      <c r="F14" s="2027"/>
      <c r="G14" s="2027"/>
      <c r="H14" s="2027"/>
      <c r="I14" s="2027"/>
      <c r="J14" s="2027"/>
    </row>
    <row r="15" spans="1:14" ht="56.25" customHeight="1">
      <c r="A15" s="2027"/>
      <c r="B15" s="2027"/>
      <c r="C15" s="2027"/>
      <c r="D15" s="2027"/>
      <c r="E15" s="2027"/>
      <c r="F15" s="2027"/>
      <c r="G15" s="2027"/>
      <c r="H15" s="2027"/>
      <c r="I15" s="2027"/>
      <c r="J15" s="2027"/>
    </row>
    <row r="16" spans="1:14" ht="46.5" customHeight="1">
      <c r="A16" s="2027"/>
      <c r="B16" s="2027"/>
      <c r="C16" s="2027"/>
      <c r="D16" s="2027"/>
      <c r="E16" s="2027"/>
      <c r="F16" s="2027"/>
      <c r="G16" s="2027"/>
      <c r="H16" s="2027"/>
      <c r="I16" s="2027"/>
      <c r="J16" s="2027"/>
    </row>
    <row r="17" spans="1:19">
      <c r="A17" s="2027"/>
      <c r="B17" s="2027"/>
      <c r="C17" s="2027"/>
      <c r="D17" s="2027"/>
      <c r="E17" s="2027"/>
      <c r="F17" s="2027"/>
      <c r="G17" s="2027"/>
      <c r="H17" s="2027"/>
      <c r="I17" s="2027"/>
      <c r="J17" s="2027"/>
    </row>
    <row r="18" spans="1:19" ht="30">
      <c r="A18" s="2027"/>
      <c r="B18" s="2027"/>
      <c r="C18" s="2027"/>
      <c r="D18" s="2027"/>
      <c r="E18" s="2027"/>
      <c r="F18" s="2027"/>
      <c r="G18" s="2027"/>
      <c r="H18" s="2027"/>
      <c r="I18" s="2027"/>
      <c r="J18" s="2027"/>
      <c r="L18" s="510" t="str">
        <f>+'III.3.2. Afil anual SFS RS '!C4</f>
        <v xml:space="preserve">Afiliados Titulares </v>
      </c>
      <c r="M18" s="510" t="str">
        <f>+'III.3.2. Afil anual SFS RS '!D4</f>
        <v xml:space="preserve">Afiliados Dependientes </v>
      </c>
      <c r="N18" s="510" t="str">
        <f>+'III.3.2. Afil anual SFS RS '!E4</f>
        <v>Afiliados Totales</v>
      </c>
      <c r="O18" s="510" t="str">
        <f>+'III.3.2. Afil anual SFS RS '!F4</f>
        <v xml:space="preserve">% Afiliados   titulares </v>
      </c>
      <c r="P18" s="510" t="str">
        <f>+'III.3.2. Afil anual SFS RS '!G4</f>
        <v xml:space="preserve"> % Afiliados Dependientes</v>
      </c>
      <c r="Q18" s="510" t="str">
        <f>+'III.3.2. Afil anual SFS RS '!H4</f>
        <v>Índice de dependencia RS</v>
      </c>
    </row>
    <row r="19" spans="1:19">
      <c r="A19" s="2027"/>
      <c r="B19" s="2027"/>
      <c r="C19" s="2027"/>
      <c r="D19" s="2027"/>
      <c r="E19" s="2027"/>
      <c r="F19" s="2027"/>
      <c r="G19" s="2027"/>
      <c r="H19" s="2027"/>
      <c r="I19" s="2027"/>
      <c r="J19" s="2027"/>
      <c r="L19" s="510">
        <f>+'III.3.2. Afil anual SFS RS '!C19</f>
        <v>2885100</v>
      </c>
      <c r="M19" s="510">
        <f>+'III.3.2. Afil anual SFS RS '!D19</f>
        <v>2907187</v>
      </c>
      <c r="N19" s="663">
        <f>+'III.3.2. Afil anual SFS RS '!E19</f>
        <v>5792287</v>
      </c>
      <c r="O19" s="511">
        <f>+'III.3.2. Afil anual SFS RS '!F19</f>
        <v>0.49809341284366609</v>
      </c>
      <c r="P19" s="511">
        <f>+'III.3.2. Afil anual SFS RS '!G19</f>
        <v>0.50190658715633396</v>
      </c>
      <c r="Q19" s="512">
        <f>+'III.3.2. Afil anual SFS RS '!H19</f>
        <v>1.0076555405358567</v>
      </c>
    </row>
    <row r="20" spans="1:19">
      <c r="A20" s="2027"/>
      <c r="B20" s="2027"/>
      <c r="C20" s="2027"/>
      <c r="D20" s="2027"/>
      <c r="E20" s="2027"/>
      <c r="F20" s="2027"/>
      <c r="G20" s="2027"/>
      <c r="H20" s="2027"/>
      <c r="I20" s="2027"/>
      <c r="J20" s="2027"/>
    </row>
    <row r="21" spans="1:19" ht="39.75" customHeight="1">
      <c r="A21" s="2027"/>
      <c r="B21" s="2027"/>
      <c r="C21" s="2027"/>
      <c r="D21" s="2027"/>
      <c r="E21" s="2027"/>
      <c r="F21" s="2027"/>
      <c r="G21" s="2027"/>
      <c r="H21" s="2027"/>
      <c r="I21" s="2027"/>
      <c r="J21" s="2027"/>
      <c r="L21" s="509" t="s">
        <v>785</v>
      </c>
      <c r="M21" s="511">
        <f>+N25/N19</f>
        <v>0.49028406223655702</v>
      </c>
      <c r="O21" s="191"/>
      <c r="P21" s="191"/>
      <c r="Q21" s="191"/>
      <c r="R21" s="191"/>
      <c r="S21" s="191"/>
    </row>
    <row r="22" spans="1:19">
      <c r="A22" s="2027"/>
      <c r="B22" s="2027"/>
      <c r="C22" s="2027"/>
      <c r="D22" s="2027"/>
      <c r="E22" s="2027"/>
      <c r="F22" s="2027"/>
      <c r="G22" s="2027"/>
      <c r="H22" s="2027"/>
      <c r="I22" s="2027"/>
      <c r="J22" s="2027"/>
      <c r="L22" s="514" t="s">
        <v>786</v>
      </c>
      <c r="M22" s="511">
        <f>+N28/N19</f>
        <v>0.50190658715633396</v>
      </c>
      <c r="O22" s="191"/>
      <c r="P22" s="191"/>
      <c r="Q22" s="191"/>
      <c r="R22" s="191"/>
      <c r="S22" s="191"/>
    </row>
    <row r="23" spans="1:19">
      <c r="A23" s="2027"/>
      <c r="B23" s="2027"/>
      <c r="C23" s="2027"/>
      <c r="D23" s="2027"/>
      <c r="E23" s="2027"/>
      <c r="F23" s="2027"/>
      <c r="G23" s="2027"/>
      <c r="H23" s="2027"/>
      <c r="I23" s="2027"/>
      <c r="J23" s="2027"/>
      <c r="L23" s="2060" t="e">
        <f>+'III.3.3.Afil.SFSRSsex tipo '!#REF!</f>
        <v>#REF!</v>
      </c>
      <c r="M23" s="2060"/>
      <c r="N23" s="2060"/>
    </row>
    <row r="24" spans="1:19" ht="30">
      <c r="A24" s="2027"/>
      <c r="B24" s="2027"/>
      <c r="C24" s="2027"/>
      <c r="D24" s="2027"/>
      <c r="E24" s="2027"/>
      <c r="F24" s="2027"/>
      <c r="G24" s="2027"/>
      <c r="H24" s="2027"/>
      <c r="I24" s="2027"/>
      <c r="J24" s="2027"/>
      <c r="L24" s="513" t="str">
        <f>+'III.3.3.Afil.SFSRSsex tipo '!C4</f>
        <v>Titulares_Masc</v>
      </c>
      <c r="M24" s="513" t="str">
        <f>+'III.3.3.Afil.SFSRSsex tipo '!D4</f>
        <v>Dependientes Directos_Masc</v>
      </c>
      <c r="N24" s="513" t="s">
        <v>1</v>
      </c>
    </row>
    <row r="25" spans="1:19">
      <c r="A25" s="2027"/>
      <c r="B25" s="2027"/>
      <c r="C25" s="2027"/>
      <c r="D25" s="2027"/>
      <c r="E25" s="2027"/>
      <c r="F25" s="2027"/>
      <c r="G25" s="2027"/>
      <c r="H25" s="2027"/>
      <c r="I25" s="2027"/>
      <c r="J25" s="2027"/>
      <c r="L25" s="510">
        <f>+'III.3.3.Afil.SFSRSsex tipo '!C19</f>
        <v>2387287</v>
      </c>
      <c r="M25" s="510">
        <f>+'III.3.3.Afil.SFSRSsex tipo '!D19</f>
        <v>452579</v>
      </c>
      <c r="N25" s="510">
        <f>+'III.3.3.Afil.SFSRSsex tipo '!E19</f>
        <v>2839866</v>
      </c>
    </row>
    <row r="26" spans="1:19" ht="28.5" customHeight="1">
      <c r="A26" s="2027"/>
      <c r="B26" s="2027"/>
      <c r="C26" s="2027"/>
      <c r="D26" s="2027"/>
      <c r="E26" s="2027"/>
      <c r="F26" s="2027"/>
      <c r="G26" s="2027"/>
      <c r="H26" s="2027"/>
      <c r="I26" s="2027"/>
      <c r="J26" s="2027"/>
      <c r="L26" s="511">
        <f>+L25/$N$25</f>
        <v>0.84063367778620546</v>
      </c>
      <c r="M26" s="511">
        <f>+M25/$N$25</f>
        <v>0.1593663222137946</v>
      </c>
      <c r="N26" s="511">
        <f>+N25/$N$25</f>
        <v>1</v>
      </c>
      <c r="O26" s="191"/>
    </row>
    <row r="27" spans="1:19">
      <c r="A27" s="2027"/>
      <c r="B27" s="2027"/>
      <c r="C27" s="2027"/>
      <c r="D27" s="2027"/>
      <c r="E27" s="2027"/>
      <c r="F27" s="2027"/>
      <c r="G27" s="2027"/>
      <c r="H27" s="2027"/>
      <c r="I27" s="2027"/>
      <c r="J27" s="2027"/>
      <c r="L27" s="2061" t="s">
        <v>15</v>
      </c>
      <c r="M27" s="2062"/>
      <c r="N27" s="2063"/>
    </row>
    <row r="28" spans="1:19" ht="39.75" customHeight="1">
      <c r="A28" s="2027"/>
      <c r="B28" s="2027"/>
      <c r="C28" s="2027"/>
      <c r="D28" s="2027"/>
      <c r="E28" s="2027"/>
      <c r="F28" s="2027"/>
      <c r="G28" s="2027"/>
      <c r="H28" s="2027"/>
      <c r="I28" s="2027"/>
      <c r="J28" s="2027"/>
      <c r="L28" s="510">
        <f>+'III.3.3.Afil.SFSRSsex tipo '!F19</f>
        <v>2454608</v>
      </c>
      <c r="M28" s="510">
        <f>+'III.3.3.Afil.SFSRSsex tipo '!G19</f>
        <v>452579</v>
      </c>
      <c r="N28" s="510">
        <f>+'III.3.3.Afil.SFSRSsex tipo '!H19</f>
        <v>2907187</v>
      </c>
    </row>
    <row r="29" spans="1:19" ht="30" customHeight="1">
      <c r="A29" s="2027"/>
      <c r="B29" s="2027"/>
      <c r="C29" s="2027"/>
      <c r="D29" s="2027"/>
      <c r="E29" s="2027"/>
      <c r="F29" s="2027"/>
      <c r="G29" s="2027"/>
      <c r="H29" s="2027"/>
      <c r="I29" s="2027"/>
      <c r="J29" s="2027"/>
      <c r="L29" s="511">
        <f>+L28/$N$28</f>
        <v>0.84432408372767209</v>
      </c>
      <c r="M29" s="511">
        <f>+M28/$N$28</f>
        <v>0.15567591627232785</v>
      </c>
      <c r="N29" s="511">
        <f>+N28/$N$28</f>
        <v>1</v>
      </c>
    </row>
    <row r="30" spans="1:19" ht="78" customHeight="1">
      <c r="A30" s="2027"/>
      <c r="B30" s="2027"/>
      <c r="C30" s="2027"/>
      <c r="D30" s="2027"/>
      <c r="E30" s="2027"/>
      <c r="F30" s="2027"/>
      <c r="G30" s="2027"/>
      <c r="H30" s="2027"/>
      <c r="I30" s="2027"/>
      <c r="J30" s="2027"/>
    </row>
    <row r="31" spans="1:19" ht="45">
      <c r="A31" s="2027"/>
      <c r="B31" s="2027"/>
      <c r="C31" s="2027"/>
      <c r="D31" s="2027"/>
      <c r="E31" s="2027"/>
      <c r="F31" s="2027"/>
      <c r="G31" s="2027"/>
      <c r="H31" s="2027"/>
      <c r="I31" s="2027"/>
      <c r="J31" s="2027"/>
      <c r="L31" s="515" t="s">
        <v>885</v>
      </c>
      <c r="M31" s="575">
        <f>+M25/L25</f>
        <v>0.18957879802470334</v>
      </c>
      <c r="O31" s="191"/>
    </row>
    <row r="32" spans="1:19" ht="45">
      <c r="A32" s="2027"/>
      <c r="B32" s="2027"/>
      <c r="C32" s="2027"/>
      <c r="D32" s="2027"/>
      <c r="E32" s="2027"/>
      <c r="F32" s="2027"/>
      <c r="G32" s="2027"/>
      <c r="H32" s="2027"/>
      <c r="I32" s="2027"/>
      <c r="J32" s="2027"/>
      <c r="L32" s="515" t="s">
        <v>886</v>
      </c>
      <c r="M32" s="575">
        <f>+M28/L28</f>
        <v>0.18437933877833038</v>
      </c>
      <c r="O32" s="191"/>
    </row>
    <row r="33" spans="1:15" ht="18.75" customHeight="1">
      <c r="A33" s="2027"/>
      <c r="B33" s="2027"/>
      <c r="C33" s="2027"/>
      <c r="D33" s="2027"/>
      <c r="E33" s="2027"/>
      <c r="F33" s="2027"/>
      <c r="G33" s="2027"/>
      <c r="H33" s="2027"/>
      <c r="I33" s="2027"/>
      <c r="J33" s="2027"/>
      <c r="L33" s="191"/>
      <c r="M33" s="191"/>
      <c r="O33" s="191"/>
    </row>
    <row r="34" spans="1:15" ht="30.75" customHeight="1">
      <c r="A34" s="2027"/>
      <c r="B34" s="2027"/>
      <c r="C34" s="2027"/>
      <c r="D34" s="2027"/>
      <c r="E34" s="2027"/>
      <c r="F34" s="2027"/>
      <c r="G34" s="2027"/>
      <c r="H34" s="2027"/>
      <c r="I34" s="2027"/>
      <c r="J34" s="2027"/>
      <c r="L34" s="508" t="s">
        <v>887</v>
      </c>
      <c r="M34" s="576">
        <f>+N25/N28</f>
        <v>0.97684325088135027</v>
      </c>
      <c r="O34" s="191"/>
    </row>
    <row r="35" spans="1:15" ht="53.25" customHeight="1">
      <c r="A35" s="2027"/>
      <c r="B35" s="2027"/>
      <c r="C35" s="2027"/>
      <c r="D35" s="2027"/>
      <c r="E35" s="2027"/>
      <c r="F35" s="2027"/>
      <c r="G35" s="2027"/>
      <c r="H35" s="2027"/>
      <c r="I35" s="2027"/>
      <c r="J35" s="2027"/>
      <c r="L35" s="508" t="s">
        <v>888</v>
      </c>
      <c r="M35" s="576">
        <f>+N28/N25</f>
        <v>1.0237056959729791</v>
      </c>
      <c r="O35" s="191"/>
    </row>
    <row r="36" spans="1:15" ht="72" customHeight="1">
      <c r="A36" s="2027"/>
      <c r="B36" s="2027"/>
      <c r="C36" s="2027"/>
      <c r="D36" s="2027"/>
      <c r="E36" s="2027"/>
      <c r="F36" s="2027"/>
      <c r="G36" s="2027"/>
      <c r="H36" s="2027"/>
      <c r="I36" s="2027"/>
      <c r="J36" s="2027"/>
      <c r="L36" s="191"/>
      <c r="M36" s="191"/>
    </row>
    <row r="37" spans="1:15" ht="53.25" customHeight="1">
      <c r="A37" s="2027"/>
      <c r="B37" s="2027"/>
      <c r="C37" s="2027"/>
      <c r="D37" s="2027"/>
      <c r="E37" s="2027"/>
      <c r="F37" s="2027"/>
      <c r="G37" s="2027"/>
      <c r="H37" s="2027"/>
      <c r="I37" s="2027"/>
      <c r="J37" s="2027"/>
    </row>
    <row r="38" spans="1:15" ht="63" customHeight="1">
      <c r="A38" s="2027"/>
      <c r="B38" s="2027"/>
      <c r="C38" s="2027"/>
      <c r="D38" s="2027"/>
      <c r="E38" s="2027"/>
      <c r="F38" s="2027"/>
      <c r="G38" s="2027"/>
      <c r="H38" s="2027"/>
      <c r="I38" s="2027"/>
      <c r="J38" s="2027"/>
    </row>
    <row r="39" spans="1:15" ht="259.5" customHeight="1">
      <c r="A39" s="2027"/>
      <c r="B39" s="2027"/>
      <c r="C39" s="2027"/>
      <c r="D39" s="2027"/>
      <c r="E39" s="2027"/>
      <c r="F39" s="2027"/>
      <c r="G39" s="2027"/>
      <c r="H39" s="2027"/>
      <c r="I39" s="2027"/>
      <c r="J39" s="2027"/>
    </row>
    <row r="40" spans="1:15" ht="21">
      <c r="B40" s="180"/>
      <c r="C40" s="179"/>
      <c r="D40" s="156"/>
      <c r="E40" s="156"/>
    </row>
    <row r="41" spans="1:15" ht="21">
      <c r="B41" s="180"/>
      <c r="C41" s="179"/>
      <c r="D41" s="156"/>
      <c r="E41" s="156"/>
    </row>
    <row r="42" spans="1:15" ht="15.75">
      <c r="B42" s="73"/>
    </row>
    <row r="43" spans="1:15" ht="21">
      <c r="B43" s="181"/>
      <c r="C43" s="160"/>
    </row>
    <row r="44" spans="1:15" ht="15.75">
      <c r="B44" s="73"/>
    </row>
    <row r="45" spans="1:15" ht="15.75">
      <c r="B45" s="73"/>
    </row>
  </sheetData>
  <mergeCells count="3">
    <mergeCell ref="L23:N23"/>
    <mergeCell ref="L27:N27"/>
    <mergeCell ref="A7:J39"/>
  </mergeCells>
  <pageMargins left="0.70866141732283472" right="0.70866141732283472" top="0.74803149606299213" bottom="0.74803149606299213" header="0.31496062992125984" footer="0.31496062992125984"/>
  <pageSetup scale="36"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tabColor theme="9" tint="-0.249977111117893"/>
    <pageSetUpPr fitToPage="1"/>
  </sheetPr>
  <dimension ref="A1:O21"/>
  <sheetViews>
    <sheetView showGridLines="0" view="pageBreakPreview" topLeftCell="B1" zoomScale="55" zoomScaleNormal="100" zoomScaleSheetLayoutView="55" workbookViewId="0">
      <selection activeCell="B4" sqref="B4:H19"/>
    </sheetView>
  </sheetViews>
  <sheetFormatPr baseColWidth="10" defaultColWidth="11.42578125" defaultRowHeight="15"/>
  <cols>
    <col min="1" max="1" width="16.28515625" style="191" hidden="1" customWidth="1"/>
    <col min="2" max="2" width="18.7109375" style="94" customWidth="1"/>
    <col min="3" max="5" width="21.85546875" style="21" customWidth="1"/>
    <col min="6" max="6" width="27.28515625" style="21" customWidth="1"/>
    <col min="7" max="7" width="25" style="21" customWidth="1"/>
    <col min="8" max="8" width="27.5703125" style="21" customWidth="1"/>
    <col min="9" max="9" width="23.7109375" style="41" customWidth="1"/>
    <col min="10" max="10" width="21.28515625" style="41" customWidth="1"/>
    <col min="11" max="12" width="22.5703125" style="41" customWidth="1"/>
    <col min="13" max="13" width="32.7109375" style="41" customWidth="1"/>
    <col min="14" max="16384" width="11.42578125" style="41"/>
  </cols>
  <sheetData>
    <row r="1" spans="1:13" s="1759" customFormat="1" ht="75.75" customHeight="1">
      <c r="B1" s="2064" t="s">
        <v>736</v>
      </c>
      <c r="C1" s="2064"/>
      <c r="D1" s="2064"/>
      <c r="E1" s="2064"/>
      <c r="F1" s="2064"/>
      <c r="G1" s="2064"/>
      <c r="H1" s="2064"/>
      <c r="I1" s="2064"/>
      <c r="J1" s="2064"/>
      <c r="K1" s="2064"/>
      <c r="L1" s="2064"/>
      <c r="M1" s="2064"/>
    </row>
    <row r="2" spans="1:13" s="1760" customFormat="1" ht="32.25" customHeight="1">
      <c r="B2" s="2066" t="str">
        <f>+'Resumen EEp'!O4</f>
        <v>Período:  Diciembre 2008 - Noviembre 2022</v>
      </c>
      <c r="C2" s="2066"/>
      <c r="D2" s="2066"/>
      <c r="E2" s="2066"/>
      <c r="F2" s="2066"/>
      <c r="G2" s="2066"/>
      <c r="H2" s="2066"/>
      <c r="I2" s="2066"/>
      <c r="J2" s="2066"/>
      <c r="K2" s="2066"/>
      <c r="L2" s="2066"/>
      <c r="M2" s="2066"/>
    </row>
    <row r="3" spans="1:13" s="20" customFormat="1" ht="21" customHeight="1">
      <c r="B3" s="92"/>
      <c r="C3" s="92"/>
      <c r="D3" s="92"/>
      <c r="E3" s="92"/>
      <c r="F3" s="92"/>
      <c r="G3" s="92"/>
      <c r="H3" s="92"/>
      <c r="I3" s="92"/>
      <c r="J3" s="92"/>
      <c r="K3" s="92"/>
      <c r="L3" s="92"/>
      <c r="M3" s="92"/>
    </row>
    <row r="4" spans="1:13" s="169" customFormat="1" ht="66" customHeight="1">
      <c r="A4" s="225"/>
      <c r="B4" s="1762" t="s">
        <v>2</v>
      </c>
      <c r="C4" s="1763" t="s">
        <v>210</v>
      </c>
      <c r="D4" s="1763" t="s">
        <v>211</v>
      </c>
      <c r="E4" s="1763" t="s">
        <v>93</v>
      </c>
      <c r="F4" s="1763" t="s">
        <v>410</v>
      </c>
      <c r="G4" s="1763" t="s">
        <v>96</v>
      </c>
      <c r="H4" s="1764" t="s">
        <v>962</v>
      </c>
      <c r="K4" s="92"/>
      <c r="L4" s="92"/>
      <c r="M4" s="92"/>
    </row>
    <row r="5" spans="1:13" s="271" customFormat="1" ht="22.5" customHeight="1">
      <c r="A5" s="271">
        <v>2008</v>
      </c>
      <c r="B5" s="1765" t="s">
        <v>4</v>
      </c>
      <c r="C5" s="1766">
        <v>489949</v>
      </c>
      <c r="D5" s="1766">
        <v>734949</v>
      </c>
      <c r="E5" s="1767">
        <f t="shared" ref="E5:E12" si="0">+D5+C5</f>
        <v>1224898</v>
      </c>
      <c r="F5" s="1768">
        <f t="shared" ref="F5:F12" si="1">C5/E5</f>
        <v>0.39999167277601888</v>
      </c>
      <c r="G5" s="1768">
        <f t="shared" ref="G5:G13" si="2">D5/E5</f>
        <v>0.60000832722398112</v>
      </c>
      <c r="H5" s="1769">
        <f t="shared" ref="H5:H13" si="3">D5/C5</f>
        <v>1.5000520462333835</v>
      </c>
      <c r="I5" s="1775"/>
      <c r="K5" s="92"/>
      <c r="L5" s="92"/>
      <c r="M5" s="92"/>
    </row>
    <row r="6" spans="1:13" s="271" customFormat="1" ht="22.5" customHeight="1">
      <c r="A6" s="271">
        <v>2009</v>
      </c>
      <c r="B6" s="1765" t="s">
        <v>5</v>
      </c>
      <c r="C6" s="1766">
        <v>622049</v>
      </c>
      <c r="D6" s="1766">
        <v>782176</v>
      </c>
      <c r="E6" s="1767">
        <f t="shared" si="0"/>
        <v>1404225</v>
      </c>
      <c r="F6" s="1768">
        <f t="shared" si="1"/>
        <v>0.44298385230287168</v>
      </c>
      <c r="G6" s="1768">
        <f t="shared" si="2"/>
        <v>0.55701614769712826</v>
      </c>
      <c r="H6" s="1769">
        <f t="shared" si="3"/>
        <v>1.2574186277929873</v>
      </c>
      <c r="K6" s="92"/>
      <c r="L6" s="92"/>
      <c r="M6" s="92"/>
    </row>
    <row r="7" spans="1:13" s="271" customFormat="1" ht="22.5" customHeight="1">
      <c r="A7" s="271">
        <v>2010</v>
      </c>
      <c r="B7" s="1765" t="s">
        <v>122</v>
      </c>
      <c r="C7" s="1766">
        <v>903250</v>
      </c>
      <c r="D7" s="1766">
        <v>1110536</v>
      </c>
      <c r="E7" s="1767">
        <f t="shared" si="0"/>
        <v>2013786</v>
      </c>
      <c r="F7" s="1768">
        <f t="shared" si="1"/>
        <v>0.44853326023718509</v>
      </c>
      <c r="G7" s="1768">
        <f t="shared" si="2"/>
        <v>0.55146673976281491</v>
      </c>
      <c r="H7" s="1769">
        <f t="shared" si="3"/>
        <v>1.229489067257127</v>
      </c>
      <c r="K7" s="92"/>
      <c r="L7" s="92"/>
      <c r="M7" s="92"/>
    </row>
    <row r="8" spans="1:13" s="271" customFormat="1" ht="22.5" customHeight="1">
      <c r="A8" s="271">
        <v>2011</v>
      </c>
      <c r="B8" s="1770" t="s">
        <v>147</v>
      </c>
      <c r="C8" s="1771">
        <v>883775</v>
      </c>
      <c r="D8" s="1771">
        <v>1119652</v>
      </c>
      <c r="E8" s="1772">
        <f t="shared" si="0"/>
        <v>2003427</v>
      </c>
      <c r="F8" s="1773">
        <f t="shared" si="1"/>
        <v>0.44113162096747222</v>
      </c>
      <c r="G8" s="1773">
        <f t="shared" si="2"/>
        <v>0.55886837903252773</v>
      </c>
      <c r="H8" s="1774">
        <f t="shared" si="3"/>
        <v>1.2668971174789962</v>
      </c>
      <c r="I8" s="217"/>
      <c r="J8" s="217"/>
      <c r="K8" s="92"/>
      <c r="L8" s="92"/>
      <c r="M8" s="92"/>
    </row>
    <row r="9" spans="1:13" s="271" customFormat="1" ht="22.5" customHeight="1">
      <c r="A9" s="271">
        <v>2012</v>
      </c>
      <c r="B9" s="1765" t="s">
        <v>200</v>
      </c>
      <c r="C9" s="1766">
        <v>1178040</v>
      </c>
      <c r="D9" s="1766">
        <v>1125311</v>
      </c>
      <c r="E9" s="1767">
        <f t="shared" si="0"/>
        <v>2303351</v>
      </c>
      <c r="F9" s="1768">
        <f t="shared" si="1"/>
        <v>0.51144614954472856</v>
      </c>
      <c r="G9" s="1768">
        <f t="shared" si="2"/>
        <v>0.4885538504552715</v>
      </c>
      <c r="H9" s="1769">
        <f t="shared" si="3"/>
        <v>0.95524005976027981</v>
      </c>
      <c r="I9" s="217"/>
      <c r="J9" s="217"/>
      <c r="K9" s="92"/>
      <c r="L9" s="92"/>
      <c r="M9" s="92"/>
    </row>
    <row r="10" spans="1:13" s="271" customFormat="1" ht="22.5" customHeight="1">
      <c r="A10" s="271">
        <v>2013</v>
      </c>
      <c r="B10" s="1776" t="s">
        <v>224</v>
      </c>
      <c r="C10" s="1777">
        <v>1568225</v>
      </c>
      <c r="D10" s="1777">
        <v>1183528</v>
      </c>
      <c r="E10" s="1778">
        <f t="shared" si="0"/>
        <v>2751753</v>
      </c>
      <c r="F10" s="1779">
        <f t="shared" si="1"/>
        <v>0.56990035079456625</v>
      </c>
      <c r="G10" s="1779">
        <f t="shared" si="2"/>
        <v>0.43009964920543375</v>
      </c>
      <c r="H10" s="1780">
        <f t="shared" si="3"/>
        <v>0.75469272585247649</v>
      </c>
    </row>
    <row r="11" spans="1:13" s="271" customFormat="1" ht="22.5" customHeight="1">
      <c r="A11" s="271">
        <v>2014</v>
      </c>
      <c r="B11" s="1765" t="s">
        <v>231</v>
      </c>
      <c r="C11" s="1766">
        <v>1795214</v>
      </c>
      <c r="D11" s="1766">
        <v>1220432</v>
      </c>
      <c r="E11" s="1767">
        <f t="shared" si="0"/>
        <v>3015646</v>
      </c>
      <c r="F11" s="1768">
        <f t="shared" si="1"/>
        <v>0.5952999788436707</v>
      </c>
      <c r="G11" s="1768">
        <f t="shared" si="2"/>
        <v>0.40470002115632936</v>
      </c>
      <c r="H11" s="1769">
        <f t="shared" si="3"/>
        <v>0.67982535786819842</v>
      </c>
    </row>
    <row r="12" spans="1:13" s="271" customFormat="1" ht="22.5" customHeight="1">
      <c r="A12" s="271">
        <v>2015</v>
      </c>
      <c r="B12" s="1765" t="s">
        <v>414</v>
      </c>
      <c r="C12" s="1766">
        <v>2164705</v>
      </c>
      <c r="D12" s="1766">
        <v>1152700</v>
      </c>
      <c r="E12" s="1767">
        <f t="shared" si="0"/>
        <v>3317405</v>
      </c>
      <c r="F12" s="1768">
        <f t="shared" si="1"/>
        <v>0.65252961275454757</v>
      </c>
      <c r="G12" s="1768">
        <f t="shared" si="2"/>
        <v>0.34747038724545237</v>
      </c>
      <c r="H12" s="1769">
        <f t="shared" si="3"/>
        <v>0.53249749965930693</v>
      </c>
    </row>
    <row r="13" spans="1:13" s="271" customFormat="1" ht="22.5" customHeight="1">
      <c r="A13" s="271">
        <v>2016</v>
      </c>
      <c r="B13" s="1765" t="s">
        <v>431</v>
      </c>
      <c r="C13" s="1766">
        <v>2168957</v>
      </c>
      <c r="D13" s="1766">
        <v>1178111</v>
      </c>
      <c r="E13" s="1767">
        <f t="shared" ref="E13:E18" si="4">+D13+C13</f>
        <v>3347068</v>
      </c>
      <c r="F13" s="1768">
        <f t="shared" ref="F13:F19" si="5">C13/E13</f>
        <v>0.64801701070907436</v>
      </c>
      <c r="G13" s="1768">
        <f t="shared" si="2"/>
        <v>0.3519829892909257</v>
      </c>
      <c r="H13" s="1769">
        <f t="shared" si="3"/>
        <v>0.54316936665872118</v>
      </c>
      <c r="I13" s="272"/>
    </row>
    <row r="14" spans="1:13" s="271" customFormat="1" ht="22.5" customHeight="1">
      <c r="B14" s="1765" t="s">
        <v>456</v>
      </c>
      <c r="C14" s="1766">
        <v>2428212</v>
      </c>
      <c r="D14" s="1766">
        <v>1118476</v>
      </c>
      <c r="E14" s="1767">
        <f t="shared" si="4"/>
        <v>3546688</v>
      </c>
      <c r="F14" s="1768">
        <f t="shared" si="5"/>
        <v>0.68464212245339873</v>
      </c>
      <c r="G14" s="1768">
        <f t="shared" ref="G14:G19" si="6">D14/E14</f>
        <v>0.31535787754660122</v>
      </c>
      <c r="H14" s="1769">
        <f t="shared" ref="H14:H19" si="7">D14/C14</f>
        <v>0.46061711250912196</v>
      </c>
      <c r="I14" s="272"/>
    </row>
    <row r="15" spans="1:13" s="78" customFormat="1" ht="20.25" customHeight="1">
      <c r="A15" s="306"/>
      <c r="B15" s="1765" t="s">
        <v>470</v>
      </c>
      <c r="C15" s="1766">
        <v>2550398</v>
      </c>
      <c r="D15" s="1766">
        <v>1069752</v>
      </c>
      <c r="E15" s="1767">
        <f t="shared" si="4"/>
        <v>3620150</v>
      </c>
      <c r="F15" s="1768">
        <f t="shared" si="5"/>
        <v>0.70450064223858122</v>
      </c>
      <c r="G15" s="1768">
        <f t="shared" si="6"/>
        <v>0.29549935776141872</v>
      </c>
      <c r="H15" s="1769">
        <f t="shared" si="7"/>
        <v>0.41944512189862132</v>
      </c>
    </row>
    <row r="16" spans="1:13" s="363" customFormat="1" ht="20.25" customHeight="1">
      <c r="A16" s="306"/>
      <c r="B16" s="1765" t="s">
        <v>568</v>
      </c>
      <c r="C16" s="1766">
        <v>2667056</v>
      </c>
      <c r="D16" s="1766">
        <v>1044102</v>
      </c>
      <c r="E16" s="1767">
        <f t="shared" si="4"/>
        <v>3711158</v>
      </c>
      <c r="F16" s="1768">
        <f t="shared" si="5"/>
        <v>0.71865870437205859</v>
      </c>
      <c r="G16" s="1768">
        <f t="shared" si="6"/>
        <v>0.28134129562794147</v>
      </c>
      <c r="H16" s="1769">
        <f t="shared" si="7"/>
        <v>0.39148109376031098</v>
      </c>
    </row>
    <row r="17" spans="1:15" s="396" customFormat="1" ht="20.25" customHeight="1">
      <c r="A17" s="306"/>
      <c r="B17" s="1765" t="s">
        <v>610</v>
      </c>
      <c r="C17" s="1766">
        <v>4656130</v>
      </c>
      <c r="D17" s="1766">
        <v>1090709</v>
      </c>
      <c r="E17" s="1767">
        <f t="shared" si="4"/>
        <v>5746839</v>
      </c>
      <c r="F17" s="1768">
        <f t="shared" si="5"/>
        <v>0.81020714169998498</v>
      </c>
      <c r="G17" s="1768">
        <f t="shared" si="6"/>
        <v>0.18979285830001502</v>
      </c>
      <c r="H17" s="1769">
        <f t="shared" si="7"/>
        <v>0.23425226529328005</v>
      </c>
    </row>
    <row r="18" spans="1:15" s="486" customFormat="1" ht="20.25" customHeight="1">
      <c r="A18" s="306"/>
      <c r="B18" s="1781" t="s">
        <v>725</v>
      </c>
      <c r="C18" s="1771">
        <v>2856987</v>
      </c>
      <c r="D18" s="1771">
        <v>2890462</v>
      </c>
      <c r="E18" s="1772">
        <f t="shared" si="4"/>
        <v>5747449</v>
      </c>
      <c r="F18" s="1773">
        <f>C18/E18</f>
        <v>0.49708783844797927</v>
      </c>
      <c r="G18" s="1773">
        <f t="shared" si="6"/>
        <v>0.50291216155202079</v>
      </c>
      <c r="H18" s="1774">
        <f t="shared" si="7"/>
        <v>1.0117168891563035</v>
      </c>
    </row>
    <row r="19" spans="1:15" ht="24.75" customHeight="1">
      <c r="B19" s="1781" t="str">
        <f>+'Resumen EEp'!O5</f>
        <v>Nov.2022</v>
      </c>
      <c r="C19" s="1771">
        <f>+'Resumen EEp'!D39</f>
        <v>2885100</v>
      </c>
      <c r="D19" s="1771">
        <f>+'Resumen EEp'!E39</f>
        <v>2907187</v>
      </c>
      <c r="E19" s="1772">
        <f>C19+D19</f>
        <v>5792287</v>
      </c>
      <c r="F19" s="1773">
        <f t="shared" si="5"/>
        <v>0.49809341284366609</v>
      </c>
      <c r="G19" s="1773">
        <f t="shared" si="6"/>
        <v>0.50190658715633396</v>
      </c>
      <c r="H19" s="1774">
        <f t="shared" si="7"/>
        <v>1.0076555405358567</v>
      </c>
    </row>
    <row r="20" spans="1:15" ht="28.5" customHeight="1">
      <c r="B20" s="2065" t="s">
        <v>495</v>
      </c>
      <c r="C20" s="2065"/>
      <c r="D20" s="2065"/>
      <c r="E20" s="2065"/>
      <c r="F20" s="2065"/>
      <c r="G20" s="2065"/>
      <c r="H20" s="2065"/>
      <c r="O20" s="41">
        <f>+E19-'Resumen EEp'!C39</f>
        <v>0</v>
      </c>
    </row>
    <row r="21" spans="1:15">
      <c r="B21" s="188"/>
    </row>
  </sheetData>
  <mergeCells count="3">
    <mergeCell ref="B1:M1"/>
    <mergeCell ref="B20:H20"/>
    <mergeCell ref="B2:M2"/>
  </mergeCells>
  <conditionalFormatting sqref="C19:G19">
    <cfRule type="cellIs" dxfId="557" priority="2" operator="equal">
      <formula>0</formula>
    </cfRule>
  </conditionalFormatting>
  <conditionalFormatting sqref="C18:D18">
    <cfRule type="cellIs" dxfId="556"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42" orientation="landscape" r:id="rId1"/>
  <drawing r:id="rId2"/>
  <tableParts count="1">
    <tablePart r:id="rId3"/>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tabColor theme="9" tint="-0.249977111117893"/>
    <pageSetUpPr fitToPage="1"/>
  </sheetPr>
  <dimension ref="A1"/>
  <sheetViews>
    <sheetView showGridLines="0" view="pageBreakPreview" zoomScale="70" zoomScaleNormal="100" zoomScaleSheetLayoutView="70" workbookViewId="0">
      <selection activeCell="R26" sqref="R26"/>
    </sheetView>
  </sheetViews>
  <sheetFormatPr baseColWidth="10" defaultColWidth="11.42578125" defaultRowHeight="15"/>
  <cols>
    <col min="1" max="6" width="11.42578125" style="41"/>
    <col min="7" max="7" width="15" style="41" customWidth="1"/>
    <col min="8" max="11" width="11.42578125" style="41"/>
    <col min="12" max="12" width="22.85546875" style="41" customWidth="1"/>
    <col min="13" max="16384" width="11.42578125" style="41"/>
  </cols>
  <sheetData/>
  <pageMargins left="0.7" right="0.7" top="0.75" bottom="0.75" header="0.3" footer="0.3"/>
  <pageSetup scale="74"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tabColor theme="9" tint="-0.249977111117893"/>
    <pageSetUpPr fitToPage="1"/>
  </sheetPr>
  <dimension ref="A2:T59"/>
  <sheetViews>
    <sheetView showGridLines="0" view="pageBreakPreview" zoomScaleNormal="100" zoomScaleSheetLayoutView="100" workbookViewId="0">
      <selection activeCell="O18" sqref="O18"/>
    </sheetView>
  </sheetViews>
  <sheetFormatPr baseColWidth="10" defaultColWidth="11.42578125" defaultRowHeight="15"/>
  <cols>
    <col min="1" max="6" width="11.42578125" style="41"/>
    <col min="7" max="8" width="15" style="41" customWidth="1"/>
    <col min="9" max="9" width="16.28515625" style="41" customWidth="1"/>
    <col min="10" max="12" width="11.42578125" style="41"/>
    <col min="13" max="14" width="11.42578125" style="191"/>
    <col min="15" max="15" width="13.5703125" style="78" customWidth="1"/>
    <col min="16" max="16" width="13" style="41" customWidth="1"/>
    <col min="17" max="17" width="15.5703125" style="41" customWidth="1"/>
    <col min="18" max="18" width="11.42578125" style="41"/>
    <col min="19" max="19" width="15.5703125" style="41" customWidth="1"/>
    <col min="20" max="20" width="17.5703125" style="41" customWidth="1"/>
    <col min="21" max="16384" width="11.42578125" style="41"/>
  </cols>
  <sheetData>
    <row r="2" spans="14:20">
      <c r="O2" s="499"/>
      <c r="P2" s="191"/>
      <c r="Q2" s="191"/>
      <c r="R2" s="191"/>
      <c r="S2" s="191"/>
      <c r="T2" s="191"/>
    </row>
    <row r="3" spans="14:20">
      <c r="O3" s="499"/>
      <c r="P3" s="191"/>
      <c r="Q3" s="191"/>
      <c r="R3" s="191"/>
      <c r="S3" s="191"/>
      <c r="T3" s="191"/>
    </row>
    <row r="4" spans="14:20">
      <c r="O4" s="499"/>
      <c r="P4" s="191"/>
      <c r="Q4" s="191"/>
      <c r="R4" s="191"/>
      <c r="S4" s="191"/>
      <c r="T4" s="191"/>
    </row>
    <row r="5" spans="14:20">
      <c r="O5" s="499"/>
      <c r="P5" s="191"/>
      <c r="Q5" s="191"/>
      <c r="R5" s="191"/>
      <c r="S5" s="191"/>
      <c r="T5" s="191"/>
    </row>
    <row r="6" spans="14:20">
      <c r="O6" s="499"/>
      <c r="P6" s="191"/>
      <c r="Q6" s="191"/>
      <c r="R6" s="191"/>
      <c r="S6" s="191"/>
      <c r="T6" s="191"/>
    </row>
    <row r="7" spans="14:20">
      <c r="O7" s="499"/>
      <c r="P7" s="191"/>
      <c r="Q7" s="191"/>
      <c r="R7" s="191"/>
      <c r="S7" s="191"/>
      <c r="T7" s="191"/>
    </row>
    <row r="8" spans="14:20">
      <c r="O8" s="499"/>
      <c r="P8" s="191"/>
      <c r="Q8" s="191"/>
      <c r="R8" s="191"/>
      <c r="S8" s="191"/>
      <c r="T8" s="191"/>
    </row>
    <row r="9" spans="14:20">
      <c r="O9" s="499"/>
      <c r="P9" s="191"/>
      <c r="Q9" s="191"/>
      <c r="R9" s="191"/>
      <c r="S9" s="191"/>
      <c r="T9" s="191"/>
    </row>
    <row r="10" spans="14:20">
      <c r="O10" s="499"/>
      <c r="P10" s="191"/>
      <c r="Q10" s="191"/>
      <c r="R10" s="191"/>
      <c r="S10" s="191"/>
      <c r="T10" s="191"/>
    </row>
    <row r="11" spans="14:20" ht="120">
      <c r="N11" s="789" t="s">
        <v>596</v>
      </c>
      <c r="O11" s="790" t="s">
        <v>605</v>
      </c>
      <c r="P11" s="791"/>
      <c r="Q11" s="791" t="s">
        <v>597</v>
      </c>
      <c r="R11" s="791" t="s">
        <v>598</v>
      </c>
      <c r="S11" s="792" t="s">
        <v>599</v>
      </c>
      <c r="T11" s="191"/>
    </row>
    <row r="12" spans="14:20" ht="30">
      <c r="N12" s="793"/>
      <c r="O12" s="794" t="s">
        <v>600</v>
      </c>
      <c r="P12" s="795" t="s">
        <v>601</v>
      </c>
      <c r="Q12" s="795" t="s">
        <v>858</v>
      </c>
      <c r="R12" s="795" t="s">
        <v>857</v>
      </c>
      <c r="S12" s="796" t="s">
        <v>604</v>
      </c>
      <c r="T12" s="191"/>
    </row>
    <row r="13" spans="14:20">
      <c r="O13" s="499"/>
      <c r="P13" s="191"/>
      <c r="Q13" s="191"/>
      <c r="R13" s="191"/>
      <c r="S13" s="191"/>
      <c r="T13" s="191"/>
    </row>
    <row r="14" spans="14:20">
      <c r="O14" s="499"/>
      <c r="P14" s="191"/>
      <c r="Q14" s="191"/>
      <c r="R14" s="191"/>
      <c r="S14" s="191"/>
      <c r="T14" s="191"/>
    </row>
    <row r="15" spans="14:20">
      <c r="O15" s="499"/>
      <c r="P15" s="191"/>
      <c r="Q15" s="191"/>
      <c r="R15" s="191"/>
      <c r="S15" s="191"/>
      <c r="T15" s="191"/>
    </row>
    <row r="16" spans="14:20">
      <c r="O16" s="499"/>
      <c r="P16" s="191"/>
      <c r="Q16" s="191"/>
      <c r="R16" s="191"/>
      <c r="S16" s="191"/>
      <c r="T16" s="191"/>
    </row>
    <row r="17" spans="1:20">
      <c r="O17" s="499"/>
      <c r="P17" s="191"/>
      <c r="Q17" s="191"/>
      <c r="R17" s="191"/>
      <c r="S17" s="191"/>
      <c r="T17" s="191"/>
    </row>
    <row r="18" spans="1:20">
      <c r="O18" s="499"/>
      <c r="P18" s="191"/>
      <c r="Q18" s="191"/>
      <c r="R18" s="191"/>
      <c r="S18" s="191"/>
      <c r="T18" s="191"/>
    </row>
    <row r="19" spans="1:20">
      <c r="O19" s="499"/>
      <c r="P19" s="191"/>
      <c r="Q19" s="191"/>
      <c r="R19" s="191"/>
      <c r="S19" s="191"/>
      <c r="T19" s="191"/>
    </row>
    <row r="20" spans="1:20">
      <c r="O20" s="499"/>
      <c r="P20" s="191"/>
      <c r="Q20" s="191"/>
      <c r="R20" s="191"/>
      <c r="S20" s="191"/>
      <c r="T20" s="191"/>
    </row>
    <row r="21" spans="1:20">
      <c r="O21" s="499"/>
      <c r="P21" s="191"/>
      <c r="Q21" s="191"/>
      <c r="R21" s="191"/>
      <c r="S21" s="191"/>
      <c r="T21" s="191"/>
    </row>
    <row r="22" spans="1:20">
      <c r="O22" s="499"/>
      <c r="P22" s="191"/>
      <c r="Q22" s="191"/>
      <c r="R22" s="191"/>
      <c r="S22" s="191"/>
      <c r="T22" s="191"/>
    </row>
    <row r="27" spans="1:20" ht="15.75">
      <c r="N27" s="599" t="str">
        <f>+' III.4.2.Afil. SFSP Anual.'!B19</f>
        <v>Nov.2022</v>
      </c>
    </row>
    <row r="28" spans="1:20" ht="58.5" customHeight="1">
      <c r="N28" s="508" t="s">
        <v>1</v>
      </c>
      <c r="O28" s="508" t="str">
        <f>+' III.4.2.Afil. SFSP Anual.'!D5</f>
        <v>Decreto No. 342-09</v>
      </c>
      <c r="P28" s="508" t="str">
        <f>+' III.4.2.Afil. SFSP Anual.'!E5</f>
        <v>Decreto No.18-19</v>
      </c>
      <c r="Q28" s="508" t="str">
        <f>+' III.4.2.Afil. SFSP Anual.'!F5</f>
        <v>Decreto No. 371-16</v>
      </c>
      <c r="R28" s="508" t="str">
        <f>+' III.4.2.Afil. SFSP Anual.'!G5</f>
        <v>Decreto No. 159-17</v>
      </c>
      <c r="S28" s="508" t="str">
        <f>+' III.4.2.Afil. SFSP Anual.'!H5</f>
        <v>Res. SISALRIL No. 207-2016</v>
      </c>
      <c r="T28" s="351"/>
    </row>
    <row r="29" spans="1:20">
      <c r="N29" s="516">
        <f>+O29+P29+Q29+R29+S29</f>
        <v>103465</v>
      </c>
      <c r="O29" s="517">
        <f>+' III.4.2.Afil. SFSP Anual.'!D19</f>
        <v>18884</v>
      </c>
      <c r="P29" s="517">
        <f>+' III.4.2.Afil. SFSP Anual.'!E19</f>
        <v>21047</v>
      </c>
      <c r="Q29" s="517">
        <f>+' III.4.2.Afil. SFSP Anual.'!F19</f>
        <v>5771</v>
      </c>
      <c r="R29" s="517">
        <f>+' III.4.2.Afil. SFSP Anual.'!G19</f>
        <v>27411</v>
      </c>
      <c r="S29" s="517">
        <f>+' III.4.2.Afil. SFSP Anual.'!H19</f>
        <v>30352</v>
      </c>
      <c r="T29" s="351"/>
    </row>
    <row r="30" spans="1:20">
      <c r="D30" s="85"/>
      <c r="F30" s="85"/>
      <c r="G30" s="85"/>
      <c r="N30" s="504">
        <f t="shared" ref="N30:S30" si="0">+N29/$N$29</f>
        <v>1</v>
      </c>
      <c r="O30" s="504">
        <f t="shared" si="0"/>
        <v>0.1825158266080317</v>
      </c>
      <c r="P30" s="504">
        <f t="shared" si="0"/>
        <v>0.20342144686608998</v>
      </c>
      <c r="Q30" s="504">
        <f t="shared" si="0"/>
        <v>5.5777316000579905E-2</v>
      </c>
      <c r="R30" s="504">
        <f t="shared" si="0"/>
        <v>0.2649301696225777</v>
      </c>
      <c r="S30" s="504">
        <f t="shared" si="0"/>
        <v>0.29335524090272075</v>
      </c>
      <c r="T30" s="351"/>
    </row>
    <row r="31" spans="1:20">
      <c r="D31" s="85"/>
      <c r="F31" s="85"/>
      <c r="G31" s="85"/>
      <c r="H31" s="85"/>
    </row>
    <row r="32" spans="1:20">
      <c r="A32" s="351"/>
      <c r="B32" s="351"/>
      <c r="C32" s="351"/>
      <c r="D32" s="351"/>
      <c r="E32" s="351"/>
      <c r="F32" s="351"/>
      <c r="G32" s="351"/>
      <c r="H32" s="351"/>
      <c r="I32" s="351"/>
      <c r="J32" s="351"/>
      <c r="K32" s="351"/>
      <c r="L32" s="351"/>
    </row>
    <row r="33" spans="1:18">
      <c r="A33" s="351"/>
      <c r="B33" s="351"/>
      <c r="C33" s="351"/>
      <c r="D33" s="351"/>
      <c r="E33" s="351"/>
      <c r="F33" s="351"/>
      <c r="G33" s="351"/>
      <c r="H33" s="351"/>
      <c r="I33" s="351"/>
      <c r="J33" s="351"/>
      <c r="K33" s="351"/>
      <c r="L33" s="351"/>
    </row>
    <row r="34" spans="1:18">
      <c r="A34" s="351"/>
      <c r="B34" s="351"/>
      <c r="C34" s="351"/>
      <c r="D34" s="351"/>
      <c r="E34" s="351"/>
      <c r="F34" s="351"/>
      <c r="G34" s="351"/>
      <c r="H34" s="351"/>
      <c r="I34" s="351"/>
      <c r="J34" s="351"/>
      <c r="K34" s="351"/>
      <c r="L34" s="351"/>
    </row>
    <row r="35" spans="1:18">
      <c r="A35" s="351"/>
      <c r="B35" s="351"/>
      <c r="C35" s="351"/>
      <c r="D35" s="351"/>
      <c r="E35" s="351"/>
      <c r="F35" s="351"/>
      <c r="G35" s="351"/>
      <c r="H35" s="351"/>
      <c r="I35" s="351"/>
      <c r="J35" s="351"/>
      <c r="K35" s="351"/>
      <c r="L35" s="351"/>
    </row>
    <row r="36" spans="1:18">
      <c r="A36" s="351"/>
      <c r="B36" s="351"/>
      <c r="C36" s="351"/>
      <c r="D36" s="351"/>
      <c r="E36" s="351"/>
      <c r="F36" s="351"/>
      <c r="G36" s="351"/>
      <c r="H36" s="351"/>
      <c r="I36" s="351"/>
      <c r="J36" s="351"/>
      <c r="K36" s="351"/>
      <c r="L36" s="351"/>
    </row>
    <row r="37" spans="1:18">
      <c r="A37" s="351"/>
      <c r="B37" s="351"/>
      <c r="C37" s="351"/>
      <c r="D37" s="351"/>
      <c r="E37" s="351"/>
      <c r="F37" s="351"/>
      <c r="G37" s="351"/>
      <c r="H37" s="351"/>
      <c r="I37" s="351"/>
      <c r="J37" s="351"/>
      <c r="K37" s="351"/>
      <c r="L37" s="351"/>
    </row>
    <row r="38" spans="1:18">
      <c r="A38" s="351"/>
      <c r="B38" s="351"/>
      <c r="C38" s="351"/>
      <c r="D38" s="351"/>
      <c r="E38" s="351"/>
      <c r="F38" s="351"/>
      <c r="G38" s="351"/>
      <c r="H38" s="351"/>
      <c r="I38" s="351"/>
      <c r="J38" s="351"/>
      <c r="K38" s="351"/>
      <c r="L38" s="351"/>
    </row>
    <row r="40" spans="1:18">
      <c r="R40" s="85"/>
    </row>
    <row r="41" spans="1:18">
      <c r="R41" s="85"/>
    </row>
    <row r="42" spans="1:18">
      <c r="R42" s="85"/>
    </row>
    <row r="43" spans="1:18">
      <c r="R43" s="85"/>
    </row>
    <row r="47" spans="1:18">
      <c r="O47" s="41"/>
    </row>
    <row r="48" spans="1:18">
      <c r="O48" s="41"/>
    </row>
    <row r="49" spans="13:16">
      <c r="O49" s="2072"/>
      <c r="P49" s="2071"/>
    </row>
    <row r="50" spans="13:16">
      <c r="O50" s="2072"/>
      <c r="P50" s="2071"/>
    </row>
    <row r="51" spans="13:16">
      <c r="O51" s="2072"/>
      <c r="P51" s="2071"/>
    </row>
    <row r="52" spans="13:16">
      <c r="O52" s="2072"/>
      <c r="P52" s="2071"/>
    </row>
    <row r="53" spans="13:16">
      <c r="M53" s="351"/>
      <c r="N53" s="351"/>
      <c r="O53" s="41"/>
      <c r="P53" s="2071"/>
    </row>
    <row r="54" spans="13:16">
      <c r="M54" s="351"/>
      <c r="N54" s="351"/>
    </row>
    <row r="55" spans="13:16">
      <c r="M55" s="351"/>
      <c r="N55" s="351"/>
    </row>
    <row r="56" spans="13:16">
      <c r="M56" s="351"/>
      <c r="N56" s="351"/>
    </row>
    <row r="57" spans="13:16">
      <c r="M57" s="351"/>
      <c r="N57" s="351"/>
    </row>
    <row r="58" spans="13:16">
      <c r="M58" s="351"/>
      <c r="N58" s="351"/>
    </row>
    <row r="59" spans="13:16">
      <c r="M59" s="351"/>
      <c r="N59" s="351"/>
    </row>
  </sheetData>
  <mergeCells count="2">
    <mergeCell ref="P49:P53"/>
    <mergeCell ref="O49:O52"/>
  </mergeCells>
  <pageMargins left="0.7" right="0.7" top="0.75" bottom="0.75" header="0.3" footer="0.3"/>
  <pageSetup scale="78"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tabColor theme="9" tint="-0.249977111117893"/>
    <pageSetUpPr fitToPage="1"/>
  </sheetPr>
  <dimension ref="A1:P51"/>
  <sheetViews>
    <sheetView showGridLines="0" view="pageBreakPreview" zoomScale="55" zoomScaleNormal="100" zoomScaleSheetLayoutView="55" workbookViewId="0">
      <selection activeCell="R21" sqref="R21"/>
    </sheetView>
  </sheetViews>
  <sheetFormatPr baseColWidth="10" defaultColWidth="11.42578125" defaultRowHeight="15"/>
  <cols>
    <col min="1" max="1" width="3.85546875" style="20" customWidth="1"/>
    <col min="2" max="2" width="27.42578125" style="20" customWidth="1"/>
    <col min="3" max="3" width="39.140625" style="20" customWidth="1"/>
    <col min="4" max="4" width="24.28515625" style="20" customWidth="1"/>
    <col min="5" max="5" width="21" style="20" customWidth="1"/>
    <col min="6" max="6" width="22.5703125" style="20" customWidth="1"/>
    <col min="7" max="8" width="33.7109375" style="20" customWidth="1"/>
    <col min="9" max="9" width="15.5703125" style="20" customWidth="1"/>
    <col min="10" max="10" width="4.42578125" style="20" customWidth="1"/>
    <col min="11" max="13" width="11.42578125" style="20"/>
    <col min="14" max="15" width="13.140625" style="20" bestFit="1" customWidth="1"/>
    <col min="16" max="16" width="14.85546875" style="20" bestFit="1" customWidth="1"/>
    <col min="17" max="17" width="15.7109375" style="20" customWidth="1"/>
    <col min="18" max="18" width="14.42578125" style="20" bestFit="1" customWidth="1"/>
    <col min="19" max="19" width="16.42578125" style="20" bestFit="1" customWidth="1"/>
    <col min="20" max="20" width="12.85546875" style="20" bestFit="1" customWidth="1"/>
    <col min="21" max="21" width="13.42578125" style="20" bestFit="1" customWidth="1"/>
    <col min="22" max="22" width="15.85546875" style="20" bestFit="1" customWidth="1"/>
    <col min="23" max="16384" width="11.42578125" style="20"/>
  </cols>
  <sheetData>
    <row r="1" spans="1:10" s="41" customFormat="1" ht="66" customHeight="1">
      <c r="A1" s="2073" t="s">
        <v>738</v>
      </c>
      <c r="B1" s="2073"/>
      <c r="C1" s="2073"/>
      <c r="D1" s="2073"/>
      <c r="E1" s="2073"/>
      <c r="F1" s="2073"/>
      <c r="G1" s="2073"/>
      <c r="H1" s="2073"/>
      <c r="I1" s="2073"/>
      <c r="J1" s="172"/>
    </row>
    <row r="2" spans="1:10" s="41" customFormat="1" ht="44.25" customHeight="1">
      <c r="A2" s="2066" t="str">
        <f>+'Resumen EEp'!O1</f>
        <v>Período:  Diciembre 2009 - Noviembre 2022</v>
      </c>
      <c r="B2" s="2066"/>
      <c r="C2" s="2066"/>
      <c r="D2" s="2066"/>
      <c r="E2" s="2066"/>
      <c r="F2" s="2066"/>
      <c r="G2" s="2066"/>
      <c r="H2" s="2066"/>
      <c r="I2" s="2066"/>
    </row>
    <row r="3" spans="1:10" s="189" customFormat="1" ht="17.25" customHeight="1">
      <c r="B3" s="136" t="s">
        <v>1198</v>
      </c>
      <c r="C3" s="136"/>
      <c r="D3" s="136"/>
      <c r="E3" s="136"/>
      <c r="F3" s="136"/>
      <c r="G3" s="136"/>
      <c r="H3" s="136"/>
      <c r="I3" s="136"/>
    </row>
    <row r="4" spans="1:10" s="214" customFormat="1" ht="56.25" customHeight="1">
      <c r="B4" s="1153"/>
      <c r="C4" s="1174"/>
      <c r="D4" s="2076" t="s">
        <v>605</v>
      </c>
      <c r="E4" s="2076"/>
      <c r="F4" s="1785" t="s">
        <v>597</v>
      </c>
      <c r="G4" s="1785" t="s">
        <v>598</v>
      </c>
      <c r="H4" s="1785" t="s">
        <v>599</v>
      </c>
      <c r="I4" s="34"/>
    </row>
    <row r="5" spans="1:10" s="154" customFormat="1" ht="115.5" customHeight="1">
      <c r="B5" s="1787" t="s">
        <v>594</v>
      </c>
      <c r="C5" s="1787" t="s">
        <v>596</v>
      </c>
      <c r="D5" s="1786" t="s">
        <v>600</v>
      </c>
      <c r="E5" s="1786" t="s">
        <v>601</v>
      </c>
      <c r="F5" s="1786" t="s">
        <v>858</v>
      </c>
      <c r="G5" s="1786" t="s">
        <v>857</v>
      </c>
      <c r="H5" s="1786" t="s">
        <v>604</v>
      </c>
      <c r="I5" s="34"/>
    </row>
    <row r="6" spans="1:10" s="154" customFormat="1" ht="21.75" customHeight="1">
      <c r="B6" s="1788">
        <v>2009</v>
      </c>
      <c r="C6" s="1789">
        <f t="shared" ref="C6:C16" si="0">+D6+E6+F6+G6+H6</f>
        <v>18748</v>
      </c>
      <c r="D6" s="1790">
        <v>18748</v>
      </c>
      <c r="E6" s="1790">
        <v>0</v>
      </c>
      <c r="F6" s="1790">
        <v>0</v>
      </c>
      <c r="G6" s="1790">
        <v>0</v>
      </c>
      <c r="H6" s="1790">
        <v>0</v>
      </c>
      <c r="I6" s="34"/>
    </row>
    <row r="7" spans="1:10" s="154" customFormat="1" ht="21.75" customHeight="1">
      <c r="B7" s="1788">
        <v>2010</v>
      </c>
      <c r="C7" s="1789">
        <f t="shared" si="0"/>
        <v>27105</v>
      </c>
      <c r="D7" s="1790">
        <v>27105</v>
      </c>
      <c r="E7" s="1790">
        <v>0</v>
      </c>
      <c r="F7" s="1790">
        <v>0</v>
      </c>
      <c r="G7" s="1790">
        <v>0</v>
      </c>
      <c r="H7" s="1790">
        <v>0</v>
      </c>
      <c r="I7" s="34"/>
    </row>
    <row r="8" spans="1:10" s="154" customFormat="1" ht="21.75" customHeight="1">
      <c r="B8" s="1788">
        <v>2011</v>
      </c>
      <c r="C8" s="1789">
        <f t="shared" si="0"/>
        <v>29726</v>
      </c>
      <c r="D8" s="1790">
        <v>29726</v>
      </c>
      <c r="E8" s="1790">
        <v>0</v>
      </c>
      <c r="F8" s="1790">
        <v>0</v>
      </c>
      <c r="G8" s="1790">
        <v>0</v>
      </c>
      <c r="H8" s="1790">
        <v>0</v>
      </c>
    </row>
    <row r="9" spans="1:10" s="154" customFormat="1" ht="21.75" customHeight="1">
      <c r="B9" s="1788">
        <v>2012</v>
      </c>
      <c r="C9" s="1789">
        <f t="shared" si="0"/>
        <v>30703</v>
      </c>
      <c r="D9" s="1790">
        <v>30703</v>
      </c>
      <c r="E9" s="1790">
        <v>0</v>
      </c>
      <c r="F9" s="1790">
        <v>0</v>
      </c>
      <c r="G9" s="1790">
        <v>0</v>
      </c>
      <c r="H9" s="1790">
        <v>0</v>
      </c>
    </row>
    <row r="10" spans="1:10" s="41" customFormat="1" ht="21.75" customHeight="1">
      <c r="A10" s="191"/>
      <c r="B10" s="1788">
        <v>2013</v>
      </c>
      <c r="C10" s="1789">
        <f t="shared" si="0"/>
        <v>25205</v>
      </c>
      <c r="D10" s="1790">
        <v>25205</v>
      </c>
      <c r="E10" s="1790">
        <v>0</v>
      </c>
      <c r="F10" s="1790">
        <v>0</v>
      </c>
      <c r="G10" s="1790">
        <v>0</v>
      </c>
      <c r="H10" s="1790">
        <v>0</v>
      </c>
      <c r="I10" s="232"/>
    </row>
    <row r="11" spans="1:10" s="41" customFormat="1" ht="21.75" customHeight="1">
      <c r="A11" s="191"/>
      <c r="B11" s="1788">
        <v>2014</v>
      </c>
      <c r="C11" s="1789">
        <f t="shared" si="0"/>
        <v>30370</v>
      </c>
      <c r="D11" s="1790">
        <v>30370</v>
      </c>
      <c r="E11" s="1790">
        <v>0</v>
      </c>
      <c r="F11" s="1790">
        <v>0</v>
      </c>
      <c r="G11" s="1790">
        <v>0</v>
      </c>
      <c r="H11" s="1790">
        <v>0</v>
      </c>
      <c r="I11" s="307"/>
    </row>
    <row r="12" spans="1:10" s="191" customFormat="1" ht="21.75" customHeight="1">
      <c r="B12" s="1788">
        <v>2015</v>
      </c>
      <c r="C12" s="1789">
        <f t="shared" si="0"/>
        <v>30529</v>
      </c>
      <c r="D12" s="1790">
        <v>30529</v>
      </c>
      <c r="E12" s="1790">
        <v>0</v>
      </c>
      <c r="F12" s="1790">
        <v>0</v>
      </c>
      <c r="G12" s="1790">
        <v>0</v>
      </c>
      <c r="H12" s="1790">
        <v>0</v>
      </c>
      <c r="I12" s="232"/>
    </row>
    <row r="13" spans="1:10" s="299" customFormat="1" ht="21.75" customHeight="1">
      <c r="B13" s="1788">
        <v>2016</v>
      </c>
      <c r="C13" s="1789">
        <f t="shared" si="0"/>
        <v>27409</v>
      </c>
      <c r="D13" s="1790">
        <v>27409</v>
      </c>
      <c r="E13" s="1790">
        <v>0</v>
      </c>
      <c r="F13" s="1790">
        <v>0</v>
      </c>
      <c r="G13" s="1790">
        <v>0</v>
      </c>
      <c r="H13" s="1790">
        <v>0</v>
      </c>
      <c r="I13" s="34"/>
    </row>
    <row r="14" spans="1:10" s="41" customFormat="1" ht="21.75" customHeight="1">
      <c r="A14" s="191"/>
      <c r="B14" s="1788">
        <v>2017</v>
      </c>
      <c r="C14" s="1789">
        <f t="shared" si="0"/>
        <v>72326</v>
      </c>
      <c r="D14" s="1790">
        <v>26338</v>
      </c>
      <c r="E14" s="1790">
        <v>0</v>
      </c>
      <c r="F14" s="1790">
        <v>4623</v>
      </c>
      <c r="G14" s="1790">
        <v>19613</v>
      </c>
      <c r="H14" s="1790">
        <v>21752</v>
      </c>
      <c r="I14" s="34"/>
    </row>
    <row r="15" spans="1:10" s="41" customFormat="1" ht="21.75" customHeight="1">
      <c r="A15" s="191"/>
      <c r="B15" s="1788">
        <v>2018</v>
      </c>
      <c r="C15" s="1789">
        <f t="shared" si="0"/>
        <v>76197</v>
      </c>
      <c r="D15" s="1790">
        <v>25266</v>
      </c>
      <c r="E15" s="1790">
        <v>0</v>
      </c>
      <c r="F15" s="1790">
        <v>5232</v>
      </c>
      <c r="G15" s="1790">
        <v>22744</v>
      </c>
      <c r="H15" s="1790">
        <v>22955</v>
      </c>
      <c r="I15" s="34"/>
    </row>
    <row r="16" spans="1:10" s="41" customFormat="1" ht="21.75" customHeight="1">
      <c r="A16" s="191"/>
      <c r="B16" s="1788">
        <v>2019</v>
      </c>
      <c r="C16" s="1789">
        <f t="shared" si="0"/>
        <v>90657</v>
      </c>
      <c r="D16" s="1790">
        <v>23781</v>
      </c>
      <c r="E16" s="1790">
        <v>11479</v>
      </c>
      <c r="F16" s="1790">
        <v>5670</v>
      </c>
      <c r="G16" s="1790">
        <v>25426</v>
      </c>
      <c r="H16" s="1790">
        <v>24301</v>
      </c>
      <c r="I16" s="298"/>
    </row>
    <row r="17" spans="1:16" s="191" customFormat="1" ht="21.75" customHeight="1">
      <c r="B17" s="1788">
        <v>2020</v>
      </c>
      <c r="C17" s="1789">
        <v>95925</v>
      </c>
      <c r="D17" s="1790">
        <v>22156</v>
      </c>
      <c r="E17" s="1790">
        <v>13873</v>
      </c>
      <c r="F17" s="1790">
        <v>6078</v>
      </c>
      <c r="G17" s="1790">
        <v>25900</v>
      </c>
      <c r="H17" s="1790">
        <v>27918</v>
      </c>
      <c r="I17" s="298"/>
    </row>
    <row r="18" spans="1:16" s="191" customFormat="1" ht="21.75" customHeight="1">
      <c r="B18" s="1788" t="s">
        <v>731</v>
      </c>
      <c r="C18" s="1789">
        <v>97916</v>
      </c>
      <c r="D18" s="1790">
        <v>20062</v>
      </c>
      <c r="E18" s="1790">
        <v>17145</v>
      </c>
      <c r="F18" s="1790">
        <v>5922</v>
      </c>
      <c r="G18" s="1790">
        <v>26562</v>
      </c>
      <c r="H18" s="1790">
        <v>28225</v>
      </c>
      <c r="I18" s="298"/>
    </row>
    <row r="19" spans="1:16" s="41" customFormat="1" ht="21.75" customHeight="1">
      <c r="A19" s="191"/>
      <c r="B19" s="1791" t="str">
        <f>+'Resumen EEp'!O5</f>
        <v>Nov.2022</v>
      </c>
      <c r="C19" s="1789">
        <f>+D19+E19+F19+G19+H19</f>
        <v>103465</v>
      </c>
      <c r="D19" s="1790">
        <f>+'Resumen EEp'!I12</f>
        <v>18884</v>
      </c>
      <c r="E19" s="1790">
        <f>+'Resumen EEp'!J12</f>
        <v>21047</v>
      </c>
      <c r="F19" s="1790">
        <f>+'Resumen EEp'!K12</f>
        <v>5771</v>
      </c>
      <c r="G19" s="1790">
        <f>+'Resumen EEp'!L12</f>
        <v>27411</v>
      </c>
      <c r="H19" s="1790">
        <f>+'Resumen EEp'!M12</f>
        <v>30352</v>
      </c>
      <c r="I19" s="6"/>
    </row>
    <row r="20" spans="1:16" s="41" customFormat="1" ht="43.5" customHeight="1">
      <c r="A20" s="191"/>
      <c r="B20" s="2074" t="s">
        <v>1199</v>
      </c>
      <c r="C20" s="2074"/>
      <c r="D20" s="2074"/>
      <c r="E20" s="2074"/>
      <c r="F20" s="2074"/>
      <c r="G20" s="2074"/>
      <c r="H20" s="2074"/>
      <c r="I20" s="378"/>
      <c r="L20" s="191"/>
    </row>
    <row r="21" spans="1:16" s="41" customFormat="1" ht="41.25" customHeight="1">
      <c r="A21" s="191"/>
      <c r="B21" s="2075" t="s">
        <v>1200</v>
      </c>
      <c r="C21" s="2075"/>
      <c r="D21" s="2075"/>
      <c r="E21" s="2075"/>
      <c r="F21" s="2075"/>
      <c r="G21" s="2075"/>
      <c r="H21" s="2075"/>
      <c r="I21" s="6"/>
      <c r="L21" s="191"/>
    </row>
    <row r="22" spans="1:16" s="41" customFormat="1" ht="15.75">
      <c r="A22" s="191"/>
      <c r="B22" s="22"/>
      <c r="C22" s="6"/>
      <c r="D22" s="6"/>
      <c r="E22" s="6"/>
      <c r="F22" s="6"/>
      <c r="G22" s="6"/>
      <c r="H22" s="6"/>
      <c r="I22" s="6"/>
      <c r="J22" s="6"/>
      <c r="L22" s="191"/>
    </row>
    <row r="23" spans="1:16" s="41" customFormat="1" ht="15.75">
      <c r="A23" s="191"/>
      <c r="C23" s="6"/>
      <c r="D23" s="6"/>
      <c r="E23" s="6"/>
      <c r="F23" s="6"/>
      <c r="G23" s="6"/>
      <c r="H23" s="6"/>
      <c r="I23" s="6"/>
      <c r="L23" s="191"/>
    </row>
    <row r="24" spans="1:16" s="41" customFormat="1" ht="15.75">
      <c r="A24" s="191"/>
      <c r="C24" s="6"/>
      <c r="D24" s="6"/>
      <c r="E24" s="6"/>
      <c r="F24" s="6"/>
      <c r="G24" s="6"/>
      <c r="H24" s="6"/>
      <c r="I24" s="6"/>
      <c r="L24" s="191"/>
    </row>
    <row r="25" spans="1:16" s="41" customFormat="1" ht="18.75">
      <c r="A25" s="191"/>
      <c r="B25" s="379"/>
      <c r="C25" s="6"/>
      <c r="D25" s="6"/>
      <c r="E25" s="6"/>
      <c r="F25" s="6"/>
      <c r="G25" s="6"/>
      <c r="H25" s="6"/>
      <c r="I25" s="6"/>
      <c r="L25" s="191"/>
    </row>
    <row r="26" spans="1:16" s="41" customFormat="1" ht="18.75">
      <c r="A26" s="191"/>
      <c r="B26" s="378"/>
      <c r="C26" s="191"/>
      <c r="D26" s="191"/>
      <c r="E26" s="191"/>
      <c r="F26" s="191"/>
      <c r="G26" s="191"/>
      <c r="H26" s="191"/>
      <c r="I26" s="191"/>
      <c r="P26" s="191"/>
    </row>
    <row r="27" spans="1:16" s="41" customFormat="1">
      <c r="A27" s="191"/>
      <c r="C27" s="191"/>
      <c r="D27" s="191"/>
      <c r="E27" s="191"/>
      <c r="F27" s="191"/>
      <c r="G27" s="191"/>
      <c r="H27" s="191"/>
      <c r="I27" s="191"/>
      <c r="P27" s="191"/>
    </row>
    <row r="28" spans="1:16" s="41" customFormat="1">
      <c r="A28" s="191"/>
      <c r="C28" s="191"/>
      <c r="D28" s="191"/>
      <c r="E28" s="191"/>
      <c r="F28" s="191"/>
      <c r="G28" s="191"/>
      <c r="H28" s="191"/>
      <c r="I28" s="191"/>
      <c r="P28" s="191"/>
    </row>
    <row r="29" spans="1:16" s="41" customFormat="1">
      <c r="A29" s="191"/>
      <c r="C29" s="191"/>
      <c r="D29" s="191"/>
      <c r="E29" s="191"/>
      <c r="F29" s="191"/>
      <c r="G29" s="191"/>
      <c r="H29" s="191"/>
      <c r="I29" s="191"/>
      <c r="P29" s="191"/>
    </row>
    <row r="30" spans="1:16" s="41" customFormat="1">
      <c r="A30" s="191"/>
      <c r="C30" s="191"/>
      <c r="D30" s="191"/>
      <c r="E30" s="191"/>
      <c r="F30" s="191"/>
      <c r="G30" s="191"/>
      <c r="H30" s="191"/>
      <c r="I30" s="191"/>
      <c r="P30" s="191"/>
    </row>
    <row r="31" spans="1:16" s="41" customFormat="1">
      <c r="A31" s="191"/>
      <c r="C31" s="191"/>
      <c r="D31" s="191"/>
      <c r="E31" s="191"/>
      <c r="F31" s="191"/>
      <c r="G31" s="191"/>
      <c r="H31" s="191"/>
      <c r="I31" s="191"/>
      <c r="P31" s="191"/>
    </row>
    <row r="32" spans="1:16" s="41" customFormat="1">
      <c r="A32" s="191"/>
      <c r="C32" s="191"/>
      <c r="D32" s="191"/>
      <c r="E32" s="191"/>
      <c r="F32" s="191"/>
      <c r="G32" s="191"/>
      <c r="H32" s="191"/>
      <c r="I32" s="191"/>
      <c r="P32" s="191"/>
    </row>
    <row r="33" spans="1:16" s="41" customFormat="1">
      <c r="A33" s="191"/>
      <c r="C33" s="191"/>
      <c r="D33" s="191"/>
      <c r="E33" s="191"/>
      <c r="F33" s="191"/>
      <c r="G33" s="191"/>
      <c r="H33" s="191"/>
      <c r="I33" s="191"/>
      <c r="P33" s="191"/>
    </row>
    <row r="34" spans="1:16" s="41" customFormat="1">
      <c r="A34" s="191"/>
      <c r="C34" s="191"/>
      <c r="D34" s="191"/>
      <c r="E34" s="191"/>
      <c r="F34" s="191"/>
      <c r="G34" s="191"/>
      <c r="H34" s="191"/>
      <c r="I34" s="191"/>
      <c r="P34" s="191"/>
    </row>
    <row r="35" spans="1:16" s="41" customFormat="1">
      <c r="A35" s="191"/>
      <c r="C35" s="191"/>
      <c r="D35" s="191"/>
      <c r="E35" s="191"/>
      <c r="F35" s="191"/>
      <c r="G35" s="191"/>
      <c r="H35" s="191"/>
      <c r="I35" s="191"/>
      <c r="P35" s="191"/>
    </row>
    <row r="36" spans="1:16" s="41" customFormat="1">
      <c r="A36" s="191"/>
      <c r="C36" s="191"/>
      <c r="D36" s="191"/>
      <c r="E36" s="191"/>
      <c r="F36" s="191"/>
      <c r="G36" s="191"/>
      <c r="H36" s="191"/>
      <c r="I36" s="191"/>
      <c r="P36" s="191"/>
    </row>
    <row r="37" spans="1:16" s="41" customFormat="1">
      <c r="A37" s="191"/>
      <c r="C37" s="191"/>
      <c r="D37" s="191"/>
      <c r="E37" s="191"/>
      <c r="F37" s="191"/>
      <c r="G37" s="191"/>
      <c r="H37" s="191"/>
      <c r="I37" s="191"/>
      <c r="P37" s="191"/>
    </row>
    <row r="38" spans="1:16" s="41" customFormat="1">
      <c r="A38" s="191"/>
      <c r="C38" s="191"/>
      <c r="D38" s="191"/>
      <c r="E38" s="191"/>
      <c r="F38" s="191"/>
      <c r="G38" s="191"/>
      <c r="H38" s="191"/>
      <c r="I38" s="191"/>
      <c r="P38" s="191"/>
    </row>
    <row r="39" spans="1:16" s="41" customFormat="1">
      <c r="A39" s="191"/>
      <c r="C39" s="191"/>
      <c r="D39" s="191"/>
      <c r="E39" s="191"/>
      <c r="F39" s="191"/>
      <c r="G39" s="191"/>
      <c r="H39" s="191"/>
      <c r="I39" s="191"/>
      <c r="P39" s="191"/>
    </row>
    <row r="40" spans="1:16" s="41" customFormat="1">
      <c r="A40" s="191"/>
      <c r="C40" s="191"/>
      <c r="D40" s="191"/>
      <c r="E40" s="191"/>
      <c r="F40" s="191"/>
      <c r="G40" s="191"/>
      <c r="H40" s="191"/>
      <c r="I40" s="191"/>
      <c r="P40" s="191"/>
    </row>
    <row r="41" spans="1:16" s="41" customFormat="1">
      <c r="A41" s="191"/>
      <c r="C41" s="191"/>
      <c r="D41" s="191"/>
      <c r="E41" s="191"/>
      <c r="F41" s="191"/>
      <c r="G41" s="191"/>
      <c r="H41" s="191"/>
      <c r="I41" s="191"/>
      <c r="P41" s="191"/>
    </row>
    <row r="42" spans="1:16" s="41" customFormat="1">
      <c r="A42" s="191"/>
      <c r="C42" s="191"/>
      <c r="D42" s="191"/>
      <c r="E42" s="191"/>
      <c r="F42" s="191"/>
      <c r="G42" s="191"/>
      <c r="H42" s="191"/>
      <c r="I42" s="191"/>
      <c r="P42" s="191"/>
    </row>
    <row r="43" spans="1:16">
      <c r="B43" s="41"/>
      <c r="C43" s="191"/>
      <c r="D43" s="191"/>
      <c r="E43" s="191"/>
      <c r="F43" s="191"/>
      <c r="G43" s="191"/>
      <c r="H43" s="191"/>
      <c r="I43" s="191"/>
      <c r="P43" s="191"/>
    </row>
    <row r="44" spans="1:16" ht="29.25" customHeight="1">
      <c r="B44" s="41"/>
      <c r="C44" s="191"/>
      <c r="D44" s="191"/>
      <c r="E44" s="191"/>
      <c r="F44" s="191"/>
      <c r="G44" s="191"/>
      <c r="H44" s="191"/>
      <c r="I44" s="191"/>
      <c r="J44" s="182"/>
      <c r="P44" s="191"/>
    </row>
    <row r="45" spans="1:16">
      <c r="B45" s="41"/>
      <c r="C45" s="191"/>
      <c r="D45" s="191"/>
      <c r="E45" s="191"/>
      <c r="F45" s="191"/>
      <c r="G45" s="191"/>
      <c r="H45" s="191"/>
      <c r="I45" s="191"/>
      <c r="P45" s="191"/>
    </row>
    <row r="46" spans="1:16">
      <c r="B46" s="41"/>
      <c r="P46" s="191"/>
    </row>
    <row r="47" spans="1:16">
      <c r="B47" s="41"/>
      <c r="C47" s="182"/>
      <c r="D47" s="182"/>
      <c r="E47" s="182"/>
      <c r="F47" s="182"/>
      <c r="G47" s="182"/>
      <c r="H47" s="182"/>
      <c r="I47" s="182"/>
      <c r="P47" s="191"/>
    </row>
    <row r="48" spans="1:16">
      <c r="B48" s="41"/>
      <c r="P48" s="191"/>
    </row>
    <row r="49" spans="2:16">
      <c r="B49" s="41"/>
      <c r="P49" s="191"/>
    </row>
    <row r="50" spans="2:16">
      <c r="P50" s="191"/>
    </row>
    <row r="51" spans="2:16">
      <c r="B51" s="182"/>
      <c r="P51" s="191"/>
    </row>
  </sheetData>
  <mergeCells count="5">
    <mergeCell ref="A2:I2"/>
    <mergeCell ref="A1:I1"/>
    <mergeCell ref="B20:H20"/>
    <mergeCell ref="B21:H21"/>
    <mergeCell ref="D4:E4"/>
  </mergeCells>
  <printOptions horizontalCentered="1" verticalCentered="1"/>
  <pageMargins left="0.4" right="0.4" top="0.25" bottom="0.25" header="0.31496062992126" footer="0.31496062992126"/>
  <pageSetup scale="44"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tabColor rgb="FF0070C0"/>
  </sheetPr>
  <dimension ref="L1:M1"/>
  <sheetViews>
    <sheetView showGridLines="0" view="pageBreakPreview" zoomScale="70" zoomScaleNormal="100" zoomScaleSheetLayoutView="70" workbookViewId="0">
      <selection activeCell="X30" sqref="X30"/>
    </sheetView>
  </sheetViews>
  <sheetFormatPr baseColWidth="10" defaultColWidth="11.42578125" defaultRowHeight="15"/>
  <cols>
    <col min="1" max="6" width="11.42578125" style="41"/>
    <col min="7" max="7" width="35.7109375" style="41" customWidth="1"/>
    <col min="8" max="10" width="11.42578125" style="41"/>
    <col min="11" max="11" width="11.28515625" style="41" customWidth="1"/>
    <col min="12" max="13" width="11.42578125" style="41" hidden="1" customWidth="1"/>
    <col min="14" max="16384" width="11.42578125" style="41"/>
  </cols>
  <sheetData/>
  <pageMargins left="0.7" right="0.7" top="0.75" bottom="0.75" header="0.3" footer="0.3"/>
  <pageSetup scale="65"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tabColor rgb="FF0070C0"/>
    <pageSetUpPr fitToPage="1"/>
  </sheetPr>
  <dimension ref="P26"/>
  <sheetViews>
    <sheetView showGridLines="0" view="pageBreakPreview" zoomScale="85" zoomScaleNormal="100" zoomScaleSheetLayoutView="85" workbookViewId="0">
      <selection activeCell="O14" sqref="O14"/>
    </sheetView>
  </sheetViews>
  <sheetFormatPr baseColWidth="10" defaultColWidth="11.42578125" defaultRowHeight="15"/>
  <cols>
    <col min="1" max="13" width="14.85546875" style="41" customWidth="1"/>
    <col min="14" max="16384" width="11.42578125" style="41"/>
  </cols>
  <sheetData>
    <row r="26" spans="16:16">
      <c r="P26" s="41" t="s">
        <v>116</v>
      </c>
    </row>
  </sheetData>
  <pageMargins left="0.70866141732283472" right="0.70866141732283472" top="0.74803149606299213" bottom="0.74803149606299213" header="0.31496062992125984" footer="0.31496062992125984"/>
  <pageSetup scale="63"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tabColor rgb="FF0070C0"/>
    <pageSetUpPr fitToPage="1"/>
  </sheetPr>
  <dimension ref="A3:T55"/>
  <sheetViews>
    <sheetView showGridLines="0" view="pageBreakPreview" zoomScale="70" zoomScaleNormal="100" zoomScaleSheetLayoutView="70" workbookViewId="0">
      <selection activeCell="P29" sqref="P29"/>
    </sheetView>
  </sheetViews>
  <sheetFormatPr baseColWidth="10" defaultColWidth="11.42578125" defaultRowHeight="15"/>
  <cols>
    <col min="1" max="1" width="11.42578125" style="41"/>
    <col min="2" max="2" width="22" style="41" customWidth="1"/>
    <col min="3" max="3" width="13.7109375" style="41" customWidth="1"/>
    <col min="4" max="4" width="16.140625" style="41" customWidth="1"/>
    <col min="5" max="5" width="17.85546875" style="41" customWidth="1"/>
    <col min="6" max="6" width="28.28515625" style="41" customWidth="1"/>
    <col min="7" max="7" width="27" style="41" customWidth="1"/>
    <col min="8" max="8" width="27.5703125" style="41" customWidth="1"/>
    <col min="9" max="9" width="15.5703125" style="41" customWidth="1"/>
    <col min="10" max="10" width="2.7109375" style="259" customWidth="1"/>
    <col min="11" max="11" width="12.28515625" style="259" customWidth="1"/>
    <col min="12" max="15" width="20" style="21" customWidth="1"/>
    <col min="16" max="16" width="11.5703125" style="21" customWidth="1"/>
    <col min="17" max="17" width="12.140625" style="21" customWidth="1"/>
    <col min="18" max="19" width="11.42578125" style="21"/>
    <col min="20" max="16384" width="11.42578125" style="41"/>
  </cols>
  <sheetData>
    <row r="3" spans="1:15">
      <c r="M3" s="21" t="s">
        <v>10</v>
      </c>
      <c r="N3" s="21" t="s">
        <v>209</v>
      </c>
    </row>
    <row r="4" spans="1:15">
      <c r="L4" s="21" t="str">
        <f>+'III.5.3.Afil. SVDS'!A5</f>
        <v>Dic. 2008</v>
      </c>
    </row>
    <row r="5" spans="1:15" ht="15" customHeight="1">
      <c r="L5" s="21" t="str">
        <f>+'III.5.3.Afil. SVDS'!A19</f>
        <v>Nov.2022</v>
      </c>
      <c r="M5" s="21">
        <f>+'III.5.3.Afil. SVDS'!B19</f>
        <v>1996282</v>
      </c>
    </row>
    <row r="6" spans="1:15" ht="43.5" customHeight="1">
      <c r="A6" s="2031" t="s">
        <v>1179</v>
      </c>
      <c r="B6" s="2080"/>
      <c r="C6" s="2080"/>
      <c r="D6" s="2080"/>
      <c r="E6" s="2080"/>
      <c r="F6" s="2080"/>
      <c r="G6" s="2080"/>
      <c r="H6" s="2080"/>
      <c r="I6" s="2080"/>
    </row>
    <row r="7" spans="1:15" ht="36.75" customHeight="1">
      <c r="A7" s="2080"/>
      <c r="B7" s="2080"/>
      <c r="C7" s="2080"/>
      <c r="D7" s="2080"/>
      <c r="E7" s="2080"/>
      <c r="F7" s="2080"/>
      <c r="G7" s="2080"/>
      <c r="H7" s="2080"/>
      <c r="I7" s="2080"/>
    </row>
    <row r="8" spans="1:15" ht="31.5" customHeight="1">
      <c r="A8" s="2080"/>
      <c r="B8" s="2080"/>
      <c r="C8" s="2080"/>
      <c r="D8" s="2080"/>
      <c r="E8" s="2080"/>
      <c r="F8" s="2080"/>
      <c r="G8" s="2080"/>
      <c r="H8" s="2080"/>
      <c r="I8" s="2080"/>
      <c r="L8" s="508" t="str">
        <f>+'III.5.3.Afil. SVDS'!B4</f>
        <v>Cotizantes</v>
      </c>
      <c r="M8" s="508" t="str">
        <f>+'III.5.3.Afil. SVDS'!C4</f>
        <v xml:space="preserve">Afiliados </v>
      </c>
      <c r="N8" s="508" t="s">
        <v>788</v>
      </c>
    </row>
    <row r="9" spans="1:15" ht="19.5" customHeight="1">
      <c r="A9" s="2080"/>
      <c r="B9" s="2080"/>
      <c r="C9" s="2080"/>
      <c r="D9" s="2080"/>
      <c r="E9" s="2080"/>
      <c r="F9" s="2080"/>
      <c r="G9" s="2080"/>
      <c r="H9" s="2080"/>
      <c r="I9" s="2080"/>
      <c r="K9" s="508" t="str">
        <f>+'III.5.3.Afil. SVDS'!A5</f>
        <v>Dic. 2008</v>
      </c>
      <c r="L9" s="525">
        <f>+'III.5.3.Afil. SVDS'!B5</f>
        <v>929743</v>
      </c>
      <c r="M9" s="525">
        <f>+'III.5.3.Afil. SVDS'!C5</f>
        <v>1983720</v>
      </c>
      <c r="N9" s="526">
        <f>+'III.5.3.Afil. SVDS'!D5</f>
        <v>0.46868660899723752</v>
      </c>
    </row>
    <row r="10" spans="1:15" ht="19.5" customHeight="1">
      <c r="A10" s="2080"/>
      <c r="B10" s="2080"/>
      <c r="C10" s="2080"/>
      <c r="D10" s="2080"/>
      <c r="E10" s="2080"/>
      <c r="F10" s="2080"/>
      <c r="G10" s="2080"/>
      <c r="H10" s="2080"/>
      <c r="I10" s="2080"/>
      <c r="K10" s="508" t="str">
        <f>+'III.5.3.Afil. SVDS'!A19</f>
        <v>Nov.2022</v>
      </c>
      <c r="L10" s="525">
        <f>+'III.5.3.Afil. SVDS'!B19</f>
        <v>1996282</v>
      </c>
      <c r="M10" s="525">
        <f>+'III.5.3.Afil. SVDS'!C19</f>
        <v>4762672</v>
      </c>
      <c r="N10" s="526">
        <f>+'III.5.3.Afil. SVDS'!D19</f>
        <v>0.41915168628030652</v>
      </c>
    </row>
    <row r="11" spans="1:15" ht="19.5" customHeight="1">
      <c r="A11" s="2080"/>
      <c r="B11" s="2080"/>
      <c r="C11" s="2080"/>
      <c r="D11" s="2080"/>
      <c r="E11" s="2080"/>
      <c r="F11" s="2080"/>
      <c r="G11" s="2080"/>
      <c r="H11" s="2080"/>
      <c r="I11" s="2080"/>
      <c r="L11" s="2077" t="s">
        <v>787</v>
      </c>
      <c r="M11" s="2078"/>
      <c r="N11" s="2079"/>
    </row>
    <row r="12" spans="1:15" ht="19.5" customHeight="1">
      <c r="A12" s="2080"/>
      <c r="B12" s="2080"/>
      <c r="C12" s="2080"/>
      <c r="D12" s="2080"/>
      <c r="E12" s="2080"/>
      <c r="F12" s="2080"/>
      <c r="G12" s="2080"/>
      <c r="H12" s="2080"/>
      <c r="I12" s="2080"/>
      <c r="L12" s="518">
        <f>+'III.5.3.Afil. SVDS'!P27</f>
        <v>5.8043618616085473E-2</v>
      </c>
      <c r="M12" s="518">
        <f>+'III.5.3.Afil. SVDS'!O27</f>
        <v>6.4664962572503898E-2</v>
      </c>
      <c r="N12" s="518"/>
    </row>
    <row r="13" spans="1:15" ht="19.5" customHeight="1">
      <c r="A13" s="2080"/>
      <c r="B13" s="2080"/>
      <c r="C13" s="2080"/>
      <c r="D13" s="2080"/>
      <c r="E13" s="2080"/>
      <c r="F13" s="2080"/>
      <c r="G13" s="2080"/>
      <c r="H13" s="2080"/>
      <c r="I13" s="2080"/>
    </row>
    <row r="14" spans="1:15" ht="36.75" customHeight="1">
      <c r="A14" s="2080"/>
      <c r="B14" s="2080"/>
      <c r="C14" s="2080"/>
      <c r="D14" s="2080"/>
      <c r="E14" s="2080"/>
      <c r="F14" s="2080"/>
      <c r="G14" s="2080"/>
      <c r="H14" s="2080"/>
      <c r="I14" s="2080"/>
      <c r="L14" s="508" t="str">
        <f>+'III.5.3.Afil. SVDS'!D4</f>
        <v>Densidad de Cotizantes</v>
      </c>
      <c r="M14" s="508" t="s">
        <v>832</v>
      </c>
      <c r="N14" s="564"/>
    </row>
    <row r="15" spans="1:15" ht="19.5" customHeight="1">
      <c r="A15" s="2080"/>
      <c r="B15" s="2080"/>
      <c r="C15" s="2080"/>
      <c r="D15" s="2080"/>
      <c r="E15" s="2080"/>
      <c r="F15" s="2080"/>
      <c r="G15" s="2080"/>
      <c r="H15" s="2080"/>
      <c r="I15" s="2080"/>
      <c r="L15" s="526">
        <f>+'III.5.3.Afil. SVDS'!D19</f>
        <v>0.41915168628030652</v>
      </c>
      <c r="M15" s="526">
        <f>+'III.5.3.Afil. SVDS'!D5-'III.5.3.Afil. SVDS'!D19</f>
        <v>4.9534922716930996E-2</v>
      </c>
      <c r="N15" s="564"/>
    </row>
    <row r="16" spans="1:15" ht="19.5" customHeight="1">
      <c r="A16" s="2080"/>
      <c r="B16" s="2080"/>
      <c r="C16" s="2080"/>
      <c r="D16" s="2080"/>
      <c r="E16" s="2080"/>
      <c r="F16" s="2080"/>
      <c r="G16" s="2080"/>
      <c r="H16" s="2080"/>
      <c r="I16" s="2080"/>
      <c r="L16" s="259"/>
      <c r="M16" s="259"/>
      <c r="N16" s="259"/>
      <c r="O16" s="259"/>
    </row>
    <row r="17" spans="1:20" ht="19.5" customHeight="1">
      <c r="A17" s="2080"/>
      <c r="B17" s="2080"/>
      <c r="C17" s="2080"/>
      <c r="D17" s="2080"/>
      <c r="E17" s="2080"/>
      <c r="F17" s="2080"/>
      <c r="G17" s="2080"/>
      <c r="H17" s="2080"/>
      <c r="I17" s="2080"/>
      <c r="L17" s="530" t="str">
        <f>+'III.5.5.Cotiz. x rango de edad'!A5</f>
        <v xml:space="preserve">Menor de 19 </v>
      </c>
      <c r="M17" s="528">
        <f>+'III.5.5.Cotiz. x rango de edad'!C5</f>
        <v>1.5992730485973425E-2</v>
      </c>
      <c r="S17" s="41"/>
    </row>
    <row r="18" spans="1:20" ht="19.5" customHeight="1">
      <c r="A18" s="2080"/>
      <c r="B18" s="2080"/>
      <c r="C18" s="2080"/>
      <c r="D18" s="2080"/>
      <c r="E18" s="2080"/>
      <c r="F18" s="2080"/>
      <c r="G18" s="2080"/>
      <c r="H18" s="2080"/>
      <c r="I18" s="2080"/>
      <c r="L18" s="530" t="s">
        <v>789</v>
      </c>
      <c r="M18" s="528">
        <f>+'III.5.5.Cotiz. x rango de edad'!I5</f>
        <v>0.76292076971089262</v>
      </c>
    </row>
    <row r="19" spans="1:20" ht="19.5" customHeight="1">
      <c r="A19" s="2080"/>
      <c r="B19" s="2080"/>
      <c r="C19" s="2080"/>
      <c r="D19" s="2080"/>
      <c r="E19" s="2080"/>
      <c r="F19" s="2080"/>
      <c r="G19" s="2080"/>
      <c r="H19" s="2080"/>
      <c r="I19" s="2080"/>
      <c r="L19" s="530" t="s">
        <v>790</v>
      </c>
      <c r="M19" s="528">
        <f>+'III.5.5.Cotiz. x rango de edad'!I6</f>
        <v>0.13678027453035194</v>
      </c>
    </row>
    <row r="20" spans="1:20" ht="19.5" customHeight="1">
      <c r="A20" s="2080"/>
      <c r="B20" s="2080"/>
      <c r="C20" s="2080"/>
      <c r="D20" s="2080"/>
      <c r="E20" s="2080"/>
      <c r="F20" s="2080"/>
      <c r="G20" s="2080"/>
      <c r="H20" s="2080"/>
      <c r="I20" s="2080"/>
      <c r="L20" s="530" t="s">
        <v>791</v>
      </c>
      <c r="M20" s="528">
        <f>+'III.5.5.Cotiz. x rango de edad'!I7</f>
        <v>8.4306225272782101E-2</v>
      </c>
    </row>
    <row r="21" spans="1:20" ht="19.5" customHeight="1">
      <c r="A21" s="2080"/>
      <c r="B21" s="2080"/>
      <c r="C21" s="2080"/>
      <c r="D21" s="2080"/>
      <c r="E21" s="2080"/>
      <c r="F21" s="2080"/>
      <c r="G21" s="2080"/>
      <c r="H21" s="2080"/>
      <c r="I21" s="2080"/>
      <c r="N21" s="259"/>
    </row>
    <row r="22" spans="1:20" ht="19.5" customHeight="1">
      <c r="A22" s="2080"/>
      <c r="B22" s="2080"/>
      <c r="C22" s="2080"/>
      <c r="D22" s="2080"/>
      <c r="E22" s="2080"/>
      <c r="F22" s="2080"/>
      <c r="G22" s="2080"/>
      <c r="H22" s="2080"/>
      <c r="I22" s="2080"/>
      <c r="J22" s="21"/>
      <c r="K22" s="21"/>
      <c r="L22" s="531"/>
      <c r="M22" s="529" t="e">
        <f>+'III.5.7.Cot.Afil X Sexo'!#REF!</f>
        <v>#REF!</v>
      </c>
      <c r="N22" s="529" t="e">
        <f>+'III.5.7.Cot.Afil X Sexo'!#REF!</f>
        <v>#REF!</v>
      </c>
      <c r="T22" s="21"/>
    </row>
    <row r="23" spans="1:20" ht="19.5" customHeight="1">
      <c r="A23" s="2080"/>
      <c r="B23" s="2080"/>
      <c r="C23" s="2080"/>
      <c r="D23" s="2080"/>
      <c r="E23" s="2080"/>
      <c r="F23" s="2080"/>
      <c r="G23" s="2080"/>
      <c r="H23" s="2080"/>
      <c r="I23" s="2080"/>
      <c r="J23" s="21"/>
      <c r="K23" s="21"/>
      <c r="L23" s="531" t="s">
        <v>10</v>
      </c>
      <c r="M23" s="529" t="e">
        <f>+'III.5.7.Cot.Afil X Sexo'!#REF!/'III.5.7.Cot.Afil X Sexo'!#REF!</f>
        <v>#REF!</v>
      </c>
      <c r="N23" s="529" t="e">
        <f>+'III.5.7.Cot.Afil X Sexo'!#REF!/'III.5.7.Cot.Afil X Sexo'!#REF!</f>
        <v>#REF!</v>
      </c>
      <c r="T23" s="21"/>
    </row>
    <row r="24" spans="1:20" ht="19.5" customHeight="1">
      <c r="A24" s="2080"/>
      <c r="B24" s="2080"/>
      <c r="C24" s="2080"/>
      <c r="D24" s="2080"/>
      <c r="E24" s="2080"/>
      <c r="F24" s="2080"/>
      <c r="G24" s="2080"/>
      <c r="H24" s="2080"/>
      <c r="I24" s="2080"/>
      <c r="J24" s="21"/>
      <c r="K24" s="21"/>
      <c r="L24" s="531" t="s">
        <v>208</v>
      </c>
      <c r="M24" s="529" t="e">
        <f>+'III.5.7.Cot.Afil X Sexo'!#REF!/'III.5.7.Cot.Afil X Sexo'!#REF!</f>
        <v>#REF!</v>
      </c>
      <c r="N24" s="529" t="e">
        <f>+'III.5.7.Cot.Afil X Sexo'!#REF!/'III.5.7.Cot.Afil X Sexo'!#REF!</f>
        <v>#REF!</v>
      </c>
      <c r="T24" s="21"/>
    </row>
    <row r="25" spans="1:20" ht="70.5" customHeight="1">
      <c r="A25" s="2080"/>
      <c r="B25" s="2080"/>
      <c r="C25" s="2080"/>
      <c r="D25" s="2080"/>
      <c r="E25" s="2080"/>
      <c r="F25" s="2080"/>
      <c r="G25" s="2080"/>
      <c r="H25" s="2080"/>
      <c r="I25" s="2080"/>
      <c r="J25" s="21"/>
      <c r="K25" s="21"/>
      <c r="R25" s="41"/>
      <c r="S25" s="41"/>
    </row>
    <row r="26" spans="1:20" ht="33.75" customHeight="1">
      <c r="A26" s="2080"/>
      <c r="B26" s="2080"/>
      <c r="C26" s="2080"/>
      <c r="D26" s="2080"/>
      <c r="E26" s="2080"/>
      <c r="F26" s="2080"/>
      <c r="G26" s="2080"/>
      <c r="H26" s="2080"/>
      <c r="I26" s="2080"/>
      <c r="L26" s="511" t="e">
        <f>+'III.5.6.Cotiz x sal. min. cot.'!#REF!</f>
        <v>#REF!</v>
      </c>
      <c r="M26" s="527"/>
      <c r="Q26" s="21" t="s">
        <v>829</v>
      </c>
      <c r="S26" s="41"/>
    </row>
    <row r="27" spans="1:20" ht="19.5" customHeight="1">
      <c r="A27" s="2080"/>
      <c r="B27" s="2080"/>
      <c r="C27" s="2080"/>
      <c r="D27" s="2080"/>
      <c r="E27" s="2080"/>
      <c r="F27" s="2080"/>
      <c r="G27" s="2080"/>
      <c r="H27" s="2080"/>
      <c r="I27" s="2080"/>
      <c r="L27" s="529" t="s">
        <v>792</v>
      </c>
      <c r="M27" s="532" t="e">
        <f>+'III.5.6.Cotiz x sal. min. cot.'!#REF!+'III.5.6.Cotiz x sal. min. cot.'!#REF!</f>
        <v>#REF!</v>
      </c>
      <c r="S27" s="41"/>
    </row>
    <row r="28" spans="1:20" ht="12.75" customHeight="1">
      <c r="A28" s="2080"/>
      <c r="B28" s="2080"/>
      <c r="C28" s="2080"/>
      <c r="D28" s="2080"/>
      <c r="E28" s="2080"/>
      <c r="F28" s="2080"/>
      <c r="G28" s="2080"/>
      <c r="H28" s="2080"/>
      <c r="I28" s="2080"/>
      <c r="L28" s="529" t="s">
        <v>793</v>
      </c>
      <c r="M28" s="532" t="e">
        <f>+'III.5.6.Cotiz x sal. min. cot.'!#REF!+'III.5.6.Cotiz x sal. min. cot.'!#REF!+'III.5.6.Cotiz x sal. min. cot.'!#REF!</f>
        <v>#REF!</v>
      </c>
      <c r="S28" s="41"/>
    </row>
    <row r="29" spans="1:20" ht="33.75" customHeight="1">
      <c r="A29" s="2080"/>
      <c r="B29" s="2080"/>
      <c r="C29" s="2080"/>
      <c r="D29" s="2080"/>
      <c r="E29" s="2080"/>
      <c r="F29" s="2080"/>
      <c r="G29" s="2080"/>
      <c r="H29" s="2080"/>
      <c r="I29" s="2080"/>
      <c r="L29" s="529" t="s">
        <v>794</v>
      </c>
      <c r="M29" s="532" t="e">
        <f>+'III.5.6.Cotiz x sal. min. cot.'!#REF!+'III.5.6.Cotiz x sal. min. cot.'!#REF!+'III.5.6.Cotiz x sal. min. cot.'!#REF!+'III.5.6.Cotiz x sal. min. cot.'!#REF!</f>
        <v>#REF!</v>
      </c>
      <c r="S29" s="41"/>
    </row>
    <row r="30" spans="1:20" ht="51" customHeight="1">
      <c r="A30" s="2080"/>
      <c r="B30" s="2080"/>
      <c r="C30" s="2080"/>
      <c r="D30" s="2080"/>
      <c r="E30" s="2080"/>
      <c r="F30" s="2080"/>
      <c r="G30" s="2080"/>
      <c r="H30" s="2080"/>
      <c r="I30" s="2080"/>
      <c r="K30" s="21"/>
      <c r="O30" s="41"/>
      <c r="P30" s="41"/>
      <c r="Q30" s="41"/>
      <c r="R30" s="41"/>
      <c r="S30" s="41"/>
    </row>
    <row r="31" spans="1:20">
      <c r="K31" s="21"/>
      <c r="L31" s="511" t="s">
        <v>795</v>
      </c>
      <c r="M31" s="525" t="e">
        <f>+'III.5.8.Traspasos anual'!#REF!</f>
        <v>#REF!</v>
      </c>
      <c r="O31" s="41"/>
      <c r="P31" s="41"/>
      <c r="Q31" s="41"/>
      <c r="R31" s="41"/>
      <c r="S31" s="41"/>
    </row>
    <row r="32" spans="1:20">
      <c r="K32" s="21"/>
      <c r="L32" s="511" t="s">
        <v>47</v>
      </c>
      <c r="M32" s="525">
        <f>+'III.5.9.Trasp. recibidos'!M19</f>
        <v>59122</v>
      </c>
      <c r="O32" s="41"/>
      <c r="P32" s="41"/>
      <c r="Q32" s="41"/>
      <c r="R32" s="41"/>
      <c r="S32" s="41"/>
    </row>
    <row r="33" spans="7:19">
      <c r="K33" s="21"/>
      <c r="L33" s="511" t="s">
        <v>796</v>
      </c>
      <c r="M33" s="525">
        <f>+'III.5.10.Trasp. cedidos'!I19</f>
        <v>546573</v>
      </c>
      <c r="O33" s="41"/>
      <c r="P33" s="41"/>
      <c r="Q33" s="41"/>
      <c r="R33" s="41"/>
      <c r="S33" s="41"/>
    </row>
    <row r="34" spans="7:19">
      <c r="L34" s="259"/>
      <c r="M34" s="259"/>
      <c r="N34" s="259"/>
      <c r="R34" s="41"/>
      <c r="S34" s="41"/>
    </row>
    <row r="35" spans="7:19">
      <c r="L35" s="259"/>
      <c r="M35" s="259"/>
      <c r="N35" s="259"/>
      <c r="O35" s="259"/>
      <c r="P35" s="259"/>
      <c r="R35" s="41"/>
      <c r="S35" s="41"/>
    </row>
    <row r="36" spans="7:19">
      <c r="N36" s="259"/>
      <c r="O36" s="259"/>
      <c r="P36" s="259"/>
      <c r="R36" s="41"/>
      <c r="S36" s="41"/>
    </row>
    <row r="37" spans="7:19">
      <c r="N37" s="259"/>
      <c r="R37" s="41"/>
      <c r="S37" s="41"/>
    </row>
    <row r="38" spans="7:19">
      <c r="R38" s="41"/>
      <c r="S38" s="41"/>
    </row>
    <row r="39" spans="7:19">
      <c r="R39" s="41"/>
      <c r="S39" s="41"/>
    </row>
    <row r="40" spans="7:19">
      <c r="R40" s="41"/>
      <c r="S40" s="41"/>
    </row>
    <row r="41" spans="7:19">
      <c r="R41" s="41"/>
      <c r="S41" s="41"/>
    </row>
    <row r="42" spans="7:19">
      <c r="H42" s="77"/>
      <c r="R42" s="41"/>
      <c r="S42" s="41"/>
    </row>
    <row r="43" spans="7:19">
      <c r="G43" s="110"/>
      <c r="S43" s="41"/>
    </row>
    <row r="44" spans="7:19">
      <c r="S44" s="41"/>
    </row>
    <row r="45" spans="7:19">
      <c r="G45" s="77"/>
    </row>
    <row r="51" spans="4:4">
      <c r="D51" s="191"/>
    </row>
    <row r="52" spans="4:4">
      <c r="D52" s="191"/>
    </row>
    <row r="53" spans="4:4">
      <c r="D53" s="191"/>
    </row>
    <row r="54" spans="4:4">
      <c r="D54" s="191"/>
    </row>
    <row r="55" spans="4:4">
      <c r="D55" s="191"/>
    </row>
  </sheetData>
  <mergeCells count="2">
    <mergeCell ref="L11:N11"/>
    <mergeCell ref="A6:I30"/>
  </mergeCells>
  <pageMargins left="0.70866141732283472" right="0.70866141732283472" top="0.74803149606299213" bottom="0.74803149606299213" header="0.31496062992125984" footer="0.31496062992125984"/>
  <pageSetup scale="50"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tabColor rgb="FF0070C0"/>
  </sheetPr>
  <dimension ref="A1:R37"/>
  <sheetViews>
    <sheetView showGridLines="0" view="pageBreakPreview" zoomScale="70" zoomScaleNormal="100" zoomScaleSheetLayoutView="70" workbookViewId="0">
      <selection activeCell="A4" sqref="A4:D20"/>
    </sheetView>
  </sheetViews>
  <sheetFormatPr baseColWidth="10" defaultColWidth="11.42578125" defaultRowHeight="15"/>
  <cols>
    <col min="1" max="3" width="18.7109375" style="41" customWidth="1"/>
    <col min="4" max="4" width="20.5703125" style="41" customWidth="1"/>
    <col min="5" max="5" width="19.140625" style="41" customWidth="1"/>
    <col min="6" max="6" width="17" style="41" customWidth="1"/>
    <col min="7" max="7" width="16.7109375" style="41" customWidth="1"/>
    <col min="8" max="8" width="18.140625" style="41" customWidth="1"/>
    <col min="9" max="9" width="21.42578125" style="41" customWidth="1"/>
    <col min="10" max="10" width="23.42578125" style="41" customWidth="1"/>
    <col min="11" max="11" width="22.5703125" style="41" customWidth="1"/>
    <col min="12" max="12" width="21" style="41" customWidth="1"/>
    <col min="13" max="13" width="6.85546875" style="41" customWidth="1"/>
    <col min="14" max="14" width="6.7109375" style="191" customWidth="1"/>
    <col min="15" max="15" width="22" style="191" customWidth="1"/>
    <col min="16" max="16" width="19" style="191" customWidth="1"/>
    <col min="17" max="18" width="11.42578125" style="191"/>
    <col min="19" max="16384" width="11.42578125" style="41"/>
  </cols>
  <sheetData>
    <row r="1" spans="1:16" s="1759" customFormat="1" ht="63.75" customHeight="1">
      <c r="A1" s="2083" t="s">
        <v>739</v>
      </c>
      <c r="B1" s="2083"/>
      <c r="C1" s="2083"/>
      <c r="D1" s="2083"/>
      <c r="E1" s="2083"/>
      <c r="F1" s="2083"/>
      <c r="G1" s="2083"/>
      <c r="H1" s="2083"/>
      <c r="I1" s="2083"/>
      <c r="J1" s="2083"/>
      <c r="K1" s="2083"/>
      <c r="L1" s="2083"/>
      <c r="M1" s="1792"/>
    </row>
    <row r="2" spans="1:16" s="1759" customFormat="1" ht="37.5" customHeight="1">
      <c r="A2" s="2084" t="str">
        <f>+'Resumen EEp'!O4</f>
        <v>Período:  Diciembre 2008 - Noviembre 2022</v>
      </c>
      <c r="B2" s="2084"/>
      <c r="C2" s="2084"/>
      <c r="D2" s="2084"/>
      <c r="E2" s="2084"/>
      <c r="F2" s="2084"/>
      <c r="G2" s="2084"/>
      <c r="H2" s="2084"/>
      <c r="I2" s="2084"/>
      <c r="J2" s="2084"/>
      <c r="K2" s="2084"/>
      <c r="L2" s="2084"/>
      <c r="M2" s="1792"/>
    </row>
    <row r="3" spans="1:16" ht="12.75" customHeight="1">
      <c r="A3" s="2081" t="s">
        <v>251</v>
      </c>
      <c r="B3" s="2081"/>
      <c r="C3" s="2081"/>
      <c r="D3" s="2081"/>
      <c r="E3" s="2081"/>
      <c r="F3" s="2081"/>
      <c r="G3" s="2081"/>
      <c r="H3" s="2081"/>
      <c r="I3" s="2081"/>
      <c r="J3" s="2081"/>
      <c r="K3" s="2081"/>
      <c r="L3" s="2081"/>
      <c r="M3" s="2081"/>
      <c r="O3" s="85">
        <f>D5-D19</f>
        <v>4.9534922716930996E-2</v>
      </c>
    </row>
    <row r="4" spans="1:16" ht="47.25" customHeight="1">
      <c r="A4" s="1793" t="s">
        <v>2</v>
      </c>
      <c r="B4" s="1530" t="s">
        <v>10</v>
      </c>
      <c r="C4" s="1530" t="s">
        <v>209</v>
      </c>
      <c r="D4" s="1529" t="s">
        <v>140</v>
      </c>
      <c r="O4" s="50"/>
    </row>
    <row r="5" spans="1:16" ht="16.5" customHeight="1">
      <c r="A5" s="797" t="s">
        <v>4</v>
      </c>
      <c r="B5" s="798">
        <v>929743</v>
      </c>
      <c r="C5" s="798">
        <v>1983720</v>
      </c>
      <c r="D5" s="799">
        <f t="shared" ref="D5:D18" si="0">B5/C5</f>
        <v>0.46868660899723752</v>
      </c>
      <c r="F5" s="191"/>
      <c r="G5" s="191"/>
      <c r="H5" s="191"/>
      <c r="I5" s="191"/>
      <c r="J5" s="191"/>
      <c r="K5" s="191"/>
      <c r="L5" s="191"/>
      <c r="O5" s="127"/>
    </row>
    <row r="6" spans="1:16" ht="16.5" customHeight="1">
      <c r="A6" s="797" t="s">
        <v>5</v>
      </c>
      <c r="B6" s="798">
        <v>1118293</v>
      </c>
      <c r="C6" s="798">
        <v>2193890</v>
      </c>
      <c r="D6" s="799">
        <f t="shared" si="0"/>
        <v>0.50973066106322562</v>
      </c>
      <c r="F6" s="191"/>
      <c r="G6" s="191"/>
      <c r="H6" s="191"/>
      <c r="I6" s="191"/>
      <c r="J6" s="191"/>
      <c r="K6" s="191"/>
      <c r="L6" s="191"/>
      <c r="N6" s="79"/>
    </row>
    <row r="7" spans="1:16" ht="16.5" customHeight="1">
      <c r="A7" s="797" t="s">
        <v>122</v>
      </c>
      <c r="B7" s="798">
        <v>1189601</v>
      </c>
      <c r="C7" s="798">
        <v>2374783</v>
      </c>
      <c r="D7" s="799">
        <f t="shared" si="0"/>
        <v>0.50093040079872564</v>
      </c>
      <c r="F7" s="191"/>
      <c r="G7" s="191"/>
      <c r="H7" s="191"/>
      <c r="I7" s="191"/>
      <c r="J7" s="191"/>
      <c r="K7" s="191"/>
      <c r="L7" s="191"/>
      <c r="O7" s="519" t="e">
        <f>C22-C4</f>
        <v>#VALUE!</v>
      </c>
    </row>
    <row r="8" spans="1:16" ht="16.5" customHeight="1">
      <c r="A8" s="797" t="s">
        <v>147</v>
      </c>
      <c r="B8" s="798">
        <v>1242780</v>
      </c>
      <c r="C8" s="798">
        <v>2552974</v>
      </c>
      <c r="D8" s="799">
        <f t="shared" si="0"/>
        <v>0.4867969669883046</v>
      </c>
      <c r="F8" s="191"/>
      <c r="G8" s="191"/>
      <c r="H8" s="191"/>
      <c r="I8" s="191"/>
      <c r="J8" s="191"/>
      <c r="K8" s="191"/>
      <c r="L8" s="191"/>
    </row>
    <row r="9" spans="1:16" ht="16.5" customHeight="1">
      <c r="A9" s="797" t="s">
        <v>200</v>
      </c>
      <c r="B9" s="798">
        <v>1291137</v>
      </c>
      <c r="C9" s="798">
        <v>2714449</v>
      </c>
      <c r="D9" s="799">
        <f t="shared" si="0"/>
        <v>0.47565343832210516</v>
      </c>
      <c r="F9" s="191"/>
      <c r="G9" s="191"/>
      <c r="H9" s="191"/>
      <c r="I9" s="191"/>
      <c r="J9" s="191"/>
      <c r="K9" s="191"/>
      <c r="L9" s="191"/>
      <c r="O9" s="79"/>
    </row>
    <row r="10" spans="1:16" ht="16.5" customHeight="1">
      <c r="A10" s="797" t="s">
        <v>224</v>
      </c>
      <c r="B10" s="798">
        <v>1376966</v>
      </c>
      <c r="C10" s="798">
        <v>2881130</v>
      </c>
      <c r="D10" s="799">
        <f t="shared" si="0"/>
        <v>0.47792567499557465</v>
      </c>
      <c r="F10" s="191"/>
      <c r="G10" s="191"/>
      <c r="H10" s="191"/>
      <c r="I10" s="191"/>
      <c r="J10" s="191"/>
      <c r="K10" s="191"/>
      <c r="L10" s="191"/>
      <c r="N10" s="85"/>
      <c r="O10" s="520" t="s">
        <v>208</v>
      </c>
      <c r="P10" s="521" t="s">
        <v>10</v>
      </c>
    </row>
    <row r="11" spans="1:16" ht="16.5" customHeight="1">
      <c r="A11" s="797" t="s">
        <v>231</v>
      </c>
      <c r="B11" s="798">
        <v>1508392</v>
      </c>
      <c r="C11" s="798">
        <v>3069900</v>
      </c>
      <c r="D11" s="799">
        <f t="shared" si="0"/>
        <v>0.49134890387309033</v>
      </c>
      <c r="F11" s="191"/>
      <c r="G11" s="191"/>
      <c r="H11" s="191"/>
      <c r="I11" s="191"/>
      <c r="J11" s="191"/>
      <c r="K11" s="191"/>
      <c r="L11" s="191"/>
      <c r="O11" s="522">
        <f>C6/C5-1</f>
        <v>0.10594741193313562</v>
      </c>
      <c r="P11" s="523">
        <f>B6/B5-1</f>
        <v>0.20279797750561168</v>
      </c>
    </row>
    <row r="12" spans="1:16" ht="16.5" customHeight="1">
      <c r="A12" s="797" t="s">
        <v>414</v>
      </c>
      <c r="B12" s="798">
        <v>1617107</v>
      </c>
      <c r="C12" s="798">
        <v>3269757</v>
      </c>
      <c r="D12" s="799">
        <f t="shared" si="0"/>
        <v>0.49456488662613152</v>
      </c>
      <c r="E12" s="24"/>
      <c r="F12" s="191"/>
      <c r="G12" s="191"/>
      <c r="H12" s="191"/>
      <c r="I12" s="191"/>
      <c r="J12" s="191"/>
      <c r="K12" s="191"/>
      <c r="L12" s="191"/>
      <c r="O12" s="522">
        <f t="shared" ref="O12:O24" si="1">C7/C6-1</f>
        <v>8.245308561504916E-2</v>
      </c>
      <c r="P12" s="523">
        <f t="shared" ref="P12:P24" si="2">B7/B6-1</f>
        <v>6.3765041898679486E-2</v>
      </c>
    </row>
    <row r="13" spans="1:16" s="191" customFormat="1" ht="16.5" customHeight="1">
      <c r="A13" s="797" t="s">
        <v>431</v>
      </c>
      <c r="B13" s="798">
        <v>1725802</v>
      </c>
      <c r="C13" s="798">
        <v>3473894</v>
      </c>
      <c r="D13" s="799">
        <f t="shared" si="0"/>
        <v>0.49679178466585339</v>
      </c>
      <c r="E13" s="24"/>
      <c r="N13" s="97"/>
      <c r="O13" s="522">
        <f t="shared" si="1"/>
        <v>7.503464527074688E-2</v>
      </c>
      <c r="P13" s="523">
        <f t="shared" si="2"/>
        <v>4.4703224022172083E-2</v>
      </c>
    </row>
    <row r="14" spans="1:16" ht="16.5" customHeight="1">
      <c r="A14" s="797" t="s">
        <v>456</v>
      </c>
      <c r="B14" s="798">
        <v>1837104</v>
      </c>
      <c r="C14" s="798">
        <v>3703355</v>
      </c>
      <c r="D14" s="799">
        <f t="shared" si="0"/>
        <v>0.49606478449946062</v>
      </c>
      <c r="E14" s="24"/>
      <c r="F14" s="191"/>
      <c r="G14" s="191"/>
      <c r="H14" s="191"/>
      <c r="I14" s="191"/>
      <c r="J14" s="191"/>
      <c r="K14" s="191"/>
      <c r="L14" s="191"/>
      <c r="O14" s="522">
        <f t="shared" si="1"/>
        <v>6.3249762825630107E-2</v>
      </c>
      <c r="P14" s="523">
        <f t="shared" si="2"/>
        <v>3.8910346159416687E-2</v>
      </c>
    </row>
    <row r="15" spans="1:16" ht="16.5" customHeight="1">
      <c r="A15" s="797" t="s">
        <v>469</v>
      </c>
      <c r="B15" s="798">
        <v>1935968</v>
      </c>
      <c r="C15" s="798">
        <v>3919943</v>
      </c>
      <c r="D15" s="799">
        <f t="shared" si="0"/>
        <v>0.49387656912358163</v>
      </c>
      <c r="E15" s="3"/>
      <c r="F15" s="191"/>
      <c r="G15" s="191"/>
      <c r="H15" s="191"/>
      <c r="I15" s="191"/>
      <c r="J15" s="191"/>
      <c r="K15" s="191"/>
      <c r="L15" s="191"/>
      <c r="O15" s="522">
        <f t="shared" si="1"/>
        <v>6.1405095472414573E-2</v>
      </c>
      <c r="P15" s="523">
        <f t="shared" si="2"/>
        <v>6.647551731535839E-2</v>
      </c>
    </row>
    <row r="16" spans="1:16" s="191" customFormat="1" ht="16.5" customHeight="1">
      <c r="A16" s="797" t="s">
        <v>569</v>
      </c>
      <c r="B16" s="798">
        <v>1924919</v>
      </c>
      <c r="C16" s="798">
        <v>4133143</v>
      </c>
      <c r="D16" s="799">
        <f t="shared" si="0"/>
        <v>0.46572765568479002</v>
      </c>
      <c r="E16" s="3"/>
      <c r="F16" s="2"/>
      <c r="G16" s="2"/>
      <c r="H16" s="2"/>
      <c r="I16" s="1"/>
      <c r="J16" s="1"/>
      <c r="K16" s="1"/>
      <c r="L16" s="1"/>
      <c r="O16" s="522">
        <f t="shared" si="1"/>
        <v>6.5519431611902323E-2</v>
      </c>
      <c r="P16" s="523">
        <f t="shared" si="2"/>
        <v>9.5446074921239799E-2</v>
      </c>
    </row>
    <row r="17" spans="1:16" s="191" customFormat="1" ht="16.5" customHeight="1">
      <c r="A17" s="797" t="s">
        <v>610</v>
      </c>
      <c r="B17" s="798">
        <v>1747440</v>
      </c>
      <c r="C17" s="798">
        <v>4295419</v>
      </c>
      <c r="D17" s="799">
        <f t="shared" si="0"/>
        <v>0.40681479501766882</v>
      </c>
      <c r="E17" s="3"/>
      <c r="F17" s="2"/>
      <c r="G17" s="2"/>
      <c r="H17" s="2"/>
      <c r="I17" s="1"/>
      <c r="J17" s="1"/>
      <c r="K17" s="1"/>
      <c r="L17" s="1"/>
      <c r="O17" s="522">
        <f t="shared" si="1"/>
        <v>6.5102120590247337E-2</v>
      </c>
      <c r="P17" s="523">
        <f t="shared" si="2"/>
        <v>7.2073439795490746E-2</v>
      </c>
    </row>
    <row r="18" spans="1:16" s="191" customFormat="1" ht="16.5" customHeight="1">
      <c r="A18" s="797" t="s">
        <v>725</v>
      </c>
      <c r="B18" s="798">
        <v>1972032</v>
      </c>
      <c r="C18" s="798">
        <v>4511974</v>
      </c>
      <c r="D18" s="799">
        <f t="shared" si="0"/>
        <v>0.43706634834331937</v>
      </c>
      <c r="E18" s="3"/>
      <c r="F18" s="2"/>
      <c r="G18" s="2"/>
      <c r="H18" s="2"/>
      <c r="I18" s="1"/>
      <c r="J18" s="1"/>
      <c r="K18" s="1"/>
      <c r="L18" s="1"/>
      <c r="O18" s="522">
        <f t="shared" si="1"/>
        <v>6.2431856556924625E-2</v>
      </c>
      <c r="P18" s="523">
        <f t="shared" si="2"/>
        <v>6.721571299858331E-2</v>
      </c>
    </row>
    <row r="19" spans="1:16" ht="16.5" customHeight="1">
      <c r="A19" s="797" t="str">
        <f>+'Resumen EEp'!O5</f>
        <v>Nov.2022</v>
      </c>
      <c r="B19" s="798">
        <f>+'Resumen EEp'!D45</f>
        <v>1996282</v>
      </c>
      <c r="C19" s="798">
        <f>+'Resumen EEp'!B45</f>
        <v>4762672</v>
      </c>
      <c r="D19" s="799">
        <f>B19/C19</f>
        <v>0.41915168628030652</v>
      </c>
      <c r="E19" s="1"/>
      <c r="F19" s="24"/>
      <c r="G19" s="24"/>
      <c r="H19" s="1"/>
      <c r="I19" s="1"/>
      <c r="J19" s="1"/>
      <c r="K19" s="1"/>
      <c r="L19" s="1"/>
      <c r="O19" s="522">
        <f t="shared" si="1"/>
        <v>6.6052965346668602E-2</v>
      </c>
      <c r="P19" s="523">
        <f t="shared" si="2"/>
        <v>6.4492914019105285E-2</v>
      </c>
    </row>
    <row r="20" spans="1:16" ht="17.25" customHeight="1">
      <c r="A20" s="2082" t="s">
        <v>484</v>
      </c>
      <c r="B20" s="2082"/>
      <c r="C20" s="2082"/>
      <c r="D20" s="2082"/>
      <c r="E20" s="1"/>
      <c r="F20" s="1"/>
      <c r="G20" s="1"/>
      <c r="H20" s="1"/>
      <c r="I20" s="1"/>
      <c r="J20" s="1"/>
      <c r="K20" s="1"/>
      <c r="L20" s="1"/>
      <c r="O20" s="522">
        <f t="shared" si="1"/>
        <v>5.8484266293671539E-2</v>
      </c>
      <c r="P20" s="523">
        <f t="shared" si="2"/>
        <v>5.3815135125719671E-2</v>
      </c>
    </row>
    <row r="21" spans="1:16">
      <c r="B21" s="1"/>
      <c r="C21" s="1"/>
      <c r="D21" s="1"/>
      <c r="E21" s="1"/>
      <c r="F21" s="1"/>
      <c r="G21" s="1"/>
      <c r="H21" s="1"/>
      <c r="I21" s="1"/>
      <c r="J21" s="1"/>
      <c r="K21" s="1"/>
      <c r="L21" s="1"/>
      <c r="O21" s="522">
        <f t="shared" si="1"/>
        <v>5.4388545955897927E-2</v>
      </c>
      <c r="P21" s="523">
        <f t="shared" si="2"/>
        <v>-5.7072224334286936E-3</v>
      </c>
    </row>
    <row r="22" spans="1:16">
      <c r="B22" s="1"/>
      <c r="C22" s="1"/>
      <c r="D22" s="1"/>
      <c r="E22" s="1"/>
      <c r="F22" s="1"/>
      <c r="G22" s="1"/>
      <c r="H22" s="1"/>
      <c r="I22" s="1"/>
      <c r="J22" s="1"/>
      <c r="K22" s="1"/>
      <c r="L22" s="1"/>
      <c r="O22" s="522">
        <f t="shared" si="1"/>
        <v>3.9262130538430418E-2</v>
      </c>
      <c r="P22" s="523">
        <f t="shared" si="2"/>
        <v>-9.2200762733392949E-2</v>
      </c>
    </row>
    <row r="23" spans="1:16">
      <c r="B23" s="1"/>
      <c r="C23" s="1"/>
      <c r="D23" s="1"/>
      <c r="E23" s="1"/>
      <c r="F23" s="1"/>
      <c r="G23" s="1"/>
      <c r="H23" s="1"/>
      <c r="I23" s="1"/>
      <c r="J23" s="1"/>
      <c r="K23" s="1"/>
      <c r="L23" s="1"/>
      <c r="O23" s="522">
        <f t="shared" si="1"/>
        <v>5.0415337828509932E-2</v>
      </c>
      <c r="P23" s="523">
        <f t="shared" si="2"/>
        <v>0.12852630133223464</v>
      </c>
    </row>
    <row r="24" spans="1:16">
      <c r="B24" s="1"/>
      <c r="C24" s="1"/>
      <c r="D24" s="1"/>
      <c r="E24" s="1"/>
      <c r="F24" s="1"/>
      <c r="G24" s="1"/>
      <c r="H24" s="1"/>
      <c r="I24" s="1"/>
      <c r="J24" s="1"/>
      <c r="K24" s="1"/>
      <c r="L24" s="1"/>
      <c r="O24" s="522">
        <f t="shared" si="1"/>
        <v>5.5562820175825589E-2</v>
      </c>
      <c r="P24" s="523">
        <f t="shared" si="2"/>
        <v>1.2296960698406467E-2</v>
      </c>
    </row>
    <row r="25" spans="1:16">
      <c r="B25" s="1"/>
      <c r="C25" s="1"/>
      <c r="D25" s="1"/>
      <c r="E25" s="1"/>
      <c r="F25" s="1"/>
      <c r="G25" s="1"/>
      <c r="H25" s="1"/>
      <c r="I25" s="1"/>
      <c r="J25" s="1"/>
      <c r="K25" s="1"/>
      <c r="L25" s="1"/>
      <c r="O25" s="522"/>
      <c r="P25" s="523"/>
    </row>
    <row r="26" spans="1:16">
      <c r="B26" s="1"/>
      <c r="C26" s="1"/>
      <c r="D26" s="1"/>
      <c r="E26" s="1"/>
      <c r="F26" s="1"/>
      <c r="G26" s="1"/>
      <c r="H26" s="1"/>
      <c r="I26" s="1"/>
      <c r="J26" s="1"/>
      <c r="K26" s="1"/>
      <c r="L26" s="1"/>
      <c r="O26" s="522"/>
      <c r="P26" s="523"/>
    </row>
    <row r="27" spans="1:16">
      <c r="B27" s="1"/>
      <c r="C27" s="1"/>
      <c r="D27" s="1"/>
      <c r="E27" s="1"/>
      <c r="F27" s="1"/>
      <c r="G27" s="1"/>
      <c r="H27" s="1"/>
      <c r="I27" s="1"/>
      <c r="J27" s="1"/>
      <c r="K27" s="1"/>
      <c r="L27" s="1"/>
      <c r="O27" s="524">
        <f>AVERAGE(O11:O26)</f>
        <v>6.4664962572503898E-2</v>
      </c>
      <c r="P27" s="524">
        <f>AVERAGE(P11:P26)</f>
        <v>5.8043618616085473E-2</v>
      </c>
    </row>
    <row r="28" spans="1:16">
      <c r="B28" s="1"/>
      <c r="C28" s="1"/>
      <c r="D28" s="1"/>
      <c r="E28" s="1"/>
      <c r="F28" s="1"/>
      <c r="G28" s="1"/>
      <c r="H28" s="1"/>
      <c r="I28" s="1"/>
      <c r="J28" s="1"/>
      <c r="K28" s="1"/>
      <c r="L28" s="1"/>
      <c r="O28" s="79"/>
    </row>
    <row r="29" spans="1:16">
      <c r="B29" s="1"/>
      <c r="C29" s="1"/>
      <c r="D29" s="1"/>
      <c r="E29" s="1"/>
      <c r="F29" s="1"/>
      <c r="G29" s="1"/>
      <c r="H29" s="1"/>
      <c r="I29" s="1"/>
      <c r="J29" s="1"/>
      <c r="K29" s="1"/>
      <c r="L29" s="1"/>
      <c r="O29" s="79"/>
    </row>
    <row r="30" spans="1:16">
      <c r="B30" s="1"/>
      <c r="C30" s="1"/>
      <c r="D30" s="1"/>
      <c r="E30" s="1"/>
      <c r="F30" s="1"/>
      <c r="G30" s="1"/>
      <c r="H30" s="1"/>
      <c r="I30" s="1"/>
      <c r="J30" s="1"/>
      <c r="K30" s="1"/>
      <c r="L30" s="1"/>
    </row>
    <row r="31" spans="1:16">
      <c r="B31" s="1"/>
      <c r="C31" s="1"/>
      <c r="D31" s="1"/>
      <c r="E31" s="1"/>
      <c r="F31" s="1"/>
      <c r="G31" s="1"/>
      <c r="H31" s="1"/>
      <c r="I31" s="1"/>
      <c r="J31" s="1"/>
      <c r="K31" s="1"/>
      <c r="L31" s="1"/>
      <c r="O31" s="85">
        <f>+B19/C19</f>
        <v>0.41915168628030652</v>
      </c>
    </row>
    <row r="32" spans="1:16">
      <c r="B32" s="1"/>
      <c r="C32" s="1"/>
      <c r="D32" s="1"/>
      <c r="E32" s="1"/>
      <c r="F32" s="1"/>
      <c r="G32" s="1"/>
      <c r="H32" s="1"/>
      <c r="I32" s="1"/>
      <c r="J32" s="1"/>
      <c r="K32" s="1"/>
      <c r="L32" s="1"/>
      <c r="O32" s="85">
        <v>0.58899999999999997</v>
      </c>
    </row>
    <row r="33" spans="2:15">
      <c r="B33" s="1"/>
      <c r="C33" s="1"/>
      <c r="D33" s="1"/>
      <c r="E33" s="1"/>
      <c r="F33" s="1"/>
      <c r="G33" s="1"/>
      <c r="H33" s="1"/>
      <c r="I33" s="1"/>
      <c r="J33" s="1"/>
      <c r="K33" s="1"/>
      <c r="L33" s="1"/>
      <c r="O33" s="85">
        <f>+O32-O31</f>
        <v>0.16984831371969344</v>
      </c>
    </row>
    <row r="34" spans="2:15">
      <c r="B34" s="1"/>
      <c r="C34" s="1"/>
      <c r="D34" s="1"/>
      <c r="E34" s="1"/>
      <c r="F34" s="1"/>
      <c r="G34" s="1"/>
      <c r="H34" s="1"/>
      <c r="I34" s="1"/>
      <c r="J34" s="1"/>
      <c r="K34" s="1"/>
      <c r="L34" s="1"/>
    </row>
    <row r="35" spans="2:15">
      <c r="B35" s="1"/>
      <c r="C35" s="1"/>
      <c r="D35" s="1"/>
      <c r="E35" s="1"/>
    </row>
    <row r="36" spans="2:15">
      <c r="B36" s="1"/>
      <c r="C36" s="1"/>
      <c r="D36" s="1"/>
    </row>
    <row r="37" spans="2:15">
      <c r="B37" s="1"/>
      <c r="C37" s="1"/>
      <c r="D37" s="1"/>
    </row>
  </sheetData>
  <mergeCells count="4">
    <mergeCell ref="A3:M3"/>
    <mergeCell ref="A20:D20"/>
    <mergeCell ref="A1:L1"/>
    <mergeCell ref="A2:L2"/>
  </mergeCells>
  <printOptions horizontalCentered="1" verticalCentered="1"/>
  <pageMargins left="0.4" right="0.4" top="0.25" bottom="0.25" header="0.31496062992126" footer="0.31496062992126"/>
  <pageSetup scale="50" orientation="landscape" r:id="rId1"/>
  <drawing r:id="rId2"/>
  <tableParts count="1">
    <tablePart r:id="rId3"/>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tabColor rgb="FF0070C0"/>
    <pageSetUpPr fitToPage="1"/>
  </sheetPr>
  <dimension ref="A1:W42"/>
  <sheetViews>
    <sheetView showGridLines="0" view="pageBreakPreview" topLeftCell="A13" zoomScale="55" zoomScaleNormal="85" zoomScaleSheetLayoutView="55" workbookViewId="0">
      <selection activeCell="P42" sqref="P42"/>
    </sheetView>
  </sheetViews>
  <sheetFormatPr baseColWidth="10" defaultColWidth="11.42578125" defaultRowHeight="14.25"/>
  <cols>
    <col min="1" max="1" width="17.7109375" style="712" customWidth="1"/>
    <col min="2" max="2" width="26.140625" style="712" customWidth="1"/>
    <col min="3" max="3" width="27.28515625" style="712" customWidth="1"/>
    <col min="4" max="4" width="36.42578125" style="712" customWidth="1"/>
    <col min="5" max="9" width="15" style="712" customWidth="1"/>
    <col min="10" max="10" width="22.28515625" style="712" customWidth="1"/>
    <col min="11" max="14" width="15" style="712" customWidth="1"/>
    <col min="15" max="16384" width="11.42578125" style="712"/>
  </cols>
  <sheetData>
    <row r="1" spans="1:14" s="1794" customFormat="1" ht="78" customHeight="1">
      <c r="A1" s="2085" t="s">
        <v>740</v>
      </c>
      <c r="B1" s="2085"/>
      <c r="C1" s="2085"/>
      <c r="D1" s="2085"/>
      <c r="E1" s="2085"/>
      <c r="F1" s="2085"/>
      <c r="G1" s="2085"/>
      <c r="H1" s="2085"/>
      <c r="I1" s="2085"/>
      <c r="J1" s="2085"/>
      <c r="K1" s="2085"/>
      <c r="L1" s="2085"/>
      <c r="M1" s="2085"/>
      <c r="N1" s="2085"/>
    </row>
    <row r="2" spans="1:14" s="1794" customFormat="1" ht="36" customHeight="1">
      <c r="A2" s="2085" t="str">
        <f>+'Resumen EEp'!O4</f>
        <v>Período:  Diciembre 2008 - Noviembre 2022</v>
      </c>
      <c r="B2" s="2085"/>
      <c r="C2" s="2085"/>
      <c r="D2" s="2085"/>
      <c r="E2" s="2085"/>
      <c r="F2" s="2085"/>
      <c r="G2" s="2085"/>
      <c r="H2" s="2085"/>
      <c r="I2" s="2085"/>
      <c r="J2" s="2085"/>
      <c r="K2" s="2085"/>
      <c r="L2" s="2085"/>
      <c r="M2" s="2085"/>
      <c r="N2" s="2085"/>
    </row>
    <row r="3" spans="1:14" ht="24" customHeight="1">
      <c r="A3" s="1264"/>
      <c r="B3" s="1264"/>
      <c r="C3" s="1264"/>
      <c r="D3" s="1264"/>
      <c r="E3" s="1264"/>
      <c r="F3" s="1264"/>
      <c r="G3" s="1264"/>
      <c r="H3" s="1264"/>
      <c r="I3" s="1264"/>
      <c r="J3" s="1264"/>
      <c r="K3" s="1264"/>
      <c r="L3" s="1264"/>
      <c r="M3" s="1264"/>
      <c r="N3" s="1264"/>
    </row>
    <row r="4" spans="1:14" ht="54.75" customHeight="1">
      <c r="A4" s="1795" t="s">
        <v>0</v>
      </c>
      <c r="B4" s="1796" t="s">
        <v>291</v>
      </c>
      <c r="C4" s="1796" t="s">
        <v>225</v>
      </c>
      <c r="D4" s="1797" t="s">
        <v>889</v>
      </c>
      <c r="E4" s="856"/>
      <c r="F4" s="856"/>
      <c r="G4" s="1265"/>
      <c r="H4" s="1266"/>
      <c r="I4" s="1266"/>
      <c r="J4" s="1266"/>
      <c r="K4" s="1266"/>
    </row>
    <row r="5" spans="1:14" ht="21.75" customHeight="1">
      <c r="A5" s="1267" t="s">
        <v>4</v>
      </c>
      <c r="B5" s="1268">
        <v>929743</v>
      </c>
      <c r="C5" s="1268">
        <v>1566047</v>
      </c>
      <c r="D5" s="1269">
        <f t="shared" ref="D5:D18" si="0">B5/C5</f>
        <v>0.59368780119626041</v>
      </c>
      <c r="G5" s="1270"/>
      <c r="H5" s="1271"/>
      <c r="I5" s="1272"/>
      <c r="J5" s="1273"/>
      <c r="K5" s="1274"/>
    </row>
    <row r="6" spans="1:14" ht="21.75" customHeight="1">
      <c r="A6" s="1267" t="s">
        <v>5</v>
      </c>
      <c r="B6" s="1268">
        <v>1118293</v>
      </c>
      <c r="C6" s="1268">
        <v>1560994</v>
      </c>
      <c r="D6" s="1269">
        <f t="shared" si="0"/>
        <v>0.71639801306090867</v>
      </c>
      <c r="G6" s="1270"/>
      <c r="H6" s="1271"/>
      <c r="I6" s="1272"/>
      <c r="J6" s="1273"/>
      <c r="K6" s="1274"/>
    </row>
    <row r="7" spans="1:14" ht="21.75" customHeight="1">
      <c r="A7" s="1267" t="s">
        <v>122</v>
      </c>
      <c r="B7" s="1268">
        <v>1189601</v>
      </c>
      <c r="C7" s="1268">
        <v>1631129</v>
      </c>
      <c r="D7" s="1269">
        <f t="shared" si="0"/>
        <v>0.72931141559006063</v>
      </c>
      <c r="G7" s="1270"/>
      <c r="H7" s="1271"/>
      <c r="I7" s="1272"/>
      <c r="J7" s="1273"/>
      <c r="K7" s="1274"/>
    </row>
    <row r="8" spans="1:14" ht="21.75" customHeight="1">
      <c r="A8" s="1267" t="s">
        <v>147</v>
      </c>
      <c r="B8" s="1268">
        <v>1242780</v>
      </c>
      <c r="C8" s="1268">
        <v>1686216</v>
      </c>
      <c r="D8" s="1269">
        <f t="shared" si="0"/>
        <v>0.73702301484507327</v>
      </c>
      <c r="G8" s="1270"/>
      <c r="H8" s="1271"/>
      <c r="I8" s="1272"/>
      <c r="J8" s="1273"/>
      <c r="K8" s="1274"/>
    </row>
    <row r="9" spans="1:14" ht="21.75" customHeight="1">
      <c r="A9" s="1267" t="s">
        <v>200</v>
      </c>
      <c r="B9" s="1268">
        <v>1291137</v>
      </c>
      <c r="C9" s="1268">
        <v>1716228</v>
      </c>
      <c r="D9" s="1269">
        <f t="shared" si="0"/>
        <v>0.75231088177095351</v>
      </c>
      <c r="E9" s="7"/>
      <c r="G9" s="1270"/>
      <c r="H9" s="1271"/>
      <c r="I9" s="1272"/>
      <c r="J9" s="1273"/>
      <c r="K9" s="1274"/>
    </row>
    <row r="10" spans="1:14" ht="21.75" customHeight="1">
      <c r="A10" s="1267" t="s">
        <v>224</v>
      </c>
      <c r="B10" s="1268">
        <v>1376966</v>
      </c>
      <c r="C10" s="1268">
        <v>1769801</v>
      </c>
      <c r="D10" s="1269">
        <f t="shared" si="0"/>
        <v>0.77803436657567715</v>
      </c>
      <c r="E10" s="8"/>
      <c r="G10" s="1270"/>
      <c r="H10" s="1271"/>
      <c r="I10" s="1272"/>
      <c r="J10" s="1273"/>
      <c r="K10" s="1274"/>
    </row>
    <row r="11" spans="1:14" ht="21.75" customHeight="1">
      <c r="A11" s="1267" t="s">
        <v>231</v>
      </c>
      <c r="B11" s="1268">
        <v>1508392</v>
      </c>
      <c r="C11" s="1268">
        <v>1865496</v>
      </c>
      <c r="D11" s="1269">
        <f t="shared" si="0"/>
        <v>0.80857423441272458</v>
      </c>
      <c r="E11" s="8"/>
      <c r="G11" s="1270"/>
      <c r="H11" s="741"/>
      <c r="I11" s="9"/>
    </row>
    <row r="12" spans="1:14" ht="21.75" customHeight="1">
      <c r="A12" s="1267" t="s">
        <v>414</v>
      </c>
      <c r="B12" s="1268">
        <v>1617107</v>
      </c>
      <c r="C12" s="1268">
        <v>1965498</v>
      </c>
      <c r="D12" s="1269">
        <f t="shared" si="0"/>
        <v>0.82274670338000855</v>
      </c>
      <c r="E12" s="8"/>
      <c r="F12" s="8"/>
      <c r="G12" s="8"/>
      <c r="H12" s="741"/>
      <c r="I12" s="9"/>
    </row>
    <row r="13" spans="1:14" ht="21.75" customHeight="1">
      <c r="A13" s="1267" t="s">
        <v>431</v>
      </c>
      <c r="B13" s="1268">
        <v>1725802</v>
      </c>
      <c r="C13" s="1268">
        <v>2012995</v>
      </c>
      <c r="D13" s="1269">
        <f t="shared" si="0"/>
        <v>0.8573304951080355</v>
      </c>
      <c r="E13" s="8"/>
      <c r="F13" s="8"/>
      <c r="G13" s="8"/>
      <c r="H13" s="741"/>
      <c r="I13" s="9"/>
    </row>
    <row r="14" spans="1:14" ht="21.75" customHeight="1">
      <c r="A14" s="1267" t="s">
        <v>456</v>
      </c>
      <c r="B14" s="1268">
        <v>1837104</v>
      </c>
      <c r="C14" s="1268">
        <v>2050907</v>
      </c>
      <c r="D14" s="1269">
        <f t="shared" si="0"/>
        <v>0.8957519770521043</v>
      </c>
      <c r="E14" s="223"/>
      <c r="F14" s="8"/>
      <c r="G14" s="8"/>
      <c r="H14" s="741"/>
      <c r="I14" s="9"/>
    </row>
    <row r="15" spans="1:14" ht="21.75" customHeight="1">
      <c r="A15" s="1267" t="s">
        <v>469</v>
      </c>
      <c r="B15" s="1268">
        <f>+'III.5.3.Afil. SVDS'!B15</f>
        <v>1935968</v>
      </c>
      <c r="C15" s="1268">
        <v>2202518.1965998798</v>
      </c>
      <c r="D15" s="1269">
        <f t="shared" si="0"/>
        <v>0.87897934418368728</v>
      </c>
      <c r="E15" s="8"/>
      <c r="F15" s="8"/>
      <c r="G15" s="8"/>
      <c r="H15" s="741"/>
      <c r="I15" s="9"/>
      <c r="J15" s="22"/>
    </row>
    <row r="16" spans="1:14" ht="21.75" customHeight="1">
      <c r="A16" s="1267" t="s">
        <v>569</v>
      </c>
      <c r="B16" s="1268">
        <v>1924919</v>
      </c>
      <c r="C16" s="1268">
        <v>2240987</v>
      </c>
      <c r="D16" s="1269">
        <f t="shared" si="0"/>
        <v>0.85896035987714336</v>
      </c>
      <c r="E16" s="8"/>
      <c r="F16" s="8"/>
      <c r="G16" s="8"/>
      <c r="H16" s="741"/>
      <c r="I16" s="9"/>
    </row>
    <row r="17" spans="1:23" ht="21.75" customHeight="1">
      <c r="A17" s="1267" t="s">
        <v>610</v>
      </c>
      <c r="B17" s="1268">
        <v>1747440</v>
      </c>
      <c r="C17" s="1268">
        <v>2123180</v>
      </c>
      <c r="D17" s="1269">
        <f t="shared" si="0"/>
        <v>0.8230296065335958</v>
      </c>
      <c r="E17" s="8"/>
      <c r="F17" s="8"/>
      <c r="G17" s="8"/>
      <c r="H17" s="741"/>
      <c r="I17" s="9"/>
    </row>
    <row r="18" spans="1:23" ht="21.75" customHeight="1">
      <c r="A18" s="1267" t="s">
        <v>725</v>
      </c>
      <c r="B18" s="1268">
        <v>1972032</v>
      </c>
      <c r="C18" s="1268">
        <v>2123180</v>
      </c>
      <c r="D18" s="1269">
        <f t="shared" si="0"/>
        <v>0.92881055774828325</v>
      </c>
      <c r="E18" s="8"/>
      <c r="F18" s="8"/>
      <c r="G18" s="8"/>
      <c r="H18" s="741"/>
      <c r="I18" s="9"/>
    </row>
    <row r="19" spans="1:23" ht="21.75" customHeight="1">
      <c r="A19" s="1267" t="str">
        <f>+'Resumen EEp'!O5</f>
        <v>Nov.2022</v>
      </c>
      <c r="B19" s="1268">
        <f>+'Resumen EEp'!D45</f>
        <v>1996282</v>
      </c>
      <c r="C19" s="1268">
        <f>+'Resumen EEp'!B65</f>
        <v>2105192.2314231098</v>
      </c>
      <c r="D19" s="1269">
        <f>B19/C19</f>
        <v>0.94826589714826826</v>
      </c>
      <c r="E19" s="7"/>
      <c r="F19" s="7"/>
      <c r="G19" s="7"/>
      <c r="H19" s="741"/>
      <c r="I19" s="9"/>
    </row>
    <row r="20" spans="1:23" ht="23.25" customHeight="1">
      <c r="A20" s="2086" t="s">
        <v>1164</v>
      </c>
      <c r="B20" s="2086"/>
      <c r="C20" s="2086"/>
      <c r="D20" s="2086"/>
      <c r="E20" s="814"/>
      <c r="F20" s="814"/>
      <c r="G20" s="814"/>
      <c r="H20" s="741"/>
      <c r="I20" s="741"/>
    </row>
    <row r="21" spans="1:23">
      <c r="B21" s="741"/>
      <c r="C21" s="741"/>
      <c r="D21" s="741"/>
      <c r="E21" s="741"/>
      <c r="F21" s="741"/>
      <c r="G21" s="741"/>
      <c r="H21" s="741"/>
      <c r="I21" s="741"/>
    </row>
    <row r="22" spans="1:23">
      <c r="B22" s="741"/>
      <c r="C22" s="741"/>
      <c r="D22" s="741"/>
      <c r="E22" s="741"/>
      <c r="F22" s="741"/>
      <c r="G22" s="741"/>
      <c r="H22" s="741"/>
      <c r="I22" s="741"/>
      <c r="W22" s="712" t="s">
        <v>6</v>
      </c>
    </row>
    <row r="23" spans="1:23">
      <c r="B23" s="741"/>
      <c r="C23" s="741"/>
      <c r="D23" s="741"/>
    </row>
    <row r="24" spans="1:23">
      <c r="B24" s="741"/>
      <c r="C24" s="741"/>
      <c r="D24" s="741"/>
    </row>
    <row r="36" ht="50.25" customHeight="1"/>
    <row r="42" ht="68.25" customHeight="1"/>
  </sheetData>
  <mergeCells count="3">
    <mergeCell ref="A1:N1"/>
    <mergeCell ref="A20:D20"/>
    <mergeCell ref="A2:N2"/>
  </mergeCells>
  <printOptions horizontalCentered="1" verticalCentered="1"/>
  <pageMargins left="0.4" right="0.4" top="0.25" bottom="0.25" header="0.314" footer="0.31496062992126"/>
  <pageSetup scale="46" orientation="landscape" r:id="rId1"/>
  <drawing r:id="rId2"/>
  <tableParts count="1">
    <tablePart r:id="rId3"/>
  </tablePart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tabColor rgb="FF0070C0"/>
    <pageSetUpPr fitToPage="1"/>
  </sheetPr>
  <dimension ref="A1:I37"/>
  <sheetViews>
    <sheetView showGridLines="0" view="pageBreakPreview" topLeftCell="A10" zoomScale="85" zoomScaleNormal="100" zoomScaleSheetLayoutView="85" workbookViewId="0">
      <selection activeCell="A4" sqref="A4:C15"/>
    </sheetView>
  </sheetViews>
  <sheetFormatPr baseColWidth="10" defaultColWidth="11.42578125" defaultRowHeight="23.25" customHeight="1"/>
  <cols>
    <col min="1" max="1" width="17.28515625" style="41" customWidth="1"/>
    <col min="2" max="2" width="16.28515625" style="41" customWidth="1"/>
    <col min="3" max="3" width="16.85546875" style="41" customWidth="1"/>
    <col min="4" max="4" width="14.28515625" style="41" customWidth="1"/>
    <col min="5" max="5" width="25.85546875" style="50" customWidth="1"/>
    <col min="6" max="6" width="23.85546875" style="50" customWidth="1"/>
    <col min="7" max="7" width="21" style="50" customWidth="1"/>
    <col min="8" max="8" width="16.28515625" style="50" customWidth="1"/>
    <col min="9" max="9" width="12.5703125" style="41" customWidth="1"/>
    <col min="10" max="16384" width="11.42578125" style="41"/>
  </cols>
  <sheetData>
    <row r="1" spans="1:9" s="1759" customFormat="1" ht="53.25" customHeight="1">
      <c r="A1" s="2088" t="s">
        <v>741</v>
      </c>
      <c r="B1" s="2088"/>
      <c r="C1" s="2088"/>
      <c r="D1" s="2088"/>
      <c r="E1" s="2088"/>
      <c r="F1" s="2088"/>
      <c r="G1" s="2088"/>
      <c r="H1" s="2088"/>
    </row>
    <row r="2" spans="1:9" s="1759" customFormat="1" ht="30.75" customHeight="1">
      <c r="A2" s="2089" t="str">
        <f>+'Resumen EEp'!O3</f>
        <v>Período: Noviembre 2022</v>
      </c>
      <c r="B2" s="2089"/>
      <c r="C2" s="2089"/>
      <c r="D2" s="2089"/>
      <c r="E2" s="2089"/>
      <c r="F2" s="2089"/>
      <c r="G2" s="2089"/>
      <c r="H2" s="2089"/>
    </row>
    <row r="3" spans="1:9" s="20" customFormat="1" ht="9.75" customHeight="1">
      <c r="A3" s="2087"/>
      <c r="B3" s="2087"/>
      <c r="C3" s="2087"/>
      <c r="D3" s="2087"/>
      <c r="E3" s="2087"/>
      <c r="F3" s="1047"/>
      <c r="G3" s="1047"/>
      <c r="H3" s="1047"/>
    </row>
    <row r="4" spans="1:9" s="123" customFormat="1" ht="27.75" customHeight="1">
      <c r="A4" s="1798" t="s">
        <v>115</v>
      </c>
      <c r="B4" s="1799" t="s">
        <v>10</v>
      </c>
      <c r="C4" s="1800" t="s">
        <v>8</v>
      </c>
      <c r="D4" s="122"/>
      <c r="E4" s="1262"/>
      <c r="F4" s="1262"/>
      <c r="G4" s="1262"/>
      <c r="H4" s="1262"/>
    </row>
    <row r="5" spans="1:9" ht="17.25" customHeight="1">
      <c r="A5" s="802" t="s">
        <v>135</v>
      </c>
      <c r="B5" s="270">
        <v>31926</v>
      </c>
      <c r="C5" s="803">
        <v>1.5992730485973425E-2</v>
      </c>
      <c r="D5" s="83"/>
      <c r="E5" s="1262"/>
      <c r="F5" s="1262"/>
      <c r="G5" s="1262"/>
      <c r="H5" s="1262"/>
      <c r="I5" s="85">
        <f>C6+C7+C8+C9+C10+C11</f>
        <v>0.76292076971089262</v>
      </c>
    </row>
    <row r="6" spans="1:9" ht="17.25" customHeight="1">
      <c r="A6" s="804" t="s">
        <v>26</v>
      </c>
      <c r="B6" s="270">
        <v>243704</v>
      </c>
      <c r="C6" s="805">
        <v>0.12207894475830569</v>
      </c>
      <c r="D6" s="83"/>
      <c r="E6" s="1262"/>
      <c r="F6" s="1262"/>
      <c r="G6" s="1262"/>
      <c r="H6" s="1262"/>
      <c r="I6" s="85">
        <f>+C12+C13</f>
        <v>0.13678027453035194</v>
      </c>
    </row>
    <row r="7" spans="1:9" ht="17.25" customHeight="1">
      <c r="A7" s="804" t="s">
        <v>27</v>
      </c>
      <c r="B7" s="270">
        <v>309300</v>
      </c>
      <c r="C7" s="805">
        <v>0.15493802979739335</v>
      </c>
      <c r="D7" s="83"/>
      <c r="E7" s="1262"/>
      <c r="F7" s="1262"/>
      <c r="G7" s="1262"/>
      <c r="H7" s="1262"/>
      <c r="I7" s="85">
        <f>C14</f>
        <v>8.4306225272782101E-2</v>
      </c>
    </row>
    <row r="8" spans="1:9" ht="17.25" customHeight="1">
      <c r="A8" s="804" t="s">
        <v>112</v>
      </c>
      <c r="B8" s="270">
        <v>304580</v>
      </c>
      <c r="C8" s="805">
        <v>0.15257363438632418</v>
      </c>
      <c r="D8" s="83"/>
      <c r="E8" s="1262"/>
      <c r="F8" s="1262"/>
      <c r="G8" s="1262"/>
      <c r="H8" s="1262"/>
      <c r="I8" s="85"/>
    </row>
    <row r="9" spans="1:9" ht="17.25" customHeight="1">
      <c r="A9" s="804" t="s">
        <v>113</v>
      </c>
      <c r="B9" s="270">
        <v>252665</v>
      </c>
      <c r="C9" s="805">
        <v>0.12656778952071901</v>
      </c>
      <c r="D9" s="83"/>
      <c r="E9" s="1262"/>
      <c r="F9" s="1262"/>
      <c r="G9" s="1262"/>
      <c r="H9" s="1262"/>
      <c r="I9" s="85"/>
    </row>
    <row r="10" spans="1:9" ht="17.25" customHeight="1">
      <c r="A10" s="804" t="s">
        <v>28</v>
      </c>
      <c r="B10" s="270">
        <v>229304</v>
      </c>
      <c r="C10" s="805">
        <v>0.11486553502962006</v>
      </c>
      <c r="D10" s="83"/>
      <c r="E10" s="1262"/>
      <c r="F10" s="1262"/>
      <c r="G10" s="1262"/>
      <c r="H10" s="1262"/>
    </row>
    <row r="11" spans="1:9" ht="17.25" customHeight="1">
      <c r="A11" s="804" t="s">
        <v>29</v>
      </c>
      <c r="B11" s="270">
        <v>183452</v>
      </c>
      <c r="C11" s="805">
        <v>9.1896836218530245E-2</v>
      </c>
      <c r="D11" s="83"/>
      <c r="E11" s="1262"/>
      <c r="F11" s="1262"/>
      <c r="G11" s="1262"/>
      <c r="H11" s="1262"/>
    </row>
    <row r="12" spans="1:9" ht="17.25" customHeight="1">
      <c r="A12" s="804" t="s">
        <v>30</v>
      </c>
      <c r="B12" s="270">
        <v>151691</v>
      </c>
      <c r="C12" s="805">
        <v>7.5986759385698016E-2</v>
      </c>
      <c r="D12" s="86"/>
      <c r="E12" s="1262"/>
      <c r="F12" s="1262"/>
      <c r="G12" s="1262"/>
      <c r="H12" s="1262"/>
      <c r="I12" s="85"/>
    </row>
    <row r="13" spans="1:9" ht="17.25" customHeight="1">
      <c r="A13" s="804" t="s">
        <v>31</v>
      </c>
      <c r="B13" s="270">
        <v>121361</v>
      </c>
      <c r="C13" s="805">
        <v>6.0793515144653913E-2</v>
      </c>
      <c r="D13" s="83"/>
      <c r="E13" s="1262"/>
      <c r="F13" s="1262"/>
      <c r="G13" s="1262"/>
      <c r="H13" s="1262"/>
      <c r="I13" s="85"/>
    </row>
    <row r="14" spans="1:9" ht="17.25" customHeight="1">
      <c r="A14" s="806" t="s">
        <v>114</v>
      </c>
      <c r="B14" s="270">
        <v>168299</v>
      </c>
      <c r="C14" s="807">
        <v>8.4306225272782101E-2</v>
      </c>
      <c r="D14" s="83"/>
      <c r="E14" s="1262"/>
      <c r="F14" s="1262"/>
      <c r="G14" s="1262"/>
      <c r="H14" s="1262"/>
      <c r="I14" s="85"/>
    </row>
    <row r="15" spans="1:9" ht="18.75">
      <c r="A15" s="808" t="s">
        <v>1</v>
      </c>
      <c r="B15" s="801">
        <v>1996282</v>
      </c>
      <c r="C15" s="809">
        <v>1</v>
      </c>
      <c r="D15" s="83"/>
      <c r="E15" s="1262"/>
      <c r="F15" s="1262"/>
      <c r="G15" s="1262"/>
      <c r="H15" s="1262"/>
      <c r="I15" s="85"/>
    </row>
    <row r="16" spans="1:9" ht="23.25" customHeight="1">
      <c r="C16" s="67"/>
      <c r="D16" s="23"/>
      <c r="E16" s="191"/>
      <c r="F16" s="191"/>
      <c r="G16" s="191"/>
      <c r="H16" s="191"/>
      <c r="I16" s="85"/>
    </row>
    <row r="17" spans="1:8" ht="23.25" customHeight="1">
      <c r="B17" s="50"/>
      <c r="C17" s="50"/>
      <c r="D17" s="50"/>
      <c r="E17" s="66"/>
      <c r="F17" s="66"/>
      <c r="G17" s="66"/>
      <c r="H17" s="66"/>
    </row>
    <row r="18" spans="1:8" ht="23.25" customHeight="1">
      <c r="B18" s="50"/>
      <c r="C18" s="50"/>
      <c r="D18" s="50"/>
    </row>
    <row r="19" spans="1:8" ht="23.25" customHeight="1">
      <c r="B19" s="50"/>
      <c r="C19" s="50"/>
      <c r="D19" s="50"/>
    </row>
    <row r="20" spans="1:8" ht="23.25" customHeight="1">
      <c r="B20" s="50"/>
      <c r="C20" s="50"/>
      <c r="D20" s="50"/>
    </row>
    <row r="21" spans="1:8" ht="23.25" customHeight="1">
      <c r="B21" s="50"/>
      <c r="C21" s="50"/>
      <c r="D21" s="50"/>
    </row>
    <row r="22" spans="1:8" ht="23.25" customHeight="1">
      <c r="B22" s="50"/>
      <c r="C22" s="50"/>
      <c r="D22" s="50"/>
    </row>
    <row r="23" spans="1:8" ht="23.25" customHeight="1">
      <c r="B23" s="50"/>
      <c r="C23" s="50"/>
      <c r="D23" s="50"/>
    </row>
    <row r="24" spans="1:8" ht="23.25" customHeight="1">
      <c r="B24" s="50"/>
      <c r="C24" s="50"/>
      <c r="D24" s="50"/>
    </row>
    <row r="25" spans="1:8" ht="23.25" customHeight="1">
      <c r="B25" s="50"/>
      <c r="C25" s="50"/>
      <c r="D25" s="50"/>
    </row>
    <row r="26" spans="1:8" ht="23.25" customHeight="1">
      <c r="A26" s="35"/>
      <c r="B26" s="51"/>
      <c r="C26" s="51"/>
      <c r="D26" s="51"/>
      <c r="E26" s="51"/>
      <c r="F26" s="51"/>
      <c r="G26" s="51"/>
      <c r="H26" s="51"/>
    </row>
    <row r="27" spans="1:8" ht="23.25" customHeight="1">
      <c r="A27" s="35"/>
      <c r="B27" s="51"/>
      <c r="C27" s="51"/>
      <c r="D27" s="51"/>
      <c r="E27" s="51"/>
      <c r="F27" s="51"/>
      <c r="G27" s="51"/>
      <c r="H27" s="51"/>
    </row>
    <row r="28" spans="1:8" ht="23.25" customHeight="1">
      <c r="A28" s="35"/>
      <c r="B28" s="51"/>
      <c r="C28" s="51"/>
      <c r="D28" s="51"/>
      <c r="E28" s="51"/>
      <c r="F28" s="51"/>
      <c r="G28" s="51"/>
      <c r="H28" s="51"/>
    </row>
    <row r="29" spans="1:8" ht="23.25" customHeight="1">
      <c r="A29" s="35"/>
      <c r="B29" s="51"/>
      <c r="C29" s="51"/>
      <c r="D29" s="51"/>
      <c r="E29" s="51"/>
      <c r="F29" s="51"/>
      <c r="G29" s="51"/>
      <c r="H29" s="51"/>
    </row>
    <row r="30" spans="1:8" ht="23.25" customHeight="1">
      <c r="A30" s="35"/>
      <c r="B30" s="51"/>
      <c r="C30" s="51"/>
      <c r="D30" s="51"/>
      <c r="E30" s="51"/>
      <c r="F30" s="51"/>
      <c r="G30" s="51"/>
      <c r="H30" s="51"/>
    </row>
    <row r="31" spans="1:8" ht="23.25" customHeight="1">
      <c r="A31" s="35"/>
      <c r="B31" s="51"/>
      <c r="C31" s="51"/>
      <c r="D31" s="51"/>
      <c r="E31" s="51"/>
      <c r="F31" s="51"/>
      <c r="G31" s="51"/>
      <c r="H31" s="51"/>
    </row>
    <row r="32" spans="1:8" ht="23.25" customHeight="1">
      <c r="A32" s="35"/>
      <c r="B32" s="51"/>
      <c r="C32" s="51"/>
      <c r="D32" s="51"/>
      <c r="E32" s="51"/>
      <c r="F32" s="51"/>
      <c r="G32" s="51"/>
      <c r="H32" s="51"/>
    </row>
    <row r="33" spans="1:8" ht="23.25" customHeight="1">
      <c r="A33" s="35"/>
      <c r="B33" s="51"/>
      <c r="C33" s="51"/>
      <c r="D33" s="51"/>
      <c r="E33" s="51"/>
      <c r="F33" s="51"/>
      <c r="G33" s="51"/>
      <c r="H33" s="51"/>
    </row>
    <row r="34" spans="1:8" ht="23.25" customHeight="1">
      <c r="A34" s="35"/>
      <c r="B34" s="51"/>
      <c r="C34" s="51"/>
      <c r="D34" s="51"/>
      <c r="E34" s="51"/>
      <c r="F34" s="51"/>
      <c r="G34" s="51"/>
      <c r="H34" s="51"/>
    </row>
    <row r="35" spans="1:8" ht="23.25" customHeight="1">
      <c r="A35" s="35"/>
      <c r="B35" s="51"/>
      <c r="C35" s="51"/>
      <c r="D35" s="51"/>
      <c r="E35" s="51"/>
      <c r="F35" s="51"/>
      <c r="G35" s="51"/>
      <c r="H35" s="51"/>
    </row>
    <row r="36" spans="1:8" ht="23.25" customHeight="1">
      <c r="A36" s="35"/>
      <c r="B36" s="51"/>
      <c r="C36" s="51"/>
      <c r="D36" s="51"/>
      <c r="E36" s="51"/>
      <c r="F36" s="51"/>
      <c r="G36" s="51"/>
      <c r="H36" s="51"/>
    </row>
    <row r="37" spans="1:8" ht="23.25" customHeight="1">
      <c r="A37" s="35"/>
      <c r="B37" s="51"/>
      <c r="C37" s="51"/>
      <c r="D37" s="51"/>
      <c r="E37" s="51"/>
      <c r="F37" s="51"/>
      <c r="G37" s="51"/>
      <c r="H37" s="51"/>
    </row>
  </sheetData>
  <mergeCells count="3">
    <mergeCell ref="A3:E3"/>
    <mergeCell ref="A1:H1"/>
    <mergeCell ref="A2:H2"/>
  </mergeCells>
  <conditionalFormatting sqref="B5:B14">
    <cfRule type="cellIs" dxfId="514" priority="1" operator="equal">
      <formula>0</formula>
    </cfRule>
  </conditionalFormatting>
  <printOptions horizontalCentered="1" verticalCentered="1"/>
  <pageMargins left="0.4" right="0.4" top="0.25" bottom="0.25" header="0.31496062992126" footer="0.31496062992126"/>
  <pageSetup scale="72" orientation="landscape" r:id="rId1"/>
  <drawing r:id="rId2"/>
  <tableParts count="1">
    <tablePart r:id="rId3"/>
  </tablePar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7">
    <tabColor rgb="FF0070C0"/>
    <pageSetUpPr fitToPage="1"/>
  </sheetPr>
  <dimension ref="A1:I45"/>
  <sheetViews>
    <sheetView showGridLines="0" view="pageBreakPreview" zoomScale="85" zoomScaleNormal="100" zoomScaleSheetLayoutView="85" workbookViewId="0">
      <selection activeCell="A4" sqref="A4:C14"/>
    </sheetView>
  </sheetViews>
  <sheetFormatPr baseColWidth="10" defaultColWidth="11.42578125" defaultRowHeight="23.25" customHeight="1"/>
  <cols>
    <col min="1" max="1" width="25.28515625" style="41" customWidth="1"/>
    <col min="2" max="2" width="17.140625" style="41" customWidth="1"/>
    <col min="3" max="3" width="15.42578125" style="41" customWidth="1"/>
    <col min="4" max="4" width="14.28515625" style="41" customWidth="1"/>
    <col min="5" max="6" width="11.7109375" style="41" bestFit="1" customWidth="1"/>
    <col min="7" max="7" width="23.28515625" style="41" customWidth="1"/>
    <col min="8" max="8" width="29.85546875" style="41" customWidth="1"/>
    <col min="9" max="9" width="19.85546875" style="41" customWidth="1"/>
    <col min="10" max="16384" width="11.42578125" style="41"/>
  </cols>
  <sheetData>
    <row r="1" spans="1:9" s="1759" customFormat="1" ht="49.5" customHeight="1">
      <c r="A1" s="2090" t="s">
        <v>742</v>
      </c>
      <c r="B1" s="2090"/>
      <c r="C1" s="2090"/>
      <c r="D1" s="2090"/>
      <c r="E1" s="2090"/>
      <c r="F1" s="2090"/>
      <c r="G1" s="2090"/>
      <c r="H1" s="2090"/>
      <c r="I1" s="2090"/>
    </row>
    <row r="2" spans="1:9" s="1759" customFormat="1" ht="29.25" customHeight="1">
      <c r="A2" s="2091" t="str">
        <f>+'Resumen EEp'!O3</f>
        <v>Período: Noviembre 2022</v>
      </c>
      <c r="B2" s="2091"/>
      <c r="C2" s="2091"/>
      <c r="D2" s="2091"/>
      <c r="E2" s="2091"/>
      <c r="F2" s="2091"/>
      <c r="G2" s="2091"/>
      <c r="H2" s="2091"/>
      <c r="I2" s="2091"/>
    </row>
    <row r="3" spans="1:9" s="48" customFormat="1" ht="12" customHeight="1">
      <c r="A3" s="87"/>
      <c r="B3" s="87"/>
      <c r="C3" s="87"/>
      <c r="D3" s="41"/>
      <c r="E3" s="41"/>
      <c r="F3" s="41"/>
      <c r="G3" s="38"/>
      <c r="H3" s="87"/>
      <c r="I3" s="87"/>
    </row>
    <row r="4" spans="1:9" ht="40.5" customHeight="1">
      <c r="A4" s="1801" t="s">
        <v>25</v>
      </c>
      <c r="B4" s="1802" t="s">
        <v>10</v>
      </c>
      <c r="C4" s="1803" t="s">
        <v>8</v>
      </c>
      <c r="E4" s="191"/>
      <c r="F4" s="191"/>
      <c r="G4" s="191"/>
      <c r="H4" s="191"/>
      <c r="I4" s="191"/>
    </row>
    <row r="5" spans="1:9" ht="18.75">
      <c r="A5" s="1362" t="s">
        <v>32</v>
      </c>
      <c r="B5" s="1357">
        <v>805247</v>
      </c>
      <c r="C5" s="1358">
        <v>0.4033733710968691</v>
      </c>
      <c r="E5" s="191"/>
      <c r="F5" s="191"/>
      <c r="G5" s="191"/>
      <c r="H5" s="191"/>
      <c r="I5" s="191"/>
    </row>
    <row r="6" spans="1:9" ht="18.75">
      <c r="A6" s="1362" t="s">
        <v>33</v>
      </c>
      <c r="B6" s="1357">
        <v>692458</v>
      </c>
      <c r="C6" s="1358">
        <v>0.34687383846570774</v>
      </c>
      <c r="E6" s="191"/>
      <c r="F6" s="191"/>
      <c r="G6" s="191"/>
      <c r="H6" s="191"/>
      <c r="I6" s="191"/>
    </row>
    <row r="7" spans="1:9" ht="18.75">
      <c r="A7" s="1362" t="s">
        <v>34</v>
      </c>
      <c r="B7" s="1357">
        <v>212344</v>
      </c>
      <c r="C7" s="1358">
        <v>0.1063697413491681</v>
      </c>
      <c r="E7" s="191"/>
      <c r="F7" s="191"/>
      <c r="G7" s="191"/>
      <c r="H7" s="191"/>
      <c r="I7" s="191"/>
    </row>
    <row r="8" spans="1:9" ht="18.75">
      <c r="A8" s="1362" t="s">
        <v>35</v>
      </c>
      <c r="B8" s="1357">
        <v>122358</v>
      </c>
      <c r="C8" s="1358">
        <v>6.1292943582119161E-2</v>
      </c>
      <c r="E8" s="191"/>
      <c r="F8" s="191"/>
      <c r="G8" s="191"/>
      <c r="H8" s="191"/>
      <c r="I8" s="191"/>
    </row>
    <row r="9" spans="1:9" ht="18.75">
      <c r="A9" s="1362" t="s">
        <v>36</v>
      </c>
      <c r="B9" s="1357">
        <v>104173</v>
      </c>
      <c r="C9" s="1358">
        <v>5.2183509143497765E-2</v>
      </c>
      <c r="E9" s="191"/>
      <c r="F9" s="191"/>
      <c r="G9" s="191"/>
      <c r="H9" s="191"/>
      <c r="I9" s="191"/>
    </row>
    <row r="10" spans="1:9" ht="18.75">
      <c r="A10" s="1362" t="s">
        <v>37</v>
      </c>
      <c r="B10" s="1357">
        <v>25332</v>
      </c>
      <c r="C10" s="1358">
        <v>1.2689589947712798E-2</v>
      </c>
      <c r="E10" s="191"/>
      <c r="F10" s="191"/>
      <c r="G10" s="191"/>
      <c r="H10" s="191"/>
    </row>
    <row r="11" spans="1:9" ht="18.75">
      <c r="A11" s="1362" t="s">
        <v>38</v>
      </c>
      <c r="B11" s="1357">
        <v>12200</v>
      </c>
      <c r="C11" s="1358">
        <v>6.1113610201364334E-3</v>
      </c>
      <c r="E11" s="191"/>
      <c r="F11" s="191"/>
      <c r="G11" s="191"/>
      <c r="H11" s="191"/>
      <c r="I11" s="191"/>
    </row>
    <row r="12" spans="1:9" ht="18.75">
      <c r="A12" s="1362" t="s">
        <v>39</v>
      </c>
      <c r="B12" s="1357">
        <v>12463</v>
      </c>
      <c r="C12" s="1358">
        <v>6.2431059339311777E-3</v>
      </c>
      <c r="D12" s="191"/>
      <c r="E12" s="191"/>
      <c r="F12" s="191"/>
      <c r="G12" s="191"/>
      <c r="H12" s="191"/>
      <c r="I12" s="191"/>
    </row>
    <row r="13" spans="1:9" ht="18.75">
      <c r="A13" s="1362" t="s">
        <v>40</v>
      </c>
      <c r="B13" s="1357">
        <v>9707</v>
      </c>
      <c r="C13" s="1358">
        <v>4.8625394608577347E-3</v>
      </c>
      <c r="D13" s="191"/>
      <c r="E13" s="191"/>
      <c r="F13" s="191"/>
      <c r="G13" s="191"/>
      <c r="H13" s="191"/>
      <c r="I13" s="191"/>
    </row>
    <row r="14" spans="1:9" ht="18" customHeight="1">
      <c r="A14" s="1359" t="s">
        <v>1</v>
      </c>
      <c r="B14" s="1360">
        <v>1996282</v>
      </c>
      <c r="C14" s="1361">
        <v>1</v>
      </c>
      <c r="E14" s="191"/>
      <c r="F14" s="191"/>
      <c r="G14" s="191"/>
      <c r="H14" s="191"/>
      <c r="I14" s="191"/>
    </row>
    <row r="15" spans="1:9" ht="23.25" customHeight="1">
      <c r="D15" s="47"/>
      <c r="F15" s="38"/>
      <c r="G15" s="50"/>
      <c r="H15" s="50"/>
      <c r="I15" s="50"/>
    </row>
    <row r="16" spans="1:9" ht="23.25" customHeight="1">
      <c r="B16" s="50"/>
      <c r="C16" s="50"/>
      <c r="D16" s="50"/>
      <c r="E16" s="50"/>
      <c r="F16" s="50"/>
      <c r="G16" s="50"/>
      <c r="H16" s="50"/>
      <c r="I16" s="50"/>
    </row>
    <row r="17" spans="1:9" ht="23.25" customHeight="1">
      <c r="B17" s="50"/>
      <c r="C17" s="50"/>
      <c r="D17" s="50"/>
      <c r="E17" s="50"/>
      <c r="F17" s="50"/>
      <c r="G17" s="50"/>
      <c r="H17" s="50"/>
      <c r="I17" s="50"/>
    </row>
    <row r="18" spans="1:9" ht="23.25" customHeight="1">
      <c r="B18" s="50"/>
      <c r="C18" s="50"/>
      <c r="D18" s="50"/>
      <c r="E18" s="50"/>
      <c r="F18" s="50"/>
      <c r="G18" s="50"/>
      <c r="H18" s="50"/>
      <c r="I18" s="50"/>
    </row>
    <row r="19" spans="1:9" ht="23.25" customHeight="1">
      <c r="B19" s="50"/>
      <c r="C19" s="50"/>
      <c r="D19" s="50"/>
      <c r="E19" s="50"/>
      <c r="F19" s="50"/>
      <c r="G19" s="50"/>
      <c r="H19" s="50"/>
      <c r="I19" s="50"/>
    </row>
    <row r="20" spans="1:9" ht="23.25" customHeight="1">
      <c r="B20" s="50"/>
      <c r="C20" s="50"/>
      <c r="D20" s="50"/>
      <c r="E20" s="50"/>
      <c r="F20" s="50"/>
      <c r="G20" s="50"/>
      <c r="H20" s="50"/>
      <c r="I20" s="50"/>
    </row>
    <row r="21" spans="1:9" ht="23.25" customHeight="1">
      <c r="B21" s="50"/>
      <c r="C21" s="50"/>
      <c r="D21" s="50"/>
      <c r="E21" s="51"/>
      <c r="F21" s="51"/>
      <c r="G21" s="51"/>
      <c r="H21" s="51"/>
      <c r="I21" s="51"/>
    </row>
    <row r="22" spans="1:9" ht="23.25" customHeight="1">
      <c r="B22" s="50"/>
      <c r="C22" s="50"/>
      <c r="D22" s="50"/>
      <c r="E22" s="51"/>
      <c r="F22" s="51"/>
      <c r="G22" s="51"/>
      <c r="H22" s="51"/>
      <c r="I22" s="51"/>
    </row>
    <row r="23" spans="1:9" ht="23.25" customHeight="1">
      <c r="B23" s="50"/>
      <c r="C23" s="50"/>
      <c r="D23" s="50"/>
      <c r="E23" s="51"/>
      <c r="F23" s="51"/>
      <c r="G23" s="51"/>
      <c r="H23" s="51"/>
      <c r="I23" s="51"/>
    </row>
    <row r="24" spans="1:9" ht="23.25" customHeight="1">
      <c r="B24" s="50"/>
      <c r="C24" s="50"/>
      <c r="D24" s="50"/>
      <c r="E24" s="51"/>
      <c r="F24" s="51"/>
      <c r="G24" s="51"/>
      <c r="H24" s="51"/>
      <c r="I24" s="51"/>
    </row>
    <row r="25" spans="1:9" ht="23.25" customHeight="1">
      <c r="A25" s="35"/>
      <c r="B25" s="51"/>
      <c r="C25" s="51"/>
      <c r="D25" s="51"/>
      <c r="E25" s="51"/>
      <c r="F25" s="51"/>
      <c r="G25" s="51"/>
      <c r="H25" s="51"/>
      <c r="I25" s="51"/>
    </row>
    <row r="26" spans="1:9" ht="23.25" customHeight="1">
      <c r="A26" s="35"/>
      <c r="B26" s="51"/>
      <c r="C26" s="51"/>
      <c r="D26" s="51"/>
      <c r="E26" s="51"/>
      <c r="F26" s="51"/>
      <c r="G26" s="51"/>
      <c r="H26" s="51"/>
      <c r="I26" s="51"/>
    </row>
    <row r="27" spans="1:9" ht="23.25" customHeight="1">
      <c r="A27" s="35"/>
      <c r="B27" s="51"/>
      <c r="C27" s="51"/>
      <c r="D27" s="51"/>
      <c r="E27" s="51"/>
      <c r="F27" s="51"/>
      <c r="G27" s="51"/>
      <c r="H27" s="51"/>
      <c r="I27" s="51"/>
    </row>
    <row r="28" spans="1:9" ht="23.25" customHeight="1">
      <c r="A28" s="35"/>
      <c r="B28" s="51"/>
      <c r="C28" s="51"/>
      <c r="D28" s="51"/>
      <c r="E28" s="51"/>
      <c r="F28" s="51"/>
      <c r="G28" s="51"/>
      <c r="H28" s="51"/>
      <c r="I28" s="51"/>
    </row>
    <row r="29" spans="1:9" ht="23.25" customHeight="1">
      <c r="A29" s="35"/>
      <c r="B29" s="51"/>
      <c r="C29" s="51"/>
      <c r="D29" s="51"/>
      <c r="E29" s="51"/>
      <c r="F29" s="51"/>
      <c r="G29" s="51"/>
      <c r="H29" s="51"/>
      <c r="I29" s="51"/>
    </row>
    <row r="30" spans="1:9" ht="23.25" customHeight="1">
      <c r="A30" s="35"/>
      <c r="B30" s="51"/>
      <c r="C30" s="51"/>
      <c r="D30" s="51"/>
      <c r="E30" s="51"/>
      <c r="F30" s="51"/>
      <c r="G30" s="51"/>
      <c r="H30" s="51"/>
      <c r="I30" s="51"/>
    </row>
    <row r="31" spans="1:9" ht="23.25" customHeight="1">
      <c r="A31" s="35"/>
      <c r="B31" s="51"/>
      <c r="C31" s="51"/>
      <c r="D31" s="51"/>
      <c r="E31" s="51"/>
      <c r="F31" s="51"/>
      <c r="G31" s="51"/>
      <c r="H31" s="51"/>
      <c r="I31" s="51"/>
    </row>
    <row r="32" spans="1:9" ht="23.25" customHeight="1">
      <c r="A32" s="35"/>
      <c r="B32" s="51"/>
      <c r="C32" s="51"/>
      <c r="D32" s="51"/>
      <c r="E32" s="51"/>
      <c r="F32" s="51"/>
      <c r="G32" s="51"/>
      <c r="H32" s="51"/>
      <c r="I32" s="51"/>
    </row>
    <row r="33" spans="1:9" ht="23.25" customHeight="1">
      <c r="A33" s="35"/>
      <c r="B33" s="51"/>
      <c r="C33" s="51"/>
      <c r="D33" s="51"/>
      <c r="E33" s="51"/>
      <c r="F33" s="51"/>
      <c r="G33" s="51"/>
      <c r="H33" s="51"/>
      <c r="I33" s="51"/>
    </row>
    <row r="34" spans="1:9" ht="23.25" customHeight="1">
      <c r="A34" s="35"/>
      <c r="B34" s="51"/>
      <c r="C34" s="51"/>
      <c r="D34" s="51"/>
      <c r="E34" s="51"/>
      <c r="F34" s="51"/>
      <c r="G34" s="51"/>
      <c r="H34" s="51"/>
      <c r="I34" s="51"/>
    </row>
    <row r="35" spans="1:9" ht="23.25" customHeight="1">
      <c r="A35" s="35"/>
      <c r="B35" s="51"/>
      <c r="C35" s="51"/>
      <c r="D35" s="51"/>
      <c r="E35" s="51"/>
      <c r="F35" s="51"/>
      <c r="G35" s="51"/>
      <c r="H35" s="51"/>
      <c r="I35" s="51"/>
    </row>
    <row r="36" spans="1:9" ht="23.25" customHeight="1">
      <c r="A36" s="35"/>
      <c r="B36" s="51"/>
      <c r="C36" s="51"/>
      <c r="D36" s="51"/>
      <c r="E36" s="51"/>
      <c r="F36" s="51"/>
      <c r="G36" s="51"/>
      <c r="H36" s="51"/>
      <c r="I36" s="51"/>
    </row>
    <row r="37" spans="1:9" ht="23.25" customHeight="1">
      <c r="A37" s="35"/>
      <c r="B37" s="51"/>
      <c r="C37" s="51"/>
      <c r="D37" s="51"/>
      <c r="E37" s="51"/>
      <c r="F37" s="51"/>
      <c r="G37" s="51"/>
      <c r="H37" s="51"/>
      <c r="I37" s="51"/>
    </row>
    <row r="38" spans="1:9" ht="23.25" customHeight="1">
      <c r="A38" s="35"/>
      <c r="B38" s="51"/>
      <c r="C38" s="51"/>
      <c r="D38" s="51"/>
      <c r="E38" s="51"/>
      <c r="F38" s="51"/>
      <c r="G38" s="51"/>
      <c r="H38" s="51"/>
      <c r="I38" s="51"/>
    </row>
    <row r="39" spans="1:9" ht="23.25" customHeight="1">
      <c r="A39" s="35"/>
      <c r="B39" s="51"/>
      <c r="C39" s="51"/>
      <c r="D39" s="51"/>
      <c r="E39" s="51"/>
      <c r="F39" s="51"/>
      <c r="G39" s="51"/>
      <c r="H39" s="51"/>
      <c r="I39" s="51"/>
    </row>
    <row r="40" spans="1:9" ht="23.25" customHeight="1">
      <c r="A40" s="35"/>
      <c r="B40" s="51"/>
      <c r="C40" s="51"/>
      <c r="D40" s="51"/>
      <c r="E40" s="51"/>
      <c r="F40" s="51"/>
      <c r="G40" s="51"/>
      <c r="H40" s="51"/>
      <c r="I40" s="51"/>
    </row>
    <row r="41" spans="1:9" ht="23.25" customHeight="1">
      <c r="A41" s="35"/>
      <c r="B41" s="51"/>
      <c r="C41" s="51"/>
      <c r="D41" s="51"/>
      <c r="E41" s="51"/>
      <c r="F41" s="51"/>
      <c r="G41" s="51"/>
      <c r="H41" s="51"/>
      <c r="I41" s="51"/>
    </row>
    <row r="42" spans="1:9" ht="23.25" customHeight="1">
      <c r="A42" s="35"/>
      <c r="B42" s="51"/>
      <c r="C42" s="51"/>
      <c r="D42" s="51"/>
    </row>
    <row r="43" spans="1:9" ht="23.25" customHeight="1">
      <c r="A43" s="35"/>
      <c r="B43" s="51"/>
      <c r="C43" s="51"/>
      <c r="D43" s="51"/>
    </row>
    <row r="44" spans="1:9" ht="23.25" customHeight="1">
      <c r="A44" s="37"/>
      <c r="B44" s="51"/>
      <c r="C44" s="51"/>
      <c r="D44" s="51"/>
    </row>
    <row r="45" spans="1:9" ht="23.25" customHeight="1">
      <c r="A45" s="35"/>
      <c r="B45" s="51"/>
      <c r="C45" s="51"/>
      <c r="D45" s="51"/>
    </row>
  </sheetData>
  <mergeCells count="2">
    <mergeCell ref="A1:I1"/>
    <mergeCell ref="A2:I2"/>
  </mergeCells>
  <conditionalFormatting sqref="B4:B14">
    <cfRule type="cellIs" dxfId="506" priority="2" operator="equal">
      <formula>0</formula>
    </cfRule>
  </conditionalFormatting>
  <printOptions horizontalCentered="1" verticalCentered="1"/>
  <pageMargins left="0.4" right="0.4" top="0.25" bottom="0.25" header="0.31496062992126" footer="0.31496062992126"/>
  <pageSetup scale="67" orientation="landscape" r:id="rId1"/>
  <drawing r:id="rId2"/>
  <tableParts count="1">
    <tablePart r:id="rId3"/>
  </tablePart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9" tint="-0.499984740745262"/>
    <pageSetUpPr fitToPage="1"/>
  </sheetPr>
  <dimension ref="A1:M39"/>
  <sheetViews>
    <sheetView showGridLines="0" view="pageBreakPreview" zoomScale="70" zoomScaleNormal="85" zoomScaleSheetLayoutView="70" workbookViewId="0">
      <selection activeCell="A4" sqref="A4:J21"/>
    </sheetView>
  </sheetViews>
  <sheetFormatPr baseColWidth="10" defaultColWidth="11.42578125" defaultRowHeight="45.75" customHeight="1"/>
  <cols>
    <col min="1" max="1" width="16.42578125" style="737" customWidth="1"/>
    <col min="2" max="2" width="15.5703125" style="737" customWidth="1"/>
    <col min="3" max="3" width="15.140625" style="737" customWidth="1"/>
    <col min="4" max="4" width="22" style="737" customWidth="1"/>
    <col min="5" max="5" width="14.85546875" style="737" customWidth="1"/>
    <col min="6" max="7" width="17.5703125" style="737" customWidth="1"/>
    <col min="8" max="8" width="19.7109375" style="737" customWidth="1"/>
    <col min="9" max="9" width="15.28515625" style="737" customWidth="1"/>
    <col min="10" max="10" width="17.42578125" style="737" customWidth="1"/>
    <col min="11" max="11" width="33.42578125" style="737" customWidth="1"/>
    <col min="12" max="12" width="1.140625" style="737" customWidth="1"/>
    <col min="13" max="16384" width="11.42578125" style="737"/>
  </cols>
  <sheetData>
    <row r="1" spans="1:12" ht="72" customHeight="1">
      <c r="A1" s="2092" t="s">
        <v>729</v>
      </c>
      <c r="B1" s="2093"/>
      <c r="C1" s="2093"/>
      <c r="D1" s="2093"/>
      <c r="E1" s="2093"/>
      <c r="F1" s="2093"/>
      <c r="G1" s="2093"/>
      <c r="H1" s="2093"/>
      <c r="I1" s="2093"/>
      <c r="J1" s="2093"/>
      <c r="K1" s="2093"/>
    </row>
    <row r="2" spans="1:12" ht="38.25" customHeight="1">
      <c r="A2" s="2092" t="str">
        <f>+'Resumen EEp'!O4</f>
        <v>Período:  Diciembre 2008 - Noviembre 2022</v>
      </c>
      <c r="B2" s="2092"/>
      <c r="C2" s="2092"/>
      <c r="D2" s="2092"/>
      <c r="E2" s="2092"/>
      <c r="F2" s="2092"/>
      <c r="G2" s="2092"/>
      <c r="H2" s="2092"/>
      <c r="I2" s="2092"/>
      <c r="J2" s="2092"/>
      <c r="K2" s="2092"/>
    </row>
    <row r="3" spans="1:12" s="712" customFormat="1" ht="13.5" customHeight="1">
      <c r="A3" s="751" t="s">
        <v>199</v>
      </c>
      <c r="B3" s="751"/>
      <c r="C3" s="751"/>
      <c r="D3" s="751"/>
      <c r="E3" s="751"/>
      <c r="F3" s="751"/>
      <c r="G3" s="751"/>
      <c r="H3" s="751"/>
      <c r="I3" s="751"/>
      <c r="J3" s="751"/>
      <c r="K3" s="751"/>
    </row>
    <row r="4" spans="1:12" s="750" customFormat="1" ht="75.75" customHeight="1">
      <c r="A4" s="1643" t="s">
        <v>0</v>
      </c>
      <c r="B4" s="1644" t="s">
        <v>139</v>
      </c>
      <c r="C4" s="1643" t="s">
        <v>1186</v>
      </c>
      <c r="D4" s="1645" t="s">
        <v>1187</v>
      </c>
      <c r="E4" s="1644" t="s">
        <v>102</v>
      </c>
      <c r="F4" s="1643" t="s">
        <v>1188</v>
      </c>
      <c r="G4" s="1644" t="s">
        <v>1189</v>
      </c>
      <c r="H4" s="1643" t="s">
        <v>1190</v>
      </c>
      <c r="I4" s="1643" t="s">
        <v>418</v>
      </c>
      <c r="J4" s="1645" t="s">
        <v>146</v>
      </c>
      <c r="K4" s="1263"/>
    </row>
    <row r="5" spans="1:12" ht="19.5" customHeight="1">
      <c r="A5" s="1637" t="s">
        <v>202</v>
      </c>
      <c r="B5" s="1369">
        <v>41379</v>
      </c>
      <c r="C5" s="1639">
        <v>304</v>
      </c>
      <c r="D5" s="1634">
        <v>74</v>
      </c>
      <c r="E5" s="1641">
        <f t="shared" ref="E5:E10" si="0">+D5+C5+B5</f>
        <v>41757</v>
      </c>
      <c r="F5" s="1639">
        <v>863333</v>
      </c>
      <c r="G5" s="1369">
        <v>123254</v>
      </c>
      <c r="H5" s="1639">
        <v>201642</v>
      </c>
      <c r="I5" s="1637">
        <f>+Tabla2[[#This Row],[Empleados Públicos Centralizados]]+Tabla2[[#This Row],[Empleados  Públicos ]]+Tabla2[[#This Row],[ Empleados Privados]]</f>
        <v>1188229</v>
      </c>
      <c r="J5" s="1634">
        <f t="shared" ref="J5:J19" si="1">I5/E5</f>
        <v>28.455803817324043</v>
      </c>
      <c r="K5" s="739"/>
    </row>
    <row r="6" spans="1:12" ht="19.5" customHeight="1">
      <c r="A6" s="1637" t="s">
        <v>190</v>
      </c>
      <c r="B6" s="1369">
        <v>41179</v>
      </c>
      <c r="C6" s="1639">
        <v>412</v>
      </c>
      <c r="D6" s="1634">
        <v>80</v>
      </c>
      <c r="E6" s="1641">
        <f t="shared" si="0"/>
        <v>41671</v>
      </c>
      <c r="F6" s="1639">
        <v>869750</v>
      </c>
      <c r="G6" s="1369">
        <v>148220</v>
      </c>
      <c r="H6" s="1639">
        <v>209755</v>
      </c>
      <c r="I6" s="1637">
        <f>+Tabla2[[#This Row],[Empleados Públicos Centralizados]]+Tabla2[[#This Row],[Empleados  Públicos ]]+Tabla2[[#This Row],[ Empleados Privados]]</f>
        <v>1227725</v>
      </c>
      <c r="J6" s="1634">
        <f t="shared" si="1"/>
        <v>29.462335917064625</v>
      </c>
      <c r="K6" s="741"/>
    </row>
    <row r="7" spans="1:12" ht="19.5" customHeight="1">
      <c r="A7" s="1637" t="s">
        <v>191</v>
      </c>
      <c r="B7" s="1369">
        <v>43682</v>
      </c>
      <c r="C7" s="1639">
        <v>418</v>
      </c>
      <c r="D7" s="1634">
        <v>79</v>
      </c>
      <c r="E7" s="1641">
        <f t="shared" si="0"/>
        <v>44179</v>
      </c>
      <c r="F7" s="1639">
        <v>943828</v>
      </c>
      <c r="G7" s="1369">
        <v>136553</v>
      </c>
      <c r="H7" s="1639">
        <v>218706</v>
      </c>
      <c r="I7" s="1637">
        <f>+Tabla2[[#This Row],[Empleados Públicos Centralizados]]+Tabla2[[#This Row],[Empleados  Públicos ]]+Tabla2[[#This Row],[ Empleados Privados]]</f>
        <v>1299087</v>
      </c>
      <c r="J7" s="1634">
        <f t="shared" si="1"/>
        <v>29.405079336336268</v>
      </c>
      <c r="K7" s="742"/>
    </row>
    <row r="8" spans="1:12" ht="19.5" customHeight="1">
      <c r="A8" s="1637" t="s">
        <v>192</v>
      </c>
      <c r="B8" s="1369">
        <v>46674</v>
      </c>
      <c r="C8" s="1639">
        <v>469</v>
      </c>
      <c r="D8" s="1634">
        <v>79</v>
      </c>
      <c r="E8" s="1641">
        <f t="shared" si="0"/>
        <v>47222</v>
      </c>
      <c r="F8" s="1639">
        <v>996469</v>
      </c>
      <c r="G8" s="1369">
        <v>142319</v>
      </c>
      <c r="H8" s="1639">
        <v>225133</v>
      </c>
      <c r="I8" s="1637">
        <f>+Tabla2[[#This Row],[Empleados Públicos Centralizados]]+Tabla2[[#This Row],[Empleados  Públicos ]]+Tabla2[[#This Row],[ Empleados Privados]]</f>
        <v>1363921</v>
      </c>
      <c r="J8" s="1634">
        <f t="shared" si="1"/>
        <v>28.883168861971114</v>
      </c>
      <c r="K8" s="743"/>
    </row>
    <row r="9" spans="1:12" ht="19.5" customHeight="1">
      <c r="A9" s="1637" t="s">
        <v>203</v>
      </c>
      <c r="B9" s="1369">
        <v>50784</v>
      </c>
      <c r="C9" s="1639">
        <v>488</v>
      </c>
      <c r="D9" s="1634">
        <v>79</v>
      </c>
      <c r="E9" s="1641">
        <f t="shared" si="0"/>
        <v>51351</v>
      </c>
      <c r="F9" s="1639">
        <v>1035050</v>
      </c>
      <c r="G9" s="1369">
        <v>156354</v>
      </c>
      <c r="H9" s="1639">
        <v>236498</v>
      </c>
      <c r="I9" s="1637">
        <f>+Tabla2[[#This Row],[Empleados Públicos Centralizados]]+Tabla2[[#This Row],[Empleados  Públicos ]]+Tabla2[[#This Row],[ Empleados Privados]]</f>
        <v>1427902</v>
      </c>
      <c r="J9" s="1634">
        <f t="shared" si="1"/>
        <v>27.806702887967127</v>
      </c>
      <c r="K9" s="744" t="s">
        <v>856</v>
      </c>
    </row>
    <row r="10" spans="1:12" ht="19.5" customHeight="1">
      <c r="A10" s="1637" t="s">
        <v>214</v>
      </c>
      <c r="B10" s="1369">
        <v>58768</v>
      </c>
      <c r="C10" s="1639">
        <v>489</v>
      </c>
      <c r="D10" s="1634">
        <v>78</v>
      </c>
      <c r="E10" s="1641">
        <f t="shared" si="0"/>
        <v>59335</v>
      </c>
      <c r="F10" s="1639">
        <v>1110841</v>
      </c>
      <c r="G10" s="1369">
        <v>166811</v>
      </c>
      <c r="H10" s="1639">
        <v>249006</v>
      </c>
      <c r="I10" s="1637">
        <f>+Tabla2[[#This Row],[Empleados Públicos Centralizados]]+Tabla2[[#This Row],[Empleados  Públicos ]]+Tabla2[[#This Row],[ Empleados Privados]]</f>
        <v>1526658</v>
      </c>
      <c r="J10" s="1634">
        <f t="shared" si="1"/>
        <v>25.729468273363107</v>
      </c>
      <c r="K10" s="744"/>
    </row>
    <row r="11" spans="1:12" ht="19.5" customHeight="1">
      <c r="A11" s="1637" t="s">
        <v>235</v>
      </c>
      <c r="B11" s="1369">
        <v>65073</v>
      </c>
      <c r="C11" s="1639">
        <v>519</v>
      </c>
      <c r="D11" s="1634">
        <v>74</v>
      </c>
      <c r="E11" s="1641">
        <f t="shared" ref="E11:E19" si="2">+D11+C11+B11</f>
        <v>65666</v>
      </c>
      <c r="F11" s="1639">
        <v>1193568</v>
      </c>
      <c r="G11" s="1369">
        <v>176595</v>
      </c>
      <c r="H11" s="1639">
        <v>281039</v>
      </c>
      <c r="I11" s="1637">
        <f>+Tabla2[[#This Row],[Empleados Públicos Centralizados]]+Tabla2[[#This Row],[Empleados  Públicos ]]+Tabla2[[#This Row],[ Empleados Privados]]</f>
        <v>1651202</v>
      </c>
      <c r="J11" s="1634">
        <f t="shared" si="1"/>
        <v>25.145463405719855</v>
      </c>
      <c r="K11" s="744"/>
    </row>
    <row r="12" spans="1:12" ht="19.5" customHeight="1">
      <c r="A12" s="1637" t="s">
        <v>413</v>
      </c>
      <c r="B12" s="1369">
        <v>69404</v>
      </c>
      <c r="C12" s="1639">
        <v>542</v>
      </c>
      <c r="D12" s="1634">
        <v>73</v>
      </c>
      <c r="E12" s="1641">
        <f t="shared" si="2"/>
        <v>70019</v>
      </c>
      <c r="F12" s="1639">
        <v>1268556</v>
      </c>
      <c r="G12" s="1369">
        <v>189220</v>
      </c>
      <c r="H12" s="1639">
        <v>301682</v>
      </c>
      <c r="I12" s="1637">
        <f>+Tabla2[[#This Row],[Empleados Públicos Centralizados]]+Tabla2[[#This Row],[Empleados  Públicos ]]+Tabla2[[#This Row],[ Empleados Privados]]</f>
        <v>1759458</v>
      </c>
      <c r="J12" s="1634">
        <f t="shared" si="1"/>
        <v>25.128293748839599</v>
      </c>
      <c r="K12" s="745"/>
    </row>
    <row r="13" spans="1:12" ht="19.5" customHeight="1">
      <c r="A13" s="1637" t="s">
        <v>429</v>
      </c>
      <c r="B13" s="1369">
        <v>74225</v>
      </c>
      <c r="C13" s="1639">
        <v>524</v>
      </c>
      <c r="D13" s="1634">
        <v>73</v>
      </c>
      <c r="E13" s="1641">
        <f t="shared" si="2"/>
        <v>74822</v>
      </c>
      <c r="F13" s="1639">
        <v>1365808</v>
      </c>
      <c r="G13" s="1369">
        <v>234553</v>
      </c>
      <c r="H13" s="1639">
        <v>287877</v>
      </c>
      <c r="I13" s="1637">
        <f>+Tabla2[[#This Row],[Empleados Públicos Centralizados]]+Tabla2[[#This Row],[Empleados  Públicos ]]+Tabla2[[#This Row],[ Empleados Privados]]</f>
        <v>1888238</v>
      </c>
      <c r="J13" s="1634">
        <f t="shared" si="1"/>
        <v>25.236401058512204</v>
      </c>
      <c r="L13" s="746"/>
    </row>
    <row r="14" spans="1:12" ht="19.5" customHeight="1">
      <c r="A14" s="1637" t="s">
        <v>455</v>
      </c>
      <c r="B14" s="1369">
        <v>78962</v>
      </c>
      <c r="C14" s="1639">
        <v>564</v>
      </c>
      <c r="D14" s="1634">
        <v>76</v>
      </c>
      <c r="E14" s="1641">
        <f t="shared" si="2"/>
        <v>79602</v>
      </c>
      <c r="F14" s="1639">
        <v>1446555</v>
      </c>
      <c r="G14" s="1369">
        <v>281553</v>
      </c>
      <c r="H14" s="1639">
        <v>322214</v>
      </c>
      <c r="I14" s="1637">
        <f>+Tabla2[[#This Row],[Empleados Públicos Centralizados]]+Tabla2[[#This Row],[Empleados  Públicos ]]+Tabla2[[#This Row],[ Empleados Privados]]</f>
        <v>2050322</v>
      </c>
      <c r="J14" s="1634">
        <f t="shared" si="1"/>
        <v>25.757166905354136</v>
      </c>
    </row>
    <row r="15" spans="1:12" ht="19.5" customHeight="1">
      <c r="A15" s="1637" t="s">
        <v>468</v>
      </c>
      <c r="B15" s="1369">
        <v>84840</v>
      </c>
      <c r="C15" s="1639">
        <v>597</v>
      </c>
      <c r="D15" s="1634">
        <v>76</v>
      </c>
      <c r="E15" s="1641">
        <f t="shared" si="2"/>
        <v>85513</v>
      </c>
      <c r="F15" s="1639">
        <v>1546593</v>
      </c>
      <c r="G15" s="1369">
        <v>294564</v>
      </c>
      <c r="H15" s="1639">
        <v>332833</v>
      </c>
      <c r="I15" s="1637">
        <f>+Tabla2[[#This Row],[Empleados Públicos Centralizados]]+Tabla2[[#This Row],[Empleados  Públicos ]]+Tabla2[[#This Row],[ Empleados Privados]]</f>
        <v>2173990</v>
      </c>
      <c r="J15" s="1634">
        <f t="shared" si="1"/>
        <v>25.422918152795482</v>
      </c>
    </row>
    <row r="16" spans="1:12" ht="19.5" customHeight="1">
      <c r="A16" s="1637" t="s">
        <v>567</v>
      </c>
      <c r="B16" s="1369">
        <v>90771</v>
      </c>
      <c r="C16" s="1639">
        <v>615</v>
      </c>
      <c r="D16" s="1634">
        <v>77</v>
      </c>
      <c r="E16" s="1641">
        <f t="shared" si="2"/>
        <v>91463</v>
      </c>
      <c r="F16" s="1639">
        <v>1600281</v>
      </c>
      <c r="G16" s="1369">
        <v>312660</v>
      </c>
      <c r="H16" s="1639">
        <v>342772</v>
      </c>
      <c r="I16" s="1637">
        <f>+Tabla2[[#This Row],[Empleados Públicos Centralizados]]+Tabla2[[#This Row],[Empleados  Públicos ]]+Tabla2[[#This Row],[ Empleados Privados]]</f>
        <v>2255713</v>
      </c>
      <c r="J16" s="1634">
        <f t="shared" si="1"/>
        <v>24.662573937001849</v>
      </c>
    </row>
    <row r="17" spans="1:13" ht="19.5" customHeight="1">
      <c r="A17" s="1637" t="s">
        <v>608</v>
      </c>
      <c r="B17" s="1369">
        <v>91648</v>
      </c>
      <c r="C17" s="1639">
        <v>599</v>
      </c>
      <c r="D17" s="1634">
        <v>76</v>
      </c>
      <c r="E17" s="1641">
        <f t="shared" si="2"/>
        <v>92323</v>
      </c>
      <c r="F17" s="1639">
        <v>1465738</v>
      </c>
      <c r="G17" s="1369">
        <v>321920</v>
      </c>
      <c r="H17" s="1639">
        <v>329392</v>
      </c>
      <c r="I17" s="1637">
        <f>+Tabla2[[#This Row],[Empleados Públicos Centralizados]]+Tabla2[[#This Row],[Empleados  Públicos ]]+Tabla2[[#This Row],[ Empleados Privados]]</f>
        <v>2117050</v>
      </c>
      <c r="J17" s="1634">
        <f t="shared" si="1"/>
        <v>22.930905624817218</v>
      </c>
    </row>
    <row r="18" spans="1:13" ht="19.5" customHeight="1">
      <c r="A18" s="1637" t="s">
        <v>726</v>
      </c>
      <c r="B18" s="1369">
        <v>103388</v>
      </c>
      <c r="C18" s="1639">
        <v>592</v>
      </c>
      <c r="D18" s="1634">
        <v>73</v>
      </c>
      <c r="E18" s="1641">
        <f t="shared" si="2"/>
        <v>104053</v>
      </c>
      <c r="F18" s="1639">
        <v>1659980</v>
      </c>
      <c r="G18" s="1369">
        <v>330733</v>
      </c>
      <c r="H18" s="1639">
        <v>361238</v>
      </c>
      <c r="I18" s="1637">
        <f>+Tabla2[[#This Row],[Empleados Públicos Centralizados]]+Tabla2[[#This Row],[Empleados  Públicos ]]+Tabla2[[#This Row],[ Empleados Privados]]</f>
        <v>2351951</v>
      </c>
      <c r="J18" s="1634">
        <f t="shared" si="1"/>
        <v>22.603394423995464</v>
      </c>
    </row>
    <row r="19" spans="1:13" ht="19.5" customHeight="1">
      <c r="A19" s="1637" t="str">
        <f>+'Resumen EEp'!O5</f>
        <v>Nov.2022</v>
      </c>
      <c r="B19" s="1369">
        <f>+'Resumen EEp'!B10</f>
        <v>97783</v>
      </c>
      <c r="C19" s="1640">
        <f>+'Resumen EEp'!B11</f>
        <v>601</v>
      </c>
      <c r="D19" s="1634">
        <f>+'Resumen EEp'!B12</f>
        <v>71</v>
      </c>
      <c r="E19" s="1641">
        <f t="shared" si="2"/>
        <v>98455</v>
      </c>
      <c r="F19" s="1640">
        <f>+'Resumen EEp'!D10</f>
        <v>1666003</v>
      </c>
      <c r="G19" s="1369">
        <f>+'Resumen EEp'!D11</f>
        <v>355385</v>
      </c>
      <c r="H19" s="1640">
        <f>+'Resumen EEp'!D12</f>
        <v>367890</v>
      </c>
      <c r="I19" s="1642">
        <f>+Tabla2[[#This Row],[Empleados Públicos Centralizados]]+Tabla2[[#This Row],[Empleados  Públicos ]]+Tabla2[[#This Row],[ Empleados Privados]]</f>
        <v>2389278</v>
      </c>
      <c r="J19" s="1634">
        <f t="shared" si="1"/>
        <v>24.267716215529937</v>
      </c>
    </row>
    <row r="20" spans="1:13" ht="20.25">
      <c r="A20" s="1638" t="s">
        <v>1151</v>
      </c>
      <c r="B20" s="1635"/>
      <c r="C20" s="1635"/>
      <c r="D20" s="1636"/>
      <c r="E20" s="1635"/>
      <c r="F20" s="1635"/>
      <c r="G20" s="1635"/>
      <c r="H20" s="1635"/>
      <c r="I20" s="1635"/>
      <c r="J20" s="1636"/>
    </row>
    <row r="21" spans="1:13" ht="19.5" customHeight="1"/>
    <row r="22" spans="1:13" ht="19.5" customHeight="1"/>
    <row r="23" spans="1:13" ht="19.5" customHeight="1">
      <c r="M23" s="747"/>
    </row>
    <row r="24" spans="1:13" ht="19.5" customHeight="1"/>
    <row r="25" spans="1:13" ht="19.5" customHeight="1"/>
    <row r="26" spans="1:13" ht="19.5" customHeight="1"/>
    <row r="27" spans="1:13" ht="19.5" customHeight="1"/>
    <row r="28" spans="1:13" ht="19.5" customHeight="1"/>
    <row r="29" spans="1:13" ht="19.5" customHeight="1"/>
    <row r="30" spans="1:13" ht="19.5" customHeight="1"/>
    <row r="31" spans="1:13" ht="19.5" customHeight="1"/>
    <row r="32" spans="1:13" ht="19.5" customHeight="1"/>
    <row r="33" ht="19.5" customHeight="1"/>
    <row r="34" ht="19.5" customHeight="1"/>
    <row r="35" ht="19.5" customHeight="1"/>
    <row r="36" ht="19.5" customHeight="1"/>
    <row r="37" ht="19.5" customHeight="1"/>
    <row r="38" ht="19.5" customHeight="1"/>
    <row r="39" ht="19.5" customHeight="1"/>
  </sheetData>
  <mergeCells count="2">
    <mergeCell ref="A1:K1"/>
    <mergeCell ref="A2:K2"/>
  </mergeCells>
  <conditionalFormatting sqref="F17:H19 B17:D19">
    <cfRule type="cellIs" dxfId="499" priority="2"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53" orientation="landscape" r:id="rId1"/>
  <drawing r:id="rId2"/>
  <tableParts count="1">
    <tablePart r:id="rId3"/>
  </tablePart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I356"/>
  <sheetViews>
    <sheetView showGridLines="0" view="pageBreakPreview" topLeftCell="A179" zoomScale="25" zoomScaleNormal="25" zoomScaleSheetLayoutView="25" workbookViewId="0">
      <selection activeCell="O343" sqref="O343"/>
    </sheetView>
  </sheetViews>
  <sheetFormatPr baseColWidth="10" defaultRowHeight="16.5"/>
  <cols>
    <col min="1" max="1" width="19.85546875" style="712" customWidth="1"/>
    <col min="2" max="2" width="35.85546875" style="712" bestFit="1" customWidth="1"/>
    <col min="3" max="3" width="40.7109375" style="712" customWidth="1"/>
    <col min="4" max="4" width="35.85546875" style="712" bestFit="1" customWidth="1"/>
    <col min="5" max="5" width="47.85546875" style="712" customWidth="1"/>
    <col min="6" max="7" width="40" style="712" customWidth="1"/>
    <col min="8" max="8" width="38.5703125" style="712" customWidth="1"/>
    <col min="9" max="9" width="49.28515625" style="712" customWidth="1"/>
    <col min="10" max="10" width="38.140625" style="712" customWidth="1"/>
    <col min="11" max="11" width="51" style="712" customWidth="1"/>
    <col min="12" max="12" width="37.85546875" style="712" customWidth="1"/>
    <col min="13" max="13" width="45.5703125" style="712" customWidth="1"/>
    <col min="14" max="17" width="36.42578125" style="665" customWidth="1"/>
    <col min="18" max="16384" width="11.42578125" style="665"/>
  </cols>
  <sheetData>
    <row r="1" spans="1:13" ht="169.5" customHeight="1">
      <c r="A1" s="2094" t="s">
        <v>975</v>
      </c>
      <c r="B1" s="2094"/>
      <c r="C1" s="2094"/>
      <c r="D1" s="2094"/>
      <c r="E1" s="2094"/>
      <c r="F1" s="2094"/>
      <c r="G1" s="2094"/>
      <c r="H1" s="2094"/>
      <c r="I1" s="2094"/>
      <c r="J1" s="2094"/>
      <c r="K1" s="2094"/>
      <c r="L1" s="2094"/>
      <c r="M1" s="2095"/>
    </row>
    <row r="2" spans="1:13" ht="24.75" customHeight="1">
      <c r="A2" s="725"/>
      <c r="B2" s="725"/>
      <c r="C2" s="725"/>
      <c r="D2" s="725"/>
      <c r="E2" s="725"/>
      <c r="F2" s="725"/>
      <c r="G2" s="725"/>
      <c r="H2" s="725"/>
      <c r="I2" s="725"/>
      <c r="J2" s="725"/>
      <c r="K2" s="725"/>
      <c r="L2" s="725"/>
      <c r="M2" s="725"/>
    </row>
    <row r="3" spans="1:13" ht="66" customHeight="1">
      <c r="A3" s="2097" t="s">
        <v>1039</v>
      </c>
      <c r="B3" s="2097"/>
      <c r="C3" s="2097"/>
      <c r="D3" s="2097"/>
      <c r="E3" s="2097"/>
      <c r="F3" s="2097"/>
      <c r="G3" s="2097"/>
      <c r="H3" s="2097"/>
      <c r="I3" s="2097"/>
      <c r="J3" s="2097"/>
      <c r="K3" s="2097"/>
      <c r="L3" s="2097"/>
      <c r="M3" s="2098"/>
    </row>
    <row r="6" spans="1:13" ht="24" customHeight="1">
      <c r="E6" s="713"/>
    </row>
    <row r="7" spans="1:13" s="666" customFormat="1" ht="65.25" customHeight="1">
      <c r="A7" s="2096" t="s">
        <v>976</v>
      </c>
      <c r="B7" s="2096"/>
      <c r="C7" s="2096"/>
      <c r="D7" s="2096"/>
      <c r="E7" s="722"/>
      <c r="F7" s="2096" t="s">
        <v>1049</v>
      </c>
      <c r="G7" s="2096"/>
      <c r="H7" s="2096"/>
      <c r="I7" s="2096"/>
      <c r="J7" s="2096"/>
      <c r="K7" s="2096"/>
      <c r="L7" s="2096"/>
      <c r="M7" s="2096"/>
    </row>
    <row r="8" spans="1:13" ht="9" customHeight="1"/>
    <row r="9" spans="1:13" ht="41.25">
      <c r="A9" s="717"/>
      <c r="B9" s="723" t="s">
        <v>41</v>
      </c>
      <c r="C9" s="724"/>
      <c r="D9" s="723" t="s">
        <v>79</v>
      </c>
      <c r="F9" s="2100"/>
      <c r="G9" s="2100"/>
      <c r="H9" s="2100"/>
      <c r="I9" s="2100"/>
    </row>
    <row r="10" spans="1:13" ht="60">
      <c r="A10" s="717"/>
      <c r="B10" s="1516">
        <f>+'III.1.5.Afil. SFS x sexo'!M20</f>
        <v>0.50164930475884539</v>
      </c>
      <c r="C10" s="724"/>
      <c r="D10" s="1370">
        <f>+'III.1.5.Afil. SFS x sexo'!K20</f>
        <v>0.49835069524115461</v>
      </c>
    </row>
    <row r="11" spans="1:13" ht="35.25">
      <c r="B11" s="714"/>
      <c r="C11" s="715"/>
    </row>
    <row r="12" spans="1:13" ht="60">
      <c r="C12" s="716"/>
      <c r="E12" s="717"/>
    </row>
    <row r="13" spans="1:13" ht="50.25" customHeight="1">
      <c r="F13" s="716"/>
      <c r="G13" s="716"/>
      <c r="H13" s="716"/>
      <c r="I13" s="716"/>
      <c r="J13" s="716"/>
    </row>
    <row r="14" spans="1:13" ht="16.5" customHeight="1">
      <c r="E14" s="716"/>
      <c r="F14" s="716"/>
      <c r="G14" s="716"/>
      <c r="H14" s="716"/>
      <c r="I14" s="716"/>
      <c r="J14" s="716"/>
    </row>
    <row r="15" spans="1:13" ht="35.25">
      <c r="G15" s="718"/>
      <c r="H15" s="718"/>
      <c r="J15" s="713"/>
    </row>
    <row r="16" spans="1:13" ht="42.75" customHeight="1">
      <c r="G16" s="713"/>
      <c r="H16" s="713"/>
    </row>
    <row r="17" spans="1:35" ht="43.5" customHeight="1">
      <c r="G17" s="715"/>
      <c r="H17" s="715"/>
    </row>
    <row r="18" spans="1:35" ht="31.5" customHeight="1">
      <c r="G18" s="715"/>
      <c r="H18" s="715"/>
    </row>
    <row r="19" spans="1:35" ht="16.5" customHeight="1">
      <c r="G19" s="716"/>
      <c r="H19" s="716"/>
    </row>
    <row r="20" spans="1:35" ht="126" customHeight="1">
      <c r="J20" s="719"/>
    </row>
    <row r="21" spans="1:35" ht="16.5" customHeight="1">
      <c r="C21" s="720"/>
      <c r="J21" s="720"/>
    </row>
    <row r="22" spans="1:35" ht="81" customHeight="1">
      <c r="C22" s="720"/>
      <c r="J22" s="720"/>
    </row>
    <row r="23" spans="1:35" ht="133.5" customHeight="1">
      <c r="C23" s="720"/>
      <c r="J23" s="720"/>
    </row>
    <row r="24" spans="1:35" s="666" customFormat="1" ht="50.25" customHeight="1">
      <c r="A24" s="2096" t="s">
        <v>977</v>
      </c>
      <c r="B24" s="2096"/>
      <c r="C24" s="2096"/>
      <c r="D24" s="2096"/>
      <c r="E24" s="2096"/>
      <c r="F24" s="2096"/>
      <c r="G24" s="2096"/>
      <c r="H24" s="718"/>
      <c r="I24" s="2096" t="s">
        <v>978</v>
      </c>
      <c r="J24" s="2096"/>
      <c r="K24" s="2096"/>
      <c r="L24" s="2096"/>
      <c r="M24" s="2096"/>
      <c r="N24" s="665"/>
      <c r="O24" s="665"/>
      <c r="P24" s="665"/>
      <c r="Q24" s="665"/>
      <c r="R24" s="665"/>
      <c r="S24" s="665"/>
      <c r="T24" s="665"/>
      <c r="U24" s="665"/>
      <c r="V24" s="665"/>
      <c r="W24" s="665"/>
      <c r="X24" s="665"/>
      <c r="Y24" s="665"/>
      <c r="Z24" s="665"/>
      <c r="AA24" s="665"/>
      <c r="AB24" s="665"/>
      <c r="AC24" s="665"/>
      <c r="AD24" s="665"/>
      <c r="AE24" s="665"/>
      <c r="AF24" s="665"/>
      <c r="AG24" s="665"/>
      <c r="AH24" s="665"/>
      <c r="AI24" s="665"/>
    </row>
    <row r="25" spans="1:35" ht="6.75" customHeight="1">
      <c r="O25" s="726" t="s">
        <v>986</v>
      </c>
      <c r="P25" s="727" t="s">
        <v>987</v>
      </c>
      <c r="Q25" s="727" t="s">
        <v>988</v>
      </c>
      <c r="R25" s="728" t="s">
        <v>990</v>
      </c>
    </row>
    <row r="26" spans="1:35" ht="16.5" customHeight="1">
      <c r="C26" s="720"/>
      <c r="J26" s="720"/>
      <c r="O26" s="729" t="s">
        <v>1028</v>
      </c>
      <c r="P26" s="730">
        <v>40909</v>
      </c>
      <c r="Q26" s="730">
        <v>41639</v>
      </c>
      <c r="R26" s="731">
        <v>181.34</v>
      </c>
    </row>
    <row r="27" spans="1:35" ht="27">
      <c r="C27" s="719"/>
      <c r="L27" s="719"/>
      <c r="O27" s="729" t="s">
        <v>1029</v>
      </c>
      <c r="P27" s="730">
        <v>41640</v>
      </c>
      <c r="Q27" s="730">
        <v>42735</v>
      </c>
      <c r="R27" s="731">
        <v>201.34</v>
      </c>
    </row>
    <row r="28" spans="1:35" ht="27">
      <c r="C28" s="719"/>
      <c r="L28" s="719"/>
      <c r="O28" s="729" t="s">
        <v>1030</v>
      </c>
      <c r="P28" s="730">
        <v>42736</v>
      </c>
      <c r="Q28" s="730">
        <v>43131</v>
      </c>
      <c r="R28" s="731">
        <v>216.38</v>
      </c>
    </row>
    <row r="29" spans="1:35" ht="27">
      <c r="L29" s="719"/>
      <c r="O29" s="729" t="s">
        <v>1031</v>
      </c>
      <c r="P29" s="730">
        <v>43132</v>
      </c>
      <c r="Q29" s="730">
        <v>43921</v>
      </c>
      <c r="R29" s="731">
        <v>220.38</v>
      </c>
    </row>
    <row r="30" spans="1:35" ht="23.25">
      <c r="O30" s="729" t="s">
        <v>1032</v>
      </c>
      <c r="P30" s="730">
        <v>43922</v>
      </c>
      <c r="Q30" s="730">
        <v>44561</v>
      </c>
      <c r="R30" s="731">
        <v>237.38</v>
      </c>
    </row>
    <row r="31" spans="1:35" ht="23.25">
      <c r="O31" s="729" t="s">
        <v>1034</v>
      </c>
      <c r="P31" s="730">
        <v>44562</v>
      </c>
      <c r="Q31" s="730" t="s">
        <v>1026</v>
      </c>
      <c r="R31" s="731">
        <v>259.43</v>
      </c>
    </row>
    <row r="41" ht="37.5" customHeight="1"/>
    <row r="51" spans="1:13" ht="86.25" customHeight="1"/>
    <row r="60" spans="1:13" ht="45">
      <c r="A60" s="2096" t="s">
        <v>1043</v>
      </c>
      <c r="B60" s="2096"/>
      <c r="C60" s="2096"/>
      <c r="D60" s="2096"/>
      <c r="E60" s="2096"/>
      <c r="F60" s="2096"/>
      <c r="G60" s="2096"/>
      <c r="I60" s="2096" t="s">
        <v>1050</v>
      </c>
      <c r="J60" s="2096"/>
      <c r="K60" s="2096"/>
      <c r="L60" s="2096"/>
      <c r="M60" s="2096"/>
    </row>
    <row r="77" ht="65.25" customHeight="1"/>
    <row r="78" ht="95.25" customHeight="1"/>
    <row r="88" spans="9:35" ht="56.25">
      <c r="I88" s="2099" t="s">
        <v>1044</v>
      </c>
      <c r="J88" s="2099"/>
      <c r="K88" s="2099"/>
      <c r="L88" s="2099"/>
      <c r="M88" s="2099"/>
      <c r="N88" s="666"/>
      <c r="O88" s="666"/>
      <c r="P88" s="666"/>
      <c r="Q88" s="666"/>
      <c r="R88" s="666"/>
      <c r="S88" s="666"/>
      <c r="T88" s="666"/>
      <c r="U88" s="666"/>
      <c r="V88" s="666"/>
      <c r="W88" s="666"/>
      <c r="X88" s="666"/>
      <c r="Y88" s="666"/>
      <c r="Z88" s="666"/>
      <c r="AA88" s="666"/>
      <c r="AB88" s="666"/>
      <c r="AC88" s="666"/>
      <c r="AD88" s="666"/>
      <c r="AE88" s="666"/>
      <c r="AF88" s="666"/>
      <c r="AG88" s="666"/>
      <c r="AH88" s="666"/>
      <c r="AI88" s="666"/>
    </row>
    <row r="120" spans="2:35" ht="72" customHeight="1"/>
    <row r="121" spans="2:35" hidden="1"/>
    <row r="124" spans="2:35" s="666" customFormat="1" ht="101.25" customHeight="1">
      <c r="B124" s="722"/>
      <c r="D124" s="732"/>
      <c r="E124" s="2099" t="s">
        <v>1051</v>
      </c>
      <c r="F124" s="2099"/>
      <c r="G124" s="2099"/>
      <c r="H124" s="2099"/>
      <c r="I124" s="2099"/>
      <c r="J124" s="2099"/>
      <c r="K124" s="2099"/>
      <c r="L124" s="722"/>
      <c r="M124" s="722"/>
      <c r="N124" s="665"/>
      <c r="O124" s="665"/>
      <c r="P124" s="665"/>
      <c r="Q124" s="665"/>
      <c r="R124" s="665"/>
      <c r="S124" s="665"/>
      <c r="T124" s="665"/>
      <c r="U124" s="665"/>
      <c r="V124" s="665"/>
      <c r="W124" s="665"/>
      <c r="X124" s="665"/>
      <c r="Y124" s="665"/>
      <c r="Z124" s="665"/>
      <c r="AA124" s="665"/>
      <c r="AB124" s="665"/>
      <c r="AC124" s="665"/>
      <c r="AD124" s="665"/>
      <c r="AE124" s="665"/>
      <c r="AF124" s="665"/>
      <c r="AG124" s="665"/>
      <c r="AH124" s="665"/>
      <c r="AI124" s="665"/>
    </row>
    <row r="132" spans="2:4">
      <c r="B132" s="721"/>
      <c r="C132" s="721"/>
      <c r="D132" s="721"/>
    </row>
    <row r="152" ht="5.25" customHeight="1"/>
    <row r="182" spans="1:13" ht="68.25" customHeight="1">
      <c r="A182" s="2097" t="s">
        <v>958</v>
      </c>
      <c r="B182" s="2097"/>
      <c r="C182" s="2097"/>
      <c r="D182" s="2097"/>
      <c r="E182" s="2097"/>
      <c r="F182" s="2097"/>
      <c r="G182" s="2097"/>
      <c r="H182" s="2097"/>
      <c r="I182" s="2097"/>
      <c r="J182" s="2097"/>
      <c r="K182" s="2097"/>
      <c r="L182" s="2097"/>
      <c r="M182" s="2098"/>
    </row>
    <row r="183" spans="1:13" ht="30.75" customHeight="1">
      <c r="D183" s="665"/>
      <c r="E183" s="665"/>
      <c r="F183" s="665"/>
      <c r="G183" s="665"/>
      <c r="H183" s="665"/>
      <c r="I183" s="665"/>
      <c r="J183" s="665"/>
    </row>
    <row r="185" spans="1:13" s="1468" customFormat="1" ht="62.25" customHeight="1">
      <c r="A185" s="2102" t="s">
        <v>1040</v>
      </c>
      <c r="B185" s="2102"/>
      <c r="C185" s="2102"/>
      <c r="D185" s="2102"/>
      <c r="E185" s="2102"/>
      <c r="F185" s="2102"/>
      <c r="G185" s="1467"/>
      <c r="H185" s="1467"/>
      <c r="I185" s="2102" t="s">
        <v>1041</v>
      </c>
      <c r="J185" s="2102"/>
      <c r="K185" s="2102"/>
      <c r="L185" s="2102"/>
      <c r="M185" s="2102"/>
    </row>
    <row r="186" spans="1:13" s="1498" customFormat="1" ht="41.25" customHeight="1">
      <c r="A186" s="1496"/>
      <c r="B186" s="1496"/>
      <c r="C186" s="1496"/>
      <c r="D186" s="1496"/>
      <c r="E186" s="1496"/>
      <c r="F186" s="1496"/>
      <c r="G186" s="1496"/>
      <c r="H186" s="1496"/>
      <c r="I186" s="1497"/>
      <c r="J186" s="2103" t="s">
        <v>1042</v>
      </c>
      <c r="K186" s="2103"/>
      <c r="L186" s="2103"/>
      <c r="M186" s="1496"/>
    </row>
    <row r="189" spans="1:13" ht="45" customHeight="1"/>
    <row r="232" spans="1:15">
      <c r="D232" s="665"/>
      <c r="E232" s="665"/>
      <c r="F232" s="665"/>
      <c r="G232" s="665"/>
    </row>
    <row r="234" spans="1:15" ht="44.25" customHeight="1">
      <c r="A234" s="2102" t="s">
        <v>1201</v>
      </c>
      <c r="B234" s="2102"/>
      <c r="C234" s="2102"/>
      <c r="D234" s="2102"/>
      <c r="E234" s="2102"/>
      <c r="F234" s="2102"/>
      <c r="G234" s="2102"/>
      <c r="H234" s="1509"/>
      <c r="I234" s="2102" t="s">
        <v>1205</v>
      </c>
      <c r="J234" s="2102"/>
      <c r="K234" s="2102"/>
      <c r="L234" s="2102"/>
      <c r="M234" s="2102"/>
      <c r="N234" s="1509"/>
      <c r="O234" s="1509"/>
    </row>
    <row r="255" spans="2:5">
      <c r="B255" s="665"/>
      <c r="C255" s="665"/>
      <c r="D255" s="665"/>
      <c r="E255" s="665"/>
    </row>
    <row r="277" spans="1:13" ht="73.5" customHeight="1"/>
    <row r="278" spans="1:13" ht="73.5" customHeight="1"/>
    <row r="279" spans="1:13" ht="73.5" customHeight="1"/>
    <row r="280" spans="1:13" ht="70.5" customHeight="1"/>
    <row r="281" spans="1:13" ht="99" customHeight="1"/>
    <row r="282" spans="1:13" ht="58.5" customHeight="1">
      <c r="A282" s="2097" t="s">
        <v>959</v>
      </c>
      <c r="B282" s="2097"/>
      <c r="C282" s="2097"/>
      <c r="D282" s="2097"/>
      <c r="E282" s="2097"/>
      <c r="F282" s="2097"/>
      <c r="G282" s="2097"/>
      <c r="H282" s="2097"/>
      <c r="I282" s="2097"/>
      <c r="J282" s="2097"/>
      <c r="K282" s="2097"/>
      <c r="L282" s="2097"/>
      <c r="M282" s="2098"/>
    </row>
    <row r="285" spans="1:13" s="1469" customFormat="1" ht="93.75" customHeight="1">
      <c r="B285" s="2101" t="s">
        <v>1202</v>
      </c>
      <c r="C285" s="2101"/>
      <c r="D285" s="2101"/>
      <c r="E285" s="2101"/>
      <c r="F285" s="2101"/>
      <c r="G285" s="1470"/>
      <c r="H285" s="2101" t="s">
        <v>1045</v>
      </c>
      <c r="I285" s="2101"/>
      <c r="J285" s="2101"/>
      <c r="K285" s="2101"/>
      <c r="L285" s="2101"/>
      <c r="M285" s="2101"/>
    </row>
    <row r="286" spans="1:13" s="191" customFormat="1" ht="15"/>
    <row r="287" spans="1:13" s="191" customFormat="1" ht="15"/>
    <row r="288" spans="1:13" s="191" customFormat="1" ht="15"/>
    <row r="289" s="191" customFormat="1" ht="15"/>
    <row r="290" s="191" customFormat="1" ht="15"/>
    <row r="291" s="191" customFormat="1" ht="15"/>
    <row r="292" s="191" customFormat="1" ht="42" customHeight="1"/>
    <row r="293" s="191" customFormat="1" ht="33" customHeight="1"/>
    <row r="294" s="191" customFormat="1" ht="33" customHeight="1"/>
    <row r="295" s="191" customFormat="1" ht="33" customHeight="1"/>
    <row r="296" s="191" customFormat="1" ht="73.5" customHeight="1"/>
    <row r="297" s="191" customFormat="1" ht="33" customHeight="1"/>
    <row r="298" s="191" customFormat="1" ht="33" customHeight="1"/>
    <row r="299" s="191" customFormat="1" ht="15"/>
    <row r="300" s="191" customFormat="1" ht="15"/>
    <row r="301" s="191" customFormat="1" ht="15"/>
    <row r="302" s="191" customFormat="1" ht="15"/>
    <row r="303" s="191" customFormat="1" ht="15"/>
    <row r="304" s="191" customFormat="1" ht="15"/>
    <row r="305" s="191" customFormat="1" ht="15"/>
    <row r="306" s="191" customFormat="1" ht="15"/>
    <row r="307" s="191" customFormat="1" ht="15"/>
    <row r="308" s="191" customFormat="1" ht="15"/>
    <row r="309" s="191" customFormat="1" ht="15"/>
    <row r="310" s="191" customFormat="1" ht="15"/>
    <row r="311" s="191" customFormat="1" ht="15"/>
    <row r="312" s="191" customFormat="1" ht="15"/>
    <row r="313" s="191" customFormat="1" ht="15"/>
    <row r="314" s="191" customFormat="1" ht="15"/>
    <row r="315" s="191" customFormat="1" ht="15"/>
    <row r="316" s="191" customFormat="1" ht="15"/>
    <row r="317" s="191" customFormat="1" ht="15"/>
    <row r="318" s="191" customFormat="1" ht="15"/>
    <row r="319" s="191" customFormat="1" ht="15"/>
    <row r="320" s="191" customFormat="1" ht="15"/>
    <row r="321" spans="7:11" s="191" customFormat="1" ht="15"/>
    <row r="322" spans="7:11" s="191" customFormat="1" ht="15"/>
    <row r="323" spans="7:11" s="191" customFormat="1" ht="15"/>
    <row r="324" spans="7:11" s="191" customFormat="1" ht="15"/>
    <row r="325" spans="7:11" s="191" customFormat="1" ht="15"/>
    <row r="326" spans="7:11" s="191" customFormat="1" ht="15"/>
    <row r="327" spans="7:11" s="191" customFormat="1" ht="27" customHeight="1">
      <c r="G327" s="1466"/>
      <c r="H327" s="1466"/>
      <c r="I327" s="1466"/>
      <c r="J327" s="1466"/>
      <c r="K327" s="1466"/>
    </row>
    <row r="328" spans="7:11" s="191" customFormat="1" ht="15"/>
    <row r="329" spans="7:11" s="191" customFormat="1" ht="15"/>
    <row r="330" spans="7:11" s="191" customFormat="1" ht="15"/>
    <row r="331" spans="7:11" s="191" customFormat="1" ht="15"/>
    <row r="332" spans="7:11" s="1469" customFormat="1" ht="46.5"/>
    <row r="333" spans="7:11" s="1469" customFormat="1" ht="46.5"/>
    <row r="334" spans="7:11" s="191" customFormat="1" ht="15"/>
    <row r="335" spans="7:11" s="191" customFormat="1" ht="15"/>
    <row r="336" spans="7:11" s="191" customFormat="1" ht="15"/>
    <row r="337" spans="1:13" s="191" customFormat="1" ht="15"/>
    <row r="338" spans="1:13" s="191" customFormat="1" ht="15"/>
    <row r="339" spans="1:13" s="191" customFormat="1" ht="15"/>
    <row r="340" spans="1:13" s="191" customFormat="1" ht="15"/>
    <row r="341" spans="1:13" s="191" customFormat="1" ht="15"/>
    <row r="342" spans="1:13" s="191" customFormat="1" ht="15"/>
    <row r="343" spans="1:13" s="191" customFormat="1" ht="15"/>
    <row r="344" spans="1:13" s="191" customFormat="1" ht="15"/>
    <row r="345" spans="1:13" s="191" customFormat="1" ht="15"/>
    <row r="346" spans="1:13" s="191" customFormat="1" ht="15"/>
    <row r="347" spans="1:13" s="191" customFormat="1" ht="15"/>
    <row r="348" spans="1:13" s="191" customFormat="1" ht="45">
      <c r="A348" s="2101" t="s">
        <v>1047</v>
      </c>
      <c r="B348" s="2101"/>
      <c r="C348" s="2101"/>
      <c r="D348" s="2101"/>
      <c r="E348" s="2101"/>
      <c r="F348" s="2101"/>
      <c r="G348" s="2101" t="s">
        <v>1046</v>
      </c>
      <c r="H348" s="2101"/>
      <c r="I348" s="2101"/>
      <c r="J348" s="2101"/>
      <c r="K348" s="2101"/>
      <c r="L348" s="2101"/>
      <c r="M348" s="2101"/>
    </row>
    <row r="349" spans="1:13" s="191" customFormat="1" ht="45">
      <c r="A349" s="2101" t="s">
        <v>1048</v>
      </c>
      <c r="B349" s="2101"/>
      <c r="C349" s="2101"/>
      <c r="D349" s="2101"/>
      <c r="E349" s="2101"/>
      <c r="F349" s="2101"/>
    </row>
    <row r="350" spans="1:13" s="191" customFormat="1" ht="15"/>
    <row r="351" spans="1:13" s="191" customFormat="1" ht="15"/>
    <row r="352" spans="1:13" s="191" customFormat="1" ht="15"/>
    <row r="353" s="191" customFormat="1" ht="15"/>
    <row r="354" s="191" customFormat="1" ht="15"/>
    <row r="355" s="191" customFormat="1" ht="15"/>
    <row r="356" s="191" customFormat="1" ht="15"/>
  </sheetData>
  <mergeCells count="23">
    <mergeCell ref="A348:F348"/>
    <mergeCell ref="A349:F349"/>
    <mergeCell ref="A185:F185"/>
    <mergeCell ref="I185:M185"/>
    <mergeCell ref="G348:M348"/>
    <mergeCell ref="B285:F285"/>
    <mergeCell ref="J186:L186"/>
    <mergeCell ref="A282:M282"/>
    <mergeCell ref="H285:M285"/>
    <mergeCell ref="A234:G234"/>
    <mergeCell ref="I234:M234"/>
    <mergeCell ref="A182:M182"/>
    <mergeCell ref="I88:M88"/>
    <mergeCell ref="E124:K124"/>
    <mergeCell ref="F9:I9"/>
    <mergeCell ref="A3:M3"/>
    <mergeCell ref="A1:M1"/>
    <mergeCell ref="A24:G24"/>
    <mergeCell ref="F7:M7"/>
    <mergeCell ref="A60:G60"/>
    <mergeCell ref="A7:D7"/>
    <mergeCell ref="I60:M60"/>
    <mergeCell ref="I24:M24"/>
  </mergeCells>
  <pageMargins left="0.70866141732283472" right="0.70866141732283472" top="0.47244094488188981" bottom="0.47" header="0.15748031496062992" footer="0.31496062992125984"/>
  <pageSetup scale="15" fitToHeight="0" orientation="portrait" r:id="rId1"/>
  <rowBreaks count="2" manualBreakCount="2">
    <brk id="181" max="12" man="1"/>
    <brk id="396" max="12" man="1"/>
  </rowBreak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0">
    <tabColor rgb="FF0070C0"/>
    <pageSetUpPr fitToPage="1"/>
  </sheetPr>
  <dimension ref="B1:V52"/>
  <sheetViews>
    <sheetView showGridLines="0" view="pageBreakPreview" topLeftCell="A13" zoomScale="70" zoomScaleNormal="70" zoomScaleSheetLayoutView="70" workbookViewId="0">
      <selection activeCell="B4" sqref="B4:H20"/>
    </sheetView>
  </sheetViews>
  <sheetFormatPr baseColWidth="10" defaultColWidth="11.42578125" defaultRowHeight="14.25"/>
  <cols>
    <col min="1" max="1" width="1.28515625" style="712" customWidth="1"/>
    <col min="2" max="3" width="16.140625" style="712" customWidth="1"/>
    <col min="4" max="4" width="14.42578125" style="712" customWidth="1"/>
    <col min="5" max="5" width="15.7109375" style="712" customWidth="1"/>
    <col min="6" max="6" width="15" style="712" customWidth="1"/>
    <col min="7" max="7" width="18" style="712" customWidth="1"/>
    <col min="8" max="8" width="18.42578125" style="712" customWidth="1"/>
    <col min="9" max="9" width="11.42578125" style="712"/>
    <col min="10" max="10" width="20.42578125" style="712" customWidth="1"/>
    <col min="11" max="11" width="9.5703125" style="712" customWidth="1"/>
    <col min="12" max="15" width="11.42578125" style="712"/>
    <col min="16" max="16" width="12.5703125" style="712" bestFit="1" customWidth="1"/>
    <col min="17" max="17" width="13.140625" style="712" bestFit="1" customWidth="1"/>
    <col min="18" max="18" width="12.85546875" style="712" bestFit="1" customWidth="1"/>
    <col min="19" max="19" width="13.42578125" style="712" bestFit="1" customWidth="1"/>
    <col min="20" max="20" width="14" style="712" bestFit="1" customWidth="1"/>
    <col min="21" max="21" width="13.5703125" style="712" bestFit="1" customWidth="1"/>
    <col min="22" max="22" width="13" style="712" bestFit="1" customWidth="1"/>
    <col min="23" max="16384" width="11.42578125" style="712"/>
  </cols>
  <sheetData>
    <row r="1" spans="2:22" s="1794" customFormat="1" ht="51.75" customHeight="1">
      <c r="B1" s="2111" t="s">
        <v>743</v>
      </c>
      <c r="C1" s="2111"/>
      <c r="D1" s="2111"/>
      <c r="E1" s="2111"/>
      <c r="F1" s="2111"/>
      <c r="G1" s="2111"/>
      <c r="H1" s="2111"/>
      <c r="I1" s="2111"/>
      <c r="J1" s="2111"/>
      <c r="K1" s="2111"/>
      <c r="L1" s="2111"/>
      <c r="M1" s="2111"/>
    </row>
    <row r="2" spans="2:22" s="1794" customFormat="1" ht="29.25" customHeight="1">
      <c r="B2" s="2112" t="str">
        <f>+'Resumen EEp'!O4</f>
        <v>Período:  Diciembre 2008 - Noviembre 2022</v>
      </c>
      <c r="C2" s="2112"/>
      <c r="D2" s="2112"/>
      <c r="E2" s="2112"/>
      <c r="F2" s="2112"/>
      <c r="G2" s="2112"/>
      <c r="H2" s="2112"/>
      <c r="I2" s="2112"/>
      <c r="J2" s="2112"/>
      <c r="K2" s="2112"/>
      <c r="L2" s="2112"/>
      <c r="M2" s="2112"/>
      <c r="R2" s="1794">
        <v>-1</v>
      </c>
    </row>
    <row r="3" spans="2:22" ht="19.5" customHeight="1"/>
    <row r="4" spans="2:22" ht="27" customHeight="1">
      <c r="B4" s="1356"/>
      <c r="C4" s="2110" t="s">
        <v>208</v>
      </c>
      <c r="D4" s="2110"/>
      <c r="E4" s="2110"/>
      <c r="F4" s="2107" t="s">
        <v>10</v>
      </c>
      <c r="G4" s="2108"/>
      <c r="H4" s="2109"/>
      <c r="P4" s="1356"/>
      <c r="Q4" s="2113" t="s">
        <v>208</v>
      </c>
      <c r="R4" s="2113"/>
      <c r="S4" s="2113"/>
      <c r="T4" s="2104" t="s">
        <v>10</v>
      </c>
      <c r="U4" s="2105"/>
      <c r="V4" s="2106"/>
    </row>
    <row r="5" spans="2:22" ht="27" customHeight="1">
      <c r="B5" s="1804" t="s">
        <v>94</v>
      </c>
      <c r="C5" s="1805" t="s">
        <v>14</v>
      </c>
      <c r="D5" s="1805" t="s">
        <v>15</v>
      </c>
      <c r="E5" s="1806" t="s">
        <v>1</v>
      </c>
      <c r="F5" s="1805" t="s">
        <v>1165</v>
      </c>
      <c r="G5" s="1805" t="s">
        <v>1166</v>
      </c>
      <c r="H5" s="1806" t="s">
        <v>1167</v>
      </c>
    </row>
    <row r="6" spans="2:22" ht="18" customHeight="1">
      <c r="B6" s="1404">
        <v>39783</v>
      </c>
      <c r="C6" s="1405">
        <v>1165631</v>
      </c>
      <c r="D6" s="1405">
        <v>818089</v>
      </c>
      <c r="E6" s="1406">
        <v>1983720</v>
      </c>
      <c r="F6" s="1405">
        <v>634008</v>
      </c>
      <c r="G6" s="1405">
        <v>484285</v>
      </c>
      <c r="H6" s="1406">
        <v>1118293</v>
      </c>
      <c r="I6" s="849"/>
      <c r="J6" s="849"/>
      <c r="K6" s="1087"/>
      <c r="L6" s="712" t="s">
        <v>6</v>
      </c>
    </row>
    <row r="7" spans="2:22" ht="18" customHeight="1">
      <c r="B7" s="1404">
        <v>40148</v>
      </c>
      <c r="C7" s="1405">
        <v>1281904</v>
      </c>
      <c r="D7" s="1405">
        <v>911986</v>
      </c>
      <c r="E7" s="1406">
        <v>2193890</v>
      </c>
      <c r="F7" s="1405">
        <v>675015</v>
      </c>
      <c r="G7" s="1405">
        <v>514586</v>
      </c>
      <c r="H7" s="1406">
        <v>1189601</v>
      </c>
      <c r="I7" s="849"/>
      <c r="J7" s="849"/>
    </row>
    <row r="8" spans="2:22" ht="18" customHeight="1">
      <c r="B8" s="1404">
        <v>40513</v>
      </c>
      <c r="C8" s="1405">
        <v>1383536</v>
      </c>
      <c r="D8" s="1405">
        <v>991247</v>
      </c>
      <c r="E8" s="1406">
        <v>2374783</v>
      </c>
      <c r="F8" s="1405">
        <v>702422</v>
      </c>
      <c r="G8" s="1405">
        <v>540358</v>
      </c>
      <c r="H8" s="1406">
        <v>1242780</v>
      </c>
      <c r="I8" s="849"/>
      <c r="J8" s="849"/>
    </row>
    <row r="9" spans="2:22" ht="18" customHeight="1">
      <c r="B9" s="1404">
        <v>40878</v>
      </c>
      <c r="C9" s="1405">
        <v>1480731</v>
      </c>
      <c r="D9" s="1405">
        <v>1072243</v>
      </c>
      <c r="E9" s="1406">
        <v>2552974</v>
      </c>
      <c r="F9" s="1405">
        <v>726141</v>
      </c>
      <c r="G9" s="1405">
        <v>564996</v>
      </c>
      <c r="H9" s="1406">
        <v>1291137</v>
      </c>
      <c r="I9" s="849"/>
      <c r="J9" s="849"/>
    </row>
    <row r="10" spans="2:22" ht="18" customHeight="1">
      <c r="B10" s="1404">
        <v>41244</v>
      </c>
      <c r="C10" s="1405">
        <v>1570504</v>
      </c>
      <c r="D10" s="1405">
        <v>1143945</v>
      </c>
      <c r="E10" s="1406">
        <v>2714449</v>
      </c>
      <c r="F10" s="1405">
        <v>770060</v>
      </c>
      <c r="G10" s="1405">
        <v>606906</v>
      </c>
      <c r="H10" s="1406">
        <v>1376966</v>
      </c>
      <c r="I10" s="849"/>
      <c r="J10" s="849"/>
    </row>
    <row r="11" spans="2:22" ht="18" customHeight="1">
      <c r="B11" s="1404">
        <v>41609</v>
      </c>
      <c r="C11" s="1405">
        <v>1661097</v>
      </c>
      <c r="D11" s="1405">
        <v>1220033</v>
      </c>
      <c r="E11" s="1406">
        <v>2881130</v>
      </c>
      <c r="F11" s="1405">
        <v>835620</v>
      </c>
      <c r="G11" s="1405">
        <v>672772</v>
      </c>
      <c r="H11" s="1406">
        <v>1508392</v>
      </c>
      <c r="I11" s="849"/>
      <c r="J11" s="849"/>
    </row>
    <row r="12" spans="2:22" ht="18" customHeight="1">
      <c r="B12" s="1404">
        <v>41974</v>
      </c>
      <c r="C12" s="1405">
        <v>1759926</v>
      </c>
      <c r="D12" s="1405">
        <v>1309974</v>
      </c>
      <c r="E12" s="1406">
        <v>3069900</v>
      </c>
      <c r="F12" s="1405">
        <v>892937</v>
      </c>
      <c r="G12" s="1405">
        <v>724170</v>
      </c>
      <c r="H12" s="1406">
        <v>1617107</v>
      </c>
    </row>
    <row r="13" spans="2:22" ht="18" customHeight="1">
      <c r="B13" s="1404">
        <v>42339</v>
      </c>
      <c r="C13" s="1405">
        <v>1864734</v>
      </c>
      <c r="D13" s="1405">
        <v>1405023</v>
      </c>
      <c r="E13" s="1406">
        <v>3269757</v>
      </c>
      <c r="F13" s="1405">
        <v>958167</v>
      </c>
      <c r="G13" s="1405">
        <v>767635</v>
      </c>
      <c r="H13" s="1406">
        <v>1725802</v>
      </c>
    </row>
    <row r="14" spans="2:22" ht="18" customHeight="1">
      <c r="B14" s="1404">
        <v>42720</v>
      </c>
      <c r="C14" s="1405">
        <v>1974015</v>
      </c>
      <c r="D14" s="1405">
        <v>1499879</v>
      </c>
      <c r="E14" s="1406">
        <v>3473894</v>
      </c>
      <c r="F14" s="1405">
        <v>1021381</v>
      </c>
      <c r="G14" s="1405">
        <v>815723</v>
      </c>
      <c r="H14" s="1406">
        <v>1837104</v>
      </c>
    </row>
    <row r="15" spans="2:22" ht="18" customHeight="1">
      <c r="B15" s="1404" t="s">
        <v>462</v>
      </c>
      <c r="C15" s="1405">
        <v>2098283</v>
      </c>
      <c r="D15" s="1405">
        <v>1605072</v>
      </c>
      <c r="E15" s="1406">
        <v>3703355</v>
      </c>
      <c r="F15" s="1405">
        <v>1067270</v>
      </c>
      <c r="G15" s="1405">
        <v>868698</v>
      </c>
      <c r="H15" s="1406">
        <v>1935968</v>
      </c>
    </row>
    <row r="16" spans="2:22" ht="18" customHeight="1">
      <c r="B16" s="1404">
        <v>43452</v>
      </c>
      <c r="C16" s="1405">
        <v>2212375</v>
      </c>
      <c r="D16" s="1405">
        <v>1707568</v>
      </c>
      <c r="E16" s="1406">
        <v>3919943</v>
      </c>
      <c r="F16" s="1405">
        <v>1041450</v>
      </c>
      <c r="G16" s="1405">
        <v>883469</v>
      </c>
      <c r="H16" s="1406">
        <v>1924919</v>
      </c>
    </row>
    <row r="17" spans="2:11" ht="18" customHeight="1">
      <c r="B17" s="1404">
        <v>43817</v>
      </c>
      <c r="C17" s="1405">
        <v>2321656</v>
      </c>
      <c r="D17" s="1405">
        <v>1811487</v>
      </c>
      <c r="E17" s="1406">
        <v>4133143</v>
      </c>
      <c r="F17" s="1405">
        <v>1041450</v>
      </c>
      <c r="G17" s="1405">
        <v>883469</v>
      </c>
      <c r="H17" s="1406">
        <v>1924919</v>
      </c>
    </row>
    <row r="18" spans="2:11" ht="18" customHeight="1">
      <c r="B18" s="1404">
        <v>44183</v>
      </c>
      <c r="C18" s="1405">
        <v>2404153</v>
      </c>
      <c r="D18" s="1405">
        <v>1891266</v>
      </c>
      <c r="E18" s="1406">
        <v>4295419</v>
      </c>
      <c r="F18" s="1405">
        <v>927727</v>
      </c>
      <c r="G18" s="1405">
        <v>819713</v>
      </c>
      <c r="H18" s="1406">
        <v>1747440</v>
      </c>
    </row>
    <row r="19" spans="2:11" ht="18" customHeight="1">
      <c r="B19" s="1404">
        <v>44548</v>
      </c>
      <c r="C19" s="1405">
        <v>2502520</v>
      </c>
      <c r="D19" s="1405">
        <v>2009454</v>
      </c>
      <c r="E19" s="1406">
        <v>4511974</v>
      </c>
      <c r="F19" s="1405">
        <v>927727</v>
      </c>
      <c r="G19" s="1405">
        <v>819713</v>
      </c>
      <c r="H19" s="1406">
        <v>1747440</v>
      </c>
    </row>
    <row r="20" spans="2:11" ht="18" customHeight="1">
      <c r="B20" s="1407" t="s">
        <v>972</v>
      </c>
      <c r="C20" s="1405">
        <v>2618067</v>
      </c>
      <c r="D20" s="1405">
        <v>2144605</v>
      </c>
      <c r="E20" s="1408">
        <v>4762672</v>
      </c>
      <c r="F20" s="1405">
        <v>1044269</v>
      </c>
      <c r="G20" s="1405">
        <v>952013</v>
      </c>
      <c r="H20" s="1408">
        <v>1996282</v>
      </c>
      <c r="I20" s="856"/>
      <c r="J20" s="856"/>
    </row>
    <row r="21" spans="2:11">
      <c r="I21" s="1275"/>
      <c r="J21" s="856"/>
    </row>
    <row r="22" spans="2:11">
      <c r="B22" s="815"/>
      <c r="C22" s="815"/>
      <c r="D22" s="815"/>
      <c r="E22" s="815"/>
      <c r="F22" s="815"/>
      <c r="G22" s="815"/>
      <c r="H22" s="815"/>
      <c r="I22" s="1275"/>
      <c r="J22" s="856"/>
    </row>
    <row r="23" spans="2:11">
      <c r="B23" s="1276"/>
      <c r="C23" s="1277"/>
      <c r="D23" s="1277"/>
      <c r="E23" s="1277"/>
      <c r="F23" s="1277"/>
      <c r="G23" s="1277"/>
      <c r="H23" s="1277"/>
      <c r="I23" s="1275"/>
      <c r="J23" s="1275"/>
      <c r="K23" s="813"/>
    </row>
    <row r="24" spans="2:11" s="1512" customFormat="1">
      <c r="B24" s="1276"/>
      <c r="C24" s="1510"/>
      <c r="D24" s="1510"/>
      <c r="E24" s="1510"/>
      <c r="F24" s="1510"/>
      <c r="G24" s="1511"/>
      <c r="H24" s="1511"/>
      <c r="I24" s="1511"/>
      <c r="J24" s="1511"/>
    </row>
    <row r="25" spans="2:11" s="1514" customFormat="1">
      <c r="B25" s="1502"/>
      <c r="C25" s="1513"/>
      <c r="D25" s="1513"/>
      <c r="E25" s="1513"/>
      <c r="F25" s="1514">
        <f>+-1</f>
        <v>-1</v>
      </c>
      <c r="G25" s="1515"/>
      <c r="H25" s="1515"/>
      <c r="I25" s="1515"/>
      <c r="J25" s="1515"/>
    </row>
    <row r="26" spans="2:11" s="1514" customFormat="1">
      <c r="B26" s="1505" t="s">
        <v>94</v>
      </c>
      <c r="C26" s="1506" t="s">
        <v>14</v>
      </c>
      <c r="D26" s="1506" t="s">
        <v>15</v>
      </c>
      <c r="E26" s="1507" t="s">
        <v>1</v>
      </c>
      <c r="F26" s="1508" t="s">
        <v>1165</v>
      </c>
      <c r="G26" s="1506" t="s">
        <v>1166</v>
      </c>
      <c r="H26" s="1507" t="s">
        <v>1167</v>
      </c>
      <c r="I26" s="1515"/>
      <c r="J26" s="1515"/>
    </row>
    <row r="27" spans="2:11" s="1514" customFormat="1" ht="15">
      <c r="B27" s="1404">
        <v>39783</v>
      </c>
      <c r="C27" s="1405">
        <v>1165631</v>
      </c>
      <c r="D27" s="1504">
        <f t="shared" ref="D27:D41" si="0">+$F$25*D6</f>
        <v>-818089</v>
      </c>
      <c r="E27" s="1406">
        <v>1983720</v>
      </c>
      <c r="F27" s="1504">
        <f t="shared" ref="F27:F41" si="1">F6</f>
        <v>634008</v>
      </c>
      <c r="G27" s="1504">
        <f t="shared" ref="G27:G41" si="2">+$F$25*G6</f>
        <v>-484285</v>
      </c>
      <c r="H27" s="1406">
        <v>1118293</v>
      </c>
      <c r="I27" s="1515"/>
      <c r="J27" s="1515"/>
    </row>
    <row r="28" spans="2:11" s="1514" customFormat="1" ht="15">
      <c r="B28" s="1404">
        <v>40148</v>
      </c>
      <c r="C28" s="1405">
        <v>1281904</v>
      </c>
      <c r="D28" s="1504">
        <f t="shared" si="0"/>
        <v>-911986</v>
      </c>
      <c r="E28" s="1406">
        <v>2193890</v>
      </c>
      <c r="F28" s="1504">
        <f t="shared" si="1"/>
        <v>675015</v>
      </c>
      <c r="G28" s="1504">
        <f t="shared" si="2"/>
        <v>-514586</v>
      </c>
      <c r="H28" s="1406">
        <v>1189601</v>
      </c>
      <c r="I28" s="1515"/>
      <c r="J28" s="1515"/>
    </row>
    <row r="29" spans="2:11" s="1514" customFormat="1" ht="15">
      <c r="B29" s="1404">
        <v>40513</v>
      </c>
      <c r="C29" s="1405">
        <v>1383536</v>
      </c>
      <c r="D29" s="1504">
        <f t="shared" si="0"/>
        <v>-991247</v>
      </c>
      <c r="E29" s="1406">
        <v>2374783</v>
      </c>
      <c r="F29" s="1504">
        <f t="shared" si="1"/>
        <v>702422</v>
      </c>
      <c r="G29" s="1504">
        <f t="shared" si="2"/>
        <v>-540358</v>
      </c>
      <c r="H29" s="1406">
        <v>1242780</v>
      </c>
      <c r="I29" s="1515"/>
      <c r="J29" s="1515"/>
    </row>
    <row r="30" spans="2:11" s="1514" customFormat="1" ht="15">
      <c r="B30" s="1404">
        <v>40878</v>
      </c>
      <c r="C30" s="1405">
        <v>1480731</v>
      </c>
      <c r="D30" s="1504">
        <f t="shared" si="0"/>
        <v>-1072243</v>
      </c>
      <c r="E30" s="1406">
        <v>2552974</v>
      </c>
      <c r="F30" s="1504">
        <f t="shared" si="1"/>
        <v>726141</v>
      </c>
      <c r="G30" s="1504">
        <f t="shared" si="2"/>
        <v>-564996</v>
      </c>
      <c r="H30" s="1406">
        <v>1291137</v>
      </c>
      <c r="I30" s="1515"/>
      <c r="J30" s="1515"/>
    </row>
    <row r="31" spans="2:11" s="1514" customFormat="1" ht="15">
      <c r="B31" s="1404">
        <v>41244</v>
      </c>
      <c r="C31" s="1405">
        <v>1570504</v>
      </c>
      <c r="D31" s="1504">
        <f t="shared" si="0"/>
        <v>-1143945</v>
      </c>
      <c r="E31" s="1406">
        <v>2714449</v>
      </c>
      <c r="F31" s="1504">
        <f t="shared" si="1"/>
        <v>770060</v>
      </c>
      <c r="G31" s="1504">
        <f t="shared" si="2"/>
        <v>-606906</v>
      </c>
      <c r="H31" s="1406">
        <v>1376966</v>
      </c>
      <c r="I31" s="1515"/>
      <c r="J31" s="1515"/>
    </row>
    <row r="32" spans="2:11" s="1514" customFormat="1" ht="15">
      <c r="B32" s="1404">
        <v>41609</v>
      </c>
      <c r="C32" s="1405">
        <v>1661097</v>
      </c>
      <c r="D32" s="1504">
        <f t="shared" si="0"/>
        <v>-1220033</v>
      </c>
      <c r="E32" s="1406">
        <v>2881130</v>
      </c>
      <c r="F32" s="1504">
        <f t="shared" si="1"/>
        <v>835620</v>
      </c>
      <c r="G32" s="1504">
        <f t="shared" si="2"/>
        <v>-672772</v>
      </c>
      <c r="H32" s="1406">
        <v>1508392</v>
      </c>
      <c r="I32" s="1515"/>
      <c r="J32" s="1515"/>
    </row>
    <row r="33" spans="2:11" s="1514" customFormat="1" ht="15">
      <c r="B33" s="1404">
        <v>41974</v>
      </c>
      <c r="C33" s="1405">
        <v>1759926</v>
      </c>
      <c r="D33" s="1504">
        <f t="shared" si="0"/>
        <v>-1309974</v>
      </c>
      <c r="E33" s="1406">
        <v>3069900</v>
      </c>
      <c r="F33" s="1504">
        <f t="shared" si="1"/>
        <v>892937</v>
      </c>
      <c r="G33" s="1504">
        <f t="shared" si="2"/>
        <v>-724170</v>
      </c>
      <c r="H33" s="1406">
        <v>1617107</v>
      </c>
      <c r="I33" s="1515"/>
      <c r="J33" s="1515"/>
    </row>
    <row r="34" spans="2:11" s="1514" customFormat="1" ht="15">
      <c r="B34" s="1404">
        <v>42339</v>
      </c>
      <c r="C34" s="1405">
        <v>1864734</v>
      </c>
      <c r="D34" s="1504">
        <f t="shared" si="0"/>
        <v>-1405023</v>
      </c>
      <c r="E34" s="1406">
        <v>3269757</v>
      </c>
      <c r="F34" s="1504">
        <f t="shared" si="1"/>
        <v>958167</v>
      </c>
      <c r="G34" s="1504">
        <f t="shared" si="2"/>
        <v>-767635</v>
      </c>
      <c r="H34" s="1406">
        <v>1725802</v>
      </c>
      <c r="I34" s="1515"/>
      <c r="J34" s="1515"/>
    </row>
    <row r="35" spans="2:11" s="1514" customFormat="1" ht="15">
      <c r="B35" s="1404">
        <v>42720</v>
      </c>
      <c r="C35" s="1405">
        <v>1974015</v>
      </c>
      <c r="D35" s="1504">
        <f t="shared" si="0"/>
        <v>-1499879</v>
      </c>
      <c r="E35" s="1406">
        <v>3473894</v>
      </c>
      <c r="F35" s="1504">
        <f t="shared" si="1"/>
        <v>1021381</v>
      </c>
      <c r="G35" s="1504">
        <f t="shared" si="2"/>
        <v>-815723</v>
      </c>
      <c r="H35" s="1406">
        <v>1837104</v>
      </c>
      <c r="I35" s="1515"/>
      <c r="J35" s="1515"/>
    </row>
    <row r="36" spans="2:11" s="1514" customFormat="1" ht="15">
      <c r="B36" s="1404">
        <v>43070</v>
      </c>
      <c r="C36" s="1405">
        <v>2098283</v>
      </c>
      <c r="D36" s="1504">
        <f t="shared" si="0"/>
        <v>-1605072</v>
      </c>
      <c r="E36" s="1406">
        <v>3703355</v>
      </c>
      <c r="F36" s="1504">
        <f t="shared" si="1"/>
        <v>1067270</v>
      </c>
      <c r="G36" s="1504">
        <f t="shared" si="2"/>
        <v>-868698</v>
      </c>
      <c r="H36" s="1406">
        <v>1935968</v>
      </c>
      <c r="I36" s="1515"/>
      <c r="J36" s="1515"/>
    </row>
    <row r="37" spans="2:11" s="1514" customFormat="1" ht="15">
      <c r="B37" s="1404">
        <v>43452</v>
      </c>
      <c r="C37" s="1405">
        <v>2212375</v>
      </c>
      <c r="D37" s="1504">
        <f t="shared" si="0"/>
        <v>-1707568</v>
      </c>
      <c r="E37" s="1406">
        <v>3919943</v>
      </c>
      <c r="F37" s="1504">
        <f t="shared" si="1"/>
        <v>1041450</v>
      </c>
      <c r="G37" s="1504">
        <f t="shared" si="2"/>
        <v>-883469</v>
      </c>
      <c r="H37" s="1406">
        <v>1924919</v>
      </c>
      <c r="I37" s="1515"/>
      <c r="J37" s="1515"/>
    </row>
    <row r="38" spans="2:11" s="1514" customFormat="1" ht="15">
      <c r="B38" s="1404">
        <v>43817</v>
      </c>
      <c r="C38" s="1405">
        <v>2321656</v>
      </c>
      <c r="D38" s="1504">
        <f t="shared" si="0"/>
        <v>-1811487</v>
      </c>
      <c r="E38" s="1406">
        <v>4133143</v>
      </c>
      <c r="F38" s="1504">
        <f t="shared" si="1"/>
        <v>1041450</v>
      </c>
      <c r="G38" s="1504">
        <f t="shared" si="2"/>
        <v>-883469</v>
      </c>
      <c r="H38" s="1406">
        <v>1924919</v>
      </c>
      <c r="I38" s="1515"/>
      <c r="J38" s="1515"/>
    </row>
    <row r="39" spans="2:11" s="1514" customFormat="1" ht="15">
      <c r="B39" s="1404">
        <v>44183</v>
      </c>
      <c r="C39" s="1405">
        <v>2404153</v>
      </c>
      <c r="D39" s="1504">
        <f t="shared" si="0"/>
        <v>-1891266</v>
      </c>
      <c r="E39" s="1406">
        <v>4295419</v>
      </c>
      <c r="F39" s="1504">
        <f t="shared" si="1"/>
        <v>927727</v>
      </c>
      <c r="G39" s="1504">
        <f t="shared" si="2"/>
        <v>-819713</v>
      </c>
      <c r="H39" s="1406">
        <v>1747440</v>
      </c>
      <c r="I39" s="1515"/>
      <c r="J39" s="1515"/>
    </row>
    <row r="40" spans="2:11" s="1514" customFormat="1" ht="15">
      <c r="B40" s="1404">
        <v>44548</v>
      </c>
      <c r="C40" s="1405">
        <v>2502520</v>
      </c>
      <c r="D40" s="1504">
        <f t="shared" si="0"/>
        <v>-2009454</v>
      </c>
      <c r="E40" s="1406">
        <v>4511974</v>
      </c>
      <c r="F40" s="1504">
        <f t="shared" si="1"/>
        <v>927727</v>
      </c>
      <c r="G40" s="1504">
        <f t="shared" si="2"/>
        <v>-819713</v>
      </c>
      <c r="H40" s="1406">
        <v>1747440</v>
      </c>
      <c r="I40" s="1515"/>
      <c r="J40" s="1515"/>
    </row>
    <row r="41" spans="2:11" s="1514" customFormat="1" ht="15">
      <c r="B41" s="1407" t="s">
        <v>972</v>
      </c>
      <c r="C41" s="1405">
        <v>2618067</v>
      </c>
      <c r="D41" s="1504">
        <f t="shared" si="0"/>
        <v>-2144605</v>
      </c>
      <c r="E41" s="1408">
        <v>4762672</v>
      </c>
      <c r="F41" s="1504">
        <f t="shared" si="1"/>
        <v>1044269</v>
      </c>
      <c r="G41" s="1504">
        <f t="shared" si="2"/>
        <v>-952013</v>
      </c>
      <c r="H41" s="1408">
        <v>1996282</v>
      </c>
      <c r="I41" s="1515"/>
      <c r="J41" s="1515"/>
    </row>
    <row r="42" spans="2:11" s="1514" customFormat="1">
      <c r="B42" s="1499"/>
      <c r="C42" s="1503"/>
      <c r="D42" s="1503"/>
      <c r="E42" s="1503"/>
      <c r="F42" s="1503"/>
      <c r="G42" s="1515"/>
      <c r="H42" s="1515"/>
      <c r="I42" s="1515"/>
      <c r="J42" s="1515"/>
    </row>
    <row r="43" spans="2:11" s="1514" customFormat="1">
      <c r="B43" s="1499"/>
      <c r="C43" s="1503"/>
      <c r="D43" s="1503"/>
      <c r="E43" s="1503"/>
      <c r="F43" s="1503"/>
      <c r="G43" s="1515"/>
      <c r="H43" s="1515"/>
      <c r="I43" s="1515"/>
      <c r="J43" s="1515"/>
    </row>
    <row r="44" spans="2:11" s="1514" customFormat="1">
      <c r="B44" s="1499"/>
      <c r="C44" s="1503"/>
      <c r="D44" s="1503"/>
      <c r="E44" s="1503"/>
      <c r="F44" s="1503"/>
      <c r="G44" s="1515"/>
      <c r="H44" s="1515"/>
      <c r="I44" s="1515"/>
      <c r="J44" s="1515"/>
    </row>
    <row r="45" spans="2:11" ht="9.75" customHeight="1">
      <c r="B45" s="1499"/>
      <c r="C45" s="1500"/>
      <c r="D45" s="1503"/>
      <c r="E45" s="1500"/>
      <c r="F45" s="1500"/>
      <c r="G45" s="1501"/>
      <c r="H45" s="1275"/>
      <c r="I45" s="1275"/>
      <c r="J45" s="1275"/>
      <c r="K45" s="813"/>
    </row>
    <row r="46" spans="2:11" hidden="1">
      <c r="B46" s="1499"/>
      <c r="C46" s="1501"/>
      <c r="D46" s="1501"/>
      <c r="E46" s="1501"/>
      <c r="F46" s="1501"/>
      <c r="G46" s="1501"/>
      <c r="H46" s="1275"/>
      <c r="I46" s="1275"/>
      <c r="J46" s="1275"/>
      <c r="K46" s="813"/>
    </row>
    <row r="47" spans="2:11" ht="63" customHeight="1">
      <c r="B47" s="1499"/>
      <c r="C47" s="1501"/>
      <c r="D47" s="1501"/>
      <c r="E47" s="1501"/>
      <c r="F47" s="1501"/>
      <c r="G47" s="1501"/>
      <c r="H47" s="1501"/>
      <c r="I47" s="1275"/>
      <c r="J47" s="1275"/>
      <c r="K47" s="813"/>
    </row>
    <row r="48" spans="2:11">
      <c r="B48" s="1276"/>
      <c r="C48" s="1278"/>
      <c r="D48" s="1278"/>
      <c r="E48" s="1278"/>
      <c r="F48" s="1278"/>
      <c r="G48" s="1277"/>
      <c r="H48" s="1277"/>
      <c r="I48" s="1275"/>
      <c r="J48" s="1275"/>
      <c r="K48" s="813"/>
    </row>
    <row r="49" spans="2:11">
      <c r="B49" s="1276"/>
      <c r="C49" s="1277"/>
      <c r="D49" s="1277"/>
      <c r="E49" s="1277"/>
      <c r="F49" s="1277"/>
      <c r="G49" s="1277"/>
      <c r="H49" s="1277"/>
      <c r="I49" s="813"/>
      <c r="J49" s="813"/>
      <c r="K49" s="813"/>
    </row>
    <row r="50" spans="2:11">
      <c r="B50" s="1276"/>
      <c r="C50" s="1277"/>
      <c r="D50" s="1277"/>
      <c r="E50" s="1277"/>
      <c r="F50" s="1277"/>
      <c r="G50" s="1277"/>
      <c r="H50" s="1277"/>
      <c r="I50" s="813"/>
      <c r="J50" s="813"/>
      <c r="K50" s="813"/>
    </row>
    <row r="51" spans="2:11">
      <c r="B51" s="1276"/>
      <c r="C51" s="1277"/>
      <c r="D51" s="1277"/>
      <c r="E51" s="1277"/>
      <c r="F51" s="1277"/>
      <c r="G51" s="1277"/>
      <c r="H51" s="1277"/>
      <c r="I51" s="813"/>
      <c r="J51" s="813"/>
      <c r="K51" s="813"/>
    </row>
    <row r="52" spans="2:11">
      <c r="B52" s="1277"/>
      <c r="C52" s="1277"/>
      <c r="D52" s="1277"/>
      <c r="E52" s="1277"/>
      <c r="F52" s="1277"/>
      <c r="G52" s="815"/>
      <c r="H52" s="815"/>
      <c r="I52" s="813"/>
      <c r="J52" s="813"/>
      <c r="K52" s="813"/>
    </row>
  </sheetData>
  <mergeCells count="6">
    <mergeCell ref="T4:V4"/>
    <mergeCell ref="F4:H4"/>
    <mergeCell ref="C4:E4"/>
    <mergeCell ref="B1:M1"/>
    <mergeCell ref="B2:M2"/>
    <mergeCell ref="Q4:S4"/>
  </mergeCells>
  <pageMargins left="0.7" right="0.7" top="0.75" bottom="0.75" header="0.3" footer="0.3"/>
  <pageSetup scale="44" orientation="landscape" r:id="rId1"/>
  <drawing r:id="rId2"/>
  <tableParts count="2">
    <tablePart r:id="rId3"/>
    <tablePart r:id="rId4"/>
  </tablePart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1">
    <tabColor rgb="FF0070C0"/>
    <pageSetUpPr fitToPage="1"/>
  </sheetPr>
  <dimension ref="A1:U86"/>
  <sheetViews>
    <sheetView showGridLines="0" view="pageBreakPreview" zoomScale="55" zoomScaleNormal="78" zoomScaleSheetLayoutView="55" workbookViewId="0">
      <selection activeCell="A5" sqref="A5:B20"/>
    </sheetView>
  </sheetViews>
  <sheetFormatPr baseColWidth="10" defaultColWidth="11.42578125" defaultRowHeight="14.25"/>
  <cols>
    <col min="1" max="1" width="36" style="712" customWidth="1"/>
    <col min="2" max="2" width="28.5703125" style="712" customWidth="1"/>
    <col min="3" max="3" width="17.85546875" style="712" customWidth="1"/>
    <col min="4" max="4" width="10.28515625" style="712" customWidth="1"/>
    <col min="5" max="5" width="17.5703125" style="712" customWidth="1"/>
    <col min="6" max="6" width="10.42578125" style="712" customWidth="1"/>
    <col min="7" max="7" width="11.7109375" style="712" customWidth="1"/>
    <col min="8" max="8" width="10.42578125" style="712" customWidth="1"/>
    <col min="9" max="9" width="16.140625" style="712" customWidth="1"/>
    <col min="10" max="10" width="11.140625" style="712" customWidth="1"/>
    <col min="11" max="11" width="12.5703125" style="712" customWidth="1"/>
    <col min="12" max="12" width="11.140625" style="712" customWidth="1"/>
    <col min="13" max="13" width="25.28515625" style="712" customWidth="1"/>
    <col min="14" max="14" width="18.28515625" style="712" customWidth="1"/>
    <col min="15" max="15" width="22" style="712" customWidth="1"/>
    <col min="16" max="16" width="27.7109375" style="712" customWidth="1"/>
    <col min="17" max="17" width="16.7109375" style="712" customWidth="1"/>
    <col min="18" max="18" width="15.28515625" style="712" customWidth="1"/>
    <col min="19" max="19" width="12.5703125" style="712" bestFit="1" customWidth="1"/>
    <col min="20" max="20" width="11.42578125" style="712"/>
    <col min="21" max="21" width="15.42578125" style="712" bestFit="1" customWidth="1"/>
    <col min="22" max="16384" width="11.42578125" style="712"/>
  </cols>
  <sheetData>
    <row r="1" spans="1:19" s="1794" customFormat="1" ht="84.75" customHeight="1">
      <c r="A1" s="2114" t="s">
        <v>744</v>
      </c>
      <c r="B1" s="2114"/>
      <c r="C1" s="2114"/>
      <c r="D1" s="2114"/>
      <c r="E1" s="2114"/>
      <c r="F1" s="2114"/>
      <c r="G1" s="2114"/>
      <c r="H1" s="2114"/>
      <c r="I1" s="2114"/>
      <c r="J1" s="2114"/>
      <c r="K1" s="2114"/>
      <c r="L1" s="2114"/>
      <c r="M1" s="2114"/>
      <c r="N1" s="2114"/>
      <c r="O1" s="2114"/>
      <c r="P1" s="2114"/>
      <c r="Q1" s="2114"/>
    </row>
    <row r="2" spans="1:19" s="1794" customFormat="1" ht="37.5" customHeight="1">
      <c r="A2" s="2115" t="str">
        <f>+'Resumen EEp'!O7</f>
        <v>Período:  Diciembre 2010 - Noviembre 2022</v>
      </c>
      <c r="B2" s="2115"/>
      <c r="C2" s="2115"/>
      <c r="D2" s="2115"/>
      <c r="E2" s="2115"/>
      <c r="F2" s="2115"/>
      <c r="G2" s="2115"/>
      <c r="H2" s="2115"/>
      <c r="I2" s="2115"/>
      <c r="J2" s="2115"/>
      <c r="K2" s="2115"/>
      <c r="L2" s="2115"/>
      <c r="M2" s="2115"/>
      <c r="N2" s="2115"/>
      <c r="O2" s="2115"/>
      <c r="P2" s="2115"/>
      <c r="Q2" s="2115"/>
      <c r="R2" s="1807"/>
      <c r="S2" s="1807"/>
    </row>
    <row r="3" spans="1:19" ht="18" customHeight="1">
      <c r="A3" s="812"/>
      <c r="B3" s="812"/>
      <c r="C3" s="812"/>
      <c r="D3" s="812"/>
      <c r="E3" s="812"/>
      <c r="F3" s="812"/>
      <c r="G3" s="812"/>
      <c r="H3" s="812"/>
      <c r="I3" s="812"/>
      <c r="J3" s="812"/>
      <c r="K3" s="812"/>
      <c r="L3" s="812"/>
      <c r="M3" s="812"/>
      <c r="N3" s="812"/>
      <c r="O3" s="812"/>
      <c r="P3" s="812"/>
      <c r="Q3" s="812"/>
      <c r="R3" s="812"/>
      <c r="S3" s="812"/>
    </row>
    <row r="4" spans="1:19" s="737" customFormat="1" ht="31.5" customHeight="1">
      <c r="C4" s="712"/>
      <c r="D4" s="812"/>
    </row>
    <row r="5" spans="1:19" s="737" customFormat="1" ht="26.25">
      <c r="A5" s="2116" t="s">
        <v>121</v>
      </c>
      <c r="B5" s="2117"/>
      <c r="C5" s="712"/>
    </row>
    <row r="6" spans="1:19" s="737" customFormat="1" ht="26.25">
      <c r="A6" s="1808" t="s">
        <v>120</v>
      </c>
      <c r="B6" s="1808" t="s">
        <v>290</v>
      </c>
      <c r="C6" s="712"/>
    </row>
    <row r="7" spans="1:19" s="737" customFormat="1" ht="26.25">
      <c r="A7" s="1409" t="s">
        <v>122</v>
      </c>
      <c r="B7" s="1410">
        <v>10644</v>
      </c>
      <c r="C7" s="712"/>
    </row>
    <row r="8" spans="1:19" s="737" customFormat="1" ht="26.25">
      <c r="A8" s="1409" t="s">
        <v>147</v>
      </c>
      <c r="B8" s="1410">
        <v>6268</v>
      </c>
      <c r="C8" s="712"/>
    </row>
    <row r="9" spans="1:19" s="737" customFormat="1" ht="26.25">
      <c r="A9" s="1409" t="s">
        <v>200</v>
      </c>
      <c r="B9" s="1410">
        <v>10046</v>
      </c>
      <c r="C9" s="712"/>
    </row>
    <row r="10" spans="1:19" s="737" customFormat="1" ht="26.25">
      <c r="A10" s="1409" t="s">
        <v>224</v>
      </c>
      <c r="B10" s="1410">
        <v>15740</v>
      </c>
      <c r="C10" s="712"/>
    </row>
    <row r="11" spans="1:19" s="737" customFormat="1" ht="26.25">
      <c r="A11" s="1409" t="s">
        <v>231</v>
      </c>
      <c r="B11" s="1410">
        <v>32365</v>
      </c>
      <c r="C11" s="712"/>
    </row>
    <row r="12" spans="1:19" s="737" customFormat="1" ht="26.25">
      <c r="A12" s="1409" t="s">
        <v>414</v>
      </c>
      <c r="B12" s="1410">
        <v>42590</v>
      </c>
      <c r="C12" s="712"/>
    </row>
    <row r="13" spans="1:19" s="737" customFormat="1" ht="26.25">
      <c r="A13" s="1409" t="s">
        <v>431</v>
      </c>
      <c r="B13" s="1410">
        <v>65077</v>
      </c>
      <c r="C13" s="712"/>
    </row>
    <row r="14" spans="1:19" s="737" customFormat="1" ht="26.25">
      <c r="A14" s="1409" t="s">
        <v>456</v>
      </c>
      <c r="B14" s="1410">
        <v>80517</v>
      </c>
      <c r="C14" s="712"/>
    </row>
    <row r="15" spans="1:19" s="737" customFormat="1" ht="26.25">
      <c r="A15" s="1409" t="s">
        <v>469</v>
      </c>
      <c r="B15" s="1410">
        <v>82712</v>
      </c>
      <c r="C15" s="712"/>
    </row>
    <row r="16" spans="1:19" s="737" customFormat="1" ht="26.25">
      <c r="A16" s="1409" t="s">
        <v>569</v>
      </c>
      <c r="B16" s="1410">
        <v>88025</v>
      </c>
      <c r="C16" s="712"/>
    </row>
    <row r="17" spans="1:19" s="737" customFormat="1" ht="26.25">
      <c r="A17" s="1409" t="s">
        <v>610</v>
      </c>
      <c r="B17" s="1410">
        <v>23483</v>
      </c>
      <c r="C17" s="712"/>
    </row>
    <row r="18" spans="1:19" s="737" customFormat="1" ht="26.25">
      <c r="A18" s="1409" t="s">
        <v>725</v>
      </c>
      <c r="B18" s="1410">
        <v>35307</v>
      </c>
      <c r="C18" s="712"/>
    </row>
    <row r="19" spans="1:19" s="737" customFormat="1" ht="26.25">
      <c r="A19" s="1409" t="s">
        <v>973</v>
      </c>
      <c r="B19" s="1410">
        <v>56351</v>
      </c>
      <c r="C19" s="741"/>
    </row>
    <row r="20" spans="1:19" s="737" customFormat="1" ht="26.25">
      <c r="A20" s="1411" t="s">
        <v>1</v>
      </c>
      <c r="B20" s="1412">
        <v>549125</v>
      </c>
      <c r="C20" s="816"/>
    </row>
    <row r="21" spans="1:19" s="737" customFormat="1">
      <c r="A21" s="741"/>
      <c r="B21" s="741"/>
      <c r="C21" s="816"/>
      <c r="D21" s="816"/>
      <c r="E21" s="816"/>
      <c r="F21" s="817"/>
      <c r="G21" s="816"/>
      <c r="H21" s="817"/>
      <c r="I21" s="816"/>
      <c r="J21" s="816"/>
      <c r="K21" s="816"/>
      <c r="L21" s="816"/>
      <c r="M21" s="816"/>
      <c r="N21" s="816"/>
      <c r="O21" s="817"/>
      <c r="P21" s="816"/>
      <c r="Q21" s="814"/>
      <c r="R21" s="814"/>
    </row>
    <row r="22" spans="1:19" s="737" customFormat="1">
      <c r="A22" s="741"/>
      <c r="B22" s="741"/>
      <c r="C22" s="816"/>
      <c r="D22" s="816"/>
      <c r="E22" s="816"/>
      <c r="F22" s="816"/>
      <c r="G22" s="817"/>
      <c r="H22" s="816"/>
      <c r="I22" s="817"/>
      <c r="J22" s="816"/>
      <c r="K22" s="816"/>
      <c r="L22" s="816"/>
      <c r="M22" s="817"/>
      <c r="N22" s="816"/>
      <c r="O22" s="816"/>
      <c r="P22" s="817"/>
      <c r="Q22" s="817"/>
      <c r="R22" s="814"/>
      <c r="S22" s="814"/>
    </row>
    <row r="23" spans="1:19" s="737" customFormat="1">
      <c r="A23" s="741"/>
      <c r="B23" s="741"/>
      <c r="C23" s="816"/>
      <c r="D23" s="816"/>
      <c r="E23" s="816"/>
      <c r="F23" s="816"/>
      <c r="G23" s="816"/>
      <c r="H23" s="816"/>
      <c r="I23" s="817"/>
      <c r="J23" s="816"/>
      <c r="K23" s="817"/>
      <c r="L23" s="817"/>
      <c r="M23" s="816"/>
      <c r="N23" s="816"/>
      <c r="O23" s="816"/>
      <c r="P23" s="816"/>
      <c r="Q23" s="816"/>
      <c r="R23" s="814"/>
      <c r="S23" s="814"/>
    </row>
    <row r="24" spans="1:19" s="737" customFormat="1">
      <c r="A24" s="741"/>
      <c r="B24" s="741"/>
      <c r="C24" s="816"/>
      <c r="D24" s="816"/>
      <c r="E24" s="816"/>
      <c r="F24" s="816"/>
      <c r="G24" s="816"/>
      <c r="H24" s="816"/>
      <c r="I24" s="817"/>
      <c r="J24" s="816"/>
      <c r="K24" s="816"/>
      <c r="L24" s="816"/>
      <c r="M24" s="817"/>
      <c r="N24" s="816"/>
      <c r="O24" s="816"/>
      <c r="P24" s="816"/>
      <c r="Q24" s="817"/>
      <c r="R24" s="814"/>
      <c r="S24" s="814"/>
    </row>
    <row r="25" spans="1:19" s="737" customFormat="1">
      <c r="A25" s="741"/>
      <c r="B25" s="741"/>
      <c r="C25" s="816"/>
      <c r="D25" s="816"/>
      <c r="E25" s="816"/>
      <c r="F25" s="816"/>
      <c r="G25" s="817"/>
      <c r="H25" s="816"/>
      <c r="I25" s="817"/>
      <c r="J25" s="816"/>
      <c r="K25" s="816"/>
      <c r="L25" s="816"/>
      <c r="M25" s="817"/>
      <c r="N25" s="816"/>
      <c r="O25" s="816"/>
      <c r="P25" s="816"/>
      <c r="Q25" s="817"/>
      <c r="R25" s="814"/>
      <c r="S25" s="814"/>
    </row>
    <row r="26" spans="1:19" s="737" customFormat="1">
      <c r="A26" s="741"/>
      <c r="B26" s="741"/>
      <c r="C26" s="816"/>
      <c r="D26" s="819"/>
      <c r="E26" s="819"/>
      <c r="F26" s="819"/>
      <c r="G26" s="820"/>
      <c r="H26" s="819"/>
      <c r="I26" s="820"/>
      <c r="J26" s="819"/>
      <c r="K26" s="820"/>
      <c r="L26" s="820"/>
      <c r="M26" s="820"/>
      <c r="N26" s="819"/>
      <c r="O26" s="819"/>
      <c r="P26" s="819"/>
      <c r="Q26" s="821"/>
      <c r="R26" s="814"/>
      <c r="S26" s="814"/>
    </row>
    <row r="27" spans="1:19" s="737" customFormat="1">
      <c r="A27" s="741"/>
      <c r="B27" s="741"/>
      <c r="C27" s="741"/>
      <c r="D27" s="816"/>
      <c r="E27" s="816"/>
      <c r="F27" s="816"/>
      <c r="G27" s="817"/>
      <c r="H27" s="816"/>
      <c r="I27" s="817"/>
      <c r="J27" s="816"/>
      <c r="K27" s="816"/>
      <c r="L27" s="816"/>
      <c r="M27" s="817"/>
      <c r="N27" s="816"/>
      <c r="O27" s="816"/>
      <c r="P27" s="817"/>
      <c r="Q27" s="817"/>
      <c r="R27" s="814"/>
      <c r="S27" s="814"/>
    </row>
    <row r="28" spans="1:19" s="737" customFormat="1">
      <c r="A28" s="741"/>
      <c r="B28" s="741"/>
      <c r="C28" s="816"/>
      <c r="D28" s="741"/>
      <c r="E28" s="741"/>
      <c r="F28" s="741"/>
      <c r="G28" s="741"/>
      <c r="H28" s="741"/>
      <c r="I28" s="741"/>
      <c r="J28" s="741"/>
      <c r="K28" s="741"/>
      <c r="L28" s="741"/>
      <c r="M28" s="741"/>
      <c r="N28" s="741"/>
      <c r="O28" s="741"/>
      <c r="P28" s="741"/>
      <c r="Q28" s="741"/>
      <c r="R28" s="814"/>
      <c r="S28" s="814"/>
    </row>
    <row r="29" spans="1:19" s="737" customFormat="1" ht="36.75" customHeight="1">
      <c r="A29" s="741"/>
      <c r="B29" s="741"/>
      <c r="C29" s="741"/>
      <c r="D29" s="741"/>
      <c r="E29" s="741"/>
      <c r="F29" s="741"/>
      <c r="G29" s="741"/>
      <c r="H29" s="741"/>
      <c r="I29" s="741"/>
      <c r="J29" s="741"/>
      <c r="K29" s="741"/>
      <c r="L29" s="741"/>
      <c r="M29" s="741"/>
      <c r="N29" s="741"/>
      <c r="O29" s="741"/>
      <c r="P29" s="741"/>
      <c r="Q29" s="741"/>
      <c r="R29" s="814"/>
      <c r="S29" s="814"/>
    </row>
    <row r="30" spans="1:19" s="737" customFormat="1" ht="36.75" customHeight="1">
      <c r="A30" s="741"/>
      <c r="B30" s="741"/>
      <c r="C30" s="741"/>
      <c r="D30" s="741"/>
      <c r="E30" s="741"/>
      <c r="F30" s="741"/>
      <c r="G30" s="741"/>
      <c r="H30" s="741"/>
      <c r="I30" s="741"/>
      <c r="J30" s="741"/>
      <c r="K30" s="741"/>
      <c r="L30" s="741"/>
      <c r="M30" s="741"/>
      <c r="N30" s="741"/>
      <c r="O30" s="741"/>
      <c r="P30" s="741"/>
      <c r="Q30" s="741"/>
      <c r="R30" s="814"/>
      <c r="S30" s="814"/>
    </row>
    <row r="31" spans="1:19" s="737" customFormat="1" ht="36.75" customHeight="1">
      <c r="A31" s="741"/>
      <c r="B31" s="741"/>
      <c r="C31" s="741"/>
      <c r="D31" s="741"/>
      <c r="E31" s="741"/>
      <c r="F31" s="741"/>
      <c r="G31" s="741"/>
      <c r="H31" s="741"/>
      <c r="I31" s="741"/>
      <c r="J31" s="741"/>
      <c r="K31" s="741"/>
      <c r="L31" s="741"/>
      <c r="M31" s="741"/>
      <c r="N31" s="741"/>
      <c r="O31" s="741"/>
      <c r="P31" s="741"/>
      <c r="Q31" s="741"/>
      <c r="R31" s="814"/>
      <c r="S31" s="814"/>
    </row>
    <row r="32" spans="1:19" s="737" customFormat="1" ht="36.75" customHeight="1">
      <c r="A32" s="741"/>
      <c r="B32" s="741"/>
      <c r="C32" s="741"/>
      <c r="D32" s="741"/>
      <c r="E32" s="741"/>
      <c r="F32" s="741"/>
      <c r="G32" s="741"/>
      <c r="H32" s="741"/>
      <c r="I32" s="741"/>
      <c r="J32" s="741"/>
      <c r="K32" s="741"/>
      <c r="L32" s="741"/>
      <c r="M32" s="741"/>
      <c r="N32" s="741"/>
      <c r="O32" s="741"/>
      <c r="P32" s="741"/>
      <c r="Q32" s="741"/>
      <c r="R32" s="814"/>
      <c r="S32" s="814"/>
    </row>
    <row r="33" spans="1:21" s="737" customFormat="1" ht="36.75" customHeight="1">
      <c r="A33" s="741"/>
      <c r="B33" s="741"/>
      <c r="C33" s="741"/>
      <c r="D33" s="741"/>
      <c r="E33" s="741"/>
      <c r="F33" s="741"/>
      <c r="G33" s="741"/>
      <c r="H33" s="741"/>
      <c r="I33" s="741"/>
      <c r="J33" s="741"/>
      <c r="K33" s="741"/>
      <c r="L33" s="741"/>
      <c r="M33" s="741"/>
      <c r="N33" s="741"/>
      <c r="O33" s="741"/>
      <c r="P33" s="741"/>
      <c r="Q33" s="741"/>
      <c r="R33" s="814"/>
      <c r="S33" s="814"/>
    </row>
    <row r="34" spans="1:21" s="737" customFormat="1" ht="36.75" customHeight="1">
      <c r="A34" s="741"/>
      <c r="B34" s="741"/>
      <c r="C34" s="741"/>
      <c r="D34" s="741"/>
      <c r="E34" s="741"/>
      <c r="F34" s="741"/>
      <c r="G34" s="741"/>
      <c r="H34" s="741"/>
      <c r="I34" s="741"/>
      <c r="J34" s="741"/>
      <c r="K34" s="741"/>
      <c r="L34" s="741"/>
      <c r="M34" s="741"/>
      <c r="N34" s="741"/>
      <c r="O34" s="741"/>
      <c r="P34" s="741"/>
      <c r="Q34" s="741"/>
    </row>
    <row r="35" spans="1:21" s="737" customFormat="1" ht="33" customHeight="1">
      <c r="A35" s="741"/>
      <c r="B35" s="741"/>
      <c r="C35" s="741"/>
      <c r="D35" s="741"/>
      <c r="E35" s="741"/>
      <c r="F35" s="741"/>
      <c r="G35" s="741"/>
      <c r="H35" s="741"/>
      <c r="I35" s="741"/>
      <c r="J35" s="741"/>
      <c r="K35" s="741"/>
      <c r="L35" s="741"/>
      <c r="M35" s="741"/>
      <c r="N35" s="741"/>
      <c r="O35" s="741"/>
      <c r="P35" s="741"/>
      <c r="Q35" s="741"/>
    </row>
    <row r="36" spans="1:21" s="737" customFormat="1" ht="33" customHeight="1">
      <c r="A36" s="741"/>
      <c r="B36" s="741"/>
      <c r="C36" s="741"/>
      <c r="D36" s="741"/>
      <c r="E36" s="741"/>
      <c r="F36" s="741"/>
      <c r="G36" s="741"/>
      <c r="H36" s="741"/>
      <c r="I36" s="741"/>
      <c r="J36" s="741"/>
      <c r="K36" s="741"/>
      <c r="L36" s="741"/>
      <c r="M36" s="741"/>
      <c r="N36" s="741"/>
      <c r="O36" s="741"/>
      <c r="P36" s="741"/>
      <c r="Q36" s="741"/>
      <c r="U36" s="822"/>
    </row>
    <row r="37" spans="1:21" s="737" customFormat="1" ht="33" customHeight="1">
      <c r="A37" s="741"/>
      <c r="B37" s="741"/>
      <c r="C37" s="741"/>
      <c r="D37" s="712"/>
      <c r="E37" s="712"/>
      <c r="F37" s="712"/>
      <c r="G37" s="712"/>
      <c r="H37" s="712"/>
      <c r="I37" s="712"/>
      <c r="J37" s="712"/>
      <c r="K37" s="712"/>
      <c r="L37" s="712"/>
      <c r="M37" s="712"/>
      <c r="N37" s="712"/>
      <c r="O37" s="712"/>
      <c r="P37" s="712"/>
      <c r="Q37" s="712"/>
    </row>
    <row r="38" spans="1:21" s="737" customFormat="1" ht="33" customHeight="1">
      <c r="A38" s="741"/>
      <c r="B38" s="741"/>
      <c r="C38" s="712"/>
      <c r="D38" s="712"/>
      <c r="E38" s="712"/>
      <c r="F38" s="712"/>
      <c r="G38" s="712"/>
      <c r="H38" s="712"/>
      <c r="I38" s="712"/>
      <c r="J38" s="712"/>
      <c r="K38" s="712"/>
      <c r="L38" s="712"/>
      <c r="M38" s="712"/>
      <c r="N38" s="712"/>
      <c r="O38" s="712"/>
      <c r="P38" s="712"/>
      <c r="Q38" s="712"/>
    </row>
    <row r="39" spans="1:21" s="737" customFormat="1" ht="33" customHeight="1">
      <c r="A39" s="712"/>
      <c r="B39" s="712"/>
      <c r="C39" s="712"/>
      <c r="D39" s="712"/>
      <c r="E39" s="712"/>
      <c r="F39" s="712"/>
      <c r="G39" s="712"/>
      <c r="H39" s="712"/>
      <c r="I39" s="712"/>
      <c r="J39" s="712"/>
      <c r="K39" s="712"/>
      <c r="L39" s="712"/>
      <c r="M39" s="712"/>
      <c r="N39" s="712"/>
      <c r="O39" s="712"/>
      <c r="P39" s="712"/>
      <c r="Q39" s="712"/>
    </row>
    <row r="40" spans="1:21" s="737" customFormat="1" ht="33" customHeight="1">
      <c r="A40" s="712"/>
      <c r="B40" s="712"/>
      <c r="C40" s="712"/>
      <c r="D40" s="712"/>
      <c r="E40" s="712"/>
      <c r="F40" s="712"/>
      <c r="G40" s="712"/>
      <c r="H40" s="712"/>
      <c r="I40" s="712"/>
      <c r="J40" s="712"/>
      <c r="K40" s="712"/>
      <c r="L40" s="712"/>
      <c r="M40" s="712"/>
      <c r="N40" s="712"/>
      <c r="O40" s="712"/>
      <c r="P40" s="712"/>
      <c r="Q40" s="712"/>
    </row>
    <row r="41" spans="1:21" s="737" customFormat="1" ht="33" customHeight="1">
      <c r="A41" s="712"/>
      <c r="B41" s="712"/>
      <c r="C41" s="712"/>
      <c r="D41" s="712"/>
      <c r="E41" s="712"/>
      <c r="F41" s="712"/>
      <c r="G41" s="712"/>
      <c r="H41" s="712"/>
      <c r="I41" s="712"/>
      <c r="J41" s="712"/>
      <c r="K41" s="712"/>
      <c r="L41" s="712"/>
      <c r="M41" s="712"/>
      <c r="N41" s="712"/>
      <c r="O41" s="712"/>
      <c r="P41" s="712"/>
      <c r="Q41" s="712"/>
    </row>
    <row r="42" spans="1:21" s="737" customFormat="1" ht="33" customHeight="1">
      <c r="A42" s="712"/>
      <c r="B42" s="712"/>
      <c r="C42" s="712"/>
      <c r="D42" s="712"/>
      <c r="E42" s="712"/>
      <c r="F42" s="712"/>
      <c r="G42" s="712"/>
      <c r="H42" s="712"/>
      <c r="I42" s="712"/>
      <c r="J42" s="712"/>
      <c r="K42" s="712"/>
      <c r="L42" s="712"/>
      <c r="M42" s="712"/>
      <c r="N42" s="712"/>
      <c r="O42" s="712"/>
      <c r="P42" s="712"/>
      <c r="Q42" s="712"/>
    </row>
    <row r="43" spans="1:21" s="737" customFormat="1" ht="33" customHeight="1">
      <c r="A43" s="712"/>
      <c r="B43" s="712"/>
      <c r="C43" s="712"/>
      <c r="D43" s="712"/>
      <c r="E43" s="712"/>
      <c r="F43" s="712"/>
      <c r="G43" s="712"/>
      <c r="H43" s="712"/>
      <c r="I43" s="712"/>
      <c r="J43" s="712"/>
      <c r="K43" s="712"/>
      <c r="L43" s="712"/>
      <c r="M43" s="712"/>
      <c r="N43" s="712"/>
      <c r="O43" s="712"/>
      <c r="P43" s="712"/>
      <c r="Q43" s="712"/>
    </row>
    <row r="44" spans="1:21" s="737" customFormat="1" ht="33" customHeight="1">
      <c r="A44" s="712"/>
      <c r="B44" s="712"/>
      <c r="C44" s="712"/>
      <c r="D44" s="712"/>
      <c r="E44" s="712"/>
      <c r="F44" s="712"/>
      <c r="G44" s="712"/>
      <c r="H44" s="712"/>
      <c r="I44" s="712"/>
      <c r="J44" s="712"/>
      <c r="K44" s="712"/>
      <c r="L44" s="712"/>
      <c r="M44" s="712"/>
      <c r="N44" s="712"/>
      <c r="O44" s="712"/>
      <c r="P44" s="712"/>
      <c r="Q44" s="712"/>
    </row>
    <row r="45" spans="1:21" s="737" customFormat="1">
      <c r="A45" s="712"/>
      <c r="B45" s="712"/>
      <c r="C45" s="712"/>
      <c r="D45" s="712"/>
      <c r="E45" s="712"/>
      <c r="F45" s="712"/>
      <c r="G45" s="712"/>
      <c r="H45" s="712"/>
      <c r="I45" s="712"/>
      <c r="J45" s="712"/>
      <c r="K45" s="712"/>
      <c r="L45" s="712"/>
      <c r="M45" s="712"/>
      <c r="N45" s="712"/>
      <c r="O45" s="712"/>
      <c r="P45" s="712"/>
      <c r="Q45" s="712"/>
    </row>
    <row r="46" spans="1:21" s="737" customFormat="1">
      <c r="A46" s="712"/>
      <c r="B46" s="712"/>
      <c r="C46" s="712"/>
      <c r="D46" s="712"/>
      <c r="E46" s="712"/>
      <c r="F46" s="712"/>
      <c r="G46" s="712"/>
      <c r="H46" s="712"/>
      <c r="I46" s="712"/>
      <c r="J46" s="712"/>
      <c r="K46" s="712"/>
      <c r="L46" s="712"/>
      <c r="M46" s="712"/>
      <c r="N46" s="712"/>
      <c r="O46" s="712"/>
      <c r="P46" s="712"/>
      <c r="Q46" s="712"/>
    </row>
    <row r="47" spans="1:21" s="737" customFormat="1">
      <c r="A47" s="712"/>
      <c r="B47" s="712"/>
      <c r="C47" s="712"/>
      <c r="D47" s="712"/>
      <c r="E47" s="712"/>
      <c r="F47" s="712"/>
      <c r="G47" s="712"/>
      <c r="H47" s="712"/>
      <c r="I47" s="712"/>
      <c r="J47" s="712"/>
      <c r="K47" s="712"/>
      <c r="L47" s="712"/>
      <c r="M47" s="712"/>
      <c r="N47" s="712"/>
      <c r="O47" s="712"/>
      <c r="P47" s="712"/>
      <c r="Q47" s="712"/>
    </row>
    <row r="48" spans="1:21" s="737" customFormat="1">
      <c r="A48" s="712"/>
      <c r="B48" s="712"/>
      <c r="C48" s="712"/>
      <c r="D48" s="712"/>
      <c r="E48" s="712"/>
      <c r="F48" s="712"/>
      <c r="G48" s="712"/>
      <c r="H48" s="712"/>
      <c r="I48" s="712"/>
      <c r="J48" s="712"/>
      <c r="K48" s="712"/>
      <c r="L48" s="712"/>
      <c r="M48" s="712"/>
      <c r="N48" s="712"/>
      <c r="O48" s="712"/>
      <c r="P48" s="712"/>
      <c r="Q48" s="712"/>
    </row>
    <row r="49" spans="1:17" s="737" customFormat="1">
      <c r="A49" s="712"/>
      <c r="B49" s="712"/>
      <c r="C49" s="712"/>
      <c r="D49" s="712"/>
      <c r="E49" s="712"/>
      <c r="F49" s="712"/>
      <c r="G49" s="712"/>
      <c r="H49" s="712"/>
      <c r="I49" s="712"/>
      <c r="J49" s="712"/>
      <c r="K49" s="712"/>
      <c r="L49" s="712"/>
      <c r="M49" s="712"/>
      <c r="N49" s="712"/>
      <c r="O49" s="712"/>
      <c r="P49" s="712"/>
      <c r="Q49" s="712"/>
    </row>
    <row r="50" spans="1:17" s="737" customFormat="1">
      <c r="A50" s="712"/>
      <c r="B50" s="712"/>
      <c r="C50" s="712"/>
      <c r="D50" s="712"/>
      <c r="E50" s="712"/>
      <c r="F50" s="712"/>
      <c r="G50" s="712"/>
      <c r="H50" s="712"/>
      <c r="I50" s="712"/>
      <c r="J50" s="712"/>
      <c r="K50" s="712"/>
      <c r="L50" s="712"/>
      <c r="M50" s="712"/>
      <c r="N50" s="712"/>
      <c r="O50" s="712"/>
      <c r="P50" s="712"/>
      <c r="Q50" s="712"/>
    </row>
    <row r="51" spans="1:17" s="737" customFormat="1">
      <c r="A51" s="712"/>
      <c r="B51" s="712"/>
      <c r="C51" s="712"/>
      <c r="D51" s="712"/>
      <c r="E51" s="712"/>
      <c r="F51" s="712"/>
      <c r="G51" s="712"/>
      <c r="H51" s="712"/>
      <c r="I51" s="712"/>
      <c r="J51" s="712"/>
      <c r="K51" s="712"/>
      <c r="L51" s="712"/>
      <c r="M51" s="712"/>
      <c r="N51" s="712"/>
      <c r="O51" s="712"/>
      <c r="P51" s="712"/>
      <c r="Q51" s="712"/>
    </row>
    <row r="52" spans="1:17" s="737" customFormat="1">
      <c r="A52" s="712"/>
      <c r="B52" s="712"/>
      <c r="C52" s="712"/>
      <c r="D52" s="712"/>
      <c r="E52" s="712"/>
      <c r="F52" s="712"/>
      <c r="G52" s="712"/>
      <c r="H52" s="712"/>
      <c r="I52" s="712"/>
      <c r="J52" s="712"/>
      <c r="K52" s="712"/>
      <c r="L52" s="712"/>
      <c r="M52" s="712"/>
      <c r="N52" s="712"/>
      <c r="O52" s="712"/>
      <c r="P52" s="712"/>
      <c r="Q52" s="712"/>
    </row>
    <row r="53" spans="1:17" s="737" customFormat="1">
      <c r="A53" s="712"/>
      <c r="B53" s="712"/>
      <c r="C53" s="712"/>
      <c r="D53" s="712"/>
      <c r="E53" s="712"/>
      <c r="F53" s="712"/>
      <c r="G53" s="712"/>
      <c r="H53" s="712"/>
      <c r="I53" s="712"/>
      <c r="J53" s="712"/>
      <c r="K53" s="712"/>
      <c r="L53" s="712"/>
      <c r="M53" s="712"/>
      <c r="N53" s="712"/>
      <c r="O53" s="712"/>
      <c r="P53" s="712"/>
      <c r="Q53" s="712"/>
    </row>
    <row r="54" spans="1:17" s="737" customFormat="1">
      <c r="A54" s="712"/>
      <c r="B54" s="712"/>
      <c r="C54" s="712"/>
      <c r="D54" s="712"/>
      <c r="E54" s="712"/>
      <c r="F54" s="712"/>
      <c r="G54" s="712"/>
      <c r="H54" s="712"/>
      <c r="I54" s="712"/>
      <c r="J54" s="712"/>
      <c r="K54" s="712"/>
      <c r="L54" s="712"/>
      <c r="M54" s="712"/>
      <c r="N54" s="712"/>
      <c r="O54" s="712"/>
      <c r="P54" s="712"/>
      <c r="Q54" s="712"/>
    </row>
    <row r="55" spans="1:17" s="737" customFormat="1">
      <c r="A55" s="712"/>
      <c r="B55" s="712"/>
      <c r="C55" s="712"/>
      <c r="D55" s="712"/>
      <c r="E55" s="712"/>
      <c r="F55" s="712"/>
      <c r="G55" s="712"/>
      <c r="H55" s="712"/>
      <c r="I55" s="712"/>
      <c r="J55" s="712"/>
      <c r="K55" s="712"/>
      <c r="L55" s="712"/>
      <c r="M55" s="712"/>
      <c r="N55" s="712"/>
      <c r="O55" s="712"/>
      <c r="P55" s="712"/>
      <c r="Q55" s="712"/>
    </row>
    <row r="56" spans="1:17" s="737" customFormat="1">
      <c r="A56" s="712"/>
      <c r="B56" s="712"/>
      <c r="C56" s="712"/>
      <c r="D56" s="712"/>
      <c r="E56" s="712"/>
      <c r="F56" s="712"/>
      <c r="G56" s="712"/>
      <c r="H56" s="712"/>
      <c r="I56" s="712"/>
      <c r="J56" s="712"/>
      <c r="K56" s="712"/>
      <c r="L56" s="712"/>
      <c r="M56" s="712"/>
      <c r="N56" s="712"/>
      <c r="O56" s="712"/>
      <c r="P56" s="712"/>
      <c r="Q56" s="712"/>
    </row>
    <row r="57" spans="1:17" s="737" customFormat="1">
      <c r="A57" s="712"/>
      <c r="B57" s="712"/>
      <c r="C57" s="712"/>
      <c r="D57" s="712"/>
      <c r="E57" s="712"/>
      <c r="F57" s="712"/>
      <c r="G57" s="712"/>
      <c r="H57" s="712"/>
      <c r="I57" s="712"/>
      <c r="J57" s="712"/>
      <c r="K57" s="712"/>
      <c r="L57" s="712"/>
      <c r="M57" s="712"/>
      <c r="N57" s="712"/>
      <c r="O57" s="712"/>
      <c r="P57" s="712"/>
      <c r="Q57" s="712"/>
    </row>
    <row r="58" spans="1:17" s="737" customFormat="1">
      <c r="A58" s="712"/>
      <c r="B58" s="712"/>
      <c r="C58" s="712"/>
      <c r="D58" s="712"/>
      <c r="E58" s="712"/>
      <c r="F58" s="712"/>
      <c r="G58" s="712"/>
      <c r="H58" s="712"/>
      <c r="I58" s="712"/>
      <c r="J58" s="712"/>
      <c r="K58" s="712"/>
      <c r="L58" s="712"/>
      <c r="M58" s="712"/>
      <c r="N58" s="712"/>
      <c r="O58" s="712"/>
      <c r="P58" s="712"/>
      <c r="Q58" s="712"/>
    </row>
    <row r="59" spans="1:17" s="737" customFormat="1">
      <c r="A59" s="712"/>
      <c r="B59" s="712"/>
      <c r="C59" s="712"/>
      <c r="D59" s="712"/>
      <c r="E59" s="712"/>
      <c r="F59" s="712"/>
      <c r="G59" s="712"/>
      <c r="H59" s="712"/>
      <c r="I59" s="712"/>
      <c r="J59" s="712"/>
      <c r="K59" s="712"/>
      <c r="L59" s="712"/>
      <c r="M59" s="712"/>
      <c r="N59" s="712"/>
      <c r="O59" s="712"/>
      <c r="P59" s="712"/>
      <c r="Q59" s="712"/>
    </row>
    <row r="60" spans="1:17" s="737" customFormat="1">
      <c r="A60" s="712"/>
      <c r="B60" s="712"/>
      <c r="C60" s="712"/>
      <c r="D60" s="712"/>
      <c r="E60" s="712"/>
      <c r="F60" s="712"/>
      <c r="G60" s="712"/>
      <c r="H60" s="712"/>
      <c r="I60" s="712"/>
      <c r="J60" s="712"/>
      <c r="K60" s="712"/>
      <c r="L60" s="712"/>
      <c r="M60" s="712"/>
      <c r="N60" s="712"/>
      <c r="O60" s="712"/>
      <c r="P60" s="712"/>
      <c r="Q60" s="712"/>
    </row>
    <row r="61" spans="1:17" s="737" customFormat="1">
      <c r="A61" s="712"/>
      <c r="B61" s="712"/>
      <c r="C61" s="712"/>
      <c r="D61" s="712"/>
      <c r="E61" s="712"/>
      <c r="F61" s="712"/>
      <c r="G61" s="712"/>
      <c r="H61" s="712"/>
      <c r="I61" s="712"/>
      <c r="J61" s="712"/>
      <c r="K61" s="712"/>
      <c r="L61" s="712"/>
      <c r="M61" s="712"/>
      <c r="N61" s="712"/>
      <c r="O61" s="712"/>
      <c r="P61" s="712"/>
      <c r="Q61" s="712"/>
    </row>
    <row r="62" spans="1:17" s="737" customFormat="1">
      <c r="A62" s="712"/>
      <c r="B62" s="712"/>
      <c r="C62" s="712"/>
      <c r="D62" s="712"/>
      <c r="E62" s="712"/>
      <c r="F62" s="712"/>
      <c r="G62" s="712"/>
      <c r="H62" s="712"/>
      <c r="I62" s="712"/>
      <c r="J62" s="712"/>
      <c r="K62" s="712"/>
      <c r="L62" s="712"/>
      <c r="M62" s="712"/>
      <c r="N62" s="712"/>
      <c r="O62" s="712"/>
      <c r="P62" s="712"/>
      <c r="Q62" s="712"/>
    </row>
    <row r="63" spans="1:17" s="737" customFormat="1">
      <c r="A63" s="712"/>
      <c r="B63" s="712"/>
      <c r="C63" s="712"/>
      <c r="D63" s="712"/>
      <c r="E63" s="712"/>
      <c r="F63" s="712"/>
      <c r="G63" s="712"/>
      <c r="H63" s="712"/>
      <c r="I63" s="712"/>
      <c r="J63" s="712"/>
      <c r="K63" s="712"/>
      <c r="L63" s="712"/>
      <c r="M63" s="712"/>
      <c r="N63" s="712"/>
      <c r="O63" s="712"/>
      <c r="P63" s="712"/>
      <c r="Q63" s="712"/>
    </row>
    <row r="64" spans="1:17" s="737" customFormat="1">
      <c r="A64" s="712"/>
      <c r="B64" s="712"/>
      <c r="C64" s="712"/>
      <c r="D64" s="712"/>
      <c r="E64" s="712"/>
      <c r="F64" s="712"/>
      <c r="G64" s="712"/>
      <c r="H64" s="712"/>
      <c r="I64" s="712"/>
      <c r="J64" s="712"/>
      <c r="K64" s="712"/>
      <c r="L64" s="712"/>
      <c r="M64" s="712"/>
      <c r="N64" s="712"/>
      <c r="O64" s="712"/>
      <c r="P64" s="712"/>
      <c r="Q64" s="712"/>
    </row>
    <row r="65" spans="1:17" s="737" customFormat="1">
      <c r="A65" s="712"/>
      <c r="B65" s="712"/>
      <c r="C65" s="712"/>
      <c r="D65" s="712"/>
      <c r="E65" s="712"/>
      <c r="F65" s="712"/>
      <c r="G65" s="712"/>
      <c r="H65" s="712"/>
      <c r="I65" s="712"/>
      <c r="J65" s="712"/>
      <c r="K65" s="712"/>
      <c r="L65" s="712"/>
      <c r="M65" s="712"/>
      <c r="N65" s="712"/>
      <c r="O65" s="712"/>
      <c r="P65" s="712"/>
      <c r="Q65" s="712"/>
    </row>
    <row r="66" spans="1:17" s="737" customFormat="1">
      <c r="A66" s="712"/>
      <c r="B66" s="712"/>
      <c r="C66" s="712"/>
      <c r="D66" s="712"/>
      <c r="E66" s="712"/>
      <c r="F66" s="712"/>
      <c r="G66" s="712"/>
      <c r="H66" s="712"/>
      <c r="I66" s="712"/>
      <c r="J66" s="712"/>
      <c r="K66" s="712"/>
      <c r="L66" s="712"/>
      <c r="M66" s="712"/>
      <c r="N66" s="712"/>
      <c r="O66" s="712"/>
      <c r="P66" s="712"/>
      <c r="Q66" s="712"/>
    </row>
    <row r="67" spans="1:17" s="737" customFormat="1">
      <c r="A67" s="712"/>
      <c r="B67" s="712"/>
      <c r="C67" s="712"/>
      <c r="D67" s="712"/>
      <c r="E67" s="712"/>
      <c r="F67" s="712"/>
      <c r="G67" s="712"/>
      <c r="H67" s="712"/>
      <c r="I67" s="712"/>
      <c r="J67" s="712"/>
      <c r="K67" s="712"/>
      <c r="L67" s="712"/>
      <c r="M67" s="712"/>
      <c r="N67" s="712"/>
      <c r="O67" s="712"/>
      <c r="P67" s="712"/>
      <c r="Q67" s="712"/>
    </row>
    <row r="68" spans="1:17" s="737" customFormat="1">
      <c r="A68" s="712"/>
      <c r="B68" s="712"/>
      <c r="C68" s="712"/>
      <c r="D68" s="712"/>
      <c r="E68" s="712"/>
      <c r="F68" s="712"/>
      <c r="G68" s="712"/>
      <c r="H68" s="712"/>
      <c r="I68" s="712"/>
      <c r="J68" s="712"/>
      <c r="K68" s="712"/>
      <c r="L68" s="712"/>
      <c r="M68" s="712"/>
      <c r="N68" s="712"/>
      <c r="O68" s="712"/>
      <c r="P68" s="712"/>
      <c r="Q68" s="712"/>
    </row>
    <row r="69" spans="1:17" s="737" customFormat="1">
      <c r="A69" s="712"/>
      <c r="B69" s="712"/>
      <c r="C69" s="712"/>
      <c r="D69" s="712"/>
      <c r="E69" s="712"/>
      <c r="F69" s="712"/>
      <c r="G69" s="712"/>
      <c r="H69" s="712"/>
      <c r="I69" s="712"/>
      <c r="J69" s="712"/>
      <c r="K69" s="712"/>
      <c r="L69" s="712"/>
      <c r="M69" s="712"/>
      <c r="N69" s="712"/>
      <c r="O69" s="712"/>
      <c r="P69" s="712"/>
      <c r="Q69" s="712"/>
    </row>
    <row r="70" spans="1:17" s="737" customFormat="1">
      <c r="A70" s="712"/>
      <c r="B70" s="712"/>
      <c r="C70" s="712"/>
      <c r="D70" s="712"/>
      <c r="E70" s="712"/>
      <c r="F70" s="712"/>
      <c r="G70" s="712"/>
      <c r="H70" s="712"/>
      <c r="I70" s="712"/>
      <c r="J70" s="712"/>
      <c r="K70" s="712"/>
      <c r="L70" s="712"/>
      <c r="M70" s="712"/>
      <c r="N70" s="712"/>
      <c r="O70" s="712"/>
      <c r="P70" s="712"/>
      <c r="Q70" s="712"/>
    </row>
    <row r="71" spans="1:17" s="737" customFormat="1">
      <c r="A71" s="712"/>
      <c r="B71" s="712"/>
      <c r="C71" s="712"/>
      <c r="D71" s="712"/>
      <c r="E71" s="712"/>
      <c r="F71" s="712"/>
      <c r="G71" s="712"/>
      <c r="H71" s="712"/>
      <c r="I71" s="712"/>
      <c r="J71" s="712"/>
      <c r="K71" s="712"/>
      <c r="L71" s="712"/>
      <c r="M71" s="712"/>
      <c r="N71" s="712"/>
      <c r="O71" s="712"/>
      <c r="P71" s="712"/>
      <c r="Q71" s="712"/>
    </row>
    <row r="72" spans="1:17" s="737" customFormat="1">
      <c r="A72" s="712"/>
      <c r="B72" s="712"/>
      <c r="C72" s="712"/>
      <c r="D72" s="712"/>
      <c r="E72" s="712"/>
      <c r="F72" s="712"/>
      <c r="G72" s="712"/>
      <c r="H72" s="712"/>
      <c r="I72" s="712"/>
      <c r="J72" s="712"/>
      <c r="K72" s="712"/>
      <c r="L72" s="712"/>
      <c r="M72" s="712"/>
      <c r="N72" s="712"/>
      <c r="O72" s="712"/>
      <c r="P72" s="712"/>
      <c r="Q72" s="712"/>
    </row>
    <row r="73" spans="1:17" s="737" customFormat="1">
      <c r="A73" s="712"/>
      <c r="B73" s="712"/>
      <c r="C73" s="712"/>
      <c r="D73" s="712"/>
      <c r="E73" s="712"/>
      <c r="F73" s="712"/>
      <c r="G73" s="712"/>
      <c r="H73" s="712"/>
      <c r="I73" s="712"/>
      <c r="J73" s="712"/>
      <c r="K73" s="712"/>
      <c r="L73" s="712"/>
      <c r="M73" s="712"/>
      <c r="N73" s="712"/>
      <c r="O73" s="712"/>
      <c r="P73" s="712"/>
      <c r="Q73" s="712"/>
    </row>
    <row r="74" spans="1:17" s="737" customFormat="1">
      <c r="A74" s="712"/>
      <c r="B74" s="712"/>
      <c r="C74" s="712"/>
      <c r="D74" s="712"/>
      <c r="E74" s="712"/>
      <c r="F74" s="712"/>
      <c r="G74" s="712"/>
      <c r="H74" s="712"/>
      <c r="I74" s="712"/>
      <c r="J74" s="712"/>
      <c r="K74" s="712"/>
      <c r="L74" s="712"/>
      <c r="M74" s="712"/>
      <c r="N74" s="712"/>
      <c r="O74" s="712"/>
      <c r="P74" s="712"/>
      <c r="Q74" s="712"/>
    </row>
    <row r="75" spans="1:17" s="737" customFormat="1">
      <c r="A75" s="712"/>
      <c r="B75" s="712"/>
      <c r="C75" s="712"/>
      <c r="D75" s="712"/>
      <c r="E75" s="712"/>
      <c r="F75" s="712"/>
      <c r="G75" s="712"/>
      <c r="H75" s="712"/>
      <c r="I75" s="712"/>
      <c r="J75" s="712"/>
      <c r="K75" s="712"/>
      <c r="L75" s="712"/>
      <c r="M75" s="712"/>
      <c r="N75" s="712"/>
      <c r="O75" s="712"/>
      <c r="P75" s="712"/>
      <c r="Q75" s="712"/>
    </row>
    <row r="76" spans="1:17" s="737" customFormat="1">
      <c r="A76" s="712"/>
      <c r="B76" s="712"/>
      <c r="C76" s="712"/>
      <c r="D76" s="712"/>
      <c r="E76" s="712"/>
      <c r="F76" s="712"/>
      <c r="G76" s="712"/>
      <c r="H76" s="712"/>
      <c r="I76" s="712"/>
      <c r="J76" s="712"/>
      <c r="K76" s="712"/>
      <c r="L76" s="712"/>
      <c r="M76" s="712"/>
      <c r="N76" s="712"/>
      <c r="O76" s="712"/>
      <c r="P76" s="712"/>
      <c r="Q76" s="712"/>
    </row>
    <row r="77" spans="1:17" s="737" customFormat="1">
      <c r="A77" s="712"/>
      <c r="B77" s="712"/>
      <c r="C77" s="712"/>
      <c r="D77" s="712"/>
      <c r="E77" s="712"/>
      <c r="F77" s="712"/>
      <c r="G77" s="712"/>
      <c r="H77" s="712"/>
      <c r="I77" s="712"/>
      <c r="J77" s="712"/>
      <c r="K77" s="712"/>
      <c r="L77" s="712"/>
      <c r="M77" s="712"/>
      <c r="N77" s="712"/>
      <c r="O77" s="712"/>
      <c r="P77" s="712"/>
      <c r="Q77" s="712"/>
    </row>
    <row r="78" spans="1:17" s="737" customFormat="1">
      <c r="A78" s="712"/>
      <c r="B78" s="712"/>
      <c r="C78" s="712"/>
      <c r="D78" s="712"/>
      <c r="E78" s="712"/>
      <c r="F78" s="712"/>
      <c r="G78" s="712"/>
      <c r="H78" s="712"/>
      <c r="I78" s="712"/>
      <c r="J78" s="712"/>
      <c r="K78" s="712"/>
      <c r="L78" s="712"/>
      <c r="M78" s="712"/>
      <c r="N78" s="712"/>
      <c r="O78" s="712"/>
      <c r="P78" s="712"/>
      <c r="Q78" s="712"/>
    </row>
    <row r="79" spans="1:17" s="737" customFormat="1">
      <c r="A79" s="712"/>
      <c r="B79" s="712"/>
      <c r="C79" s="712"/>
      <c r="D79" s="712"/>
      <c r="E79" s="712"/>
      <c r="F79" s="712"/>
      <c r="G79" s="712"/>
      <c r="H79" s="712"/>
      <c r="I79" s="712"/>
      <c r="J79" s="712"/>
      <c r="K79" s="712"/>
      <c r="L79" s="712"/>
      <c r="M79" s="712"/>
      <c r="N79" s="712"/>
      <c r="O79" s="712"/>
      <c r="P79" s="712"/>
      <c r="Q79" s="712"/>
    </row>
    <row r="80" spans="1:17" s="737" customFormat="1">
      <c r="A80" s="712"/>
      <c r="B80" s="712"/>
      <c r="C80" s="712"/>
      <c r="D80" s="712"/>
      <c r="E80" s="712"/>
      <c r="F80" s="712"/>
      <c r="G80" s="712"/>
      <c r="H80" s="712"/>
      <c r="I80" s="712"/>
      <c r="J80" s="712"/>
      <c r="K80" s="712"/>
      <c r="L80" s="712"/>
      <c r="M80" s="712"/>
      <c r="N80" s="712"/>
      <c r="O80" s="712"/>
      <c r="P80" s="712"/>
      <c r="Q80" s="712"/>
    </row>
    <row r="81" spans="1:3" s="737" customFormat="1">
      <c r="A81" s="712"/>
      <c r="B81" s="712"/>
      <c r="C81" s="712"/>
    </row>
    <row r="82" spans="1:3" s="737" customFormat="1">
      <c r="A82" s="712"/>
      <c r="B82" s="712"/>
    </row>
    <row r="83" spans="1:3" s="737" customFormat="1"/>
    <row r="84" spans="1:3" s="737" customFormat="1"/>
    <row r="85" spans="1:3">
      <c r="A85" s="737"/>
      <c r="B85" s="737"/>
      <c r="C85" s="737"/>
    </row>
    <row r="86" spans="1:3">
      <c r="A86" s="737"/>
      <c r="B86" s="737"/>
    </row>
  </sheetData>
  <mergeCells count="3">
    <mergeCell ref="A1:Q1"/>
    <mergeCell ref="A2:Q2"/>
    <mergeCell ref="A5:B5"/>
  </mergeCells>
  <printOptions horizontalCentered="1" verticalCentered="1"/>
  <pageMargins left="0.39370078740157483" right="0.39370078740157483" top="0.23622047244094491" bottom="0.23622047244094491" header="0.31496062992125984" footer="0.31496062992125984"/>
  <pageSetup scale="42" orientation="landscape" r:id="rId1"/>
  <drawing r:id="rId2"/>
  <tableParts count="1">
    <tablePart r:id="rId3"/>
  </tablePart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2">
    <tabColor rgb="FF0070C0"/>
    <pageSetUpPr fitToPage="1"/>
  </sheetPr>
  <dimension ref="A1:S118"/>
  <sheetViews>
    <sheetView showGridLines="0" view="pageBreakPreview" zoomScale="70" zoomScaleNormal="78" zoomScaleSheetLayoutView="70" workbookViewId="0">
      <pane xSplit="1" ySplit="5" topLeftCell="B6" activePane="bottomRight" state="frozen"/>
      <selection activeCell="U49" sqref="U49"/>
      <selection pane="topRight" activeCell="U49" sqref="U49"/>
      <selection pane="bottomLeft" activeCell="U49" sqref="U49"/>
      <selection pane="bottomRight" activeCell="A5" sqref="A5:O19"/>
    </sheetView>
  </sheetViews>
  <sheetFormatPr baseColWidth="10" defaultColWidth="11.42578125" defaultRowHeight="14.25"/>
  <cols>
    <col min="1" max="1" width="23" style="712" customWidth="1"/>
    <col min="2" max="5" width="12.5703125" style="778" customWidth="1"/>
    <col min="6" max="6" width="14" style="778" customWidth="1"/>
    <col min="7" max="8" width="12.5703125" style="778" customWidth="1"/>
    <col min="9" max="9" width="13.5703125" style="712" customWidth="1"/>
    <col min="10" max="10" width="14.7109375" style="712" customWidth="1"/>
    <col min="11" max="11" width="22.5703125" style="712" hidden="1" customWidth="1"/>
    <col min="12" max="12" width="22.28515625" style="712" customWidth="1"/>
    <col min="13" max="13" width="16.28515625" style="712" customWidth="1"/>
    <col min="14" max="14" width="15.28515625" style="712" customWidth="1"/>
    <col min="15" max="15" width="16.28515625" style="712" customWidth="1"/>
    <col min="16" max="16" width="12.140625" style="712" customWidth="1"/>
    <col min="17" max="17" width="20.28515625" style="712" customWidth="1"/>
    <col min="18" max="16384" width="11.42578125" style="712"/>
  </cols>
  <sheetData>
    <row r="1" spans="1:19" s="1794" customFormat="1" ht="56.25" customHeight="1">
      <c r="A1" s="2111" t="s">
        <v>745</v>
      </c>
      <c r="B1" s="2111"/>
      <c r="C1" s="2111"/>
      <c r="D1" s="2111"/>
      <c r="E1" s="2111"/>
      <c r="F1" s="2111"/>
      <c r="G1" s="2111"/>
      <c r="H1" s="2111"/>
      <c r="I1" s="2111"/>
      <c r="J1" s="2111"/>
      <c r="K1" s="2111"/>
      <c r="L1" s="2111"/>
      <c r="M1" s="2111"/>
      <c r="N1" s="2111"/>
      <c r="O1" s="2111"/>
      <c r="P1" s="2111"/>
    </row>
    <row r="2" spans="1:19" s="1794" customFormat="1" ht="30.75" customHeight="1">
      <c r="A2" s="2112" t="str">
        <f>+'Resumen EEp'!O7</f>
        <v>Período:  Diciembre 2010 - Noviembre 2022</v>
      </c>
      <c r="B2" s="2112"/>
      <c r="C2" s="2112"/>
      <c r="D2" s="2112"/>
      <c r="E2" s="2112"/>
      <c r="F2" s="2112"/>
      <c r="G2" s="2112"/>
      <c r="H2" s="2112"/>
      <c r="I2" s="2112"/>
      <c r="J2" s="2112"/>
      <c r="K2" s="2112"/>
      <c r="L2" s="2112"/>
      <c r="M2" s="2112"/>
      <c r="N2" s="2112"/>
      <c r="O2" s="2112"/>
      <c r="P2" s="2112"/>
    </row>
    <row r="3" spans="1:19" ht="6" customHeight="1">
      <c r="B3" s="712"/>
      <c r="C3" s="712"/>
      <c r="D3" s="712"/>
      <c r="E3" s="712"/>
      <c r="F3" s="712"/>
      <c r="G3" s="712"/>
      <c r="H3" s="712"/>
    </row>
    <row r="4" spans="1:19" s="737" customFormat="1" ht="25.5" customHeight="1">
      <c r="A4" s="2118" t="s">
        <v>136</v>
      </c>
      <c r="B4" s="2119"/>
      <c r="C4" s="2119"/>
      <c r="D4" s="2119"/>
      <c r="E4" s="2119"/>
      <c r="F4" s="2119"/>
      <c r="G4" s="2119"/>
      <c r="H4" s="2119"/>
      <c r="I4" s="2119"/>
      <c r="J4" s="2119"/>
      <c r="K4" s="2119"/>
      <c r="L4" s="2119"/>
      <c r="M4" s="2119"/>
      <c r="N4" s="2119"/>
      <c r="O4" s="2120"/>
      <c r="P4" s="840"/>
    </row>
    <row r="5" spans="1:19" s="823" customFormat="1" ht="66.75" customHeight="1">
      <c r="A5" s="1809" t="s">
        <v>11</v>
      </c>
      <c r="B5" s="1810" t="s">
        <v>424</v>
      </c>
      <c r="C5" s="1810" t="s">
        <v>565</v>
      </c>
      <c r="D5" s="1810" t="s">
        <v>452</v>
      </c>
      <c r="E5" s="1810" t="s">
        <v>55</v>
      </c>
      <c r="F5" s="1811" t="s">
        <v>56</v>
      </c>
      <c r="G5" s="1810" t="s">
        <v>48</v>
      </c>
      <c r="H5" s="1810" t="s">
        <v>49</v>
      </c>
      <c r="I5" s="1809" t="s">
        <v>1</v>
      </c>
      <c r="J5" s="1811" t="s">
        <v>95</v>
      </c>
      <c r="K5" s="1811" t="s">
        <v>559</v>
      </c>
      <c r="L5" s="1811" t="s">
        <v>560</v>
      </c>
      <c r="M5" s="1811" t="s">
        <v>561</v>
      </c>
      <c r="N5" s="1812" t="s">
        <v>53</v>
      </c>
      <c r="O5" s="1813" t="s">
        <v>54</v>
      </c>
      <c r="Q5" s="824"/>
    </row>
    <row r="6" spans="1:19" s="826" customFormat="1" ht="18" customHeight="1">
      <c r="A6" s="825" t="s">
        <v>122</v>
      </c>
      <c r="B6" s="1413">
        <v>0</v>
      </c>
      <c r="C6" s="1413">
        <v>116</v>
      </c>
      <c r="D6" s="1413">
        <v>0</v>
      </c>
      <c r="E6" s="1413">
        <v>505</v>
      </c>
      <c r="F6" s="1413">
        <v>2471</v>
      </c>
      <c r="G6" s="1413">
        <v>2</v>
      </c>
      <c r="H6" s="1413">
        <v>125</v>
      </c>
      <c r="I6" s="1414">
        <f t="shared" ref="I6:I17" si="0">SUM(B6:H6)</f>
        <v>3219</v>
      </c>
      <c r="J6" s="1413">
        <v>4114</v>
      </c>
      <c r="K6" s="1413">
        <v>0</v>
      </c>
      <c r="L6" s="1413">
        <v>1</v>
      </c>
      <c r="M6" s="1413">
        <v>3310</v>
      </c>
      <c r="N6" s="1415">
        <f t="shared" ref="N6:N17" si="1">+M6+L6+K6+J6</f>
        <v>7425</v>
      </c>
      <c r="O6" s="1416">
        <f t="shared" ref="O6:O12" si="2">+N6+I6</f>
        <v>10644</v>
      </c>
      <c r="Q6" s="827"/>
      <c r="R6" s="827"/>
      <c r="S6" s="827"/>
    </row>
    <row r="7" spans="1:19" s="826" customFormat="1" ht="18" customHeight="1">
      <c r="A7" s="825" t="s">
        <v>147</v>
      </c>
      <c r="B7" s="1413">
        <v>0</v>
      </c>
      <c r="C7" s="1413">
        <v>306</v>
      </c>
      <c r="D7" s="1413">
        <v>0</v>
      </c>
      <c r="E7" s="1413">
        <v>572</v>
      </c>
      <c r="F7" s="1413">
        <v>3158</v>
      </c>
      <c r="G7" s="1413">
        <v>8</v>
      </c>
      <c r="H7" s="1413">
        <v>247</v>
      </c>
      <c r="I7" s="1414">
        <f t="shared" si="0"/>
        <v>4291</v>
      </c>
      <c r="J7" s="1413">
        <v>199</v>
      </c>
      <c r="K7" s="1413">
        <v>0</v>
      </c>
      <c r="L7" s="1413">
        <v>0</v>
      </c>
      <c r="M7" s="1413">
        <v>1778</v>
      </c>
      <c r="N7" s="1415">
        <f t="shared" si="1"/>
        <v>1977</v>
      </c>
      <c r="O7" s="1416">
        <f t="shared" si="2"/>
        <v>6268</v>
      </c>
      <c r="Q7" s="827"/>
      <c r="R7" s="827"/>
      <c r="S7" s="827"/>
    </row>
    <row r="8" spans="1:19" s="826" customFormat="1" ht="18" customHeight="1">
      <c r="A8" s="825" t="s">
        <v>200</v>
      </c>
      <c r="B8" s="1413">
        <v>0</v>
      </c>
      <c r="C8" s="1413">
        <v>1022</v>
      </c>
      <c r="D8" s="1413">
        <v>0</v>
      </c>
      <c r="E8" s="1413">
        <v>1014</v>
      </c>
      <c r="F8" s="1413">
        <v>3741</v>
      </c>
      <c r="G8" s="1413">
        <v>11</v>
      </c>
      <c r="H8" s="1413">
        <v>783</v>
      </c>
      <c r="I8" s="1414">
        <f t="shared" si="0"/>
        <v>6571</v>
      </c>
      <c r="J8" s="1413">
        <v>17</v>
      </c>
      <c r="K8" s="1413">
        <v>0</v>
      </c>
      <c r="L8" s="1413">
        <v>1</v>
      </c>
      <c r="M8" s="1413">
        <v>3457</v>
      </c>
      <c r="N8" s="1415">
        <f t="shared" si="1"/>
        <v>3475</v>
      </c>
      <c r="O8" s="1416">
        <f t="shared" si="2"/>
        <v>10046</v>
      </c>
      <c r="Q8" s="827"/>
      <c r="R8" s="827"/>
      <c r="S8" s="827"/>
    </row>
    <row r="9" spans="1:19" s="826" customFormat="1" ht="18" customHeight="1">
      <c r="A9" s="825" t="s">
        <v>224</v>
      </c>
      <c r="B9" s="1413">
        <v>0</v>
      </c>
      <c r="C9" s="1413">
        <v>1578</v>
      </c>
      <c r="D9" s="1413">
        <v>0</v>
      </c>
      <c r="E9" s="1413">
        <v>1482</v>
      </c>
      <c r="F9" s="1413">
        <v>7614</v>
      </c>
      <c r="G9" s="1413">
        <v>7</v>
      </c>
      <c r="H9" s="1413">
        <v>1278</v>
      </c>
      <c r="I9" s="1414">
        <f t="shared" si="0"/>
        <v>11959</v>
      </c>
      <c r="J9" s="1413">
        <v>1532</v>
      </c>
      <c r="K9" s="1413">
        <v>0</v>
      </c>
      <c r="L9" s="1413">
        <v>0</v>
      </c>
      <c r="M9" s="1413">
        <v>2249</v>
      </c>
      <c r="N9" s="1415">
        <f t="shared" si="1"/>
        <v>3781</v>
      </c>
      <c r="O9" s="1416">
        <f t="shared" si="2"/>
        <v>15740</v>
      </c>
      <c r="Q9" s="827"/>
      <c r="R9" s="827"/>
      <c r="S9" s="827"/>
    </row>
    <row r="10" spans="1:19" s="826" customFormat="1" ht="18" customHeight="1">
      <c r="A10" s="825" t="s">
        <v>231</v>
      </c>
      <c r="B10" s="1413">
        <v>0</v>
      </c>
      <c r="C10" s="1413">
        <v>4313</v>
      </c>
      <c r="D10" s="1413">
        <v>0</v>
      </c>
      <c r="E10" s="1413">
        <v>2468</v>
      </c>
      <c r="F10" s="1413">
        <v>14806</v>
      </c>
      <c r="G10" s="1413">
        <v>768</v>
      </c>
      <c r="H10" s="1413">
        <v>2513</v>
      </c>
      <c r="I10" s="1414">
        <f t="shared" si="0"/>
        <v>24868</v>
      </c>
      <c r="J10" s="1413">
        <v>462</v>
      </c>
      <c r="K10" s="1413">
        <v>0</v>
      </c>
      <c r="L10" s="1413">
        <v>0</v>
      </c>
      <c r="M10" s="1413">
        <v>7035</v>
      </c>
      <c r="N10" s="1415">
        <f t="shared" si="1"/>
        <v>7497</v>
      </c>
      <c r="O10" s="1416">
        <f t="shared" si="2"/>
        <v>32365</v>
      </c>
      <c r="Q10" s="827"/>
      <c r="R10" s="827"/>
      <c r="S10" s="827"/>
    </row>
    <row r="11" spans="1:19" s="826" customFormat="1" ht="18" customHeight="1">
      <c r="A11" s="825" t="s">
        <v>414</v>
      </c>
      <c r="B11" s="1413">
        <v>0</v>
      </c>
      <c r="C11" s="1413">
        <v>5871</v>
      </c>
      <c r="D11" s="1413">
        <v>0</v>
      </c>
      <c r="E11" s="1413">
        <v>4978</v>
      </c>
      <c r="F11" s="1413">
        <v>20426</v>
      </c>
      <c r="G11" s="1413">
        <v>1042</v>
      </c>
      <c r="H11" s="1413">
        <v>4287</v>
      </c>
      <c r="I11" s="1414">
        <f t="shared" si="0"/>
        <v>36604</v>
      </c>
      <c r="J11" s="1413">
        <v>426</v>
      </c>
      <c r="K11" s="1413">
        <v>0</v>
      </c>
      <c r="L11" s="1413">
        <v>11</v>
      </c>
      <c r="M11" s="1413">
        <v>5549</v>
      </c>
      <c r="N11" s="1415">
        <f t="shared" si="1"/>
        <v>5986</v>
      </c>
      <c r="O11" s="1416">
        <f t="shared" si="2"/>
        <v>42590</v>
      </c>
      <c r="Q11" s="827"/>
      <c r="R11" s="827"/>
      <c r="S11" s="827"/>
    </row>
    <row r="12" spans="1:19" s="826" customFormat="1" ht="18" customHeight="1">
      <c r="A12" s="825" t="s">
        <v>431</v>
      </c>
      <c r="B12" s="1413">
        <v>11383</v>
      </c>
      <c r="C12" s="1413">
        <v>10015</v>
      </c>
      <c r="D12" s="1413">
        <v>0</v>
      </c>
      <c r="E12" s="1413">
        <v>10052</v>
      </c>
      <c r="F12" s="1413">
        <v>22261</v>
      </c>
      <c r="G12" s="1413">
        <v>740</v>
      </c>
      <c r="H12" s="1413">
        <v>7745</v>
      </c>
      <c r="I12" s="1414">
        <f t="shared" si="0"/>
        <v>62196</v>
      </c>
      <c r="J12" s="1413">
        <v>725</v>
      </c>
      <c r="K12" s="1413">
        <v>0</v>
      </c>
      <c r="L12" s="1413">
        <v>0</v>
      </c>
      <c r="M12" s="1413">
        <v>2156</v>
      </c>
      <c r="N12" s="1415">
        <f t="shared" si="1"/>
        <v>2881</v>
      </c>
      <c r="O12" s="1416">
        <f t="shared" si="2"/>
        <v>65077</v>
      </c>
      <c r="Q12" s="827"/>
      <c r="R12" s="827"/>
      <c r="S12" s="827"/>
    </row>
    <row r="13" spans="1:19" s="828" customFormat="1" ht="18" customHeight="1">
      <c r="A13" s="825" t="s">
        <v>456</v>
      </c>
      <c r="B13" s="1417">
        <v>13678</v>
      </c>
      <c r="C13" s="1413">
        <v>10088</v>
      </c>
      <c r="D13" s="1413">
        <v>287</v>
      </c>
      <c r="E13" s="1413">
        <v>18702</v>
      </c>
      <c r="F13" s="1413">
        <v>19380</v>
      </c>
      <c r="G13" s="1413">
        <v>1053</v>
      </c>
      <c r="H13" s="1413">
        <v>10735</v>
      </c>
      <c r="I13" s="1414">
        <f t="shared" si="0"/>
        <v>73923</v>
      </c>
      <c r="J13" s="1413">
        <v>872</v>
      </c>
      <c r="K13" s="1413">
        <v>0</v>
      </c>
      <c r="L13" s="1413">
        <v>0</v>
      </c>
      <c r="M13" s="1413">
        <v>5722</v>
      </c>
      <c r="N13" s="1415">
        <f t="shared" si="1"/>
        <v>6594</v>
      </c>
      <c r="O13" s="1416">
        <f t="shared" ref="O13:O18" si="3">+N13+I13</f>
        <v>80517</v>
      </c>
      <c r="Q13" s="827"/>
      <c r="R13" s="827"/>
      <c r="S13" s="827"/>
    </row>
    <row r="14" spans="1:19" s="828" customFormat="1" ht="18" customHeight="1">
      <c r="A14" s="825" t="s">
        <v>470</v>
      </c>
      <c r="B14" s="1417">
        <v>4664</v>
      </c>
      <c r="C14" s="1413">
        <v>14487</v>
      </c>
      <c r="D14" s="1413">
        <v>2547</v>
      </c>
      <c r="E14" s="1413">
        <v>26449</v>
      </c>
      <c r="F14" s="1413">
        <v>21853</v>
      </c>
      <c r="G14" s="1413">
        <v>665</v>
      </c>
      <c r="H14" s="1413">
        <v>9985</v>
      </c>
      <c r="I14" s="1414">
        <f t="shared" si="0"/>
        <v>80650</v>
      </c>
      <c r="J14" s="1413">
        <v>204</v>
      </c>
      <c r="K14" s="1413">
        <v>0</v>
      </c>
      <c r="L14" s="1413">
        <v>0</v>
      </c>
      <c r="M14" s="1413">
        <v>1858</v>
      </c>
      <c r="N14" s="1415">
        <f t="shared" si="1"/>
        <v>2062</v>
      </c>
      <c r="O14" s="1416">
        <f t="shared" si="3"/>
        <v>82712</v>
      </c>
      <c r="Q14" s="827"/>
      <c r="R14" s="827"/>
      <c r="S14" s="827"/>
    </row>
    <row r="15" spans="1:19" s="828" customFormat="1" ht="18" customHeight="1">
      <c r="A15" s="825" t="s">
        <v>568</v>
      </c>
      <c r="B15" s="1413">
        <v>5794</v>
      </c>
      <c r="C15" s="1413">
        <v>24336</v>
      </c>
      <c r="D15" s="1413">
        <v>3249</v>
      </c>
      <c r="E15" s="1413">
        <v>18892</v>
      </c>
      <c r="F15" s="1413">
        <v>19821</v>
      </c>
      <c r="G15" s="1413">
        <v>396</v>
      </c>
      <c r="H15" s="1413">
        <v>10586</v>
      </c>
      <c r="I15" s="1414">
        <f t="shared" si="0"/>
        <v>83074</v>
      </c>
      <c r="J15" s="1413">
        <v>316</v>
      </c>
      <c r="K15" s="1413">
        <v>0</v>
      </c>
      <c r="L15" s="1413">
        <v>0</v>
      </c>
      <c r="M15" s="1413">
        <v>4635</v>
      </c>
      <c r="N15" s="1415">
        <f t="shared" si="1"/>
        <v>4951</v>
      </c>
      <c r="O15" s="1416">
        <f t="shared" si="3"/>
        <v>88025</v>
      </c>
      <c r="Q15" s="827"/>
      <c r="R15" s="827"/>
      <c r="S15" s="827"/>
    </row>
    <row r="16" spans="1:19" s="828" customFormat="1" ht="18" customHeight="1">
      <c r="A16" s="825" t="s">
        <v>610</v>
      </c>
      <c r="B16" s="1413">
        <v>4302</v>
      </c>
      <c r="C16" s="1413">
        <v>6423</v>
      </c>
      <c r="D16" s="1413">
        <v>777</v>
      </c>
      <c r="E16" s="1413">
        <v>3046</v>
      </c>
      <c r="F16" s="1413">
        <v>6734</v>
      </c>
      <c r="G16" s="1413">
        <v>97</v>
      </c>
      <c r="H16" s="1413">
        <v>1553</v>
      </c>
      <c r="I16" s="1414">
        <f t="shared" si="0"/>
        <v>22932</v>
      </c>
      <c r="J16" s="1413">
        <v>461</v>
      </c>
      <c r="K16" s="1413">
        <v>0</v>
      </c>
      <c r="L16" s="1413">
        <v>0</v>
      </c>
      <c r="M16" s="1413">
        <v>90</v>
      </c>
      <c r="N16" s="1415">
        <f t="shared" si="1"/>
        <v>551</v>
      </c>
      <c r="O16" s="1416">
        <f t="shared" si="3"/>
        <v>23483</v>
      </c>
      <c r="Q16" s="827"/>
      <c r="R16" s="827"/>
      <c r="S16" s="827"/>
    </row>
    <row r="17" spans="1:19" s="828" customFormat="1" ht="18" customHeight="1">
      <c r="A17" s="829" t="s">
        <v>727</v>
      </c>
      <c r="B17" s="1413">
        <v>4168</v>
      </c>
      <c r="C17" s="1413">
        <v>9156</v>
      </c>
      <c r="D17" s="1413">
        <v>1668</v>
      </c>
      <c r="E17" s="1413">
        <v>5713</v>
      </c>
      <c r="F17" s="1413">
        <v>8222</v>
      </c>
      <c r="G17" s="1413">
        <v>577</v>
      </c>
      <c r="H17" s="1413">
        <v>4639</v>
      </c>
      <c r="I17" s="1414">
        <f t="shared" si="0"/>
        <v>34143</v>
      </c>
      <c r="J17" s="1413">
        <v>942</v>
      </c>
      <c r="K17" s="1413">
        <v>0</v>
      </c>
      <c r="L17" s="1413">
        <v>0</v>
      </c>
      <c r="M17" s="1413">
        <v>232</v>
      </c>
      <c r="N17" s="1415">
        <f t="shared" si="1"/>
        <v>1174</v>
      </c>
      <c r="O17" s="1416">
        <f t="shared" si="3"/>
        <v>35317</v>
      </c>
      <c r="Q17" s="827"/>
      <c r="R17" s="827"/>
      <c r="S17" s="827"/>
    </row>
    <row r="18" spans="1:19" s="828" customFormat="1" ht="18" customHeight="1">
      <c r="A18" s="829" t="str">
        <f>+'Resumen EEp'!O6</f>
        <v>Ene - Nov. 2022</v>
      </c>
      <c r="B18" s="1413">
        <f>288+3747</f>
        <v>4035</v>
      </c>
      <c r="C18" s="1413">
        <f>1321+7984</f>
        <v>9305</v>
      </c>
      <c r="D18" s="1413">
        <f>266+1917</f>
        <v>2183</v>
      </c>
      <c r="E18" s="1413">
        <f>1056+5465</f>
        <v>6521</v>
      </c>
      <c r="F18" s="1413">
        <f>989+5466</f>
        <v>6455</v>
      </c>
      <c r="G18" s="1413">
        <f>20+265</f>
        <v>285</v>
      </c>
      <c r="H18" s="1413">
        <f>692+4789</f>
        <v>5481</v>
      </c>
      <c r="I18" s="1414">
        <f>SUM(B18:H18)</f>
        <v>34265</v>
      </c>
      <c r="J18" s="1413">
        <f>38+997</f>
        <v>1035</v>
      </c>
      <c r="K18" s="1413">
        <v>0</v>
      </c>
      <c r="L18" s="1413">
        <v>0</v>
      </c>
      <c r="M18" s="1413">
        <f>600+20451</f>
        <v>21051</v>
      </c>
      <c r="N18" s="1415">
        <f>+M18+L18+K18+J18</f>
        <v>22086</v>
      </c>
      <c r="O18" s="1416">
        <f t="shared" si="3"/>
        <v>56351</v>
      </c>
      <c r="Q18" s="827"/>
      <c r="R18" s="827"/>
      <c r="S18" s="827"/>
    </row>
    <row r="19" spans="1:19" s="826" customFormat="1" ht="22.5" customHeight="1">
      <c r="A19" s="1418" t="s">
        <v>1</v>
      </c>
      <c r="B19" s="1419">
        <f t="shared" ref="B19:O19" si="4">SUM(B6:B18)</f>
        <v>48024</v>
      </c>
      <c r="C19" s="1419">
        <f t="shared" si="4"/>
        <v>97016</v>
      </c>
      <c r="D19" s="1419">
        <f t="shared" si="4"/>
        <v>10711</v>
      </c>
      <c r="E19" s="1419">
        <f t="shared" si="4"/>
        <v>100394</v>
      </c>
      <c r="F19" s="1419">
        <f t="shared" si="4"/>
        <v>156942</v>
      </c>
      <c r="G19" s="1419">
        <f t="shared" si="4"/>
        <v>5651</v>
      </c>
      <c r="H19" s="1419">
        <f t="shared" si="4"/>
        <v>59957</v>
      </c>
      <c r="I19" s="1420">
        <f t="shared" si="4"/>
        <v>478695</v>
      </c>
      <c r="J19" s="1419">
        <f t="shared" si="4"/>
        <v>11305</v>
      </c>
      <c r="K19" s="1419">
        <f t="shared" si="4"/>
        <v>0</v>
      </c>
      <c r="L19" s="1419">
        <f t="shared" si="4"/>
        <v>13</v>
      </c>
      <c r="M19" s="1419">
        <f t="shared" si="4"/>
        <v>59122</v>
      </c>
      <c r="N19" s="1421">
        <f t="shared" si="4"/>
        <v>70440</v>
      </c>
      <c r="O19" s="1421">
        <f t="shared" si="4"/>
        <v>549135</v>
      </c>
      <c r="P19" s="830"/>
      <c r="Q19" s="831"/>
      <c r="R19" s="831"/>
    </row>
    <row r="20" spans="1:19" s="737" customFormat="1">
      <c r="A20" s="832" t="s">
        <v>566</v>
      </c>
      <c r="B20" s="833"/>
      <c r="C20" s="833"/>
      <c r="D20" s="833"/>
      <c r="E20" s="778"/>
      <c r="F20" s="833"/>
      <c r="G20" s="833"/>
      <c r="H20" s="833"/>
      <c r="I20" s="741"/>
      <c r="J20" s="741" t="s">
        <v>133</v>
      </c>
      <c r="K20" s="741"/>
      <c r="L20" s="741"/>
      <c r="M20" s="741"/>
      <c r="N20" s="741"/>
      <c r="O20" s="741"/>
      <c r="Q20" s="834"/>
      <c r="R20" s="834"/>
    </row>
    <row r="21" spans="1:19" s="737" customFormat="1" ht="16.5">
      <c r="A21" s="835" t="s">
        <v>1077</v>
      </c>
      <c r="B21" s="833"/>
      <c r="C21" s="833"/>
      <c r="D21" s="833"/>
      <c r="E21" s="778"/>
      <c r="F21" s="833"/>
      <c r="G21" s="833"/>
      <c r="H21" s="833"/>
      <c r="I21" s="741"/>
      <c r="J21" s="741"/>
      <c r="K21" s="741"/>
      <c r="L21" s="741"/>
      <c r="M21" s="741"/>
      <c r="N21" s="741"/>
      <c r="O21" s="741"/>
      <c r="Q21" s="834"/>
      <c r="R21" s="834"/>
    </row>
    <row r="22" spans="1:19" s="737" customFormat="1" ht="16.5">
      <c r="A22" s="835" t="s">
        <v>1078</v>
      </c>
      <c r="B22" s="833"/>
      <c r="C22" s="833"/>
      <c r="D22" s="833"/>
      <c r="E22" s="778"/>
      <c r="F22" s="833"/>
      <c r="G22" s="833"/>
      <c r="H22" s="833"/>
      <c r="I22" s="741"/>
      <c r="J22" s="741"/>
      <c r="K22" s="741"/>
      <c r="L22" s="741"/>
      <c r="M22" s="741"/>
      <c r="N22" s="741"/>
      <c r="O22" s="741"/>
      <c r="Q22" s="834"/>
      <c r="R22" s="834"/>
    </row>
    <row r="23" spans="1:19" s="737" customFormat="1" ht="16.5">
      <c r="A23" s="835" t="s">
        <v>1079</v>
      </c>
      <c r="B23" s="833"/>
      <c r="C23" s="833"/>
      <c r="D23" s="833"/>
      <c r="E23" s="778"/>
      <c r="F23" s="833"/>
      <c r="G23" s="833"/>
      <c r="H23" s="833"/>
      <c r="I23" s="741"/>
      <c r="J23" s="741"/>
      <c r="K23" s="741"/>
      <c r="L23" s="741"/>
      <c r="M23" s="741"/>
      <c r="N23" s="741"/>
      <c r="O23" s="741"/>
      <c r="Q23" s="834"/>
      <c r="R23" s="834"/>
    </row>
    <row r="24" spans="1:19" s="737" customFormat="1" ht="16.5">
      <c r="A24" s="835" t="s">
        <v>1080</v>
      </c>
      <c r="B24" s="833"/>
      <c r="C24" s="833"/>
      <c r="D24" s="836"/>
      <c r="E24" s="837"/>
      <c r="F24" s="837"/>
      <c r="G24" s="836"/>
      <c r="H24" s="836"/>
      <c r="I24" s="816"/>
      <c r="J24" s="816"/>
      <c r="K24" s="816"/>
      <c r="L24" s="816"/>
      <c r="M24" s="816"/>
      <c r="N24" s="817"/>
      <c r="O24" s="818"/>
    </row>
    <row r="25" spans="1:19" s="737" customFormat="1">
      <c r="A25" s="835"/>
      <c r="B25" s="833"/>
      <c r="C25" s="833"/>
      <c r="D25" s="836"/>
      <c r="E25" s="837"/>
      <c r="F25" s="837"/>
      <c r="G25" s="836"/>
      <c r="H25" s="836"/>
      <c r="I25" s="816"/>
      <c r="J25" s="816"/>
      <c r="K25" s="816"/>
      <c r="L25" s="816"/>
      <c r="M25" s="816"/>
      <c r="N25" s="817"/>
      <c r="O25" s="818"/>
    </row>
    <row r="26" spans="1:19" s="737" customFormat="1">
      <c r="A26" s="741"/>
      <c r="B26" s="833"/>
      <c r="C26" s="833"/>
      <c r="D26" s="836"/>
      <c r="E26" s="837"/>
      <c r="F26" s="837"/>
      <c r="G26" s="836"/>
      <c r="H26" s="836"/>
      <c r="I26" s="816"/>
      <c r="J26" s="816"/>
      <c r="K26" s="817"/>
      <c r="L26" s="816"/>
      <c r="M26" s="816"/>
      <c r="N26" s="816"/>
      <c r="O26" s="816"/>
    </row>
    <row r="27" spans="1:19" s="737" customFormat="1">
      <c r="A27" s="741"/>
      <c r="B27" s="833"/>
      <c r="C27" s="833"/>
      <c r="D27" s="836"/>
      <c r="E27" s="837"/>
      <c r="F27" s="837"/>
      <c r="G27" s="836"/>
      <c r="H27" s="836"/>
      <c r="I27" s="816"/>
      <c r="J27" s="816"/>
      <c r="K27" s="817"/>
      <c r="L27" s="816"/>
      <c r="M27" s="816"/>
      <c r="N27" s="816"/>
      <c r="O27" s="816"/>
    </row>
    <row r="28" spans="1:19" s="737" customFormat="1">
      <c r="A28" s="741"/>
      <c r="B28" s="833"/>
      <c r="C28" s="833"/>
      <c r="D28" s="836"/>
      <c r="E28" s="837"/>
      <c r="F28" s="837"/>
      <c r="G28" s="836"/>
      <c r="H28" s="836"/>
      <c r="I28" s="816"/>
      <c r="J28" s="816"/>
      <c r="K28" s="816"/>
      <c r="L28" s="816"/>
      <c r="M28" s="816"/>
      <c r="N28" s="817"/>
      <c r="O28" s="816"/>
    </row>
    <row r="29" spans="1:19" s="737" customFormat="1">
      <c r="A29" s="741"/>
      <c r="B29" s="833"/>
      <c r="C29" s="833"/>
      <c r="D29" s="836"/>
      <c r="E29" s="837"/>
      <c r="F29" s="837"/>
      <c r="G29" s="836"/>
      <c r="H29" s="836"/>
      <c r="I29" s="816"/>
      <c r="J29" s="816"/>
      <c r="K29" s="817"/>
      <c r="L29" s="816"/>
      <c r="M29" s="816"/>
      <c r="N29" s="817"/>
      <c r="O29" s="817"/>
    </row>
    <row r="30" spans="1:19" s="737" customFormat="1">
      <c r="A30" s="741"/>
      <c r="B30" s="833"/>
      <c r="C30" s="833"/>
      <c r="D30" s="836"/>
      <c r="E30" s="836"/>
      <c r="F30" s="837"/>
      <c r="G30" s="836"/>
      <c r="H30" s="836"/>
      <c r="I30" s="817"/>
      <c r="J30" s="817"/>
      <c r="K30" s="816"/>
      <c r="L30" s="816"/>
      <c r="M30" s="816"/>
      <c r="N30" s="816"/>
      <c r="O30" s="816"/>
    </row>
    <row r="31" spans="1:19" s="737" customFormat="1">
      <c r="A31" s="741"/>
      <c r="B31" s="833"/>
      <c r="C31" s="833"/>
      <c r="D31" s="836"/>
      <c r="E31" s="836"/>
      <c r="F31" s="837"/>
      <c r="G31" s="836"/>
      <c r="H31" s="836"/>
      <c r="I31" s="816"/>
      <c r="J31" s="816"/>
      <c r="K31" s="817"/>
      <c r="L31" s="816"/>
      <c r="M31" s="816"/>
      <c r="N31" s="816"/>
      <c r="O31" s="817"/>
    </row>
    <row r="32" spans="1:19" s="737" customFormat="1">
      <c r="A32" s="741"/>
      <c r="B32" s="833"/>
      <c r="C32" s="833"/>
      <c r="D32" s="836"/>
      <c r="E32" s="837"/>
      <c r="F32" s="837"/>
      <c r="G32" s="836"/>
      <c r="H32" s="836"/>
      <c r="I32" s="816"/>
      <c r="J32" s="816"/>
      <c r="K32" s="817"/>
      <c r="L32" s="816"/>
      <c r="M32" s="816"/>
      <c r="N32" s="816"/>
      <c r="O32" s="817"/>
    </row>
    <row r="33" spans="1:15" s="737" customFormat="1">
      <c r="A33" s="741"/>
      <c r="B33" s="833"/>
      <c r="C33" s="833"/>
      <c r="D33" s="833"/>
      <c r="E33" s="838"/>
      <c r="F33" s="838"/>
      <c r="G33" s="839"/>
      <c r="H33" s="839"/>
      <c r="I33" s="820"/>
      <c r="J33" s="820"/>
      <c r="K33" s="820"/>
      <c r="L33" s="819"/>
      <c r="M33" s="819"/>
      <c r="N33" s="819"/>
      <c r="O33" s="821"/>
    </row>
    <row r="34" spans="1:15" s="737" customFormat="1">
      <c r="A34" s="741"/>
      <c r="B34" s="833"/>
      <c r="C34" s="833"/>
      <c r="D34" s="836"/>
      <c r="E34" s="837"/>
      <c r="F34" s="837"/>
      <c r="G34" s="836"/>
      <c r="H34" s="836"/>
      <c r="I34" s="816"/>
      <c r="J34" s="816"/>
      <c r="K34" s="817"/>
      <c r="L34" s="816"/>
      <c r="M34" s="816"/>
      <c r="N34" s="817"/>
      <c r="O34" s="817"/>
    </row>
    <row r="35" spans="1:15" s="737" customFormat="1">
      <c r="A35" s="741"/>
      <c r="B35" s="833"/>
      <c r="C35" s="833"/>
      <c r="D35" s="833"/>
      <c r="E35" s="833"/>
      <c r="F35" s="833"/>
      <c r="G35" s="833"/>
      <c r="H35" s="833"/>
      <c r="I35" s="741"/>
      <c r="J35" s="741"/>
      <c r="K35" s="741"/>
      <c r="L35" s="741"/>
      <c r="M35" s="741"/>
      <c r="N35" s="741"/>
      <c r="O35" s="741"/>
    </row>
    <row r="36" spans="1:15" s="737" customFormat="1">
      <c r="A36" s="741"/>
      <c r="B36" s="833"/>
      <c r="C36" s="833"/>
      <c r="D36" s="833"/>
      <c r="E36" s="833"/>
      <c r="F36" s="833"/>
      <c r="G36" s="833"/>
      <c r="H36" s="833"/>
      <c r="I36" s="741"/>
      <c r="J36" s="741"/>
      <c r="K36" s="741"/>
      <c r="L36" s="741"/>
      <c r="M36" s="741"/>
      <c r="N36" s="741"/>
      <c r="O36" s="741"/>
    </row>
    <row r="37" spans="1:15" s="737" customFormat="1">
      <c r="A37" s="741"/>
      <c r="B37" s="833"/>
      <c r="C37" s="833"/>
      <c r="D37" s="833"/>
      <c r="E37" s="833"/>
      <c r="F37" s="833"/>
      <c r="G37" s="833"/>
      <c r="H37" s="833"/>
      <c r="I37" s="741"/>
      <c r="J37" s="741"/>
      <c r="K37" s="741"/>
      <c r="L37" s="741"/>
      <c r="M37" s="741"/>
      <c r="N37" s="741"/>
      <c r="O37" s="741"/>
    </row>
    <row r="38" spans="1:15" s="737" customFormat="1">
      <c r="A38" s="741"/>
      <c r="B38" s="833"/>
      <c r="C38" s="833"/>
      <c r="D38" s="833"/>
      <c r="E38" s="833"/>
      <c r="F38" s="833"/>
      <c r="G38" s="833"/>
      <c r="H38" s="833"/>
      <c r="I38" s="741"/>
      <c r="J38" s="741"/>
      <c r="K38" s="741"/>
      <c r="L38" s="741"/>
      <c r="M38" s="741"/>
      <c r="N38" s="741"/>
      <c r="O38" s="741"/>
    </row>
    <row r="39" spans="1:15" s="737" customFormat="1">
      <c r="A39" s="741"/>
      <c r="B39" s="833"/>
      <c r="C39" s="833"/>
      <c r="D39" s="833"/>
      <c r="E39" s="833"/>
      <c r="F39" s="833"/>
      <c r="G39" s="833"/>
      <c r="H39" s="833"/>
      <c r="I39" s="741"/>
      <c r="J39" s="741"/>
      <c r="K39" s="741"/>
      <c r="L39" s="741"/>
      <c r="M39" s="741"/>
      <c r="N39" s="741"/>
      <c r="O39" s="741"/>
    </row>
    <row r="40" spans="1:15" s="737" customFormat="1">
      <c r="A40" s="741"/>
      <c r="B40" s="833"/>
      <c r="C40" s="833"/>
      <c r="D40" s="833"/>
      <c r="E40" s="833"/>
      <c r="F40" s="833"/>
      <c r="G40" s="833"/>
      <c r="H40" s="833"/>
      <c r="I40" s="741"/>
      <c r="J40" s="741"/>
      <c r="K40" s="741"/>
      <c r="L40" s="741"/>
      <c r="M40" s="741"/>
      <c r="N40" s="741"/>
      <c r="O40" s="741"/>
    </row>
    <row r="41" spans="1:15" s="737" customFormat="1">
      <c r="A41" s="741"/>
      <c r="B41" s="833"/>
      <c r="C41" s="833"/>
      <c r="D41" s="833"/>
      <c r="E41" s="833"/>
      <c r="F41" s="833"/>
      <c r="G41" s="833"/>
      <c r="H41" s="833"/>
      <c r="I41" s="741"/>
      <c r="J41" s="741"/>
      <c r="K41" s="741"/>
      <c r="L41" s="741"/>
      <c r="M41" s="741"/>
      <c r="N41" s="741"/>
      <c r="O41" s="741"/>
    </row>
    <row r="42" spans="1:15" s="737" customFormat="1">
      <c r="A42" s="741"/>
      <c r="B42" s="833"/>
      <c r="C42" s="833"/>
      <c r="D42" s="833"/>
      <c r="E42" s="833"/>
      <c r="F42" s="833"/>
      <c r="G42" s="833"/>
      <c r="H42" s="833"/>
      <c r="I42" s="741"/>
      <c r="J42" s="741"/>
      <c r="K42" s="741"/>
      <c r="L42" s="741"/>
      <c r="M42" s="741"/>
      <c r="N42" s="741"/>
      <c r="O42" s="741"/>
    </row>
    <row r="43" spans="1:15" s="737" customFormat="1">
      <c r="A43" s="741"/>
      <c r="B43" s="833"/>
      <c r="C43" s="833"/>
      <c r="D43" s="833"/>
      <c r="E43" s="833"/>
      <c r="F43" s="833"/>
      <c r="G43" s="833"/>
      <c r="H43" s="833"/>
      <c r="I43" s="741"/>
      <c r="J43" s="741"/>
      <c r="K43" s="741"/>
      <c r="L43" s="741"/>
      <c r="M43" s="741"/>
      <c r="N43" s="741"/>
      <c r="O43" s="741"/>
    </row>
    <row r="44" spans="1:15" s="737" customFormat="1">
      <c r="A44" s="712"/>
      <c r="B44" s="778"/>
      <c r="C44" s="778"/>
      <c r="D44" s="778"/>
      <c r="E44" s="778"/>
      <c r="F44" s="778"/>
      <c r="G44" s="778"/>
      <c r="H44" s="778"/>
      <c r="I44" s="712"/>
      <c r="J44" s="712"/>
      <c r="K44" s="712"/>
      <c r="L44" s="712"/>
      <c r="M44" s="712"/>
      <c r="N44" s="712"/>
      <c r="O44" s="712"/>
    </row>
    <row r="45" spans="1:15" s="737" customFormat="1">
      <c r="A45" s="712"/>
      <c r="B45" s="778"/>
      <c r="C45" s="778"/>
      <c r="D45" s="778"/>
      <c r="E45" s="778"/>
      <c r="F45" s="778"/>
      <c r="G45" s="778"/>
      <c r="H45" s="778"/>
      <c r="I45" s="712"/>
      <c r="J45" s="712"/>
      <c r="K45" s="712"/>
      <c r="L45" s="712"/>
      <c r="M45" s="712"/>
      <c r="N45" s="712"/>
      <c r="O45" s="712"/>
    </row>
    <row r="46" spans="1:15" s="737" customFormat="1">
      <c r="A46" s="712"/>
      <c r="B46" s="778"/>
      <c r="C46" s="778"/>
      <c r="D46" s="778"/>
      <c r="E46" s="778"/>
      <c r="F46" s="778"/>
      <c r="G46" s="778"/>
      <c r="H46" s="778"/>
      <c r="I46" s="712"/>
      <c r="J46" s="712"/>
      <c r="K46" s="712"/>
      <c r="L46" s="712"/>
      <c r="M46" s="712"/>
      <c r="N46" s="712"/>
      <c r="O46" s="712"/>
    </row>
    <row r="47" spans="1:15" s="737" customFormat="1">
      <c r="A47" s="712"/>
      <c r="B47" s="778"/>
      <c r="C47" s="778"/>
      <c r="D47" s="778"/>
      <c r="E47" s="778"/>
      <c r="F47" s="778"/>
      <c r="G47" s="778"/>
      <c r="H47" s="778"/>
      <c r="I47" s="712"/>
      <c r="J47" s="712"/>
      <c r="K47" s="712"/>
      <c r="L47" s="712"/>
      <c r="M47" s="712"/>
      <c r="N47" s="712"/>
      <c r="O47" s="712"/>
    </row>
    <row r="48" spans="1:15" s="737" customFormat="1">
      <c r="A48" s="712"/>
      <c r="B48" s="778"/>
      <c r="C48" s="778"/>
      <c r="D48" s="778"/>
      <c r="E48" s="778"/>
      <c r="F48" s="778"/>
      <c r="G48" s="778"/>
      <c r="H48" s="778"/>
      <c r="I48" s="712"/>
      <c r="J48" s="712"/>
      <c r="K48" s="712"/>
      <c r="L48" s="712"/>
      <c r="M48" s="712"/>
      <c r="N48" s="712"/>
      <c r="O48" s="712"/>
    </row>
    <row r="49" spans="1:15" s="737" customFormat="1">
      <c r="A49" s="712"/>
      <c r="B49" s="778"/>
      <c r="C49" s="778"/>
      <c r="D49" s="778"/>
      <c r="E49" s="778"/>
      <c r="F49" s="778"/>
      <c r="G49" s="778"/>
      <c r="H49" s="778"/>
      <c r="I49" s="712"/>
      <c r="J49" s="712"/>
      <c r="K49" s="712"/>
      <c r="L49" s="712"/>
      <c r="M49" s="712"/>
      <c r="N49" s="712"/>
      <c r="O49" s="712"/>
    </row>
    <row r="50" spans="1:15" s="737" customFormat="1">
      <c r="A50" s="712"/>
      <c r="B50" s="778"/>
      <c r="C50" s="778"/>
      <c r="D50" s="778"/>
      <c r="E50" s="778"/>
      <c r="F50" s="778"/>
      <c r="G50" s="778"/>
      <c r="H50" s="778"/>
      <c r="I50" s="712"/>
      <c r="J50" s="712"/>
      <c r="K50" s="712"/>
      <c r="L50" s="712"/>
      <c r="M50" s="712"/>
      <c r="N50" s="712"/>
      <c r="O50" s="712"/>
    </row>
    <row r="51" spans="1:15" s="737" customFormat="1">
      <c r="A51" s="712"/>
      <c r="B51" s="778"/>
      <c r="C51" s="778"/>
      <c r="D51" s="778"/>
      <c r="E51" s="778"/>
      <c r="F51" s="778"/>
      <c r="G51" s="778"/>
      <c r="H51" s="778"/>
      <c r="I51" s="712"/>
      <c r="J51" s="712"/>
      <c r="K51" s="712"/>
      <c r="L51" s="712"/>
      <c r="M51" s="712"/>
      <c r="N51" s="712"/>
      <c r="O51" s="712"/>
    </row>
    <row r="52" spans="1:15" s="737" customFormat="1">
      <c r="A52" s="712"/>
      <c r="B52" s="778"/>
      <c r="C52" s="778"/>
      <c r="D52" s="778"/>
      <c r="E52" s="778"/>
      <c r="F52" s="778"/>
      <c r="G52" s="778"/>
      <c r="H52" s="778"/>
      <c r="I52" s="712"/>
      <c r="J52" s="712"/>
      <c r="K52" s="712"/>
      <c r="L52" s="712"/>
      <c r="M52" s="712"/>
      <c r="N52" s="712"/>
      <c r="O52" s="712"/>
    </row>
    <row r="53" spans="1:15" s="737" customFormat="1">
      <c r="A53" s="712"/>
      <c r="B53" s="778"/>
      <c r="C53" s="778"/>
      <c r="D53" s="778"/>
      <c r="E53" s="778"/>
      <c r="F53" s="778"/>
      <c r="G53" s="778"/>
      <c r="H53" s="778"/>
      <c r="I53" s="712"/>
      <c r="J53" s="712"/>
      <c r="K53" s="712"/>
      <c r="L53" s="712"/>
      <c r="M53" s="712"/>
      <c r="N53" s="712"/>
      <c r="O53" s="712"/>
    </row>
    <row r="54" spans="1:15" s="737" customFormat="1">
      <c r="A54" s="712"/>
      <c r="B54" s="778"/>
      <c r="C54" s="778"/>
      <c r="D54" s="778"/>
      <c r="E54" s="778"/>
      <c r="F54" s="778"/>
      <c r="G54" s="778"/>
      <c r="H54" s="778"/>
      <c r="I54" s="712"/>
      <c r="J54" s="712"/>
      <c r="K54" s="712"/>
      <c r="L54" s="712"/>
      <c r="M54" s="712"/>
      <c r="N54" s="712"/>
      <c r="O54" s="712"/>
    </row>
    <row r="55" spans="1:15" s="737" customFormat="1">
      <c r="A55" s="712"/>
      <c r="B55" s="778"/>
      <c r="C55" s="778"/>
      <c r="D55" s="778"/>
      <c r="E55" s="778"/>
      <c r="F55" s="778"/>
      <c r="G55" s="778"/>
      <c r="H55" s="778"/>
      <c r="I55" s="712"/>
      <c r="J55" s="712"/>
      <c r="K55" s="712"/>
      <c r="L55" s="712"/>
      <c r="M55" s="712"/>
      <c r="N55" s="712"/>
      <c r="O55" s="712"/>
    </row>
    <row r="56" spans="1:15" s="737" customFormat="1">
      <c r="A56" s="712"/>
      <c r="B56" s="778"/>
      <c r="C56" s="778"/>
      <c r="D56" s="778"/>
      <c r="E56" s="778"/>
      <c r="F56" s="778"/>
      <c r="G56" s="778"/>
      <c r="H56" s="778"/>
      <c r="I56" s="712"/>
      <c r="J56" s="712"/>
      <c r="K56" s="712"/>
      <c r="L56" s="712"/>
      <c r="M56" s="712"/>
      <c r="N56" s="712"/>
      <c r="O56" s="712"/>
    </row>
    <row r="57" spans="1:15" s="737" customFormat="1">
      <c r="A57" s="712"/>
      <c r="B57" s="778"/>
      <c r="C57" s="778"/>
      <c r="D57" s="778"/>
      <c r="E57" s="778"/>
      <c r="F57" s="778"/>
      <c r="G57" s="778"/>
      <c r="H57" s="778"/>
      <c r="I57" s="712"/>
      <c r="J57" s="712"/>
      <c r="K57" s="712"/>
      <c r="L57" s="712"/>
      <c r="M57" s="712"/>
      <c r="N57" s="712"/>
      <c r="O57" s="712"/>
    </row>
    <row r="58" spans="1:15" s="737" customFormat="1">
      <c r="A58" s="712"/>
      <c r="B58" s="778"/>
      <c r="C58" s="778"/>
      <c r="D58" s="778"/>
      <c r="E58" s="778"/>
      <c r="F58" s="778"/>
      <c r="G58" s="778"/>
      <c r="H58" s="778"/>
      <c r="I58" s="712"/>
      <c r="J58" s="712"/>
      <c r="K58" s="712"/>
      <c r="L58" s="712"/>
      <c r="M58" s="712"/>
      <c r="N58" s="712"/>
      <c r="O58" s="712"/>
    </row>
    <row r="59" spans="1:15" s="737" customFormat="1">
      <c r="A59" s="712"/>
      <c r="B59" s="778"/>
      <c r="C59" s="778"/>
      <c r="D59" s="778"/>
      <c r="E59" s="778"/>
      <c r="F59" s="778"/>
      <c r="G59" s="778"/>
      <c r="H59" s="778"/>
      <c r="I59" s="712"/>
      <c r="J59" s="712"/>
      <c r="K59" s="712"/>
      <c r="L59" s="712"/>
      <c r="M59" s="712"/>
      <c r="N59" s="712"/>
      <c r="O59" s="712"/>
    </row>
    <row r="60" spans="1:15" s="737" customFormat="1">
      <c r="A60" s="712"/>
      <c r="B60" s="778"/>
      <c r="C60" s="778"/>
      <c r="D60" s="778"/>
      <c r="E60" s="778"/>
      <c r="F60" s="778"/>
      <c r="G60" s="778"/>
      <c r="H60" s="778"/>
      <c r="I60" s="712"/>
      <c r="J60" s="712"/>
      <c r="K60" s="712"/>
      <c r="L60" s="712"/>
      <c r="M60" s="712"/>
      <c r="N60" s="712"/>
      <c r="O60" s="712"/>
    </row>
    <row r="61" spans="1:15" s="737" customFormat="1">
      <c r="A61" s="712"/>
      <c r="B61" s="778"/>
      <c r="C61" s="778"/>
      <c r="D61" s="778"/>
      <c r="E61" s="778"/>
      <c r="F61" s="778"/>
      <c r="G61" s="778"/>
      <c r="H61" s="778"/>
      <c r="I61" s="712"/>
      <c r="J61" s="712"/>
      <c r="K61" s="712"/>
      <c r="L61" s="712"/>
      <c r="M61" s="712"/>
      <c r="N61" s="712"/>
      <c r="O61" s="712"/>
    </row>
    <row r="62" spans="1:15" s="737" customFormat="1">
      <c r="A62" s="712"/>
      <c r="B62" s="778"/>
      <c r="C62" s="778"/>
      <c r="D62" s="778"/>
      <c r="E62" s="778"/>
      <c r="F62" s="778"/>
      <c r="G62" s="778"/>
      <c r="H62" s="778"/>
      <c r="I62" s="712"/>
      <c r="J62" s="712"/>
      <c r="K62" s="712"/>
      <c r="L62" s="712"/>
      <c r="M62" s="712"/>
      <c r="N62" s="712"/>
      <c r="O62" s="712"/>
    </row>
    <row r="63" spans="1:15" s="737" customFormat="1">
      <c r="A63" s="712"/>
      <c r="B63" s="778"/>
      <c r="C63" s="778"/>
      <c r="D63" s="778"/>
      <c r="E63" s="778"/>
      <c r="F63" s="778"/>
      <c r="G63" s="778"/>
      <c r="H63" s="778"/>
      <c r="I63" s="712"/>
      <c r="J63" s="712"/>
      <c r="K63" s="712"/>
      <c r="L63" s="712"/>
      <c r="M63" s="712"/>
      <c r="N63" s="712"/>
      <c r="O63" s="712"/>
    </row>
    <row r="64" spans="1:15" s="737" customFormat="1">
      <c r="A64" s="712"/>
      <c r="B64" s="778"/>
      <c r="C64" s="778"/>
      <c r="D64" s="778"/>
      <c r="E64" s="778"/>
      <c r="F64" s="778"/>
      <c r="G64" s="778"/>
      <c r="H64" s="778"/>
      <c r="I64" s="712"/>
      <c r="J64" s="712"/>
      <c r="K64" s="712"/>
      <c r="L64" s="712"/>
      <c r="M64" s="712"/>
      <c r="N64" s="712"/>
      <c r="O64" s="712"/>
    </row>
    <row r="65" spans="1:15" s="737" customFormat="1">
      <c r="A65" s="712"/>
      <c r="B65" s="778"/>
      <c r="C65" s="778"/>
      <c r="D65" s="778"/>
      <c r="E65" s="778"/>
      <c r="F65" s="778"/>
      <c r="G65" s="778"/>
      <c r="H65" s="778"/>
      <c r="I65" s="712"/>
      <c r="J65" s="712"/>
      <c r="K65" s="712"/>
      <c r="L65" s="712"/>
      <c r="M65" s="712"/>
      <c r="N65" s="712"/>
      <c r="O65" s="712"/>
    </row>
    <row r="66" spans="1:15" s="737" customFormat="1">
      <c r="A66" s="712"/>
      <c r="B66" s="778"/>
      <c r="C66" s="778"/>
      <c r="D66" s="778"/>
      <c r="E66" s="778"/>
      <c r="F66" s="778"/>
      <c r="G66" s="778"/>
      <c r="H66" s="778"/>
      <c r="I66" s="712"/>
      <c r="J66" s="712"/>
      <c r="K66" s="712"/>
      <c r="L66" s="712"/>
      <c r="M66" s="712"/>
      <c r="N66" s="712"/>
      <c r="O66" s="712"/>
    </row>
    <row r="67" spans="1:15" s="737" customFormat="1">
      <c r="A67" s="712"/>
      <c r="B67" s="778"/>
      <c r="C67" s="778"/>
      <c r="D67" s="778"/>
      <c r="E67" s="778"/>
      <c r="F67" s="778"/>
      <c r="G67" s="778"/>
      <c r="H67" s="778"/>
      <c r="I67" s="712"/>
      <c r="J67" s="712"/>
      <c r="K67" s="712"/>
      <c r="L67" s="712"/>
      <c r="M67" s="712"/>
      <c r="N67" s="712"/>
      <c r="O67" s="712"/>
    </row>
    <row r="68" spans="1:15" s="737" customFormat="1">
      <c r="A68" s="712"/>
      <c r="B68" s="778"/>
      <c r="C68" s="778"/>
      <c r="D68" s="778"/>
      <c r="E68" s="778"/>
      <c r="F68" s="778"/>
      <c r="G68" s="778"/>
      <c r="H68" s="778"/>
      <c r="I68" s="712"/>
      <c r="J68" s="712"/>
      <c r="K68" s="712"/>
      <c r="L68" s="712"/>
      <c r="M68" s="712"/>
      <c r="N68" s="712"/>
      <c r="O68" s="712"/>
    </row>
    <row r="69" spans="1:15" s="737" customFormat="1">
      <c r="A69" s="712"/>
      <c r="B69" s="778"/>
      <c r="C69" s="778"/>
      <c r="D69" s="778"/>
      <c r="E69" s="778"/>
      <c r="F69" s="778"/>
      <c r="G69" s="778"/>
      <c r="H69" s="778"/>
      <c r="I69" s="712"/>
      <c r="J69" s="712"/>
      <c r="K69" s="712"/>
      <c r="L69" s="712"/>
      <c r="M69" s="712"/>
      <c r="N69" s="712"/>
      <c r="O69" s="712"/>
    </row>
    <row r="70" spans="1:15" s="737" customFormat="1">
      <c r="A70" s="712"/>
      <c r="B70" s="778"/>
      <c r="C70" s="778"/>
      <c r="D70" s="778"/>
      <c r="E70" s="778"/>
      <c r="F70" s="778"/>
      <c r="G70" s="778"/>
      <c r="H70" s="778"/>
      <c r="I70" s="712"/>
      <c r="J70" s="712"/>
      <c r="K70" s="712"/>
      <c r="L70" s="712"/>
      <c r="M70" s="712"/>
      <c r="N70" s="712"/>
      <c r="O70" s="712"/>
    </row>
    <row r="71" spans="1:15" s="737" customFormat="1">
      <c r="A71" s="712"/>
      <c r="B71" s="778"/>
      <c r="C71" s="778"/>
      <c r="D71" s="778"/>
      <c r="E71" s="778"/>
      <c r="F71" s="778"/>
      <c r="G71" s="778"/>
      <c r="H71" s="778"/>
      <c r="I71" s="712"/>
      <c r="J71" s="712"/>
      <c r="K71" s="712"/>
      <c r="L71" s="712"/>
      <c r="M71" s="712"/>
      <c r="N71" s="712"/>
      <c r="O71" s="712"/>
    </row>
    <row r="72" spans="1:15" s="737" customFormat="1">
      <c r="A72" s="712"/>
      <c r="B72" s="778"/>
      <c r="C72" s="778"/>
      <c r="D72" s="778"/>
      <c r="E72" s="778"/>
      <c r="F72" s="778"/>
      <c r="G72" s="778"/>
      <c r="H72" s="778"/>
      <c r="I72" s="712"/>
      <c r="J72" s="712"/>
      <c r="K72" s="712"/>
      <c r="L72" s="712"/>
      <c r="M72" s="712"/>
      <c r="N72" s="712"/>
      <c r="O72" s="712"/>
    </row>
    <row r="73" spans="1:15" s="737" customFormat="1">
      <c r="A73" s="712"/>
      <c r="B73" s="778"/>
      <c r="C73" s="778"/>
      <c r="D73" s="778"/>
      <c r="E73" s="778"/>
      <c r="F73" s="778"/>
      <c r="G73" s="778"/>
      <c r="H73" s="778"/>
      <c r="I73" s="712"/>
      <c r="J73" s="712"/>
      <c r="K73" s="712"/>
      <c r="L73" s="712"/>
      <c r="M73" s="712"/>
      <c r="N73" s="712"/>
      <c r="O73" s="712"/>
    </row>
    <row r="74" spans="1:15" s="737" customFormat="1">
      <c r="A74" s="712"/>
      <c r="B74" s="778"/>
      <c r="C74" s="778"/>
      <c r="D74" s="778"/>
      <c r="E74" s="778"/>
      <c r="F74" s="778"/>
      <c r="G74" s="778"/>
      <c r="H74" s="778"/>
      <c r="I74" s="712"/>
      <c r="J74" s="712"/>
      <c r="K74" s="712"/>
      <c r="L74" s="712"/>
      <c r="M74" s="712"/>
      <c r="N74" s="712"/>
      <c r="O74" s="712"/>
    </row>
    <row r="75" spans="1:15" s="737" customFormat="1">
      <c r="A75" s="712"/>
      <c r="B75" s="778"/>
      <c r="C75" s="778"/>
      <c r="D75" s="778"/>
      <c r="E75" s="778"/>
      <c r="F75" s="778"/>
      <c r="G75" s="778"/>
      <c r="H75" s="778"/>
      <c r="I75" s="712"/>
      <c r="J75" s="712"/>
      <c r="K75" s="712"/>
      <c r="L75" s="712"/>
      <c r="M75" s="712"/>
      <c r="N75" s="712"/>
      <c r="O75" s="712"/>
    </row>
    <row r="76" spans="1:15" s="737" customFormat="1">
      <c r="A76" s="712"/>
      <c r="B76" s="778"/>
      <c r="C76" s="778"/>
      <c r="D76" s="778"/>
      <c r="E76" s="778"/>
      <c r="F76" s="778"/>
      <c r="G76" s="778"/>
      <c r="H76" s="778"/>
      <c r="I76" s="712"/>
      <c r="J76" s="712"/>
      <c r="K76" s="712"/>
      <c r="L76" s="712"/>
      <c r="M76" s="712"/>
      <c r="N76" s="712"/>
      <c r="O76" s="712"/>
    </row>
    <row r="77" spans="1:15" s="737" customFormat="1">
      <c r="A77" s="712"/>
      <c r="B77" s="778"/>
      <c r="C77" s="778"/>
      <c r="D77" s="778"/>
      <c r="E77" s="778"/>
      <c r="F77" s="778"/>
      <c r="G77" s="778"/>
      <c r="H77" s="778"/>
      <c r="I77" s="712"/>
      <c r="J77" s="712"/>
      <c r="K77" s="712"/>
      <c r="L77" s="712"/>
      <c r="M77" s="712"/>
      <c r="N77" s="712"/>
      <c r="O77" s="712"/>
    </row>
    <row r="78" spans="1:15" s="737" customFormat="1">
      <c r="A78" s="712"/>
      <c r="B78" s="778"/>
      <c r="C78" s="778"/>
      <c r="D78" s="778"/>
      <c r="E78" s="778"/>
      <c r="F78" s="778"/>
      <c r="G78" s="778"/>
      <c r="H78" s="778"/>
      <c r="I78" s="712"/>
      <c r="J78" s="712"/>
      <c r="K78" s="712"/>
      <c r="L78" s="712"/>
      <c r="M78" s="712"/>
      <c r="N78" s="712"/>
      <c r="O78" s="712"/>
    </row>
    <row r="79" spans="1:15" s="737" customFormat="1">
      <c r="A79" s="712"/>
      <c r="B79" s="778"/>
      <c r="C79" s="778"/>
      <c r="D79" s="778"/>
      <c r="E79" s="778"/>
      <c r="F79" s="778"/>
      <c r="G79" s="778"/>
      <c r="H79" s="778"/>
      <c r="I79" s="712"/>
      <c r="J79" s="712"/>
      <c r="K79" s="712"/>
      <c r="L79" s="712"/>
      <c r="M79" s="712"/>
      <c r="N79" s="712"/>
      <c r="O79" s="712"/>
    </row>
    <row r="80" spans="1:15" s="737" customFormat="1">
      <c r="A80" s="712"/>
      <c r="B80" s="778"/>
      <c r="C80" s="778"/>
      <c r="D80" s="778"/>
      <c r="E80" s="778"/>
      <c r="F80" s="778"/>
      <c r="G80" s="778"/>
      <c r="H80" s="778"/>
      <c r="I80" s="712"/>
      <c r="J80" s="712"/>
      <c r="K80" s="712"/>
      <c r="L80" s="712"/>
      <c r="M80" s="712"/>
      <c r="N80" s="712"/>
      <c r="O80" s="712"/>
    </row>
    <row r="81" spans="1:15" s="737" customFormat="1">
      <c r="A81" s="712"/>
      <c r="B81" s="778"/>
      <c r="C81" s="778"/>
      <c r="D81" s="778"/>
      <c r="E81" s="778"/>
      <c r="F81" s="778"/>
      <c r="G81" s="778"/>
      <c r="H81" s="778"/>
      <c r="I81" s="712"/>
      <c r="J81" s="712"/>
      <c r="K81" s="712"/>
      <c r="L81" s="712"/>
      <c r="M81" s="712"/>
      <c r="N81" s="712"/>
      <c r="O81" s="712"/>
    </row>
    <row r="82" spans="1:15" s="737" customFormat="1">
      <c r="A82" s="712"/>
      <c r="B82" s="778"/>
      <c r="C82" s="778"/>
      <c r="D82" s="778"/>
      <c r="E82" s="778"/>
      <c r="F82" s="778"/>
      <c r="G82" s="778"/>
      <c r="H82" s="778"/>
      <c r="I82" s="712"/>
      <c r="J82" s="712"/>
      <c r="K82" s="712"/>
      <c r="L82" s="712"/>
      <c r="M82" s="712"/>
      <c r="N82" s="712"/>
      <c r="O82" s="712"/>
    </row>
    <row r="83" spans="1:15" s="737" customFormat="1">
      <c r="A83" s="712"/>
      <c r="B83" s="778"/>
      <c r="C83" s="778"/>
      <c r="D83" s="778"/>
      <c r="E83" s="778"/>
      <c r="F83" s="778"/>
      <c r="G83" s="778"/>
      <c r="H83" s="778"/>
      <c r="I83" s="712"/>
      <c r="J83" s="712"/>
      <c r="K83" s="712"/>
      <c r="L83" s="712"/>
      <c r="M83" s="712"/>
      <c r="N83" s="712"/>
      <c r="O83" s="712"/>
    </row>
    <row r="84" spans="1:15" s="737" customFormat="1">
      <c r="A84" s="712"/>
      <c r="B84" s="778"/>
      <c r="C84" s="778"/>
      <c r="D84" s="778"/>
      <c r="E84" s="778"/>
      <c r="F84" s="778"/>
      <c r="G84" s="778"/>
      <c r="H84" s="778"/>
      <c r="I84" s="712"/>
      <c r="J84" s="712"/>
      <c r="K84" s="712"/>
      <c r="L84" s="712"/>
      <c r="M84" s="712"/>
      <c r="N84" s="712"/>
      <c r="O84" s="712"/>
    </row>
    <row r="85" spans="1:15" s="737" customFormat="1">
      <c r="A85" s="712"/>
      <c r="B85" s="778"/>
      <c r="C85" s="778"/>
      <c r="D85" s="778"/>
      <c r="E85" s="778"/>
      <c r="F85" s="778"/>
      <c r="G85" s="778"/>
      <c r="H85" s="778"/>
      <c r="I85" s="712"/>
      <c r="J85" s="712"/>
      <c r="K85" s="712"/>
      <c r="L85" s="712"/>
      <c r="M85" s="712"/>
      <c r="N85" s="712"/>
      <c r="O85" s="712"/>
    </row>
    <row r="86" spans="1:15" s="737" customFormat="1">
      <c r="A86" s="712"/>
      <c r="B86" s="778"/>
      <c r="C86" s="778"/>
      <c r="D86" s="778"/>
      <c r="E86" s="778"/>
      <c r="F86" s="778"/>
      <c r="G86" s="778"/>
      <c r="H86" s="778"/>
      <c r="I86" s="712"/>
      <c r="J86" s="712"/>
      <c r="K86" s="712"/>
      <c r="L86" s="712"/>
      <c r="M86" s="712"/>
      <c r="N86" s="712"/>
      <c r="O86" s="712"/>
    </row>
    <row r="87" spans="1:15" s="737" customFormat="1">
      <c r="A87" s="712"/>
      <c r="B87" s="778"/>
      <c r="C87" s="778"/>
      <c r="D87" s="778"/>
      <c r="E87" s="778"/>
      <c r="F87" s="778"/>
      <c r="G87" s="778"/>
      <c r="H87" s="778"/>
      <c r="I87" s="712"/>
      <c r="J87" s="712"/>
      <c r="K87" s="712"/>
      <c r="L87" s="712"/>
      <c r="M87" s="712"/>
      <c r="N87" s="712"/>
      <c r="O87" s="712"/>
    </row>
    <row r="88" spans="1:15" s="737" customFormat="1">
      <c r="A88" s="712"/>
      <c r="B88" s="778"/>
      <c r="C88" s="778"/>
      <c r="D88" s="778"/>
      <c r="E88" s="778"/>
      <c r="F88" s="778"/>
      <c r="G88" s="778"/>
      <c r="H88" s="778"/>
      <c r="I88" s="712"/>
      <c r="J88" s="712"/>
      <c r="K88" s="712"/>
      <c r="L88" s="712"/>
      <c r="M88" s="712"/>
      <c r="N88" s="712"/>
      <c r="O88" s="712"/>
    </row>
    <row r="89" spans="1:15" s="737" customFormat="1">
      <c r="A89" s="712"/>
      <c r="B89" s="778"/>
      <c r="C89" s="778"/>
      <c r="D89" s="778"/>
      <c r="E89" s="778"/>
      <c r="F89" s="778"/>
      <c r="G89" s="778"/>
      <c r="H89" s="778"/>
      <c r="I89" s="712"/>
      <c r="J89" s="712"/>
      <c r="K89" s="712"/>
      <c r="L89" s="712"/>
      <c r="M89" s="712"/>
      <c r="N89" s="712"/>
      <c r="O89" s="712"/>
    </row>
    <row r="90" spans="1:15" s="737" customFormat="1">
      <c r="A90" s="712"/>
      <c r="B90" s="778"/>
      <c r="C90" s="778"/>
      <c r="D90" s="778"/>
      <c r="E90" s="778"/>
      <c r="F90" s="778"/>
      <c r="G90" s="778"/>
      <c r="H90" s="778"/>
      <c r="I90" s="712"/>
      <c r="J90" s="712"/>
      <c r="K90" s="712"/>
      <c r="L90" s="712"/>
      <c r="M90" s="712"/>
      <c r="N90" s="712"/>
      <c r="O90" s="712"/>
    </row>
    <row r="91" spans="1:15" s="737" customFormat="1">
      <c r="A91" s="712"/>
      <c r="B91" s="778"/>
      <c r="C91" s="778"/>
      <c r="D91" s="778"/>
      <c r="E91" s="778"/>
      <c r="F91" s="778"/>
      <c r="G91" s="778"/>
      <c r="H91" s="778"/>
      <c r="I91" s="712"/>
      <c r="J91" s="712"/>
      <c r="K91" s="712"/>
      <c r="L91" s="712"/>
      <c r="M91" s="712"/>
      <c r="N91" s="712"/>
      <c r="O91" s="712"/>
    </row>
    <row r="92" spans="1:15" s="737" customFormat="1">
      <c r="A92" s="712"/>
      <c r="B92" s="778"/>
      <c r="C92" s="778"/>
      <c r="D92" s="778"/>
      <c r="E92" s="778"/>
      <c r="F92" s="778"/>
      <c r="G92" s="778"/>
      <c r="H92" s="778"/>
      <c r="I92" s="712"/>
      <c r="J92" s="712"/>
      <c r="K92" s="712"/>
      <c r="L92" s="712"/>
      <c r="M92" s="712"/>
      <c r="N92" s="712"/>
      <c r="O92" s="712"/>
    </row>
    <row r="93" spans="1:15" s="737" customFormat="1">
      <c r="A93" s="712"/>
      <c r="B93" s="778"/>
      <c r="C93" s="778"/>
      <c r="D93" s="778"/>
      <c r="E93" s="778"/>
      <c r="F93" s="778"/>
      <c r="G93" s="778"/>
      <c r="H93" s="778"/>
      <c r="I93" s="712"/>
      <c r="J93" s="712"/>
      <c r="K93" s="712"/>
      <c r="L93" s="712"/>
      <c r="M93" s="712"/>
      <c r="N93" s="712"/>
      <c r="O93" s="712"/>
    </row>
    <row r="94" spans="1:15" s="737" customFormat="1">
      <c r="A94" s="712"/>
      <c r="B94" s="778"/>
      <c r="C94" s="778"/>
      <c r="D94" s="778"/>
      <c r="E94" s="778"/>
      <c r="F94" s="778"/>
      <c r="G94" s="778"/>
      <c r="H94" s="778"/>
      <c r="I94" s="712"/>
      <c r="J94" s="712"/>
      <c r="K94" s="712"/>
      <c r="L94" s="712"/>
      <c r="M94" s="712"/>
      <c r="N94" s="712"/>
      <c r="O94" s="712"/>
    </row>
    <row r="95" spans="1:15" s="737" customFormat="1">
      <c r="A95" s="712"/>
      <c r="B95" s="778"/>
      <c r="C95" s="778"/>
      <c r="D95" s="778"/>
      <c r="E95" s="778"/>
      <c r="F95" s="778"/>
      <c r="G95" s="778"/>
      <c r="H95" s="778"/>
      <c r="I95" s="712"/>
      <c r="J95" s="712"/>
      <c r="K95" s="712"/>
      <c r="L95" s="712"/>
      <c r="M95" s="712"/>
      <c r="N95" s="712"/>
      <c r="O95" s="712"/>
    </row>
    <row r="96" spans="1:15" s="737" customFormat="1">
      <c r="A96" s="712"/>
      <c r="B96" s="778"/>
      <c r="C96" s="778"/>
      <c r="D96" s="778"/>
      <c r="E96" s="778"/>
      <c r="F96" s="778"/>
      <c r="G96" s="778"/>
      <c r="H96" s="778"/>
      <c r="I96" s="712"/>
      <c r="J96" s="712"/>
      <c r="K96" s="712"/>
      <c r="L96" s="712"/>
      <c r="M96" s="712"/>
      <c r="N96" s="712"/>
      <c r="O96" s="712"/>
    </row>
    <row r="97" spans="1:15" s="737" customFormat="1">
      <c r="A97" s="712"/>
      <c r="B97" s="778"/>
      <c r="C97" s="778"/>
      <c r="D97" s="778"/>
      <c r="E97" s="778"/>
      <c r="F97" s="778"/>
      <c r="G97" s="778"/>
      <c r="H97" s="778"/>
      <c r="I97" s="712"/>
      <c r="J97" s="712"/>
      <c r="K97" s="712"/>
      <c r="L97" s="712"/>
      <c r="M97" s="712"/>
      <c r="N97" s="712"/>
      <c r="O97" s="712"/>
    </row>
    <row r="98" spans="1:15" s="737" customFormat="1">
      <c r="A98" s="712"/>
      <c r="B98" s="778"/>
      <c r="C98" s="778"/>
      <c r="D98" s="778"/>
      <c r="E98" s="778"/>
      <c r="F98" s="778"/>
      <c r="G98" s="778"/>
      <c r="H98" s="778"/>
      <c r="I98" s="712"/>
      <c r="J98" s="712"/>
      <c r="K98" s="712"/>
      <c r="L98" s="712"/>
      <c r="M98" s="712"/>
      <c r="N98" s="712"/>
      <c r="O98" s="712"/>
    </row>
    <row r="99" spans="1:15" s="737" customFormat="1">
      <c r="A99" s="712"/>
      <c r="B99" s="778"/>
      <c r="C99" s="778"/>
      <c r="D99" s="778"/>
      <c r="E99" s="778"/>
      <c r="F99" s="778"/>
      <c r="G99" s="778"/>
      <c r="H99" s="778"/>
      <c r="I99" s="712"/>
      <c r="J99" s="712"/>
      <c r="K99" s="712"/>
      <c r="L99" s="712"/>
      <c r="M99" s="712"/>
      <c r="N99" s="712"/>
      <c r="O99" s="712"/>
    </row>
    <row r="100" spans="1:15" s="737" customFormat="1">
      <c r="A100" s="712"/>
      <c r="B100" s="778"/>
      <c r="C100" s="778"/>
      <c r="D100" s="778"/>
      <c r="E100" s="778"/>
      <c r="F100" s="778"/>
      <c r="G100" s="778"/>
      <c r="H100" s="778"/>
      <c r="I100" s="712"/>
      <c r="J100" s="712"/>
      <c r="K100" s="712"/>
      <c r="L100" s="712"/>
      <c r="M100" s="712"/>
      <c r="N100" s="712"/>
      <c r="O100" s="712"/>
    </row>
    <row r="101" spans="1:15" s="737" customFormat="1">
      <c r="A101" s="712"/>
      <c r="B101" s="778"/>
      <c r="C101" s="778"/>
      <c r="D101" s="778"/>
      <c r="E101" s="778"/>
      <c r="F101" s="778"/>
      <c r="G101" s="778"/>
      <c r="H101" s="778"/>
      <c r="I101" s="712"/>
      <c r="J101" s="712"/>
      <c r="K101" s="712"/>
      <c r="L101" s="712"/>
      <c r="M101" s="712"/>
      <c r="N101" s="712"/>
      <c r="O101" s="712"/>
    </row>
    <row r="102" spans="1:15" s="737" customFormat="1">
      <c r="A102" s="712"/>
      <c r="B102" s="778"/>
      <c r="C102" s="778"/>
      <c r="D102" s="778"/>
      <c r="E102" s="778"/>
      <c r="F102" s="778"/>
      <c r="G102" s="778"/>
      <c r="H102" s="778"/>
      <c r="I102" s="712"/>
      <c r="J102" s="712"/>
      <c r="K102" s="712"/>
      <c r="L102" s="712"/>
      <c r="M102" s="712"/>
      <c r="N102" s="712"/>
      <c r="O102" s="712"/>
    </row>
    <row r="103" spans="1:15" s="737" customFormat="1">
      <c r="A103" s="712"/>
      <c r="B103" s="778"/>
      <c r="C103" s="778"/>
      <c r="D103" s="778"/>
      <c r="E103" s="778"/>
      <c r="F103" s="778"/>
      <c r="G103" s="778"/>
      <c r="H103" s="778"/>
      <c r="I103" s="712"/>
      <c r="J103" s="712"/>
      <c r="K103" s="712"/>
      <c r="L103" s="712"/>
      <c r="M103" s="712"/>
      <c r="N103" s="712"/>
      <c r="O103" s="712"/>
    </row>
    <row r="104" spans="1:15" s="737" customFormat="1">
      <c r="A104" s="712"/>
      <c r="B104" s="778"/>
      <c r="C104" s="778"/>
      <c r="D104" s="778"/>
      <c r="E104" s="778"/>
      <c r="F104" s="778"/>
      <c r="G104" s="778"/>
      <c r="H104" s="778"/>
      <c r="I104" s="712"/>
      <c r="J104" s="712"/>
      <c r="K104" s="712"/>
      <c r="L104" s="712"/>
      <c r="M104" s="712"/>
      <c r="N104" s="712"/>
      <c r="O104" s="712"/>
    </row>
    <row r="105" spans="1:15" s="737" customFormat="1">
      <c r="A105" s="712"/>
      <c r="B105" s="778"/>
      <c r="C105" s="778"/>
      <c r="D105" s="778"/>
      <c r="E105" s="778"/>
      <c r="F105" s="778"/>
      <c r="G105" s="778"/>
      <c r="H105" s="778"/>
      <c r="I105" s="712"/>
      <c r="J105" s="712"/>
      <c r="K105" s="712"/>
      <c r="L105" s="712"/>
      <c r="M105" s="712"/>
      <c r="N105" s="712"/>
      <c r="O105" s="712"/>
    </row>
    <row r="106" spans="1:15" s="737" customFormat="1">
      <c r="A106" s="712"/>
      <c r="B106" s="778"/>
      <c r="C106" s="778"/>
      <c r="D106" s="778"/>
      <c r="E106" s="778"/>
      <c r="F106" s="778"/>
      <c r="G106" s="778"/>
      <c r="H106" s="778"/>
      <c r="I106" s="712"/>
      <c r="J106" s="712"/>
      <c r="K106" s="712"/>
      <c r="L106" s="712"/>
      <c r="M106" s="712"/>
      <c r="N106" s="712"/>
      <c r="O106" s="712"/>
    </row>
    <row r="107" spans="1:15" s="737" customFormat="1">
      <c r="A107" s="712"/>
      <c r="B107" s="778"/>
      <c r="C107" s="778"/>
      <c r="D107" s="778"/>
      <c r="E107" s="778"/>
      <c r="F107" s="778"/>
      <c r="G107" s="778"/>
      <c r="H107" s="778"/>
      <c r="I107" s="712"/>
      <c r="J107" s="712"/>
      <c r="K107" s="712"/>
      <c r="L107" s="712"/>
      <c r="M107" s="712"/>
      <c r="N107" s="712"/>
      <c r="O107" s="712"/>
    </row>
    <row r="108" spans="1:15" s="737" customFormat="1">
      <c r="A108" s="712"/>
      <c r="B108" s="778"/>
      <c r="C108" s="778"/>
      <c r="D108" s="778"/>
      <c r="E108" s="778"/>
      <c r="F108" s="778"/>
      <c r="G108" s="778"/>
      <c r="H108" s="778"/>
      <c r="I108" s="712"/>
      <c r="J108" s="712"/>
      <c r="K108" s="712"/>
      <c r="L108" s="712"/>
      <c r="M108" s="712"/>
      <c r="N108" s="712"/>
      <c r="O108" s="712"/>
    </row>
    <row r="109" spans="1:15" s="737" customFormat="1">
      <c r="A109" s="712"/>
      <c r="B109" s="778"/>
      <c r="C109" s="778"/>
      <c r="D109" s="778"/>
      <c r="E109" s="778"/>
      <c r="F109" s="778"/>
      <c r="G109" s="778"/>
      <c r="H109" s="778"/>
      <c r="I109" s="712"/>
      <c r="J109" s="712"/>
      <c r="K109" s="712"/>
      <c r="L109" s="712"/>
      <c r="M109" s="712"/>
      <c r="N109" s="712"/>
      <c r="O109" s="712"/>
    </row>
    <row r="110" spans="1:15" s="737" customFormat="1">
      <c r="A110" s="712"/>
      <c r="B110" s="778"/>
      <c r="C110" s="778"/>
      <c r="D110" s="778"/>
      <c r="E110" s="778"/>
      <c r="F110" s="778"/>
      <c r="G110" s="778"/>
      <c r="H110" s="778"/>
      <c r="I110" s="712"/>
      <c r="J110" s="712"/>
      <c r="K110" s="712"/>
      <c r="L110" s="712"/>
      <c r="M110" s="712"/>
      <c r="N110" s="712"/>
      <c r="O110" s="712"/>
    </row>
    <row r="111" spans="1:15" s="737" customFormat="1">
      <c r="A111" s="712"/>
      <c r="B111" s="778"/>
      <c r="C111" s="778"/>
      <c r="D111" s="778"/>
      <c r="E111" s="778"/>
      <c r="F111" s="778"/>
      <c r="G111" s="778"/>
      <c r="H111" s="778"/>
      <c r="I111" s="712"/>
      <c r="J111" s="712"/>
      <c r="K111" s="712"/>
      <c r="L111" s="712"/>
      <c r="M111" s="712"/>
      <c r="N111" s="712"/>
      <c r="O111" s="712"/>
    </row>
    <row r="112" spans="1:15" s="737" customFormat="1">
      <c r="A112" s="712"/>
      <c r="B112" s="778"/>
      <c r="C112" s="778"/>
      <c r="D112" s="778"/>
      <c r="E112" s="778"/>
      <c r="F112" s="778"/>
      <c r="G112" s="778"/>
      <c r="H112" s="778"/>
      <c r="I112" s="712"/>
      <c r="J112" s="712"/>
      <c r="K112" s="712"/>
      <c r="L112" s="712"/>
      <c r="M112" s="712"/>
      <c r="N112" s="712"/>
      <c r="O112" s="712"/>
    </row>
    <row r="113" spans="1:15" s="737" customFormat="1">
      <c r="A113" s="712"/>
      <c r="B113" s="778"/>
      <c r="C113" s="778"/>
      <c r="D113" s="778"/>
      <c r="E113" s="778"/>
      <c r="F113" s="778"/>
      <c r="G113" s="778"/>
      <c r="H113" s="778"/>
      <c r="I113" s="712"/>
      <c r="J113" s="712"/>
      <c r="K113" s="712"/>
      <c r="L113" s="712"/>
      <c r="M113" s="712"/>
      <c r="N113" s="712"/>
      <c r="O113" s="712"/>
    </row>
    <row r="114" spans="1:15" s="737" customFormat="1">
      <c r="A114" s="712"/>
      <c r="B114" s="778"/>
      <c r="C114" s="778"/>
      <c r="D114" s="778"/>
      <c r="E114" s="778"/>
      <c r="F114" s="778"/>
      <c r="G114" s="778"/>
      <c r="H114" s="778"/>
      <c r="I114" s="712"/>
      <c r="J114" s="712"/>
      <c r="K114" s="712"/>
      <c r="L114" s="712"/>
      <c r="M114" s="712"/>
      <c r="N114" s="712"/>
      <c r="O114" s="712"/>
    </row>
    <row r="115" spans="1:15" s="737" customFormat="1">
      <c r="B115" s="834"/>
      <c r="C115" s="834"/>
      <c r="D115" s="834"/>
      <c r="E115" s="834"/>
      <c r="F115" s="834"/>
      <c r="G115" s="834"/>
      <c r="H115" s="834"/>
    </row>
    <row r="116" spans="1:15" s="737" customFormat="1">
      <c r="B116" s="834"/>
      <c r="C116" s="834"/>
      <c r="D116" s="834"/>
      <c r="E116" s="834"/>
      <c r="F116" s="834"/>
      <c r="G116" s="834"/>
      <c r="H116" s="834"/>
    </row>
    <row r="117" spans="1:15" s="737" customFormat="1">
      <c r="B117" s="834"/>
      <c r="C117" s="834"/>
      <c r="D117" s="834"/>
      <c r="E117" s="834"/>
      <c r="F117" s="834"/>
      <c r="G117" s="834"/>
      <c r="H117" s="834"/>
    </row>
    <row r="118" spans="1:15">
      <c r="A118" s="737"/>
      <c r="B118" s="834"/>
      <c r="C118" s="834"/>
      <c r="D118" s="834"/>
      <c r="E118" s="834"/>
      <c r="F118" s="834"/>
      <c r="G118" s="834"/>
      <c r="H118" s="834"/>
      <c r="I118" s="737"/>
      <c r="J118" s="737"/>
      <c r="K118" s="737"/>
      <c r="L118" s="737"/>
      <c r="M118" s="737"/>
      <c r="N118" s="737"/>
      <c r="O118" s="737"/>
    </row>
  </sheetData>
  <mergeCells count="3">
    <mergeCell ref="A1:P1"/>
    <mergeCell ref="A2:P2"/>
    <mergeCell ref="A4:O4"/>
  </mergeCells>
  <printOptions horizontalCentered="1" verticalCentered="1"/>
  <pageMargins left="0.39370078740157483" right="0.39370078740157483" top="0.23622047244094491" bottom="0.23622047244094491" header="0.31496062992125984" footer="0.31496062992125984"/>
  <pageSetup scale="52" orientation="landscape" r:id="rId1"/>
  <drawing r:id="rId2"/>
  <tableParts count="1">
    <tablePart r:id="rId3"/>
  </tablePart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3">
    <tabColor rgb="FF0070C0"/>
    <pageSetUpPr fitToPage="1"/>
  </sheetPr>
  <dimension ref="A1:O122"/>
  <sheetViews>
    <sheetView showGridLines="0" view="pageBreakPreview" zoomScale="85" zoomScaleNormal="40" zoomScaleSheetLayoutView="85" workbookViewId="0">
      <pane xSplit="1" ySplit="5" topLeftCell="B30" activePane="bottomRight" state="frozen"/>
      <selection activeCell="T32" sqref="T32"/>
      <selection pane="topRight" activeCell="T32" sqref="T32"/>
      <selection pane="bottomLeft" activeCell="T32" sqref="T32"/>
      <selection pane="bottomRight" activeCell="G56" sqref="G56"/>
    </sheetView>
  </sheetViews>
  <sheetFormatPr baseColWidth="10" defaultColWidth="11.42578125" defaultRowHeight="15"/>
  <cols>
    <col min="1" max="1" width="13.42578125" style="41" customWidth="1"/>
    <col min="2" max="2" width="11" style="191" customWidth="1"/>
    <col min="3" max="3" width="10" style="191" customWidth="1"/>
    <col min="4" max="4" width="12.5703125" style="41" customWidth="1"/>
    <col min="5" max="5" width="12.28515625" style="41" customWidth="1"/>
    <col min="6" max="7" width="10.42578125" style="41" customWidth="1"/>
    <col min="8" max="8" width="12.5703125" style="41" customWidth="1"/>
    <col min="9" max="9" width="14.140625" style="41" customWidth="1"/>
    <col min="10" max="10" width="9.140625" style="41" customWidth="1"/>
    <col min="11" max="11" width="12.5703125" style="41" customWidth="1"/>
    <col min="12" max="12" width="13.140625" style="41" customWidth="1"/>
    <col min="13" max="13" width="17.42578125" style="41" customWidth="1"/>
    <col min="14" max="14" width="14.5703125" style="41" customWidth="1"/>
    <col min="15" max="15" width="18.7109375" style="41" customWidth="1"/>
    <col min="16" max="16384" width="11.42578125" style="41"/>
  </cols>
  <sheetData>
    <row r="1" spans="1:15" s="1759" customFormat="1" ht="57" customHeight="1">
      <c r="A1" s="2084" t="s">
        <v>746</v>
      </c>
      <c r="B1" s="2084"/>
      <c r="C1" s="2084"/>
      <c r="D1" s="2084"/>
      <c r="E1" s="2084"/>
      <c r="F1" s="2084"/>
      <c r="G1" s="2084"/>
      <c r="H1" s="2084"/>
      <c r="I1" s="2084"/>
      <c r="J1" s="2084"/>
      <c r="K1" s="2084"/>
      <c r="L1" s="2084"/>
      <c r="M1" s="2084"/>
      <c r="N1" s="2084"/>
      <c r="O1" s="2084"/>
    </row>
    <row r="2" spans="1:15" s="1759" customFormat="1" ht="30" customHeight="1">
      <c r="A2" s="2124" t="str">
        <f>+'Resumen EEp'!O7</f>
        <v>Período:  Diciembre 2010 - Noviembre 2022</v>
      </c>
      <c r="B2" s="2124"/>
      <c r="C2" s="2124"/>
      <c r="D2" s="2124"/>
      <c r="E2" s="2124"/>
      <c r="F2" s="2124"/>
      <c r="G2" s="2124"/>
      <c r="H2" s="2124"/>
      <c r="I2" s="2124"/>
      <c r="J2" s="2124"/>
      <c r="K2" s="2124"/>
      <c r="L2" s="2124"/>
      <c r="M2" s="2124"/>
      <c r="N2" s="2124"/>
      <c r="O2" s="2124"/>
    </row>
    <row r="3" spans="1:15" ht="15.75" customHeight="1">
      <c r="A3" s="88"/>
      <c r="B3" s="289"/>
      <c r="C3" s="243"/>
      <c r="D3" s="88"/>
      <c r="E3" s="88"/>
      <c r="F3" s="88"/>
      <c r="G3" s="88" t="s">
        <v>6</v>
      </c>
      <c r="H3" s="88"/>
      <c r="I3" s="88"/>
      <c r="J3" s="88"/>
      <c r="K3" s="88"/>
      <c r="L3" s="88"/>
      <c r="M3" s="88"/>
      <c r="N3" s="88"/>
      <c r="O3" s="88"/>
    </row>
    <row r="4" spans="1:15" s="20" customFormat="1" ht="27.75" customHeight="1">
      <c r="A4" s="2121" t="s">
        <v>107</v>
      </c>
      <c r="B4" s="2122"/>
      <c r="C4" s="2122"/>
      <c r="D4" s="2122"/>
      <c r="E4" s="2122"/>
      <c r="F4" s="2122"/>
      <c r="G4" s="2122"/>
      <c r="H4" s="2122"/>
      <c r="I4" s="2122"/>
      <c r="J4" s="2122"/>
      <c r="K4" s="2122"/>
      <c r="L4" s="2122"/>
      <c r="M4" s="2122"/>
      <c r="N4" s="2122"/>
      <c r="O4" s="2123"/>
    </row>
    <row r="5" spans="1:15" s="1821" customFormat="1" ht="47.25" customHeight="1">
      <c r="A5" s="1814" t="s">
        <v>0</v>
      </c>
      <c r="B5" s="1815" t="s">
        <v>424</v>
      </c>
      <c r="C5" s="1815" t="s">
        <v>565</v>
      </c>
      <c r="D5" s="1816" t="s">
        <v>452</v>
      </c>
      <c r="E5" s="1816" t="s">
        <v>55</v>
      </c>
      <c r="F5" s="1816" t="s">
        <v>56</v>
      </c>
      <c r="G5" s="1817" t="s">
        <v>48</v>
      </c>
      <c r="H5" s="1816" t="s">
        <v>49</v>
      </c>
      <c r="I5" s="1818" t="s">
        <v>50</v>
      </c>
      <c r="J5" s="1816" t="s">
        <v>51</v>
      </c>
      <c r="K5" s="1817" t="s">
        <v>52</v>
      </c>
      <c r="L5" s="1816" t="s">
        <v>47</v>
      </c>
      <c r="M5" s="1817" t="s">
        <v>95</v>
      </c>
      <c r="N5" s="1819" t="s">
        <v>53</v>
      </c>
      <c r="O5" s="1820" t="s">
        <v>54</v>
      </c>
    </row>
    <row r="6" spans="1:15" s="20" customFormat="1" ht="15.75">
      <c r="A6" s="1422" t="s">
        <v>122</v>
      </c>
      <c r="B6" s="1423">
        <v>0</v>
      </c>
      <c r="C6" s="1423">
        <v>2869</v>
      </c>
      <c r="D6" s="1423">
        <v>0</v>
      </c>
      <c r="E6" s="1423">
        <v>2345</v>
      </c>
      <c r="F6" s="1423">
        <v>3608</v>
      </c>
      <c r="G6" s="1423">
        <v>22</v>
      </c>
      <c r="H6" s="1423">
        <v>1752</v>
      </c>
      <c r="I6" s="1424">
        <f t="shared" ref="I6:I17" si="0">SUM(B6:H6)</f>
        <v>10596</v>
      </c>
      <c r="J6" s="1425">
        <v>0</v>
      </c>
      <c r="K6" s="1425">
        <v>5</v>
      </c>
      <c r="L6" s="1425">
        <v>43</v>
      </c>
      <c r="M6" s="1425">
        <v>0</v>
      </c>
      <c r="N6" s="1426">
        <f t="shared" ref="N6:N17" si="1">SUM(J6:M6)</f>
        <v>48</v>
      </c>
      <c r="O6" s="1427">
        <f t="shared" ref="O6:O15" si="2">I6+N6</f>
        <v>10644</v>
      </c>
    </row>
    <row r="7" spans="1:15" s="20" customFormat="1" ht="15.75">
      <c r="A7" s="1422" t="s">
        <v>147</v>
      </c>
      <c r="B7" s="1423">
        <v>0</v>
      </c>
      <c r="C7" s="1423">
        <v>2173</v>
      </c>
      <c r="D7" s="1423">
        <v>0</v>
      </c>
      <c r="E7" s="1423">
        <v>1603</v>
      </c>
      <c r="F7" s="1423">
        <v>1068</v>
      </c>
      <c r="G7" s="1423">
        <v>23</v>
      </c>
      <c r="H7" s="1423">
        <v>1337</v>
      </c>
      <c r="I7" s="1424">
        <f t="shared" si="0"/>
        <v>6204</v>
      </c>
      <c r="J7" s="1425">
        <v>0</v>
      </c>
      <c r="K7" s="1425">
        <v>23</v>
      </c>
      <c r="L7" s="1425">
        <v>41</v>
      </c>
      <c r="M7" s="1425">
        <v>0</v>
      </c>
      <c r="N7" s="1428">
        <f t="shared" si="1"/>
        <v>64</v>
      </c>
      <c r="O7" s="1429">
        <f t="shared" si="2"/>
        <v>6268</v>
      </c>
    </row>
    <row r="8" spans="1:15" s="20" customFormat="1" ht="15.75">
      <c r="A8" s="1422" t="s">
        <v>200</v>
      </c>
      <c r="B8" s="1423">
        <v>0</v>
      </c>
      <c r="C8" s="1423">
        <v>3381</v>
      </c>
      <c r="D8" s="1423">
        <v>0</v>
      </c>
      <c r="E8" s="1423">
        <v>2631</v>
      </c>
      <c r="F8" s="1423">
        <v>1755</v>
      </c>
      <c r="G8" s="1423">
        <v>39</v>
      </c>
      <c r="H8" s="1423">
        <v>2221</v>
      </c>
      <c r="I8" s="1424">
        <f t="shared" si="0"/>
        <v>10027</v>
      </c>
      <c r="J8" s="1425">
        <v>0</v>
      </c>
      <c r="K8" s="1425">
        <v>3</v>
      </c>
      <c r="L8" s="1425">
        <v>16</v>
      </c>
      <c r="M8" s="1425">
        <v>0</v>
      </c>
      <c r="N8" s="1428">
        <f t="shared" si="1"/>
        <v>19</v>
      </c>
      <c r="O8" s="1429">
        <f t="shared" si="2"/>
        <v>10046</v>
      </c>
    </row>
    <row r="9" spans="1:15" s="20" customFormat="1" ht="15.75">
      <c r="A9" s="1422" t="s">
        <v>224</v>
      </c>
      <c r="B9" s="1423">
        <v>0</v>
      </c>
      <c r="C9" s="1423">
        <v>5417</v>
      </c>
      <c r="D9" s="1423">
        <v>0</v>
      </c>
      <c r="E9" s="1423">
        <v>3642</v>
      </c>
      <c r="F9" s="1423">
        <v>3099</v>
      </c>
      <c r="G9" s="1423">
        <v>33</v>
      </c>
      <c r="H9" s="1423">
        <v>3510</v>
      </c>
      <c r="I9" s="1424">
        <f t="shared" si="0"/>
        <v>15701</v>
      </c>
      <c r="J9" s="1425">
        <v>0</v>
      </c>
      <c r="K9" s="1425">
        <v>7</v>
      </c>
      <c r="L9" s="1425">
        <v>32</v>
      </c>
      <c r="M9" s="1425">
        <v>0</v>
      </c>
      <c r="N9" s="1428">
        <f t="shared" si="1"/>
        <v>39</v>
      </c>
      <c r="O9" s="1429">
        <f t="shared" si="2"/>
        <v>15740</v>
      </c>
    </row>
    <row r="10" spans="1:15" s="20" customFormat="1" ht="15.75">
      <c r="A10" s="1422" t="s">
        <v>231</v>
      </c>
      <c r="B10" s="1423">
        <v>0</v>
      </c>
      <c r="C10" s="1423">
        <v>11143</v>
      </c>
      <c r="D10" s="1423">
        <v>0</v>
      </c>
      <c r="E10" s="1423">
        <v>7753</v>
      </c>
      <c r="F10" s="1423">
        <v>7468</v>
      </c>
      <c r="G10" s="1423">
        <v>107</v>
      </c>
      <c r="H10" s="1423">
        <v>5850</v>
      </c>
      <c r="I10" s="1424">
        <f t="shared" si="0"/>
        <v>32321</v>
      </c>
      <c r="J10" s="1425">
        <v>7</v>
      </c>
      <c r="K10" s="1425">
        <v>5</v>
      </c>
      <c r="L10" s="1425">
        <v>32</v>
      </c>
      <c r="M10" s="1425">
        <v>0</v>
      </c>
      <c r="N10" s="1428">
        <f t="shared" si="1"/>
        <v>44</v>
      </c>
      <c r="O10" s="1429">
        <f t="shared" si="2"/>
        <v>32365</v>
      </c>
    </row>
    <row r="11" spans="1:15" s="20" customFormat="1" ht="15.75">
      <c r="A11" s="1422" t="s">
        <v>414</v>
      </c>
      <c r="B11" s="1423">
        <v>0</v>
      </c>
      <c r="C11" s="1423">
        <v>14572</v>
      </c>
      <c r="D11" s="1423">
        <v>0</v>
      </c>
      <c r="E11" s="1423">
        <v>10453</v>
      </c>
      <c r="F11" s="1423">
        <v>8284</v>
      </c>
      <c r="G11" s="1423">
        <v>192</v>
      </c>
      <c r="H11" s="1423">
        <v>8960</v>
      </c>
      <c r="I11" s="1424">
        <f t="shared" si="0"/>
        <v>42461</v>
      </c>
      <c r="J11" s="1425">
        <v>90</v>
      </c>
      <c r="K11" s="1425">
        <v>2</v>
      </c>
      <c r="L11" s="1425">
        <v>37</v>
      </c>
      <c r="M11" s="1425">
        <v>0</v>
      </c>
      <c r="N11" s="1428">
        <f t="shared" si="1"/>
        <v>129</v>
      </c>
      <c r="O11" s="1429">
        <f t="shared" si="2"/>
        <v>42590</v>
      </c>
    </row>
    <row r="12" spans="1:15" s="20" customFormat="1" ht="15.75">
      <c r="A12" s="1422" t="s">
        <v>431</v>
      </c>
      <c r="B12" s="1423">
        <v>1</v>
      </c>
      <c r="C12" s="1423">
        <v>25447</v>
      </c>
      <c r="D12" s="1423">
        <v>0</v>
      </c>
      <c r="E12" s="1423">
        <v>17688</v>
      </c>
      <c r="F12" s="1423">
        <v>7993</v>
      </c>
      <c r="G12" s="1423">
        <v>430</v>
      </c>
      <c r="H12" s="1423">
        <v>13415</v>
      </c>
      <c r="I12" s="1424">
        <f t="shared" si="0"/>
        <v>64974</v>
      </c>
      <c r="J12" s="1425">
        <v>96</v>
      </c>
      <c r="K12" s="1425">
        <v>0</v>
      </c>
      <c r="L12" s="1425">
        <v>7</v>
      </c>
      <c r="M12" s="1425">
        <v>0</v>
      </c>
      <c r="N12" s="1428">
        <f t="shared" si="1"/>
        <v>103</v>
      </c>
      <c r="O12" s="1429">
        <f t="shared" si="2"/>
        <v>65077</v>
      </c>
    </row>
    <row r="13" spans="1:15" s="20" customFormat="1" ht="15.75">
      <c r="A13" s="1422" t="s">
        <v>456</v>
      </c>
      <c r="B13" s="1423">
        <v>1141</v>
      </c>
      <c r="C13" s="1423">
        <v>31376</v>
      </c>
      <c r="D13" s="1423">
        <v>0</v>
      </c>
      <c r="E13" s="1423">
        <v>20913</v>
      </c>
      <c r="F13" s="1423">
        <v>9213</v>
      </c>
      <c r="G13" s="1423">
        <v>257</v>
      </c>
      <c r="H13" s="1423">
        <v>17231</v>
      </c>
      <c r="I13" s="1424">
        <f t="shared" si="0"/>
        <v>80131</v>
      </c>
      <c r="J13" s="1425">
        <v>104</v>
      </c>
      <c r="K13" s="1425">
        <v>4</v>
      </c>
      <c r="L13" s="1425">
        <v>11</v>
      </c>
      <c r="M13" s="1425">
        <v>267</v>
      </c>
      <c r="N13" s="1428">
        <f t="shared" si="1"/>
        <v>386</v>
      </c>
      <c r="O13" s="1429">
        <f t="shared" si="2"/>
        <v>80517</v>
      </c>
    </row>
    <row r="14" spans="1:15" s="20" customFormat="1" ht="15.75">
      <c r="A14" s="1422" t="s">
        <v>469</v>
      </c>
      <c r="B14" s="1423">
        <v>4086</v>
      </c>
      <c r="C14" s="1423">
        <v>31118</v>
      </c>
      <c r="D14" s="1423">
        <v>6</v>
      </c>
      <c r="E14" s="1423">
        <v>19850</v>
      </c>
      <c r="F14" s="1423">
        <v>8259</v>
      </c>
      <c r="G14" s="1423">
        <v>195</v>
      </c>
      <c r="H14" s="1423">
        <v>18879</v>
      </c>
      <c r="I14" s="1424">
        <f t="shared" si="0"/>
        <v>82393</v>
      </c>
      <c r="J14" s="1425">
        <v>120</v>
      </c>
      <c r="K14" s="1425">
        <v>50</v>
      </c>
      <c r="L14" s="1425">
        <v>5</v>
      </c>
      <c r="M14" s="1425">
        <v>144</v>
      </c>
      <c r="N14" s="1428">
        <f t="shared" si="1"/>
        <v>319</v>
      </c>
      <c r="O14" s="1429">
        <f t="shared" si="2"/>
        <v>82712</v>
      </c>
    </row>
    <row r="15" spans="1:15" s="20" customFormat="1" ht="15.75">
      <c r="A15" s="1422" t="s">
        <v>569</v>
      </c>
      <c r="B15" s="1423">
        <v>4144</v>
      </c>
      <c r="C15" s="1423">
        <v>28073</v>
      </c>
      <c r="D15" s="1423">
        <v>152</v>
      </c>
      <c r="E15" s="1423">
        <v>23841</v>
      </c>
      <c r="F15" s="1423">
        <v>10417</v>
      </c>
      <c r="G15" s="1423">
        <v>212</v>
      </c>
      <c r="H15" s="1423">
        <v>20749</v>
      </c>
      <c r="I15" s="1424">
        <f t="shared" si="0"/>
        <v>87588</v>
      </c>
      <c r="J15" s="1425">
        <v>18</v>
      </c>
      <c r="K15" s="1425">
        <v>9</v>
      </c>
      <c r="L15" s="1425">
        <v>302</v>
      </c>
      <c r="M15" s="1425">
        <v>108</v>
      </c>
      <c r="N15" s="1428">
        <f t="shared" si="1"/>
        <v>437</v>
      </c>
      <c r="O15" s="1429">
        <f t="shared" si="2"/>
        <v>88025</v>
      </c>
    </row>
    <row r="16" spans="1:15" s="20" customFormat="1" ht="15.75">
      <c r="A16" s="1422" t="s">
        <v>610</v>
      </c>
      <c r="B16" s="1423">
        <v>2517</v>
      </c>
      <c r="C16" s="1423">
        <v>5967</v>
      </c>
      <c r="D16" s="1423">
        <v>160</v>
      </c>
      <c r="E16" s="1423">
        <v>5615</v>
      </c>
      <c r="F16" s="1423">
        <v>3890</v>
      </c>
      <c r="G16" s="1423">
        <v>84</v>
      </c>
      <c r="H16" s="1423">
        <v>4984</v>
      </c>
      <c r="I16" s="1424">
        <f t="shared" si="0"/>
        <v>23217</v>
      </c>
      <c r="J16" s="1425">
        <v>15</v>
      </c>
      <c r="K16" s="1425">
        <v>5</v>
      </c>
      <c r="L16" s="1425">
        <v>208</v>
      </c>
      <c r="M16" s="1425">
        <v>38</v>
      </c>
      <c r="N16" s="1428">
        <f t="shared" si="1"/>
        <v>266</v>
      </c>
      <c r="O16" s="1429">
        <f>I16+N16</f>
        <v>23483</v>
      </c>
    </row>
    <row r="17" spans="1:15" s="20" customFormat="1" ht="15.75">
      <c r="A17" s="1430" t="s">
        <v>727</v>
      </c>
      <c r="B17" s="1423">
        <v>2856</v>
      </c>
      <c r="C17" s="1423">
        <v>10077</v>
      </c>
      <c r="D17" s="1423">
        <v>412</v>
      </c>
      <c r="E17" s="1423">
        <v>9305</v>
      </c>
      <c r="F17" s="1423">
        <v>5337</v>
      </c>
      <c r="G17" s="1423">
        <v>141</v>
      </c>
      <c r="H17" s="1423">
        <v>6784</v>
      </c>
      <c r="I17" s="1424">
        <f t="shared" si="0"/>
        <v>34912</v>
      </c>
      <c r="J17" s="1425">
        <v>4</v>
      </c>
      <c r="K17" s="1425">
        <v>23</v>
      </c>
      <c r="L17" s="1425">
        <v>314</v>
      </c>
      <c r="M17" s="1425">
        <v>54</v>
      </c>
      <c r="N17" s="1428">
        <f t="shared" si="1"/>
        <v>395</v>
      </c>
      <c r="O17" s="1429">
        <f>I17+N17</f>
        <v>35307</v>
      </c>
    </row>
    <row r="18" spans="1:15" s="20" customFormat="1" ht="15.75">
      <c r="A18" s="1430" t="str">
        <f>+'Resumen EEp'!O5</f>
        <v>Nov.2022</v>
      </c>
      <c r="B18" s="1423">
        <f>197+2768</f>
        <v>2965</v>
      </c>
      <c r="C18" s="1423">
        <f>1571+14162</f>
        <v>15733</v>
      </c>
      <c r="D18" s="1423">
        <f>48+777</f>
        <v>825</v>
      </c>
      <c r="E18" s="1423">
        <f>1585+15031</f>
        <v>16616</v>
      </c>
      <c r="F18" s="1423">
        <f>702+8064</f>
        <v>8766</v>
      </c>
      <c r="G18" s="1423">
        <f>12+141</f>
        <v>153</v>
      </c>
      <c r="H18" s="1423">
        <f>1133+9857</f>
        <v>10990</v>
      </c>
      <c r="I18" s="1424">
        <f>SUM(B18:H18)</f>
        <v>56048</v>
      </c>
      <c r="J18" s="1425">
        <v>3</v>
      </c>
      <c r="K18" s="1425">
        <v>15</v>
      </c>
      <c r="L18" s="1425">
        <f>12+185</f>
        <v>197</v>
      </c>
      <c r="M18" s="1425">
        <v>88</v>
      </c>
      <c r="N18" s="1431">
        <f>SUM(J18:M18)</f>
        <v>303</v>
      </c>
      <c r="O18" s="1432">
        <f>I18+N18</f>
        <v>56351</v>
      </c>
    </row>
    <row r="19" spans="1:15" s="38" customFormat="1" ht="15.75">
      <c r="A19" s="1433" t="s">
        <v>1</v>
      </c>
      <c r="B19" s="1434">
        <f t="shared" ref="B19:O19" si="3">SUM(B6:B18)</f>
        <v>17710</v>
      </c>
      <c r="C19" s="1434">
        <f t="shared" si="3"/>
        <v>187346</v>
      </c>
      <c r="D19" s="1434">
        <f t="shared" si="3"/>
        <v>1555</v>
      </c>
      <c r="E19" s="1434">
        <f t="shared" si="3"/>
        <v>142255</v>
      </c>
      <c r="F19" s="1434">
        <f t="shared" si="3"/>
        <v>79157</v>
      </c>
      <c r="G19" s="1434">
        <f t="shared" si="3"/>
        <v>1888</v>
      </c>
      <c r="H19" s="1434">
        <f t="shared" si="3"/>
        <v>116662</v>
      </c>
      <c r="I19" s="1435">
        <f t="shared" si="3"/>
        <v>546573</v>
      </c>
      <c r="J19" s="1434">
        <f t="shared" si="3"/>
        <v>457</v>
      </c>
      <c r="K19" s="1434">
        <f t="shared" si="3"/>
        <v>151</v>
      </c>
      <c r="L19" s="1434">
        <f t="shared" si="3"/>
        <v>1245</v>
      </c>
      <c r="M19" s="1434">
        <f t="shared" si="3"/>
        <v>699</v>
      </c>
      <c r="N19" s="1428">
        <f t="shared" si="3"/>
        <v>2552</v>
      </c>
      <c r="O19" s="1436">
        <f t="shared" si="3"/>
        <v>549125</v>
      </c>
    </row>
    <row r="20" spans="1:15" s="38" customFormat="1">
      <c r="A20" s="41"/>
      <c r="B20" s="191"/>
      <c r="C20" s="191"/>
      <c r="D20" s="41"/>
      <c r="E20" s="41"/>
      <c r="F20" s="41"/>
      <c r="G20" s="41"/>
      <c r="H20" s="41"/>
      <c r="I20" s="41"/>
      <c r="J20" s="41"/>
      <c r="K20" s="41"/>
      <c r="L20" s="41"/>
      <c r="M20" s="41"/>
      <c r="N20" s="41"/>
      <c r="O20" s="41"/>
    </row>
    <row r="21" spans="1:15" s="38" customFormat="1">
      <c r="A21" s="50"/>
      <c r="B21" s="50"/>
      <c r="C21" s="50"/>
      <c r="D21" s="50"/>
      <c r="E21" s="50"/>
      <c r="F21" s="50"/>
      <c r="G21" s="50"/>
      <c r="H21" s="50"/>
      <c r="I21" s="50"/>
      <c r="J21" s="50"/>
      <c r="K21" s="50"/>
      <c r="L21" s="50"/>
      <c r="M21" s="50"/>
      <c r="N21" s="50"/>
      <c r="O21" s="50"/>
    </row>
    <row r="22" spans="1:15" s="38" customFormat="1">
      <c r="A22" s="50"/>
      <c r="B22" s="50"/>
      <c r="C22" s="50"/>
      <c r="D22" s="50"/>
      <c r="E22" s="50"/>
      <c r="F22" s="50"/>
      <c r="G22" s="50"/>
      <c r="H22" s="50"/>
      <c r="I22" s="50"/>
      <c r="J22" s="50"/>
      <c r="K22" s="50"/>
      <c r="L22" s="50"/>
      <c r="M22" s="50"/>
      <c r="N22" s="50"/>
      <c r="O22" s="50"/>
    </row>
    <row r="23" spans="1:15" s="38" customFormat="1">
      <c r="A23" s="50"/>
      <c r="B23" s="50"/>
      <c r="C23" s="50"/>
      <c r="D23" s="50"/>
      <c r="E23" s="50"/>
      <c r="F23" s="50"/>
      <c r="G23" s="50"/>
      <c r="H23" s="50"/>
      <c r="I23" s="50"/>
      <c r="J23" s="50"/>
      <c r="K23" s="50"/>
      <c r="L23" s="50"/>
      <c r="M23" s="50"/>
      <c r="N23" s="50"/>
      <c r="O23" s="50"/>
    </row>
    <row r="24" spans="1:15" ht="19.5" customHeight="1">
      <c r="A24" s="50"/>
      <c r="B24" s="50"/>
      <c r="C24" s="50"/>
      <c r="D24" s="50"/>
      <c r="E24" s="50"/>
      <c r="F24" s="50"/>
      <c r="G24" s="50"/>
      <c r="H24" s="50"/>
      <c r="I24" s="50"/>
      <c r="J24" s="50"/>
      <c r="K24" s="50"/>
      <c r="L24" s="50"/>
      <c r="M24" s="50"/>
      <c r="N24" s="50"/>
      <c r="O24" s="50"/>
    </row>
    <row r="25" spans="1:15" s="20" customFormat="1" ht="18" customHeight="1">
      <c r="A25" s="50"/>
      <c r="B25" s="50"/>
      <c r="C25" s="50"/>
      <c r="D25" s="50"/>
      <c r="E25" s="50"/>
      <c r="F25" s="50"/>
      <c r="G25" s="50"/>
      <c r="H25" s="50"/>
      <c r="I25" s="50"/>
      <c r="J25" s="50"/>
      <c r="K25" s="50"/>
      <c r="L25" s="50"/>
      <c r="M25" s="50"/>
      <c r="N25" s="50"/>
      <c r="O25" s="50"/>
    </row>
    <row r="26" spans="1:15" s="20" customFormat="1">
      <c r="A26" s="50"/>
      <c r="B26" s="50"/>
      <c r="C26" s="50"/>
      <c r="D26" s="50"/>
      <c r="E26" s="50"/>
      <c r="F26" s="50"/>
      <c r="G26" s="50"/>
      <c r="H26" s="50"/>
      <c r="I26" s="50"/>
      <c r="J26" s="50"/>
      <c r="K26" s="50"/>
      <c r="L26" s="50"/>
      <c r="M26" s="50"/>
      <c r="N26" s="50"/>
      <c r="O26" s="50"/>
    </row>
    <row r="27" spans="1:15" s="20" customFormat="1">
      <c r="A27" s="50"/>
      <c r="B27" s="50"/>
      <c r="C27" s="50"/>
      <c r="D27" s="50"/>
      <c r="E27" s="50"/>
      <c r="F27" s="50"/>
      <c r="G27" s="50"/>
      <c r="H27" s="50"/>
      <c r="I27" s="50"/>
      <c r="J27" s="50"/>
      <c r="K27" s="50"/>
      <c r="L27" s="50"/>
      <c r="M27" s="50"/>
      <c r="N27" s="50"/>
      <c r="O27" s="50"/>
    </row>
    <row r="28" spans="1:15" s="20" customFormat="1">
      <c r="A28" s="50"/>
      <c r="B28" s="50"/>
      <c r="C28" s="50"/>
      <c r="D28" s="50"/>
      <c r="E28" s="50"/>
      <c r="F28" s="50"/>
      <c r="G28" s="50"/>
      <c r="H28" s="50"/>
      <c r="I28" s="50"/>
      <c r="J28" s="50"/>
      <c r="K28" s="50"/>
      <c r="L28" s="50"/>
      <c r="M28" s="50"/>
      <c r="N28" s="50"/>
      <c r="O28" s="50"/>
    </row>
    <row r="29" spans="1:15" s="20" customFormat="1">
      <c r="A29" s="50"/>
      <c r="B29" s="50"/>
      <c r="C29" s="50"/>
      <c r="D29" s="50"/>
      <c r="E29" s="50"/>
      <c r="F29" s="50"/>
      <c r="G29" s="50"/>
      <c r="H29" s="50"/>
      <c r="I29" s="50"/>
      <c r="J29" s="50"/>
      <c r="K29" s="50"/>
      <c r="L29" s="50"/>
      <c r="M29" s="50"/>
      <c r="N29" s="50"/>
      <c r="O29" s="50"/>
    </row>
    <row r="30" spans="1:15" s="20" customFormat="1">
      <c r="A30" s="50"/>
      <c r="B30" s="50"/>
      <c r="C30" s="50"/>
      <c r="D30" s="50"/>
      <c r="E30" s="50"/>
      <c r="F30" s="50"/>
      <c r="G30" s="50"/>
      <c r="H30" s="50"/>
      <c r="I30" s="50"/>
      <c r="J30" s="50"/>
      <c r="K30" s="50"/>
      <c r="L30" s="50"/>
      <c r="M30" s="50"/>
      <c r="N30" s="50"/>
      <c r="O30" s="50"/>
    </row>
    <row r="31" spans="1:15" s="20" customFormat="1">
      <c r="A31" s="50"/>
      <c r="B31" s="50"/>
      <c r="C31" s="50"/>
      <c r="D31" s="50"/>
      <c r="E31" s="50"/>
      <c r="F31" s="50"/>
      <c r="G31" s="50"/>
      <c r="H31" s="50"/>
      <c r="I31" s="50"/>
      <c r="J31" s="50"/>
      <c r="K31" s="50"/>
      <c r="L31" s="50"/>
      <c r="M31" s="50"/>
      <c r="N31" s="50"/>
      <c r="O31" s="50"/>
    </row>
    <row r="32" spans="1:15" s="20" customFormat="1">
      <c r="A32" s="50"/>
      <c r="B32" s="50"/>
      <c r="C32" s="50"/>
      <c r="D32" s="50"/>
      <c r="E32" s="50"/>
      <c r="F32" s="50"/>
      <c r="G32" s="50"/>
      <c r="H32" s="50"/>
      <c r="I32" s="50"/>
      <c r="J32" s="50"/>
      <c r="K32" s="50"/>
      <c r="L32" s="50"/>
      <c r="M32" s="50"/>
      <c r="N32" s="50"/>
      <c r="O32" s="50"/>
    </row>
    <row r="33" spans="1:15" s="20" customFormat="1">
      <c r="A33" s="50"/>
      <c r="B33" s="50"/>
      <c r="C33" s="50"/>
      <c r="D33" s="50"/>
      <c r="E33" s="50"/>
      <c r="F33" s="50"/>
      <c r="G33" s="50"/>
      <c r="H33" s="50"/>
      <c r="I33" s="50"/>
      <c r="J33" s="50"/>
      <c r="K33" s="50"/>
      <c r="L33" s="50"/>
      <c r="M33" s="50"/>
      <c r="N33" s="50"/>
      <c r="O33" s="50"/>
    </row>
    <row r="34" spans="1:15" s="20" customFormat="1">
      <c r="A34" s="50"/>
      <c r="B34" s="50"/>
      <c r="C34" s="50"/>
      <c r="D34" s="5"/>
      <c r="E34" s="50"/>
      <c r="F34" s="50"/>
      <c r="G34" s="50"/>
      <c r="H34" s="50"/>
      <c r="I34" s="50"/>
      <c r="J34" s="50"/>
      <c r="K34" s="50"/>
      <c r="L34" s="50"/>
      <c r="M34" s="50"/>
      <c r="N34" s="50"/>
      <c r="O34" s="50"/>
    </row>
    <row r="35" spans="1:15" s="20" customFormat="1">
      <c r="A35" s="50"/>
      <c r="B35" s="50"/>
      <c r="C35" s="50"/>
      <c r="D35" s="4"/>
      <c r="E35" s="50"/>
      <c r="F35" s="50"/>
      <c r="G35" s="50"/>
      <c r="H35" s="50"/>
      <c r="I35" s="50"/>
      <c r="J35" s="50"/>
      <c r="K35" s="50"/>
      <c r="L35" s="50"/>
      <c r="M35" s="50"/>
      <c r="N35" s="50"/>
      <c r="O35" s="50"/>
    </row>
    <row r="36" spans="1:15" s="20" customFormat="1">
      <c r="A36" s="50"/>
      <c r="B36" s="50"/>
      <c r="C36" s="50"/>
      <c r="D36" s="14"/>
      <c r="E36" s="50"/>
      <c r="F36" s="50"/>
      <c r="G36" s="50"/>
      <c r="H36" s="50"/>
      <c r="I36" s="50"/>
      <c r="J36" s="50"/>
      <c r="K36" s="50"/>
      <c r="L36" s="50"/>
      <c r="M36" s="50"/>
      <c r="N36" s="50"/>
      <c r="O36" s="50"/>
    </row>
    <row r="37" spans="1:15" s="20" customFormat="1">
      <c r="A37" s="50"/>
      <c r="B37" s="50"/>
      <c r="C37" s="50"/>
      <c r="D37" s="50"/>
      <c r="E37" s="50"/>
      <c r="F37" s="50"/>
      <c r="G37" s="50"/>
      <c r="H37" s="50"/>
      <c r="I37" s="50"/>
      <c r="J37" s="50"/>
      <c r="K37" s="50"/>
      <c r="L37" s="50"/>
      <c r="M37" s="50"/>
      <c r="N37" s="50"/>
      <c r="O37" s="50"/>
    </row>
    <row r="38" spans="1:15" s="20" customFormat="1">
      <c r="A38" s="50"/>
      <c r="B38" s="50"/>
      <c r="C38" s="50"/>
      <c r="D38" s="50"/>
      <c r="E38" s="50"/>
      <c r="F38" s="50"/>
      <c r="G38" s="50"/>
      <c r="H38" s="50"/>
      <c r="I38" s="50"/>
      <c r="J38" s="50"/>
      <c r="K38" s="50"/>
      <c r="L38" s="50"/>
      <c r="M38" s="50"/>
      <c r="N38" s="50"/>
      <c r="O38" s="50"/>
    </row>
    <row r="39" spans="1:15" s="20" customFormat="1">
      <c r="A39" s="50"/>
      <c r="B39" s="50"/>
      <c r="C39" s="50"/>
      <c r="D39" s="50"/>
      <c r="E39" s="50"/>
      <c r="F39" s="50"/>
      <c r="G39" s="50"/>
      <c r="H39" s="50"/>
      <c r="I39" s="50"/>
      <c r="J39" s="50"/>
      <c r="K39" s="50"/>
      <c r="L39" s="50"/>
      <c r="M39" s="50"/>
      <c r="N39" s="50"/>
      <c r="O39" s="50"/>
    </row>
    <row r="40" spans="1:15" s="20" customFormat="1">
      <c r="A40" s="50"/>
      <c r="B40" s="50"/>
      <c r="C40" s="50"/>
      <c r="D40" s="50"/>
      <c r="E40" s="50"/>
      <c r="F40" s="50"/>
      <c r="G40" s="50"/>
      <c r="H40" s="50"/>
      <c r="I40" s="50"/>
      <c r="J40" s="50"/>
      <c r="K40" s="50"/>
      <c r="L40" s="50"/>
      <c r="M40" s="50"/>
      <c r="N40" s="50"/>
      <c r="O40" s="50"/>
    </row>
    <row r="41" spans="1:15" s="20" customFormat="1">
      <c r="A41" s="50"/>
      <c r="B41" s="50"/>
      <c r="C41" s="50"/>
      <c r="D41" s="50"/>
      <c r="E41" s="50"/>
      <c r="F41" s="50"/>
      <c r="G41" s="50"/>
      <c r="H41" s="50"/>
      <c r="I41" s="50"/>
      <c r="J41" s="50"/>
      <c r="K41" s="50"/>
      <c r="L41" s="50"/>
      <c r="M41" s="50"/>
      <c r="N41" s="50"/>
      <c r="O41" s="50"/>
    </row>
    <row r="42" spans="1:15" s="20" customFormat="1">
      <c r="A42" s="41"/>
      <c r="B42" s="191"/>
      <c r="C42" s="191"/>
      <c r="D42" s="41"/>
      <c r="E42" s="41"/>
      <c r="F42" s="41"/>
      <c r="G42" s="41"/>
      <c r="H42" s="41"/>
      <c r="I42" s="41"/>
      <c r="J42" s="41"/>
      <c r="K42" s="41"/>
      <c r="L42" s="41"/>
      <c r="M42" s="41"/>
      <c r="N42" s="41"/>
      <c r="O42" s="41"/>
    </row>
    <row r="43" spans="1:15" s="20" customFormat="1">
      <c r="A43" s="41"/>
      <c r="B43" s="191"/>
      <c r="C43" s="191"/>
      <c r="D43" s="41"/>
      <c r="E43" s="41"/>
      <c r="F43" s="41"/>
      <c r="G43" s="41"/>
      <c r="H43" s="41"/>
      <c r="I43" s="41"/>
      <c r="J43" s="41"/>
      <c r="K43" s="41"/>
      <c r="L43" s="41"/>
      <c r="M43" s="41"/>
      <c r="N43" s="41"/>
      <c r="O43" s="41"/>
    </row>
    <row r="44" spans="1:15" s="20" customFormat="1">
      <c r="A44" s="41"/>
      <c r="B44" s="191"/>
      <c r="C44" s="191"/>
      <c r="D44" s="41"/>
      <c r="E44" s="41"/>
      <c r="F44" s="41"/>
      <c r="G44" s="41"/>
      <c r="H44" s="41"/>
      <c r="I44" s="41"/>
      <c r="J44" s="41"/>
      <c r="K44" s="41"/>
      <c r="L44" s="41"/>
      <c r="M44" s="41"/>
      <c r="N44" s="41"/>
      <c r="O44" s="41"/>
    </row>
    <row r="45" spans="1:15" s="20" customFormat="1">
      <c r="A45" s="41"/>
      <c r="B45" s="191"/>
      <c r="C45" s="191"/>
      <c r="D45" s="41"/>
      <c r="E45" s="41"/>
      <c r="F45" s="41"/>
      <c r="G45" s="41"/>
      <c r="H45" s="41"/>
      <c r="I45" s="41"/>
      <c r="J45" s="41"/>
      <c r="K45" s="41"/>
      <c r="L45" s="41"/>
      <c r="M45" s="41"/>
      <c r="N45" s="41"/>
      <c r="O45" s="41"/>
    </row>
    <row r="46" spans="1:15" s="20" customFormat="1">
      <c r="A46" s="41"/>
      <c r="B46" s="191"/>
      <c r="C46" s="191"/>
      <c r="D46" s="41"/>
      <c r="E46" s="41"/>
      <c r="F46" s="41"/>
      <c r="G46" s="41"/>
      <c r="H46" s="41"/>
      <c r="I46" s="41"/>
      <c r="J46" s="41"/>
      <c r="K46" s="41"/>
      <c r="L46" s="41"/>
      <c r="M46" s="41"/>
      <c r="N46" s="41"/>
      <c r="O46" s="41"/>
    </row>
    <row r="47" spans="1:15" s="20" customFormat="1">
      <c r="A47" s="41"/>
      <c r="B47" s="191"/>
      <c r="C47" s="191"/>
      <c r="D47" s="41"/>
      <c r="E47" s="41"/>
      <c r="F47" s="41"/>
      <c r="G47" s="41"/>
      <c r="H47" s="41"/>
      <c r="I47" s="41"/>
      <c r="J47" s="41"/>
      <c r="K47" s="41"/>
      <c r="L47" s="41"/>
      <c r="M47" s="41"/>
      <c r="N47" s="41"/>
      <c r="O47" s="41"/>
    </row>
    <row r="48" spans="1:15" s="20" customFormat="1">
      <c r="A48" s="41"/>
      <c r="B48" s="191"/>
      <c r="C48" s="191"/>
      <c r="D48" s="41"/>
      <c r="E48" s="41"/>
      <c r="F48" s="41"/>
      <c r="G48" s="41"/>
      <c r="H48" s="41"/>
      <c r="I48" s="41"/>
      <c r="J48" s="41"/>
      <c r="K48" s="41"/>
      <c r="L48" s="41"/>
      <c r="M48" s="41"/>
      <c r="N48" s="41"/>
      <c r="O48" s="41"/>
    </row>
    <row r="49" spans="1:15" s="20" customFormat="1">
      <c r="A49" s="41"/>
      <c r="B49" s="191"/>
      <c r="C49" s="191"/>
      <c r="D49" s="41"/>
      <c r="E49" s="41"/>
      <c r="F49" s="41"/>
      <c r="G49" s="41"/>
      <c r="H49" s="41"/>
      <c r="I49" s="41"/>
      <c r="J49" s="41"/>
      <c r="K49" s="41"/>
      <c r="L49" s="41"/>
      <c r="M49" s="41"/>
      <c r="N49" s="41"/>
      <c r="O49" s="41"/>
    </row>
    <row r="50" spans="1:15" s="20" customFormat="1">
      <c r="A50" s="41"/>
      <c r="B50" s="191"/>
      <c r="C50" s="191"/>
      <c r="D50" s="41"/>
      <c r="E50" s="41"/>
      <c r="F50" s="41"/>
      <c r="G50" s="41"/>
      <c r="H50" s="41"/>
      <c r="I50" s="41"/>
      <c r="J50" s="41"/>
      <c r="K50" s="41"/>
      <c r="L50" s="41"/>
      <c r="M50" s="41"/>
      <c r="N50" s="41"/>
      <c r="O50" s="41"/>
    </row>
    <row r="51" spans="1:15" s="20" customFormat="1">
      <c r="A51" s="41"/>
      <c r="B51" s="191"/>
      <c r="C51" s="191"/>
      <c r="D51" s="41"/>
      <c r="E51" s="41"/>
      <c r="F51" s="41"/>
      <c r="G51" s="41"/>
      <c r="H51" s="41"/>
      <c r="I51" s="41"/>
      <c r="J51" s="41"/>
      <c r="K51" s="41"/>
      <c r="L51" s="41"/>
      <c r="M51" s="41"/>
      <c r="N51" s="41"/>
      <c r="O51" s="41"/>
    </row>
    <row r="52" spans="1:15" s="20" customFormat="1">
      <c r="A52" s="41"/>
      <c r="B52" s="191"/>
      <c r="C52" s="191"/>
      <c r="D52" s="41"/>
      <c r="E52" s="41"/>
      <c r="F52" s="41"/>
      <c r="G52" s="41"/>
      <c r="H52" s="41"/>
      <c r="I52" s="41"/>
      <c r="J52" s="41"/>
      <c r="K52" s="41"/>
      <c r="L52" s="41"/>
      <c r="M52" s="41"/>
      <c r="N52" s="41"/>
      <c r="O52" s="41"/>
    </row>
    <row r="53" spans="1:15" s="20" customFormat="1">
      <c r="A53" s="41"/>
      <c r="B53" s="191"/>
      <c r="C53" s="191"/>
      <c r="D53" s="41"/>
      <c r="E53" s="41"/>
      <c r="F53" s="41"/>
      <c r="G53" s="41"/>
      <c r="H53" s="41"/>
      <c r="I53" s="41"/>
      <c r="J53" s="41"/>
      <c r="K53" s="41"/>
      <c r="L53" s="41"/>
      <c r="M53" s="41"/>
      <c r="N53" s="41"/>
      <c r="O53" s="41"/>
    </row>
    <row r="54" spans="1:15" s="20" customFormat="1">
      <c r="A54" s="41"/>
      <c r="B54" s="191"/>
      <c r="C54" s="191"/>
      <c r="D54" s="41"/>
      <c r="E54" s="41"/>
      <c r="F54" s="41"/>
      <c r="G54" s="41"/>
      <c r="H54" s="41"/>
      <c r="I54" s="41"/>
      <c r="J54" s="41"/>
      <c r="K54" s="41"/>
      <c r="L54" s="41"/>
      <c r="M54" s="41"/>
      <c r="N54" s="41"/>
      <c r="O54" s="41"/>
    </row>
    <row r="55" spans="1:15" s="20" customFormat="1">
      <c r="A55" s="41"/>
      <c r="B55" s="191"/>
      <c r="C55" s="191"/>
      <c r="D55" s="41"/>
      <c r="E55" s="41"/>
      <c r="F55" s="41"/>
      <c r="G55" s="41"/>
      <c r="H55" s="41"/>
      <c r="I55" s="41"/>
      <c r="J55" s="41"/>
      <c r="K55" s="41"/>
      <c r="L55" s="41"/>
      <c r="M55" s="41"/>
      <c r="N55" s="41"/>
      <c r="O55" s="41"/>
    </row>
    <row r="56" spans="1:15" s="20" customFormat="1">
      <c r="A56" s="41"/>
      <c r="B56" s="191"/>
      <c r="C56" s="191"/>
      <c r="D56" s="41"/>
      <c r="E56" s="41"/>
      <c r="F56" s="41"/>
      <c r="G56" s="41"/>
      <c r="H56" s="41"/>
      <c r="I56" s="41"/>
      <c r="J56" s="41"/>
      <c r="K56" s="41"/>
      <c r="L56" s="41"/>
      <c r="M56" s="41"/>
      <c r="N56" s="41"/>
      <c r="O56" s="41"/>
    </row>
    <row r="57" spans="1:15" s="20" customFormat="1">
      <c r="A57" s="41"/>
      <c r="B57" s="191"/>
      <c r="C57" s="191"/>
      <c r="D57" s="41"/>
      <c r="E57" s="41"/>
      <c r="F57" s="41"/>
      <c r="G57" s="41"/>
      <c r="H57" s="41"/>
      <c r="I57" s="41"/>
      <c r="J57" s="41"/>
      <c r="K57" s="41"/>
      <c r="L57" s="41"/>
      <c r="M57" s="41"/>
      <c r="N57" s="41"/>
      <c r="O57" s="41"/>
    </row>
    <row r="58" spans="1:15" s="20" customFormat="1">
      <c r="A58" s="41"/>
      <c r="B58" s="191"/>
      <c r="C58" s="191"/>
      <c r="D58" s="41"/>
      <c r="E58" s="41"/>
      <c r="F58" s="41"/>
      <c r="G58" s="41"/>
      <c r="H58" s="41"/>
      <c r="I58" s="41"/>
      <c r="J58" s="41"/>
      <c r="K58" s="41"/>
      <c r="L58" s="41"/>
      <c r="M58" s="41"/>
      <c r="N58" s="41"/>
      <c r="O58" s="41"/>
    </row>
    <row r="59" spans="1:15" s="20" customFormat="1">
      <c r="A59" s="41"/>
      <c r="B59" s="191"/>
      <c r="C59" s="191"/>
      <c r="D59" s="41"/>
      <c r="E59" s="41"/>
      <c r="F59" s="41"/>
      <c r="G59" s="41"/>
      <c r="H59" s="41"/>
      <c r="I59" s="41"/>
      <c r="J59" s="41"/>
      <c r="K59" s="41"/>
      <c r="L59" s="41"/>
      <c r="M59" s="41"/>
      <c r="N59" s="41"/>
      <c r="O59" s="41"/>
    </row>
    <row r="60" spans="1:15" s="20" customFormat="1">
      <c r="A60" s="41"/>
      <c r="B60" s="191"/>
      <c r="C60" s="191"/>
      <c r="D60" s="41"/>
      <c r="E60" s="41"/>
      <c r="F60" s="41"/>
      <c r="G60" s="41"/>
      <c r="H60" s="41"/>
      <c r="I60" s="41"/>
      <c r="J60" s="41"/>
      <c r="K60" s="41"/>
      <c r="L60" s="41"/>
      <c r="M60" s="41"/>
      <c r="N60" s="41"/>
      <c r="O60" s="41"/>
    </row>
    <row r="61" spans="1:15" s="20" customFormat="1">
      <c r="A61" s="41"/>
      <c r="B61" s="191"/>
      <c r="C61" s="191"/>
      <c r="D61" s="41"/>
      <c r="E61" s="41"/>
      <c r="F61" s="41"/>
      <c r="G61" s="41"/>
      <c r="H61" s="41"/>
      <c r="I61" s="41"/>
      <c r="J61" s="41"/>
      <c r="K61" s="41"/>
      <c r="L61" s="41"/>
      <c r="M61" s="41"/>
      <c r="N61" s="41"/>
      <c r="O61" s="41"/>
    </row>
    <row r="62" spans="1:15" s="20" customFormat="1">
      <c r="A62" s="41"/>
      <c r="B62" s="191"/>
      <c r="C62" s="191"/>
      <c r="D62" s="41"/>
      <c r="E62" s="41"/>
      <c r="F62" s="41"/>
      <c r="G62" s="41"/>
      <c r="H62" s="41"/>
      <c r="I62" s="41"/>
      <c r="J62" s="41"/>
      <c r="K62" s="41"/>
      <c r="L62" s="41"/>
      <c r="M62" s="41"/>
      <c r="N62" s="41"/>
      <c r="O62" s="41"/>
    </row>
    <row r="63" spans="1:15" s="20" customFormat="1">
      <c r="A63" s="41"/>
      <c r="B63" s="191"/>
      <c r="C63" s="191"/>
      <c r="D63" s="41"/>
      <c r="E63" s="41"/>
      <c r="F63" s="41"/>
      <c r="G63" s="41"/>
      <c r="H63" s="41"/>
      <c r="I63" s="41"/>
      <c r="J63" s="41"/>
      <c r="K63" s="41"/>
      <c r="L63" s="41"/>
      <c r="M63" s="41"/>
      <c r="N63" s="41"/>
      <c r="O63" s="41"/>
    </row>
    <row r="64" spans="1:15" s="20" customFormat="1">
      <c r="A64" s="41"/>
      <c r="B64" s="191"/>
      <c r="C64" s="191"/>
      <c r="D64" s="41"/>
      <c r="E64" s="41"/>
      <c r="F64" s="41"/>
      <c r="G64" s="41"/>
      <c r="H64" s="41"/>
      <c r="I64" s="41"/>
      <c r="J64" s="41"/>
      <c r="K64" s="41"/>
      <c r="L64" s="41"/>
      <c r="M64" s="41"/>
      <c r="N64" s="41"/>
      <c r="O64" s="41"/>
    </row>
    <row r="65" spans="1:15" s="20" customFormat="1">
      <c r="A65" s="41"/>
      <c r="B65" s="191"/>
      <c r="C65" s="191"/>
      <c r="D65" s="41"/>
      <c r="E65" s="41"/>
      <c r="F65" s="41"/>
      <c r="G65" s="41"/>
      <c r="H65" s="41"/>
      <c r="I65" s="41"/>
      <c r="J65" s="41"/>
      <c r="K65" s="41"/>
      <c r="L65" s="41"/>
      <c r="M65" s="41"/>
      <c r="N65" s="41"/>
      <c r="O65" s="41"/>
    </row>
    <row r="66" spans="1:15" s="20" customFormat="1">
      <c r="A66" s="41"/>
      <c r="B66" s="191"/>
      <c r="C66" s="191"/>
      <c r="D66" s="41"/>
      <c r="E66" s="41"/>
      <c r="F66" s="41"/>
      <c r="G66" s="41"/>
      <c r="H66" s="41"/>
      <c r="I66" s="41"/>
      <c r="J66" s="41"/>
      <c r="K66" s="41"/>
      <c r="L66" s="41"/>
      <c r="M66" s="41"/>
      <c r="N66" s="41"/>
      <c r="O66" s="41"/>
    </row>
    <row r="67" spans="1:15" s="20" customFormat="1">
      <c r="A67" s="41"/>
      <c r="B67" s="191"/>
      <c r="C67" s="191"/>
      <c r="D67" s="41"/>
      <c r="E67" s="41"/>
      <c r="F67" s="41"/>
      <c r="G67" s="41"/>
      <c r="H67" s="41"/>
      <c r="I67" s="41"/>
      <c r="J67" s="41"/>
      <c r="K67" s="41"/>
      <c r="L67" s="41"/>
      <c r="M67" s="41"/>
      <c r="N67" s="41"/>
      <c r="O67" s="41"/>
    </row>
    <row r="68" spans="1:15" s="20" customFormat="1">
      <c r="A68" s="41"/>
      <c r="B68" s="191"/>
      <c r="C68" s="191"/>
      <c r="D68" s="41"/>
      <c r="E68" s="41"/>
      <c r="F68" s="41"/>
      <c r="G68" s="41"/>
      <c r="H68" s="41"/>
      <c r="I68" s="41"/>
      <c r="J68" s="41"/>
      <c r="K68" s="41"/>
      <c r="L68" s="41"/>
      <c r="M68" s="41"/>
      <c r="N68" s="41"/>
      <c r="O68" s="41"/>
    </row>
    <row r="69" spans="1:15" s="20" customFormat="1">
      <c r="A69" s="41"/>
      <c r="B69" s="191"/>
      <c r="C69" s="191"/>
      <c r="D69" s="41"/>
      <c r="E69" s="41"/>
      <c r="F69" s="41"/>
      <c r="G69" s="41"/>
      <c r="H69" s="41"/>
      <c r="I69" s="41"/>
      <c r="J69" s="41"/>
      <c r="K69" s="41"/>
      <c r="L69" s="41"/>
      <c r="M69" s="41"/>
      <c r="N69" s="41"/>
      <c r="O69" s="41"/>
    </row>
    <row r="70" spans="1:15" s="20" customFormat="1">
      <c r="A70" s="41"/>
      <c r="B70" s="191"/>
      <c r="C70" s="191"/>
      <c r="D70" s="41"/>
      <c r="E70" s="41"/>
      <c r="F70" s="41"/>
      <c r="G70" s="41"/>
      <c r="H70" s="41"/>
      <c r="I70" s="41"/>
      <c r="J70" s="41"/>
      <c r="K70" s="41"/>
      <c r="L70" s="41"/>
      <c r="M70" s="41"/>
      <c r="N70" s="41"/>
      <c r="O70" s="41"/>
    </row>
    <row r="71" spans="1:15" s="20" customFormat="1">
      <c r="A71" s="41"/>
      <c r="B71" s="191"/>
      <c r="C71" s="191"/>
      <c r="D71" s="41"/>
      <c r="E71" s="41"/>
      <c r="F71" s="41"/>
      <c r="G71" s="41"/>
      <c r="H71" s="41"/>
      <c r="I71" s="41"/>
      <c r="J71" s="41"/>
      <c r="K71" s="41"/>
      <c r="L71" s="41"/>
      <c r="M71" s="41"/>
      <c r="N71" s="41"/>
      <c r="O71" s="41"/>
    </row>
    <row r="72" spans="1:15" s="20" customFormat="1">
      <c r="A72" s="41"/>
      <c r="B72" s="191"/>
      <c r="C72" s="191"/>
      <c r="D72" s="41"/>
      <c r="E72" s="41"/>
      <c r="F72" s="41"/>
      <c r="G72" s="41"/>
      <c r="H72" s="41"/>
      <c r="I72" s="41"/>
      <c r="J72" s="41"/>
      <c r="K72" s="41"/>
      <c r="L72" s="41"/>
      <c r="M72" s="41"/>
      <c r="N72" s="41"/>
      <c r="O72" s="41"/>
    </row>
    <row r="73" spans="1:15" s="20" customFormat="1">
      <c r="A73" s="41"/>
      <c r="B73" s="191"/>
      <c r="C73" s="191"/>
      <c r="D73" s="41"/>
      <c r="E73" s="41"/>
      <c r="F73" s="41"/>
      <c r="G73" s="41"/>
      <c r="H73" s="41"/>
      <c r="I73" s="41"/>
      <c r="J73" s="41"/>
      <c r="K73" s="41"/>
      <c r="L73" s="41"/>
      <c r="M73" s="41"/>
      <c r="N73" s="41"/>
      <c r="O73" s="41"/>
    </row>
    <row r="74" spans="1:15" s="20" customFormat="1">
      <c r="A74" s="41"/>
      <c r="B74" s="191"/>
      <c r="C74" s="191"/>
      <c r="D74" s="41"/>
      <c r="E74" s="41"/>
      <c r="F74" s="41"/>
      <c r="G74" s="41"/>
      <c r="H74" s="41"/>
      <c r="I74" s="41"/>
      <c r="J74" s="41"/>
      <c r="K74" s="41"/>
      <c r="L74" s="41"/>
      <c r="M74" s="41"/>
      <c r="N74" s="41"/>
      <c r="O74" s="41"/>
    </row>
    <row r="75" spans="1:15" s="20" customFormat="1">
      <c r="A75" s="41"/>
      <c r="B75" s="191"/>
      <c r="C75" s="191"/>
      <c r="D75" s="41"/>
      <c r="E75" s="41"/>
      <c r="F75" s="41"/>
      <c r="G75" s="41"/>
      <c r="H75" s="41"/>
      <c r="I75" s="41"/>
      <c r="J75" s="41"/>
      <c r="K75" s="41"/>
      <c r="L75" s="41"/>
      <c r="M75" s="41"/>
      <c r="N75" s="41"/>
      <c r="O75" s="41"/>
    </row>
    <row r="76" spans="1:15" s="20" customFormat="1">
      <c r="A76" s="41"/>
      <c r="B76" s="191"/>
      <c r="C76" s="191"/>
      <c r="D76" s="41"/>
      <c r="E76" s="41"/>
      <c r="F76" s="41"/>
      <c r="G76" s="41"/>
      <c r="H76" s="41"/>
      <c r="I76" s="41"/>
      <c r="J76" s="41"/>
      <c r="K76" s="41"/>
      <c r="L76" s="41"/>
      <c r="M76" s="41"/>
      <c r="N76" s="41"/>
      <c r="O76" s="41"/>
    </row>
    <row r="77" spans="1:15" s="20" customFormat="1">
      <c r="A77" s="41"/>
      <c r="B77" s="191"/>
      <c r="C77" s="191"/>
      <c r="D77" s="41"/>
      <c r="E77" s="41"/>
      <c r="F77" s="41"/>
      <c r="G77" s="41"/>
      <c r="H77" s="41"/>
      <c r="I77" s="41"/>
      <c r="J77" s="41"/>
      <c r="K77" s="41"/>
      <c r="L77" s="41"/>
      <c r="M77" s="41"/>
      <c r="N77" s="41"/>
      <c r="O77" s="41"/>
    </row>
    <row r="78" spans="1:15" s="20" customFormat="1">
      <c r="A78" s="41"/>
      <c r="B78" s="191"/>
      <c r="C78" s="191"/>
      <c r="D78" s="41"/>
      <c r="E78" s="41"/>
      <c r="F78" s="41"/>
      <c r="G78" s="41"/>
      <c r="H78" s="41"/>
      <c r="I78" s="41"/>
      <c r="J78" s="41"/>
      <c r="K78" s="41"/>
      <c r="L78" s="41"/>
      <c r="M78" s="41"/>
      <c r="N78" s="41"/>
      <c r="O78" s="41"/>
    </row>
    <row r="79" spans="1:15" s="20" customFormat="1">
      <c r="A79" s="41"/>
      <c r="B79" s="191"/>
      <c r="C79" s="191"/>
      <c r="D79" s="41"/>
      <c r="E79" s="41"/>
      <c r="F79" s="41"/>
      <c r="G79" s="41"/>
      <c r="H79" s="41"/>
      <c r="I79" s="41"/>
      <c r="J79" s="41"/>
      <c r="K79" s="41"/>
      <c r="L79" s="41"/>
      <c r="M79" s="41"/>
      <c r="N79" s="41"/>
      <c r="O79" s="41"/>
    </row>
    <row r="80" spans="1:15" s="20" customFormat="1">
      <c r="A80" s="41"/>
      <c r="B80" s="191"/>
      <c r="C80" s="191"/>
      <c r="D80" s="41"/>
      <c r="E80" s="41"/>
      <c r="F80" s="41"/>
      <c r="G80" s="41"/>
      <c r="H80" s="41"/>
      <c r="I80" s="41"/>
      <c r="J80" s="41"/>
      <c r="K80" s="41"/>
      <c r="L80" s="41"/>
      <c r="M80" s="41"/>
      <c r="N80" s="41"/>
      <c r="O80" s="41"/>
    </row>
    <row r="81" spans="1:15" s="20" customFormat="1">
      <c r="A81" s="41"/>
      <c r="B81" s="191"/>
      <c r="C81" s="191"/>
      <c r="D81" s="41"/>
      <c r="E81" s="41"/>
      <c r="F81" s="41"/>
      <c r="G81" s="41"/>
      <c r="H81" s="41"/>
      <c r="I81" s="41"/>
      <c r="J81" s="41"/>
      <c r="K81" s="41"/>
      <c r="L81" s="41"/>
      <c r="M81" s="41"/>
      <c r="N81" s="41"/>
      <c r="O81" s="41"/>
    </row>
    <row r="82" spans="1:15" s="20" customFormat="1">
      <c r="A82" s="41"/>
      <c r="B82" s="191"/>
      <c r="C82" s="191"/>
      <c r="D82" s="41"/>
      <c r="E82" s="41"/>
      <c r="F82" s="41"/>
      <c r="G82" s="41"/>
      <c r="H82" s="41"/>
      <c r="I82" s="41"/>
      <c r="J82" s="41"/>
      <c r="K82" s="41"/>
      <c r="L82" s="41"/>
      <c r="M82" s="41"/>
      <c r="N82" s="41"/>
      <c r="O82" s="41"/>
    </row>
    <row r="83" spans="1:15" s="20" customFormat="1">
      <c r="A83" s="41"/>
      <c r="B83" s="191"/>
      <c r="C83" s="191"/>
      <c r="D83" s="41"/>
      <c r="E83" s="41"/>
      <c r="F83" s="41"/>
      <c r="G83" s="41"/>
      <c r="H83" s="41"/>
      <c r="I83" s="41"/>
      <c r="J83" s="41"/>
      <c r="K83" s="41"/>
      <c r="L83" s="41"/>
      <c r="M83" s="41"/>
      <c r="N83" s="41"/>
      <c r="O83" s="41"/>
    </row>
    <row r="84" spans="1:15" s="20" customFormat="1">
      <c r="A84" s="41"/>
      <c r="B84" s="191"/>
      <c r="C84" s="191"/>
      <c r="D84" s="41"/>
      <c r="E84" s="41"/>
      <c r="F84" s="41"/>
      <c r="G84" s="41"/>
      <c r="H84" s="41"/>
      <c r="I84" s="41"/>
      <c r="J84" s="41"/>
      <c r="K84" s="41"/>
      <c r="L84" s="41"/>
      <c r="M84" s="41"/>
      <c r="N84" s="41"/>
      <c r="O84" s="41"/>
    </row>
    <row r="85" spans="1:15" s="20" customFormat="1">
      <c r="A85" s="41"/>
      <c r="B85" s="191"/>
      <c r="C85" s="191"/>
      <c r="D85" s="41"/>
      <c r="E85" s="41"/>
      <c r="F85" s="41"/>
      <c r="G85" s="41"/>
      <c r="H85" s="41"/>
      <c r="I85" s="41"/>
      <c r="J85" s="41"/>
      <c r="K85" s="41"/>
      <c r="L85" s="41"/>
      <c r="M85" s="41"/>
      <c r="N85" s="41"/>
      <c r="O85" s="41"/>
    </row>
    <row r="86" spans="1:15" s="20" customFormat="1">
      <c r="A86" s="41"/>
      <c r="B86" s="191"/>
      <c r="C86" s="191"/>
      <c r="D86" s="41"/>
      <c r="E86" s="41"/>
      <c r="F86" s="41"/>
      <c r="G86" s="41"/>
      <c r="H86" s="41"/>
      <c r="I86" s="41"/>
      <c r="J86" s="41"/>
      <c r="K86" s="41"/>
      <c r="L86" s="41"/>
      <c r="M86" s="41"/>
      <c r="N86" s="41"/>
      <c r="O86" s="41"/>
    </row>
    <row r="87" spans="1:15" s="20" customFormat="1">
      <c r="A87" s="41"/>
      <c r="B87" s="191"/>
      <c r="C87" s="191"/>
      <c r="D87" s="41"/>
      <c r="E87" s="41"/>
      <c r="F87" s="41"/>
      <c r="G87" s="41"/>
      <c r="H87" s="41"/>
      <c r="I87" s="41"/>
      <c r="J87" s="41"/>
      <c r="K87" s="41"/>
      <c r="L87" s="41"/>
      <c r="M87" s="41"/>
      <c r="N87" s="41"/>
      <c r="O87" s="41"/>
    </row>
    <row r="88" spans="1:15" s="20" customFormat="1">
      <c r="A88" s="41"/>
      <c r="B88" s="191"/>
      <c r="C88" s="191"/>
      <c r="D88" s="41"/>
      <c r="E88" s="41"/>
      <c r="F88" s="41"/>
      <c r="G88" s="41"/>
      <c r="H88" s="41"/>
      <c r="I88" s="41"/>
      <c r="J88" s="41"/>
      <c r="K88" s="41"/>
      <c r="L88" s="41"/>
      <c r="M88" s="41"/>
      <c r="N88" s="41"/>
      <c r="O88" s="41"/>
    </row>
    <row r="89" spans="1:15" s="20" customFormat="1">
      <c r="A89" s="41"/>
      <c r="B89" s="191"/>
      <c r="C89" s="191"/>
      <c r="D89" s="41"/>
      <c r="E89" s="41"/>
      <c r="F89" s="41"/>
      <c r="G89" s="41"/>
      <c r="H89" s="41"/>
      <c r="I89" s="41"/>
      <c r="J89" s="41"/>
      <c r="K89" s="41"/>
      <c r="L89" s="41"/>
      <c r="M89" s="41"/>
      <c r="N89" s="41"/>
      <c r="O89" s="41"/>
    </row>
    <row r="90" spans="1:15" s="20" customFormat="1">
      <c r="A90" s="41"/>
      <c r="B90" s="191"/>
      <c r="C90" s="191"/>
      <c r="D90" s="41"/>
      <c r="E90" s="41"/>
      <c r="F90" s="41"/>
      <c r="G90" s="41"/>
      <c r="H90" s="41"/>
      <c r="I90" s="41"/>
      <c r="J90" s="41"/>
      <c r="K90" s="41"/>
      <c r="L90" s="41"/>
      <c r="M90" s="41"/>
      <c r="N90" s="41"/>
      <c r="O90" s="41"/>
    </row>
    <row r="91" spans="1:15" s="20" customFormat="1">
      <c r="A91" s="41"/>
      <c r="B91" s="191"/>
      <c r="C91" s="191"/>
      <c r="D91" s="41"/>
      <c r="E91" s="41"/>
      <c r="F91" s="41"/>
      <c r="G91" s="41"/>
      <c r="H91" s="41"/>
      <c r="I91" s="41"/>
      <c r="J91" s="41"/>
      <c r="K91" s="41"/>
      <c r="L91" s="41"/>
      <c r="M91" s="41"/>
      <c r="N91" s="41"/>
      <c r="O91" s="41"/>
    </row>
    <row r="92" spans="1:15" s="20" customFormat="1">
      <c r="A92" s="41"/>
      <c r="B92" s="191"/>
      <c r="C92" s="191"/>
      <c r="D92" s="41"/>
      <c r="E92" s="41"/>
      <c r="F92" s="41"/>
      <c r="G92" s="41"/>
      <c r="H92" s="41"/>
      <c r="I92" s="41"/>
      <c r="J92" s="41"/>
      <c r="K92" s="41"/>
      <c r="L92" s="41"/>
      <c r="M92" s="41"/>
      <c r="N92" s="41"/>
      <c r="O92" s="41"/>
    </row>
    <row r="93" spans="1:15" s="20" customFormat="1">
      <c r="A93" s="41"/>
      <c r="B93" s="191"/>
      <c r="C93" s="191"/>
      <c r="D93" s="41"/>
      <c r="E93" s="41"/>
      <c r="F93" s="41"/>
      <c r="G93" s="41"/>
      <c r="H93" s="41"/>
      <c r="I93" s="41"/>
      <c r="J93" s="41"/>
      <c r="K93" s="41"/>
      <c r="L93" s="41"/>
      <c r="M93" s="41"/>
      <c r="N93" s="41"/>
      <c r="O93" s="41"/>
    </row>
    <row r="94" spans="1:15" s="20" customFormat="1">
      <c r="A94" s="41"/>
      <c r="B94" s="191"/>
      <c r="C94" s="191"/>
      <c r="D94" s="41"/>
      <c r="E94" s="41"/>
      <c r="F94" s="41"/>
      <c r="G94" s="41"/>
      <c r="H94" s="41"/>
      <c r="I94" s="41"/>
      <c r="J94" s="41"/>
      <c r="K94" s="41"/>
      <c r="L94" s="41"/>
      <c r="M94" s="41"/>
      <c r="N94" s="41"/>
      <c r="O94" s="41"/>
    </row>
    <row r="95" spans="1:15" s="20" customFormat="1">
      <c r="A95" s="41"/>
      <c r="B95" s="191"/>
      <c r="C95" s="191"/>
      <c r="D95" s="41"/>
      <c r="E95" s="41"/>
      <c r="F95" s="41"/>
      <c r="G95" s="41"/>
      <c r="H95" s="41"/>
      <c r="I95" s="41"/>
      <c r="J95" s="41"/>
      <c r="K95" s="41"/>
      <c r="L95" s="41"/>
      <c r="M95" s="41"/>
      <c r="N95" s="41"/>
      <c r="O95" s="41"/>
    </row>
    <row r="96" spans="1:15" s="20" customFormat="1">
      <c r="A96" s="41"/>
      <c r="B96" s="191"/>
      <c r="C96" s="191"/>
      <c r="D96" s="41"/>
      <c r="E96" s="41"/>
      <c r="F96" s="41"/>
      <c r="G96" s="41"/>
      <c r="H96" s="41"/>
      <c r="I96" s="41"/>
      <c r="J96" s="41"/>
      <c r="K96" s="41"/>
      <c r="L96" s="41"/>
      <c r="M96" s="41"/>
      <c r="N96" s="41"/>
      <c r="O96" s="41"/>
    </row>
    <row r="97" spans="1:15" s="20" customFormat="1">
      <c r="A97" s="41"/>
      <c r="B97" s="191"/>
      <c r="C97" s="191"/>
      <c r="D97" s="41"/>
      <c r="E97" s="41"/>
      <c r="F97" s="41"/>
      <c r="G97" s="41"/>
      <c r="H97" s="41"/>
      <c r="I97" s="41"/>
      <c r="J97" s="41"/>
      <c r="K97" s="41"/>
      <c r="L97" s="41"/>
      <c r="M97" s="41"/>
      <c r="N97" s="41"/>
      <c r="O97" s="41"/>
    </row>
    <row r="98" spans="1:15" s="20" customFormat="1">
      <c r="A98" s="41"/>
      <c r="B98" s="191"/>
      <c r="C98" s="191"/>
      <c r="D98" s="41"/>
      <c r="E98" s="41"/>
      <c r="F98" s="41"/>
      <c r="G98" s="41"/>
      <c r="H98" s="41"/>
      <c r="I98" s="41"/>
      <c r="J98" s="41"/>
      <c r="K98" s="41"/>
      <c r="L98" s="41"/>
      <c r="M98" s="41"/>
      <c r="N98" s="41"/>
      <c r="O98" s="41"/>
    </row>
    <row r="99" spans="1:15" s="20" customFormat="1">
      <c r="A99" s="41"/>
      <c r="B99" s="191"/>
      <c r="C99" s="191"/>
      <c r="D99" s="41"/>
      <c r="E99" s="41"/>
      <c r="F99" s="41"/>
      <c r="G99" s="41"/>
      <c r="H99" s="41"/>
      <c r="I99" s="41"/>
      <c r="J99" s="41"/>
      <c r="K99" s="41"/>
      <c r="L99" s="41"/>
      <c r="M99" s="41"/>
      <c r="N99" s="41"/>
      <c r="O99" s="41"/>
    </row>
    <row r="100" spans="1:15" s="20" customFormat="1">
      <c r="A100" s="41"/>
      <c r="B100" s="191"/>
      <c r="C100" s="191"/>
      <c r="D100" s="41"/>
      <c r="E100" s="41"/>
      <c r="F100" s="41"/>
      <c r="G100" s="41"/>
      <c r="H100" s="41"/>
      <c r="I100" s="41"/>
      <c r="J100" s="41"/>
      <c r="K100" s="41"/>
      <c r="L100" s="41"/>
      <c r="M100" s="41"/>
      <c r="N100" s="41"/>
      <c r="O100" s="41"/>
    </row>
    <row r="101" spans="1:15" s="20" customFormat="1">
      <c r="A101" s="41"/>
      <c r="B101" s="191"/>
      <c r="C101" s="191"/>
      <c r="D101" s="41"/>
      <c r="E101" s="41"/>
      <c r="F101" s="41"/>
      <c r="G101" s="41"/>
      <c r="H101" s="41"/>
      <c r="I101" s="41"/>
      <c r="J101" s="41"/>
      <c r="K101" s="41"/>
      <c r="L101" s="41"/>
      <c r="M101" s="41"/>
      <c r="N101" s="41"/>
      <c r="O101" s="41"/>
    </row>
    <row r="102" spans="1:15" s="20" customFormat="1">
      <c r="A102" s="41"/>
      <c r="B102" s="191"/>
      <c r="C102" s="191"/>
      <c r="D102" s="41"/>
      <c r="E102" s="41"/>
      <c r="F102" s="41"/>
      <c r="G102" s="41"/>
      <c r="H102" s="41"/>
      <c r="I102" s="41"/>
      <c r="J102" s="41"/>
      <c r="K102" s="41"/>
      <c r="L102" s="41"/>
      <c r="M102" s="41"/>
      <c r="N102" s="41"/>
      <c r="O102" s="41"/>
    </row>
    <row r="103" spans="1:15" s="20" customFormat="1">
      <c r="A103" s="41"/>
      <c r="B103" s="191"/>
      <c r="C103" s="191"/>
      <c r="D103" s="41"/>
      <c r="E103" s="41"/>
      <c r="F103" s="41"/>
      <c r="G103" s="41"/>
      <c r="H103" s="41"/>
      <c r="I103" s="41"/>
      <c r="J103" s="41"/>
      <c r="K103" s="41"/>
      <c r="L103" s="41"/>
      <c r="M103" s="41"/>
      <c r="N103" s="41"/>
      <c r="O103" s="41"/>
    </row>
    <row r="104" spans="1:15" s="20" customFormat="1">
      <c r="A104" s="41"/>
      <c r="B104" s="191"/>
      <c r="C104" s="191"/>
      <c r="D104" s="41"/>
      <c r="E104" s="41"/>
      <c r="F104" s="41"/>
      <c r="G104" s="41"/>
      <c r="H104" s="41"/>
      <c r="I104" s="41"/>
      <c r="J104" s="41"/>
      <c r="K104" s="41"/>
      <c r="L104" s="41"/>
      <c r="M104" s="41"/>
      <c r="N104" s="41"/>
      <c r="O104" s="41"/>
    </row>
    <row r="105" spans="1:15" s="20" customFormat="1">
      <c r="A105" s="41"/>
      <c r="B105" s="191"/>
      <c r="C105" s="191"/>
      <c r="D105" s="41"/>
      <c r="E105" s="41"/>
      <c r="F105" s="41"/>
      <c r="G105" s="41"/>
      <c r="H105" s="41"/>
      <c r="I105" s="41"/>
      <c r="J105" s="41"/>
      <c r="K105" s="41"/>
      <c r="L105" s="41"/>
      <c r="M105" s="41"/>
      <c r="N105" s="41"/>
      <c r="O105" s="41"/>
    </row>
    <row r="106" spans="1:15" s="20" customFormat="1"/>
    <row r="107" spans="1:15" s="20" customFormat="1"/>
    <row r="108" spans="1:15" s="20" customFormat="1"/>
    <row r="109" spans="1:15" s="20" customFormat="1"/>
    <row r="110" spans="1:15" s="20" customFormat="1"/>
    <row r="111" spans="1:15" s="20" customFormat="1"/>
    <row r="112" spans="1:15" s="20" customFormat="1"/>
    <row r="113" spans="1:15" s="20" customFormat="1"/>
    <row r="114" spans="1:15" s="20" customFormat="1"/>
    <row r="115" spans="1:15" s="20" customFormat="1"/>
    <row r="116" spans="1:15" s="20" customFormat="1"/>
    <row r="117" spans="1:15" s="20" customFormat="1"/>
    <row r="118" spans="1:15" s="20" customFormat="1"/>
    <row r="119" spans="1:15" s="20" customFormat="1">
      <c r="A119" s="41"/>
      <c r="B119" s="191"/>
      <c r="C119" s="191"/>
      <c r="D119" s="41"/>
      <c r="E119" s="41"/>
      <c r="F119" s="41"/>
      <c r="G119" s="41"/>
      <c r="H119" s="41"/>
      <c r="I119" s="41"/>
      <c r="J119" s="41"/>
      <c r="K119" s="41"/>
      <c r="L119" s="41"/>
      <c r="M119" s="41"/>
      <c r="N119" s="41"/>
      <c r="O119" s="41"/>
    </row>
    <row r="120" spans="1:15" s="20" customFormat="1">
      <c r="A120" s="41"/>
      <c r="B120" s="191"/>
      <c r="C120" s="191"/>
      <c r="D120" s="41"/>
      <c r="E120" s="41"/>
      <c r="F120" s="41"/>
      <c r="G120" s="41"/>
      <c r="H120" s="41"/>
      <c r="I120" s="41"/>
      <c r="J120" s="41"/>
      <c r="K120" s="41"/>
      <c r="L120" s="41"/>
      <c r="M120" s="41"/>
      <c r="N120" s="41"/>
      <c r="O120" s="41"/>
    </row>
    <row r="121" spans="1:15" s="20" customFormat="1">
      <c r="A121" s="41"/>
      <c r="B121" s="191"/>
      <c r="C121" s="191"/>
      <c r="D121" s="41"/>
      <c r="E121" s="41"/>
      <c r="F121" s="41"/>
      <c r="G121" s="41"/>
      <c r="H121" s="41"/>
      <c r="I121" s="41"/>
      <c r="J121" s="41"/>
      <c r="K121" s="41"/>
      <c r="L121" s="41"/>
      <c r="M121" s="41"/>
      <c r="N121" s="41"/>
      <c r="O121" s="41"/>
    </row>
    <row r="122" spans="1:15" s="20" customFormat="1">
      <c r="A122" s="41"/>
      <c r="B122" s="191"/>
      <c r="C122" s="191"/>
      <c r="D122" s="41"/>
      <c r="E122" s="41"/>
      <c r="F122" s="41"/>
      <c r="G122" s="41"/>
      <c r="H122" s="41"/>
      <c r="I122" s="41"/>
      <c r="J122" s="41"/>
      <c r="K122" s="41"/>
      <c r="L122" s="41"/>
      <c r="M122" s="41"/>
      <c r="N122" s="41"/>
      <c r="O122" s="41"/>
    </row>
  </sheetData>
  <mergeCells count="3">
    <mergeCell ref="A1:O1"/>
    <mergeCell ref="A4:O4"/>
    <mergeCell ref="A2:O2"/>
  </mergeCells>
  <printOptions horizontalCentered="1" verticalCentered="1"/>
  <pageMargins left="0.39370078740157483" right="0.39370078740157483" top="0.23622047244094491" bottom="0.23622047244094491" header="0.31496062992125984" footer="0.31496062992125984"/>
  <pageSetup scale="62" orientation="landscape" r:id="rId1"/>
  <drawing r:id="rId2"/>
  <tableParts count="1">
    <tablePart r:id="rId3"/>
  </tablePart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5">
    <tabColor rgb="FF0070C0"/>
    <pageSetUpPr fitToPage="1"/>
  </sheetPr>
  <dimension ref="A1:Q118"/>
  <sheetViews>
    <sheetView showGridLines="0" view="pageBreakPreview" zoomScale="85" zoomScaleNormal="70" zoomScaleSheetLayoutView="85" workbookViewId="0">
      <pane xSplit="1" ySplit="3" topLeftCell="B16" activePane="bottomRight" state="frozen"/>
      <selection activeCell="T32" sqref="T32"/>
      <selection pane="topRight" activeCell="T32" sqref="T32"/>
      <selection pane="bottomLeft" activeCell="T32" sqref="T32"/>
      <selection pane="bottomRight" activeCell="U45" sqref="U45"/>
    </sheetView>
  </sheetViews>
  <sheetFormatPr baseColWidth="10" defaultColWidth="11.42578125" defaultRowHeight="15"/>
  <cols>
    <col min="1" max="1" width="25.42578125" style="475" customWidth="1"/>
    <col min="2" max="2" width="12.140625" style="475" customWidth="1"/>
    <col min="3" max="3" width="10.42578125" style="475" customWidth="1"/>
    <col min="4" max="4" width="12.85546875" style="475" customWidth="1"/>
    <col min="5" max="5" width="10.140625" style="475" customWidth="1"/>
    <col min="6" max="6" width="12.5703125" style="475" customWidth="1"/>
    <col min="7" max="7" width="11.140625" style="475" customWidth="1"/>
    <col min="8" max="8" width="12.42578125" style="475" customWidth="1"/>
    <col min="9" max="9" width="11.140625" style="475" customWidth="1"/>
    <col min="10" max="10" width="14.7109375" style="475" customWidth="1"/>
    <col min="11" max="11" width="16" style="475" customWidth="1"/>
    <col min="12" max="12" width="15.7109375" style="475" customWidth="1"/>
    <col min="13" max="13" width="11.28515625" style="475" customWidth="1"/>
    <col min="14" max="14" width="21.5703125" style="475" customWidth="1"/>
    <col min="15" max="15" width="13.28515625" style="365" bestFit="1" customWidth="1"/>
    <col min="16" max="16" width="12.42578125" style="41" customWidth="1"/>
    <col min="17" max="16384" width="11.42578125" style="41"/>
  </cols>
  <sheetData>
    <row r="1" spans="1:17" s="1759" customFormat="1" ht="51" customHeight="1">
      <c r="A1" s="2124" t="s">
        <v>747</v>
      </c>
      <c r="B1" s="2124"/>
      <c r="C1" s="2124"/>
      <c r="D1" s="2124"/>
      <c r="E1" s="2124"/>
      <c r="F1" s="2124"/>
      <c r="G1" s="2124"/>
      <c r="H1" s="2124"/>
      <c r="I1" s="2124"/>
      <c r="J1" s="2124"/>
      <c r="K1" s="2124"/>
      <c r="L1" s="2124"/>
      <c r="M1" s="2124"/>
      <c r="N1" s="2124"/>
      <c r="O1" s="2124"/>
      <c r="P1" s="2124"/>
    </row>
    <row r="2" spans="1:17" s="1759" customFormat="1" ht="22.5" customHeight="1">
      <c r="A2" s="2090" t="str">
        <f>+'Resumen EEp'!O7</f>
        <v>Período:  Diciembre 2010 - Noviembre 2022</v>
      </c>
      <c r="B2" s="2090"/>
      <c r="C2" s="2090"/>
      <c r="D2" s="2090"/>
      <c r="E2" s="2090"/>
      <c r="F2" s="2090"/>
      <c r="G2" s="2090"/>
      <c r="H2" s="2090"/>
      <c r="I2" s="2090"/>
      <c r="J2" s="2090"/>
      <c r="K2" s="2090"/>
      <c r="L2" s="2090"/>
      <c r="M2" s="2090"/>
      <c r="N2" s="2090"/>
      <c r="O2" s="2090"/>
      <c r="P2" s="2090"/>
    </row>
    <row r="3" spans="1:17" ht="10.5" customHeight="1">
      <c r="A3" s="2125"/>
      <c r="B3" s="2125"/>
      <c r="C3" s="2125"/>
      <c r="D3" s="2125"/>
      <c r="E3" s="2125"/>
      <c r="F3" s="2125"/>
      <c r="G3" s="2125"/>
      <c r="H3" s="2125"/>
      <c r="I3" s="2125"/>
      <c r="J3" s="2125"/>
      <c r="K3" s="2125"/>
      <c r="L3" s="2125"/>
      <c r="M3" s="2125"/>
      <c r="N3" s="2125"/>
      <c r="O3" s="2125"/>
      <c r="P3" s="2125"/>
    </row>
    <row r="4" spans="1:17" s="35" customFormat="1" ht="28.5" customHeight="1">
      <c r="A4" s="2126" t="s">
        <v>108</v>
      </c>
      <c r="B4" s="2127"/>
      <c r="C4" s="2127"/>
      <c r="D4" s="2127"/>
      <c r="E4" s="2127"/>
      <c r="F4" s="2127"/>
      <c r="G4" s="2127"/>
      <c r="H4" s="2127"/>
      <c r="I4" s="2127"/>
      <c r="J4" s="2127"/>
      <c r="K4" s="2127"/>
      <c r="L4" s="2127"/>
      <c r="M4" s="2127"/>
      <c r="N4" s="2128"/>
      <c r="O4" s="365"/>
      <c r="P4" s="50"/>
      <c r="Q4" s="284"/>
    </row>
    <row r="5" spans="1:17" s="1440" customFormat="1" ht="66" customHeight="1">
      <c r="A5" s="1822" t="s">
        <v>0</v>
      </c>
      <c r="B5" s="1823" t="s">
        <v>424</v>
      </c>
      <c r="C5" s="1823" t="s">
        <v>565</v>
      </c>
      <c r="D5" s="1823" t="s">
        <v>452</v>
      </c>
      <c r="E5" s="1823" t="s">
        <v>55</v>
      </c>
      <c r="F5" s="1823" t="s">
        <v>56</v>
      </c>
      <c r="G5" s="1824" t="s">
        <v>48</v>
      </c>
      <c r="H5" s="1823" t="s">
        <v>49</v>
      </c>
      <c r="I5" s="1825" t="s">
        <v>1</v>
      </c>
      <c r="J5" s="1824" t="s">
        <v>95</v>
      </c>
      <c r="K5" s="1824" t="s">
        <v>559</v>
      </c>
      <c r="L5" s="1824" t="s">
        <v>560</v>
      </c>
      <c r="M5" s="1824" t="s">
        <v>561</v>
      </c>
      <c r="N5" s="1826" t="s">
        <v>54</v>
      </c>
      <c r="O5" s="1437"/>
      <c r="P5" s="1438"/>
      <c r="Q5" s="1439"/>
    </row>
    <row r="6" spans="1:17" s="35" customFormat="1" ht="15.75">
      <c r="A6" s="1353" t="s">
        <v>122</v>
      </c>
      <c r="B6" s="810">
        <v>0</v>
      </c>
      <c r="C6" s="810">
        <v>-2753</v>
      </c>
      <c r="D6" s="810">
        <v>0</v>
      </c>
      <c r="E6" s="810">
        <v>-1840</v>
      </c>
      <c r="F6" s="810">
        <v>-1137</v>
      </c>
      <c r="G6" s="810">
        <v>-20</v>
      </c>
      <c r="H6" s="810">
        <v>-1627</v>
      </c>
      <c r="I6" s="811">
        <v>-7377</v>
      </c>
      <c r="J6" s="1280">
        <v>4114</v>
      </c>
      <c r="K6" s="1280">
        <v>0</v>
      </c>
      <c r="L6" s="1280">
        <v>-4</v>
      </c>
      <c r="M6" s="1280">
        <v>3310</v>
      </c>
      <c r="N6" s="811">
        <v>7420</v>
      </c>
      <c r="O6" s="365"/>
      <c r="P6" s="50"/>
      <c r="Q6" s="284"/>
    </row>
    <row r="7" spans="1:17" s="35" customFormat="1" ht="15.75">
      <c r="A7" s="1353" t="s">
        <v>147</v>
      </c>
      <c r="B7" s="810">
        <v>0</v>
      </c>
      <c r="C7" s="810">
        <v>-1867</v>
      </c>
      <c r="D7" s="810">
        <v>0</v>
      </c>
      <c r="E7" s="810">
        <v>-1031</v>
      </c>
      <c r="F7" s="810">
        <v>2090</v>
      </c>
      <c r="G7" s="810">
        <v>-15</v>
      </c>
      <c r="H7" s="810">
        <v>-1090</v>
      </c>
      <c r="I7" s="811">
        <v>-1913</v>
      </c>
      <c r="J7" s="1280">
        <v>199</v>
      </c>
      <c r="K7" s="1280">
        <v>0</v>
      </c>
      <c r="L7" s="1280">
        <v>-23</v>
      </c>
      <c r="M7" s="1280">
        <v>1778</v>
      </c>
      <c r="N7" s="811">
        <v>1954</v>
      </c>
      <c r="O7" s="365"/>
      <c r="P7" s="50"/>
      <c r="Q7" s="284"/>
    </row>
    <row r="8" spans="1:17" s="35" customFormat="1" ht="15.75">
      <c r="A8" s="1353" t="s">
        <v>200</v>
      </c>
      <c r="B8" s="810">
        <v>0</v>
      </c>
      <c r="C8" s="810">
        <v>-2359</v>
      </c>
      <c r="D8" s="810">
        <v>0</v>
      </c>
      <c r="E8" s="810">
        <v>-1617</v>
      </c>
      <c r="F8" s="810">
        <v>1986</v>
      </c>
      <c r="G8" s="810">
        <v>-28</v>
      </c>
      <c r="H8" s="810">
        <v>-1438</v>
      </c>
      <c r="I8" s="811">
        <v>-3456</v>
      </c>
      <c r="J8" s="1280">
        <v>17</v>
      </c>
      <c r="K8" s="1280">
        <v>0</v>
      </c>
      <c r="L8" s="1280">
        <v>-2</v>
      </c>
      <c r="M8" s="1280">
        <v>3457</v>
      </c>
      <c r="N8" s="811">
        <v>3472</v>
      </c>
      <c r="O8" s="365"/>
      <c r="P8" s="50"/>
      <c r="Q8" s="284"/>
    </row>
    <row r="9" spans="1:17" s="35" customFormat="1" ht="15.75">
      <c r="A9" s="1353" t="s">
        <v>224</v>
      </c>
      <c r="B9" s="810">
        <v>0</v>
      </c>
      <c r="C9" s="810">
        <v>-3839</v>
      </c>
      <c r="D9" s="810">
        <v>0</v>
      </c>
      <c r="E9" s="810">
        <v>-2160</v>
      </c>
      <c r="F9" s="810">
        <v>4515</v>
      </c>
      <c r="G9" s="810">
        <v>-26</v>
      </c>
      <c r="H9" s="810">
        <v>-2232</v>
      </c>
      <c r="I9" s="811">
        <v>-3742</v>
      </c>
      <c r="J9" s="1280">
        <v>1532</v>
      </c>
      <c r="K9" s="1280">
        <v>0</v>
      </c>
      <c r="L9" s="1280">
        <v>-7</v>
      </c>
      <c r="M9" s="1280">
        <v>2249</v>
      </c>
      <c r="N9" s="811">
        <v>3774</v>
      </c>
      <c r="O9" s="365"/>
      <c r="P9" s="50"/>
      <c r="Q9" s="284"/>
    </row>
    <row r="10" spans="1:17" s="35" customFormat="1" ht="15.75">
      <c r="A10" s="1353" t="s">
        <v>231</v>
      </c>
      <c r="B10" s="810">
        <v>0</v>
      </c>
      <c r="C10" s="810">
        <v>-6830</v>
      </c>
      <c r="D10" s="810">
        <v>0</v>
      </c>
      <c r="E10" s="810">
        <v>-5285</v>
      </c>
      <c r="F10" s="810">
        <v>7338</v>
      </c>
      <c r="G10" s="810">
        <v>661</v>
      </c>
      <c r="H10" s="810">
        <v>-3337</v>
      </c>
      <c r="I10" s="811">
        <v>-7453</v>
      </c>
      <c r="J10" s="1280">
        <v>462</v>
      </c>
      <c r="K10" s="1280">
        <v>-7</v>
      </c>
      <c r="L10" s="1280">
        <v>-5</v>
      </c>
      <c r="M10" s="1280">
        <v>7035</v>
      </c>
      <c r="N10" s="811">
        <v>7485</v>
      </c>
      <c r="O10" s="365"/>
      <c r="P10" s="50"/>
      <c r="Q10" s="284"/>
    </row>
    <row r="11" spans="1:17" s="35" customFormat="1" ht="15.75">
      <c r="A11" s="1353" t="s">
        <v>414</v>
      </c>
      <c r="B11" s="810">
        <v>0</v>
      </c>
      <c r="C11" s="810">
        <v>-8701</v>
      </c>
      <c r="D11" s="810">
        <v>0</v>
      </c>
      <c r="E11" s="810">
        <v>-5475</v>
      </c>
      <c r="F11" s="810">
        <v>12142</v>
      </c>
      <c r="G11" s="810">
        <v>850</v>
      </c>
      <c r="H11" s="810">
        <v>-4673</v>
      </c>
      <c r="I11" s="811">
        <v>-5857</v>
      </c>
      <c r="J11" s="1280">
        <v>426</v>
      </c>
      <c r="K11" s="1280">
        <v>-90</v>
      </c>
      <c r="L11" s="1280">
        <v>9</v>
      </c>
      <c r="M11" s="1280">
        <v>5549</v>
      </c>
      <c r="N11" s="811">
        <v>5894</v>
      </c>
      <c r="O11" s="365"/>
      <c r="P11" s="50"/>
      <c r="Q11" s="284"/>
    </row>
    <row r="12" spans="1:17" s="35" customFormat="1" ht="15.75">
      <c r="A12" s="1353" t="s">
        <v>431</v>
      </c>
      <c r="B12" s="810">
        <v>11382</v>
      </c>
      <c r="C12" s="810">
        <v>-15432</v>
      </c>
      <c r="D12" s="810">
        <v>0</v>
      </c>
      <c r="E12" s="810">
        <v>-7636</v>
      </c>
      <c r="F12" s="810">
        <v>14268</v>
      </c>
      <c r="G12" s="810">
        <v>310</v>
      </c>
      <c r="H12" s="810">
        <v>-5670</v>
      </c>
      <c r="I12" s="811">
        <v>-2778</v>
      </c>
      <c r="J12" s="1280">
        <v>725</v>
      </c>
      <c r="K12" s="1280">
        <v>-96</v>
      </c>
      <c r="L12" s="1280">
        <v>0</v>
      </c>
      <c r="M12" s="1280">
        <v>2156</v>
      </c>
      <c r="N12" s="811">
        <v>2785</v>
      </c>
      <c r="O12" s="365"/>
      <c r="P12" s="50"/>
      <c r="Q12" s="284"/>
    </row>
    <row r="13" spans="1:17" s="35" customFormat="1" ht="15.75">
      <c r="A13" s="1353" t="s">
        <v>456</v>
      </c>
      <c r="B13" s="810">
        <v>12537</v>
      </c>
      <c r="C13" s="810">
        <v>-21288</v>
      </c>
      <c r="D13" s="810">
        <v>287</v>
      </c>
      <c r="E13" s="810">
        <v>-2211</v>
      </c>
      <c r="F13" s="810">
        <v>10167</v>
      </c>
      <c r="G13" s="810">
        <v>796</v>
      </c>
      <c r="H13" s="810">
        <v>-6496</v>
      </c>
      <c r="I13" s="811">
        <v>-6208</v>
      </c>
      <c r="J13" s="1280">
        <v>605</v>
      </c>
      <c r="K13" s="1280">
        <v>-104</v>
      </c>
      <c r="L13" s="1280">
        <v>-4</v>
      </c>
      <c r="M13" s="1280">
        <v>5455</v>
      </c>
      <c r="N13" s="811">
        <v>5952</v>
      </c>
      <c r="O13" s="365"/>
      <c r="P13" s="50"/>
      <c r="Q13" s="284"/>
    </row>
    <row r="14" spans="1:17" s="35" customFormat="1" ht="15.75">
      <c r="A14" s="1353" t="s">
        <v>470</v>
      </c>
      <c r="B14" s="810">
        <v>578</v>
      </c>
      <c r="C14" s="810">
        <v>-16631</v>
      </c>
      <c r="D14" s="810">
        <v>2541</v>
      </c>
      <c r="E14" s="810">
        <v>6599</v>
      </c>
      <c r="F14" s="810">
        <v>13594</v>
      </c>
      <c r="G14" s="810">
        <v>470</v>
      </c>
      <c r="H14" s="810">
        <v>-8894</v>
      </c>
      <c r="I14" s="811">
        <v>-1743</v>
      </c>
      <c r="J14" s="1280">
        <v>60</v>
      </c>
      <c r="K14" s="1280">
        <v>-120</v>
      </c>
      <c r="L14" s="1280">
        <v>-50</v>
      </c>
      <c r="M14" s="1280">
        <v>1714</v>
      </c>
      <c r="N14" s="811">
        <v>1604</v>
      </c>
      <c r="O14" s="365"/>
      <c r="P14" s="50"/>
      <c r="Q14" s="284"/>
    </row>
    <row r="15" spans="1:17" s="35" customFormat="1" ht="15.75">
      <c r="A15" s="1353" t="s">
        <v>568</v>
      </c>
      <c r="B15" s="810">
        <v>1650</v>
      </c>
      <c r="C15" s="810">
        <v>-3737</v>
      </c>
      <c r="D15" s="810">
        <v>3097</v>
      </c>
      <c r="E15" s="810">
        <v>-4949</v>
      </c>
      <c r="F15" s="810">
        <v>9404</v>
      </c>
      <c r="G15" s="810">
        <v>184</v>
      </c>
      <c r="H15" s="810">
        <v>-10163</v>
      </c>
      <c r="I15" s="811">
        <v>-4514</v>
      </c>
      <c r="J15" s="1280">
        <v>208</v>
      </c>
      <c r="K15" s="1280">
        <v>-18</v>
      </c>
      <c r="L15" s="1280">
        <v>-9</v>
      </c>
      <c r="M15" s="1280">
        <v>4527</v>
      </c>
      <c r="N15" s="811">
        <v>4708</v>
      </c>
      <c r="O15" s="365"/>
      <c r="P15" s="50"/>
      <c r="Q15" s="284"/>
    </row>
    <row r="16" spans="1:17" s="72" customFormat="1" ht="20.25" customHeight="1">
      <c r="A16" s="1353" t="s">
        <v>609</v>
      </c>
      <c r="B16" s="810">
        <v>1785</v>
      </c>
      <c r="C16" s="810">
        <v>456</v>
      </c>
      <c r="D16" s="810">
        <v>617</v>
      </c>
      <c r="E16" s="810">
        <v>-2569</v>
      </c>
      <c r="F16" s="810">
        <v>2844</v>
      </c>
      <c r="G16" s="810">
        <v>13</v>
      </c>
      <c r="H16" s="810">
        <v>-3431</v>
      </c>
      <c r="I16" s="811">
        <v>-285</v>
      </c>
      <c r="J16" s="1280">
        <v>423</v>
      </c>
      <c r="K16" s="1280">
        <v>-15</v>
      </c>
      <c r="L16" s="1280">
        <v>-5</v>
      </c>
      <c r="M16" s="1280">
        <v>52</v>
      </c>
      <c r="N16" s="811">
        <v>455</v>
      </c>
      <c r="O16" s="365"/>
      <c r="P16" s="50"/>
      <c r="Q16" s="126"/>
    </row>
    <row r="17" spans="1:17" ht="15.75">
      <c r="A17" s="1353" t="s">
        <v>725</v>
      </c>
      <c r="B17" s="810">
        <v>1312</v>
      </c>
      <c r="C17" s="810">
        <v>-921</v>
      </c>
      <c r="D17" s="810">
        <v>1256</v>
      </c>
      <c r="E17" s="810">
        <v>-3592</v>
      </c>
      <c r="F17" s="810">
        <v>2885</v>
      </c>
      <c r="G17" s="810">
        <v>436</v>
      </c>
      <c r="H17" s="810">
        <v>-2145</v>
      </c>
      <c r="I17" s="811">
        <v>-769</v>
      </c>
      <c r="J17" s="1280">
        <v>877</v>
      </c>
      <c r="K17" s="1280">
        <v>-4</v>
      </c>
      <c r="L17" s="1280">
        <v>-23</v>
      </c>
      <c r="M17" s="1280">
        <v>-82</v>
      </c>
      <c r="N17" s="811">
        <v>768</v>
      </c>
      <c r="P17" s="50"/>
      <c r="Q17" s="59"/>
    </row>
    <row r="18" spans="1:17" ht="15.75">
      <c r="A18" s="1353" t="s">
        <v>973</v>
      </c>
      <c r="B18" s="810">
        <v>1070</v>
      </c>
      <c r="C18" s="810">
        <v>-6428</v>
      </c>
      <c r="D18" s="810">
        <v>1358</v>
      </c>
      <c r="E18" s="810">
        <v>-10095</v>
      </c>
      <c r="F18" s="810">
        <v>-2311</v>
      </c>
      <c r="G18" s="810">
        <v>132</v>
      </c>
      <c r="H18" s="810">
        <v>-5509</v>
      </c>
      <c r="I18" s="811">
        <v>-21783</v>
      </c>
      <c r="J18" s="1280">
        <v>947</v>
      </c>
      <c r="K18" s="1280">
        <v>-3</v>
      </c>
      <c r="L18" s="1280">
        <v>-15</v>
      </c>
      <c r="M18" s="1280">
        <v>20854</v>
      </c>
      <c r="N18" s="811">
        <v>21783</v>
      </c>
      <c r="P18" s="50"/>
      <c r="Q18" s="59"/>
    </row>
    <row r="19" spans="1:17" ht="15.75">
      <c r="A19" s="1371" t="s">
        <v>1</v>
      </c>
      <c r="B19" s="1354">
        <v>30314</v>
      </c>
      <c r="C19" s="1354">
        <v>-90330</v>
      </c>
      <c r="D19" s="1354">
        <v>9156</v>
      </c>
      <c r="E19" s="1354">
        <v>-41861</v>
      </c>
      <c r="F19" s="1354">
        <v>77785</v>
      </c>
      <c r="G19" s="1354">
        <v>3763</v>
      </c>
      <c r="H19" s="1354">
        <v>-56705</v>
      </c>
      <c r="I19" s="1355">
        <v>-67878</v>
      </c>
      <c r="J19" s="1354">
        <v>10595</v>
      </c>
      <c r="K19" s="1354">
        <v>-457</v>
      </c>
      <c r="L19" s="1354">
        <v>-138</v>
      </c>
      <c r="M19" s="1354">
        <v>58054</v>
      </c>
      <c r="N19" s="1355">
        <v>68054</v>
      </c>
      <c r="P19" s="50"/>
      <c r="Q19" s="59"/>
    </row>
    <row r="20" spans="1:17">
      <c r="P20" s="50"/>
      <c r="Q20" s="59"/>
    </row>
    <row r="21" spans="1:17">
      <c r="P21" s="50"/>
      <c r="Q21" s="59"/>
    </row>
    <row r="22" spans="1:17">
      <c r="P22" s="50"/>
    </row>
    <row r="23" spans="1:17">
      <c r="P23" s="50"/>
    </row>
    <row r="24" spans="1:17">
      <c r="P24" s="50"/>
    </row>
    <row r="25" spans="1:17">
      <c r="P25" s="50"/>
    </row>
    <row r="26" spans="1:17">
      <c r="P26" s="50"/>
    </row>
    <row r="27" spans="1:17">
      <c r="P27" s="50"/>
      <c r="Q27" s="59"/>
    </row>
    <row r="28" spans="1:17">
      <c r="P28" s="50"/>
      <c r="Q28" s="59"/>
    </row>
    <row r="29" spans="1:17">
      <c r="P29" s="50"/>
      <c r="Q29" s="59"/>
    </row>
    <row r="30" spans="1:17">
      <c r="P30" s="50"/>
      <c r="Q30" s="59"/>
    </row>
    <row r="31" spans="1:17">
      <c r="P31" s="50"/>
      <c r="Q31" s="59"/>
    </row>
    <row r="32" spans="1:17">
      <c r="P32" s="50"/>
    </row>
    <row r="33" spans="16:16">
      <c r="P33" s="50"/>
    </row>
    <row r="34" spans="16:16">
      <c r="P34" s="50"/>
    </row>
    <row r="35" spans="16:16">
      <c r="P35" s="50"/>
    </row>
    <row r="36" spans="16:16">
      <c r="P36" s="50"/>
    </row>
    <row r="81" spans="1:16">
      <c r="O81" s="366"/>
      <c r="P81" s="20"/>
    </row>
    <row r="82" spans="1:16">
      <c r="A82" s="476"/>
      <c r="B82" s="476"/>
      <c r="C82" s="476"/>
      <c r="D82" s="476"/>
      <c r="E82" s="476"/>
      <c r="F82" s="476"/>
      <c r="G82" s="476"/>
      <c r="H82" s="476"/>
      <c r="I82" s="476"/>
      <c r="J82" s="476"/>
      <c r="K82" s="476"/>
      <c r="L82" s="476"/>
      <c r="M82" s="476"/>
      <c r="N82" s="476"/>
      <c r="O82" s="366"/>
      <c r="P82" s="20"/>
    </row>
    <row r="83" spans="1:16">
      <c r="A83" s="476"/>
      <c r="B83" s="476"/>
      <c r="C83" s="476"/>
      <c r="D83" s="476"/>
      <c r="E83" s="476"/>
      <c r="F83" s="476"/>
      <c r="G83" s="476"/>
      <c r="H83" s="476"/>
      <c r="I83" s="476"/>
      <c r="J83" s="476"/>
      <c r="K83" s="476"/>
      <c r="L83" s="476"/>
      <c r="M83" s="476"/>
      <c r="N83" s="476"/>
      <c r="O83" s="366"/>
      <c r="P83" s="20"/>
    </row>
    <row r="84" spans="1:16">
      <c r="A84" s="476"/>
      <c r="B84" s="476"/>
      <c r="C84" s="476"/>
      <c r="D84" s="476"/>
      <c r="E84" s="476"/>
      <c r="F84" s="476"/>
      <c r="G84" s="476"/>
      <c r="H84" s="476"/>
      <c r="I84" s="476"/>
      <c r="J84" s="476"/>
      <c r="K84" s="476"/>
      <c r="L84" s="476"/>
      <c r="M84" s="476"/>
      <c r="N84" s="476"/>
      <c r="O84" s="366"/>
      <c r="P84" s="20"/>
    </row>
    <row r="85" spans="1:16">
      <c r="A85" s="476"/>
      <c r="B85" s="476"/>
      <c r="C85" s="476"/>
      <c r="D85" s="476"/>
      <c r="E85" s="476"/>
      <c r="F85" s="476"/>
      <c r="G85" s="476"/>
      <c r="H85" s="476"/>
      <c r="I85" s="476"/>
      <c r="J85" s="476"/>
      <c r="K85" s="476"/>
      <c r="L85" s="476"/>
      <c r="M85" s="476"/>
      <c r="N85" s="476"/>
      <c r="O85" s="366"/>
      <c r="P85" s="20"/>
    </row>
    <row r="86" spans="1:16" s="20" customFormat="1">
      <c r="A86" s="476"/>
      <c r="B86" s="476"/>
      <c r="C86" s="476"/>
      <c r="D86" s="476"/>
      <c r="E86" s="476"/>
      <c r="F86" s="476"/>
      <c r="G86" s="476"/>
      <c r="H86" s="476"/>
      <c r="I86" s="476"/>
      <c r="J86" s="476"/>
      <c r="K86" s="476"/>
      <c r="L86" s="476"/>
      <c r="M86" s="476"/>
      <c r="N86" s="476"/>
      <c r="O86" s="366"/>
    </row>
    <row r="87" spans="1:16" s="20" customFormat="1">
      <c r="A87" s="476"/>
      <c r="B87" s="476"/>
      <c r="C87" s="476"/>
      <c r="D87" s="476"/>
      <c r="E87" s="476"/>
      <c r="F87" s="476"/>
      <c r="G87" s="476"/>
      <c r="H87" s="476"/>
      <c r="I87" s="476"/>
      <c r="J87" s="476"/>
      <c r="K87" s="476"/>
      <c r="L87" s="476"/>
      <c r="M87" s="476"/>
      <c r="N87" s="476"/>
      <c r="O87" s="366"/>
    </row>
    <row r="88" spans="1:16" s="20" customFormat="1">
      <c r="A88" s="476"/>
      <c r="B88" s="476"/>
      <c r="C88" s="476"/>
      <c r="D88" s="476"/>
      <c r="E88" s="476"/>
      <c r="F88" s="476"/>
      <c r="G88" s="476"/>
      <c r="H88" s="476"/>
      <c r="I88" s="476"/>
      <c r="J88" s="476"/>
      <c r="K88" s="476"/>
      <c r="L88" s="476"/>
      <c r="M88" s="476"/>
      <c r="N88" s="476"/>
      <c r="O88" s="366"/>
    </row>
    <row r="89" spans="1:16" s="20" customFormat="1">
      <c r="A89" s="476"/>
      <c r="B89" s="476"/>
      <c r="C89" s="476"/>
      <c r="D89" s="476"/>
      <c r="E89" s="476"/>
      <c r="F89" s="476"/>
      <c r="G89" s="476"/>
      <c r="H89" s="476"/>
      <c r="I89" s="476"/>
      <c r="J89" s="476"/>
      <c r="K89" s="476"/>
      <c r="L89" s="476"/>
      <c r="M89" s="476"/>
      <c r="N89" s="476"/>
      <c r="O89" s="366"/>
    </row>
    <row r="90" spans="1:16" s="20" customFormat="1">
      <c r="A90" s="476"/>
      <c r="B90" s="476"/>
      <c r="C90" s="476"/>
      <c r="D90" s="476"/>
      <c r="E90" s="476"/>
      <c r="F90" s="476"/>
      <c r="G90" s="476"/>
      <c r="H90" s="476"/>
      <c r="I90" s="476"/>
      <c r="J90" s="476"/>
      <c r="K90" s="476"/>
      <c r="L90" s="476"/>
      <c r="M90" s="476"/>
      <c r="N90" s="476"/>
      <c r="O90" s="366"/>
    </row>
    <row r="91" spans="1:16" s="20" customFormat="1">
      <c r="A91" s="476"/>
      <c r="B91" s="476"/>
      <c r="C91" s="476"/>
      <c r="D91" s="476"/>
      <c r="E91" s="476"/>
      <c r="F91" s="476"/>
      <c r="G91" s="476"/>
      <c r="H91" s="476"/>
      <c r="I91" s="476"/>
      <c r="J91" s="476"/>
      <c r="K91" s="476"/>
      <c r="L91" s="476"/>
      <c r="M91" s="476"/>
      <c r="N91" s="476"/>
      <c r="O91" s="366"/>
    </row>
    <row r="92" spans="1:16" s="20" customFormat="1">
      <c r="A92" s="476"/>
      <c r="B92" s="476"/>
      <c r="C92" s="476"/>
      <c r="D92" s="476"/>
      <c r="E92" s="476"/>
      <c r="F92" s="476"/>
      <c r="G92" s="476"/>
      <c r="H92" s="476"/>
      <c r="I92" s="476"/>
      <c r="J92" s="476"/>
      <c r="K92" s="476"/>
      <c r="L92" s="476"/>
      <c r="M92" s="476"/>
      <c r="N92" s="476"/>
      <c r="O92" s="366"/>
    </row>
    <row r="93" spans="1:16" s="20" customFormat="1">
      <c r="A93" s="476"/>
      <c r="B93" s="476"/>
      <c r="C93" s="476"/>
      <c r="D93" s="476"/>
      <c r="E93" s="476"/>
      <c r="F93" s="476"/>
      <c r="G93" s="476"/>
      <c r="H93" s="476"/>
      <c r="I93" s="476"/>
      <c r="J93" s="476"/>
      <c r="K93" s="476"/>
      <c r="L93" s="476"/>
      <c r="M93" s="476"/>
      <c r="N93" s="476"/>
      <c r="O93" s="366"/>
    </row>
    <row r="94" spans="1:16" s="20" customFormat="1">
      <c r="A94" s="476"/>
      <c r="B94" s="476"/>
      <c r="C94" s="476"/>
      <c r="D94" s="476"/>
      <c r="E94" s="476"/>
      <c r="F94" s="476"/>
      <c r="G94" s="476"/>
      <c r="H94" s="476"/>
      <c r="I94" s="476"/>
      <c r="J94" s="476"/>
      <c r="K94" s="476"/>
      <c r="L94" s="476"/>
      <c r="M94" s="476"/>
      <c r="N94" s="476"/>
      <c r="O94" s="366"/>
    </row>
    <row r="95" spans="1:16" s="20" customFormat="1">
      <c r="A95" s="476"/>
      <c r="B95" s="476"/>
      <c r="C95" s="476"/>
      <c r="D95" s="476"/>
      <c r="E95" s="476"/>
      <c r="F95" s="476"/>
      <c r="G95" s="476"/>
      <c r="H95" s="476"/>
      <c r="I95" s="476"/>
      <c r="J95" s="476"/>
      <c r="K95" s="476"/>
      <c r="L95" s="476"/>
      <c r="M95" s="476"/>
      <c r="N95" s="476"/>
      <c r="O95" s="366"/>
    </row>
    <row r="96" spans="1:16" s="20" customFormat="1">
      <c r="A96" s="476"/>
      <c r="B96" s="476"/>
      <c r="C96" s="476"/>
      <c r="D96" s="476"/>
      <c r="E96" s="476"/>
      <c r="F96" s="476"/>
      <c r="G96" s="476"/>
      <c r="H96" s="476"/>
      <c r="I96" s="476"/>
      <c r="J96" s="476"/>
      <c r="K96" s="476"/>
      <c r="L96" s="476"/>
      <c r="M96" s="476"/>
      <c r="N96" s="476"/>
      <c r="O96" s="366"/>
    </row>
    <row r="97" spans="1:15" s="20" customFormat="1">
      <c r="A97" s="476"/>
      <c r="B97" s="476"/>
      <c r="C97" s="476"/>
      <c r="D97" s="476"/>
      <c r="E97" s="476"/>
      <c r="F97" s="476"/>
      <c r="G97" s="476"/>
      <c r="H97" s="476"/>
      <c r="I97" s="476"/>
      <c r="J97" s="476"/>
      <c r="K97" s="476"/>
      <c r="L97" s="476"/>
      <c r="M97" s="476"/>
      <c r="N97" s="476"/>
      <c r="O97" s="366"/>
    </row>
    <row r="98" spans="1:15" s="20" customFormat="1">
      <c r="A98" s="476"/>
      <c r="B98" s="476"/>
      <c r="C98" s="476"/>
      <c r="D98" s="476"/>
      <c r="E98" s="476"/>
      <c r="F98" s="476"/>
      <c r="G98" s="476"/>
      <c r="H98" s="476"/>
      <c r="I98" s="476"/>
      <c r="J98" s="476"/>
      <c r="K98" s="476"/>
      <c r="L98" s="476"/>
      <c r="M98" s="476"/>
      <c r="N98" s="476"/>
      <c r="O98" s="366"/>
    </row>
    <row r="99" spans="1:15" s="20" customFormat="1">
      <c r="A99" s="476"/>
      <c r="B99" s="476"/>
      <c r="C99" s="476"/>
      <c r="D99" s="476"/>
      <c r="E99" s="476"/>
      <c r="F99" s="476"/>
      <c r="G99" s="476"/>
      <c r="H99" s="476"/>
      <c r="I99" s="476"/>
      <c r="J99" s="476"/>
      <c r="K99" s="476"/>
      <c r="L99" s="476"/>
      <c r="M99" s="476"/>
      <c r="N99" s="476"/>
      <c r="O99" s="366"/>
    </row>
    <row r="100" spans="1:15" s="20" customFormat="1">
      <c r="A100" s="476"/>
      <c r="B100" s="476"/>
      <c r="C100" s="476"/>
      <c r="D100" s="476"/>
      <c r="E100" s="476"/>
      <c r="F100" s="476"/>
      <c r="G100" s="476"/>
      <c r="H100" s="476"/>
      <c r="I100" s="476"/>
      <c r="J100" s="476"/>
      <c r="K100" s="476"/>
      <c r="L100" s="476"/>
      <c r="M100" s="476"/>
      <c r="N100" s="476"/>
      <c r="O100" s="366"/>
    </row>
    <row r="101" spans="1:15" s="20" customFormat="1">
      <c r="A101" s="476"/>
      <c r="B101" s="476"/>
      <c r="C101" s="476"/>
      <c r="D101" s="476"/>
      <c r="E101" s="476"/>
      <c r="F101" s="476"/>
      <c r="G101" s="476"/>
      <c r="H101" s="476"/>
      <c r="I101" s="476"/>
      <c r="J101" s="476"/>
      <c r="K101" s="476"/>
      <c r="L101" s="476"/>
      <c r="M101" s="476"/>
      <c r="N101" s="476"/>
      <c r="O101" s="366"/>
    </row>
    <row r="102" spans="1:15" s="20" customFormat="1">
      <c r="A102" s="476"/>
      <c r="B102" s="476"/>
      <c r="C102" s="476"/>
      <c r="D102" s="476"/>
      <c r="E102" s="476"/>
      <c r="F102" s="476"/>
      <c r="G102" s="476"/>
      <c r="H102" s="476"/>
      <c r="I102" s="476"/>
      <c r="J102" s="476"/>
      <c r="K102" s="476"/>
      <c r="L102" s="476"/>
      <c r="M102" s="476"/>
      <c r="N102" s="476"/>
      <c r="O102" s="366"/>
    </row>
    <row r="103" spans="1:15" s="20" customFormat="1">
      <c r="A103" s="476"/>
      <c r="B103" s="476"/>
      <c r="C103" s="476"/>
      <c r="D103" s="476"/>
      <c r="E103" s="476"/>
      <c r="F103" s="476"/>
      <c r="G103" s="476"/>
      <c r="H103" s="476"/>
      <c r="I103" s="476"/>
      <c r="J103" s="476"/>
      <c r="K103" s="476"/>
      <c r="L103" s="476"/>
      <c r="M103" s="476"/>
      <c r="N103" s="476"/>
      <c r="O103" s="366"/>
    </row>
    <row r="104" spans="1:15" s="20" customFormat="1">
      <c r="A104" s="476"/>
      <c r="B104" s="476"/>
      <c r="C104" s="476"/>
      <c r="D104" s="476"/>
      <c r="E104" s="476"/>
      <c r="F104" s="476"/>
      <c r="G104" s="476"/>
      <c r="H104" s="476"/>
      <c r="I104" s="476"/>
      <c r="J104" s="476"/>
      <c r="K104" s="476"/>
      <c r="L104" s="476"/>
      <c r="M104" s="476"/>
      <c r="N104" s="476"/>
      <c r="O104" s="366"/>
    </row>
    <row r="105" spans="1:15" s="20" customFormat="1">
      <c r="A105" s="476"/>
      <c r="B105" s="476"/>
      <c r="C105" s="476"/>
      <c r="D105" s="476"/>
      <c r="E105" s="476"/>
      <c r="F105" s="476"/>
      <c r="G105" s="476"/>
      <c r="H105" s="476"/>
      <c r="I105" s="476"/>
      <c r="J105" s="476"/>
      <c r="K105" s="476"/>
      <c r="L105" s="476"/>
      <c r="M105" s="476"/>
      <c r="N105" s="476"/>
      <c r="O105" s="366"/>
    </row>
    <row r="106" spans="1:15" s="20" customFormat="1">
      <c r="A106" s="476"/>
      <c r="B106" s="476"/>
      <c r="C106" s="476"/>
      <c r="D106" s="476"/>
      <c r="E106" s="476"/>
      <c r="F106" s="476"/>
      <c r="G106" s="476"/>
      <c r="H106" s="476"/>
      <c r="I106" s="476"/>
      <c r="J106" s="476"/>
      <c r="K106" s="476"/>
      <c r="L106" s="476"/>
      <c r="M106" s="476"/>
      <c r="N106" s="476"/>
      <c r="O106" s="366"/>
    </row>
    <row r="107" spans="1:15" s="20" customFormat="1">
      <c r="A107" s="476"/>
      <c r="B107" s="476"/>
      <c r="C107" s="476"/>
      <c r="D107" s="476"/>
      <c r="E107" s="476"/>
      <c r="F107" s="476"/>
      <c r="G107" s="476"/>
      <c r="H107" s="476"/>
      <c r="I107" s="476"/>
      <c r="J107" s="476"/>
      <c r="K107" s="476"/>
      <c r="L107" s="476"/>
      <c r="M107" s="476"/>
      <c r="N107" s="476"/>
      <c r="O107" s="366"/>
    </row>
    <row r="108" spans="1:15" s="20" customFormat="1">
      <c r="A108" s="476"/>
      <c r="B108" s="476"/>
      <c r="C108" s="476"/>
      <c r="D108" s="476"/>
      <c r="E108" s="476"/>
      <c r="F108" s="476"/>
      <c r="G108" s="476"/>
      <c r="H108" s="476"/>
      <c r="I108" s="476"/>
      <c r="J108" s="476"/>
      <c r="K108" s="476"/>
      <c r="L108" s="476"/>
      <c r="M108" s="476"/>
      <c r="N108" s="476"/>
      <c r="O108" s="366"/>
    </row>
    <row r="109" spans="1:15" s="20" customFormat="1">
      <c r="A109" s="476"/>
      <c r="B109" s="476"/>
      <c r="C109" s="476"/>
      <c r="D109" s="476"/>
      <c r="E109" s="476"/>
      <c r="F109" s="476"/>
      <c r="G109" s="476"/>
      <c r="H109" s="476"/>
      <c r="I109" s="476"/>
      <c r="J109" s="476"/>
      <c r="K109" s="476"/>
      <c r="L109" s="476"/>
      <c r="M109" s="476"/>
      <c r="N109" s="476"/>
      <c r="O109" s="366"/>
    </row>
    <row r="110" spans="1:15" s="20" customFormat="1">
      <c r="A110" s="476"/>
      <c r="B110" s="476"/>
      <c r="C110" s="476"/>
      <c r="D110" s="476"/>
      <c r="E110" s="476"/>
      <c r="F110" s="476"/>
      <c r="G110" s="476"/>
      <c r="H110" s="476"/>
      <c r="I110" s="476"/>
      <c r="J110" s="476"/>
      <c r="K110" s="476"/>
      <c r="L110" s="476"/>
      <c r="M110" s="476"/>
      <c r="N110" s="476"/>
      <c r="O110" s="366"/>
    </row>
    <row r="111" spans="1:15" s="20" customFormat="1">
      <c r="A111" s="476"/>
      <c r="B111" s="476"/>
      <c r="C111" s="476"/>
      <c r="D111" s="476"/>
      <c r="E111" s="476"/>
      <c r="F111" s="476"/>
      <c r="G111" s="476"/>
      <c r="H111" s="476"/>
      <c r="I111" s="476"/>
      <c r="J111" s="476"/>
      <c r="K111" s="476"/>
      <c r="L111" s="476"/>
      <c r="M111" s="476"/>
      <c r="N111" s="476"/>
      <c r="O111" s="366"/>
    </row>
    <row r="112" spans="1:15" s="20" customFormat="1">
      <c r="A112" s="476"/>
      <c r="B112" s="476"/>
      <c r="C112" s="476"/>
      <c r="D112" s="476"/>
      <c r="E112" s="476"/>
      <c r="F112" s="476"/>
      <c r="G112" s="476"/>
      <c r="H112" s="476"/>
      <c r="I112" s="476"/>
      <c r="J112" s="476"/>
      <c r="K112" s="476"/>
      <c r="L112" s="476"/>
      <c r="M112" s="476"/>
      <c r="N112" s="476"/>
      <c r="O112" s="366"/>
    </row>
    <row r="113" spans="1:16" s="20" customFormat="1">
      <c r="A113" s="476"/>
      <c r="B113" s="476"/>
      <c r="C113" s="476"/>
      <c r="D113" s="476"/>
      <c r="E113" s="476"/>
      <c r="F113" s="476"/>
      <c r="G113" s="476"/>
      <c r="H113" s="476"/>
      <c r="I113" s="476"/>
      <c r="J113" s="476"/>
      <c r="K113" s="476"/>
      <c r="L113" s="476"/>
      <c r="M113" s="476"/>
      <c r="N113" s="476"/>
      <c r="O113" s="366"/>
    </row>
    <row r="114" spans="1:16" s="20" customFormat="1">
      <c r="A114" s="476"/>
      <c r="B114" s="476"/>
      <c r="C114" s="476"/>
      <c r="D114" s="476"/>
      <c r="E114" s="476"/>
      <c r="F114" s="476"/>
      <c r="G114" s="476"/>
      <c r="H114" s="476"/>
      <c r="I114" s="476"/>
      <c r="J114" s="476"/>
      <c r="K114" s="476"/>
      <c r="L114" s="476"/>
      <c r="M114" s="476"/>
      <c r="N114" s="476"/>
      <c r="O114" s="365"/>
      <c r="P114" s="41"/>
    </row>
    <row r="115" spans="1:16" s="20" customFormat="1">
      <c r="A115" s="475"/>
      <c r="B115" s="475"/>
      <c r="C115" s="475"/>
      <c r="D115" s="475"/>
      <c r="E115" s="475"/>
      <c r="F115" s="475"/>
      <c r="G115" s="475"/>
      <c r="H115" s="475"/>
      <c r="I115" s="475"/>
      <c r="J115" s="475"/>
      <c r="K115" s="475"/>
      <c r="L115" s="475"/>
      <c r="M115" s="475"/>
      <c r="N115" s="475"/>
      <c r="O115" s="365"/>
      <c r="P115" s="41"/>
    </row>
    <row r="116" spans="1:16" s="20" customFormat="1">
      <c r="A116" s="475"/>
      <c r="B116" s="475"/>
      <c r="C116" s="475"/>
      <c r="D116" s="475"/>
      <c r="E116" s="475"/>
      <c r="F116" s="475"/>
      <c r="G116" s="475"/>
      <c r="H116" s="475"/>
      <c r="I116" s="475"/>
      <c r="J116" s="475"/>
      <c r="K116" s="475"/>
      <c r="L116" s="475"/>
      <c r="M116" s="475"/>
      <c r="N116" s="475"/>
      <c r="O116" s="365"/>
      <c r="P116" s="41"/>
    </row>
    <row r="117" spans="1:16" s="20" customFormat="1">
      <c r="A117" s="475"/>
      <c r="B117" s="475"/>
      <c r="C117" s="475"/>
      <c r="D117" s="475"/>
      <c r="E117" s="475"/>
      <c r="F117" s="475"/>
      <c r="G117" s="475"/>
      <c r="H117" s="475"/>
      <c r="I117" s="475"/>
      <c r="J117" s="475"/>
      <c r="K117" s="475"/>
      <c r="L117" s="475"/>
      <c r="M117" s="475"/>
      <c r="N117" s="475"/>
      <c r="O117" s="365"/>
      <c r="P117" s="41"/>
    </row>
    <row r="118" spans="1:16" s="20" customFormat="1">
      <c r="A118" s="475"/>
      <c r="B118" s="475"/>
      <c r="C118" s="475"/>
      <c r="D118" s="475"/>
      <c r="E118" s="475"/>
      <c r="F118" s="475"/>
      <c r="G118" s="475"/>
      <c r="H118" s="475"/>
      <c r="I118" s="475"/>
      <c r="J118" s="475"/>
      <c r="K118" s="475"/>
      <c r="L118" s="475"/>
      <c r="M118" s="475"/>
      <c r="N118" s="475"/>
      <c r="O118" s="365"/>
      <c r="P118" s="41"/>
    </row>
  </sheetData>
  <mergeCells count="4">
    <mergeCell ref="A1:P1"/>
    <mergeCell ref="A3:P3"/>
    <mergeCell ref="A2:P2"/>
    <mergeCell ref="A4:N4"/>
  </mergeCells>
  <printOptions horizontalCentered="1" verticalCentered="1"/>
  <pageMargins left="0.4" right="0.4" top="0.25" bottom="0.25" header="0.31496062992126" footer="0.31496062992126"/>
  <pageSetup scale="58" orientation="landscape" r:id="rId1"/>
  <drawing r:id="rId2"/>
  <tableParts count="1">
    <tablePart r:id="rId3"/>
  </tablePart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7">
    <tabColor theme="9" tint="-0.499984740745262"/>
    <pageSetUpPr fitToPage="1"/>
  </sheetPr>
  <dimension ref="N27"/>
  <sheetViews>
    <sheetView showGridLines="0" view="pageBreakPreview" zoomScaleNormal="100" zoomScaleSheetLayoutView="100" workbookViewId="0">
      <selection activeCell="E41" sqref="E41"/>
    </sheetView>
  </sheetViews>
  <sheetFormatPr baseColWidth="10" defaultColWidth="11.42578125" defaultRowHeight="14.25"/>
  <cols>
    <col min="1" max="6" width="11.42578125" style="712"/>
    <col min="7" max="7" width="8.85546875" style="712" customWidth="1"/>
    <col min="8" max="16384" width="11.42578125" style="712"/>
  </cols>
  <sheetData>
    <row r="27" spans="14:14">
      <c r="N27" s="712" t="s">
        <v>6</v>
      </c>
    </row>
  </sheetData>
  <pageMargins left="0.7" right="0.7" top="0.75" bottom="0.75" header="0.3" footer="0.3"/>
  <pageSetup scale="90"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8">
    <tabColor theme="9" tint="-0.249977111117893"/>
    <pageSetUpPr fitToPage="1"/>
  </sheetPr>
  <dimension ref="A7:M48"/>
  <sheetViews>
    <sheetView showGridLines="0" view="pageBreakPreview" zoomScale="85" zoomScaleNormal="100" zoomScaleSheetLayoutView="85" workbookViewId="0">
      <selection activeCell="Q34" sqref="Q34"/>
    </sheetView>
  </sheetViews>
  <sheetFormatPr baseColWidth="10" defaultColWidth="11.42578125" defaultRowHeight="14.25"/>
  <cols>
    <col min="1" max="6" width="11.42578125" style="712"/>
    <col min="7" max="7" width="13.42578125" style="712" customWidth="1"/>
    <col min="8" max="10" width="11.42578125" style="712"/>
    <col min="11" max="11" width="15.5703125" style="712" customWidth="1"/>
    <col min="12" max="12" width="13.140625" style="712" customWidth="1"/>
    <col min="13" max="16384" width="11.42578125" style="712"/>
  </cols>
  <sheetData>
    <row r="7" spans="1:13">
      <c r="A7" s="2129" t="s">
        <v>1178</v>
      </c>
      <c r="B7" s="2130"/>
      <c r="C7" s="2130"/>
      <c r="D7" s="2130"/>
      <c r="E7" s="2130"/>
      <c r="F7" s="2130"/>
      <c r="G7" s="2130"/>
      <c r="H7" s="2130"/>
      <c r="I7" s="2130"/>
      <c r="J7" s="2130"/>
      <c r="K7" s="2130"/>
      <c r="L7" s="2130"/>
      <c r="M7" s="2130"/>
    </row>
    <row r="8" spans="1:13">
      <c r="A8" s="2130"/>
      <c r="B8" s="2130"/>
      <c r="C8" s="2130"/>
      <c r="D8" s="2130"/>
      <c r="E8" s="2130"/>
      <c r="F8" s="2130"/>
      <c r="G8" s="2130"/>
      <c r="H8" s="2130"/>
      <c r="I8" s="2130"/>
      <c r="J8" s="2130"/>
      <c r="K8" s="2130"/>
      <c r="L8" s="2130"/>
      <c r="M8" s="2130"/>
    </row>
    <row r="9" spans="1:13">
      <c r="A9" s="2130"/>
      <c r="B9" s="2130"/>
      <c r="C9" s="2130"/>
      <c r="D9" s="2130"/>
      <c r="E9" s="2130"/>
      <c r="F9" s="2130"/>
      <c r="G9" s="2130"/>
      <c r="H9" s="2130"/>
      <c r="I9" s="2130"/>
      <c r="J9" s="2130"/>
      <c r="K9" s="2130"/>
      <c r="L9" s="2130"/>
      <c r="M9" s="2130"/>
    </row>
    <row r="10" spans="1:13">
      <c r="A10" s="2130"/>
      <c r="B10" s="2130"/>
      <c r="C10" s="2130"/>
      <c r="D10" s="2130"/>
      <c r="E10" s="2130"/>
      <c r="F10" s="2130"/>
      <c r="G10" s="2130"/>
      <c r="H10" s="2130"/>
      <c r="I10" s="2130"/>
      <c r="J10" s="2130"/>
      <c r="K10" s="2130"/>
      <c r="L10" s="2130"/>
      <c r="M10" s="2130"/>
    </row>
    <row r="11" spans="1:13">
      <c r="A11" s="2130"/>
      <c r="B11" s="2130"/>
      <c r="C11" s="2130"/>
      <c r="D11" s="2130"/>
      <c r="E11" s="2130"/>
      <c r="F11" s="2130"/>
      <c r="G11" s="2130"/>
      <c r="H11" s="2130"/>
      <c r="I11" s="2130"/>
      <c r="J11" s="2130"/>
      <c r="K11" s="2130"/>
      <c r="L11" s="2130"/>
      <c r="M11" s="2130"/>
    </row>
    <row r="12" spans="1:13">
      <c r="A12" s="2130"/>
      <c r="B12" s="2130"/>
      <c r="C12" s="2130"/>
      <c r="D12" s="2130"/>
      <c r="E12" s="2130"/>
      <c r="F12" s="2130"/>
      <c r="G12" s="2130"/>
      <c r="H12" s="2130"/>
      <c r="I12" s="2130"/>
      <c r="J12" s="2130"/>
      <c r="K12" s="2130"/>
      <c r="L12" s="2130"/>
      <c r="M12" s="2130"/>
    </row>
    <row r="13" spans="1:13">
      <c r="A13" s="2130"/>
      <c r="B13" s="2130"/>
      <c r="C13" s="2130"/>
      <c r="D13" s="2130"/>
      <c r="E13" s="2130"/>
      <c r="F13" s="2130"/>
      <c r="G13" s="2130"/>
      <c r="H13" s="2130"/>
      <c r="I13" s="2130"/>
      <c r="J13" s="2130"/>
      <c r="K13" s="2130"/>
      <c r="L13" s="2130"/>
      <c r="M13" s="2130"/>
    </row>
    <row r="14" spans="1:13">
      <c r="A14" s="2130"/>
      <c r="B14" s="2130"/>
      <c r="C14" s="2130"/>
      <c r="D14" s="2130"/>
      <c r="E14" s="2130"/>
      <c r="F14" s="2130"/>
      <c r="G14" s="2130"/>
      <c r="H14" s="2130"/>
      <c r="I14" s="2130"/>
      <c r="J14" s="2130"/>
      <c r="K14" s="2130"/>
      <c r="L14" s="2130"/>
      <c r="M14" s="2130"/>
    </row>
    <row r="15" spans="1:13">
      <c r="A15" s="2130"/>
      <c r="B15" s="2130"/>
      <c r="C15" s="2130"/>
      <c r="D15" s="2130"/>
      <c r="E15" s="2130"/>
      <c r="F15" s="2130"/>
      <c r="G15" s="2130"/>
      <c r="H15" s="2130"/>
      <c r="I15" s="2130"/>
      <c r="J15" s="2130"/>
      <c r="K15" s="2130"/>
      <c r="L15" s="2130"/>
      <c r="M15" s="2130"/>
    </row>
    <row r="16" spans="1:13">
      <c r="A16" s="2130"/>
      <c r="B16" s="2130"/>
      <c r="C16" s="2130"/>
      <c r="D16" s="2130"/>
      <c r="E16" s="2130"/>
      <c r="F16" s="2130"/>
      <c r="G16" s="2130"/>
      <c r="H16" s="2130"/>
      <c r="I16" s="2130"/>
      <c r="J16" s="2130"/>
      <c r="K16" s="2130"/>
      <c r="L16" s="2130"/>
      <c r="M16" s="2130"/>
    </row>
    <row r="17" spans="1:13">
      <c r="A17" s="2130"/>
      <c r="B17" s="2130"/>
      <c r="C17" s="2130"/>
      <c r="D17" s="2130"/>
      <c r="E17" s="2130"/>
      <c r="F17" s="2130"/>
      <c r="G17" s="2130"/>
      <c r="H17" s="2130"/>
      <c r="I17" s="2130"/>
      <c r="J17" s="2130"/>
      <c r="K17" s="2130"/>
      <c r="L17" s="2130"/>
      <c r="M17" s="2130"/>
    </row>
    <row r="18" spans="1:13">
      <c r="A18" s="2130"/>
      <c r="B18" s="2130"/>
      <c r="C18" s="2130"/>
      <c r="D18" s="2130"/>
      <c r="E18" s="2130"/>
      <c r="F18" s="2130"/>
      <c r="G18" s="2130"/>
      <c r="H18" s="2130"/>
      <c r="I18" s="2130"/>
      <c r="J18" s="2130"/>
      <c r="K18" s="2130"/>
      <c r="L18" s="2130"/>
      <c r="M18" s="2130"/>
    </row>
    <row r="19" spans="1:13">
      <c r="A19" s="2130"/>
      <c r="B19" s="2130"/>
      <c r="C19" s="2130"/>
      <c r="D19" s="2130"/>
      <c r="E19" s="2130"/>
      <c r="F19" s="2130"/>
      <c r="G19" s="2130"/>
      <c r="H19" s="2130"/>
      <c r="I19" s="2130"/>
      <c r="J19" s="2130"/>
      <c r="K19" s="2130"/>
      <c r="L19" s="2130"/>
      <c r="M19" s="2130"/>
    </row>
    <row r="20" spans="1:13">
      <c r="A20" s="2130"/>
      <c r="B20" s="2130"/>
      <c r="C20" s="2130"/>
      <c r="D20" s="2130"/>
      <c r="E20" s="2130"/>
      <c r="F20" s="2130"/>
      <c r="G20" s="2130"/>
      <c r="H20" s="2130"/>
      <c r="I20" s="2130"/>
      <c r="J20" s="2130"/>
      <c r="K20" s="2130"/>
      <c r="L20" s="2130"/>
      <c r="M20" s="2130"/>
    </row>
    <row r="21" spans="1:13">
      <c r="A21" s="2130"/>
      <c r="B21" s="2130"/>
      <c r="C21" s="2130"/>
      <c r="D21" s="2130"/>
      <c r="E21" s="2130"/>
      <c r="F21" s="2130"/>
      <c r="G21" s="2130"/>
      <c r="H21" s="2130"/>
      <c r="I21" s="2130"/>
      <c r="J21" s="2130"/>
      <c r="K21" s="2130"/>
      <c r="L21" s="2130"/>
      <c r="M21" s="2130"/>
    </row>
    <row r="22" spans="1:13">
      <c r="A22" s="2130"/>
      <c r="B22" s="2130"/>
      <c r="C22" s="2130"/>
      <c r="D22" s="2130"/>
      <c r="E22" s="2130"/>
      <c r="F22" s="2130"/>
      <c r="G22" s="2130"/>
      <c r="H22" s="2130"/>
      <c r="I22" s="2130"/>
      <c r="J22" s="2130"/>
      <c r="K22" s="2130"/>
      <c r="L22" s="2130"/>
      <c r="M22" s="2130"/>
    </row>
    <row r="23" spans="1:13">
      <c r="A23" s="2130"/>
      <c r="B23" s="2130"/>
      <c r="C23" s="2130"/>
      <c r="D23" s="2130"/>
      <c r="E23" s="2130"/>
      <c r="F23" s="2130"/>
      <c r="G23" s="2130"/>
      <c r="H23" s="2130"/>
      <c r="I23" s="2130"/>
      <c r="J23" s="2130"/>
      <c r="K23" s="2130"/>
      <c r="L23" s="2130"/>
      <c r="M23" s="2130"/>
    </row>
    <row r="24" spans="1:13">
      <c r="A24" s="2130"/>
      <c r="B24" s="2130"/>
      <c r="C24" s="2130"/>
      <c r="D24" s="2130"/>
      <c r="E24" s="2130"/>
      <c r="F24" s="2130"/>
      <c r="G24" s="2130"/>
      <c r="H24" s="2130"/>
      <c r="I24" s="2130"/>
      <c r="J24" s="2130"/>
      <c r="K24" s="2130"/>
      <c r="L24" s="2130"/>
      <c r="M24" s="2130"/>
    </row>
    <row r="25" spans="1:13">
      <c r="A25" s="2130"/>
      <c r="B25" s="2130"/>
      <c r="C25" s="2130"/>
      <c r="D25" s="2130"/>
      <c r="E25" s="2130"/>
      <c r="F25" s="2130"/>
      <c r="G25" s="2130"/>
      <c r="H25" s="2130"/>
      <c r="I25" s="2130"/>
      <c r="J25" s="2130"/>
      <c r="K25" s="2130"/>
      <c r="L25" s="2130"/>
      <c r="M25" s="2130"/>
    </row>
    <row r="26" spans="1:13">
      <c r="A26" s="2130"/>
      <c r="B26" s="2130"/>
      <c r="C26" s="2130"/>
      <c r="D26" s="2130"/>
      <c r="E26" s="2130"/>
      <c r="F26" s="2130"/>
      <c r="G26" s="2130"/>
      <c r="H26" s="2130"/>
      <c r="I26" s="2130"/>
      <c r="J26" s="2130"/>
      <c r="K26" s="2130"/>
      <c r="L26" s="2130"/>
      <c r="M26" s="2130"/>
    </row>
    <row r="27" spans="1:13">
      <c r="A27" s="2130"/>
      <c r="B27" s="2130"/>
      <c r="C27" s="2130"/>
      <c r="D27" s="2130"/>
      <c r="E27" s="2130"/>
      <c r="F27" s="2130"/>
      <c r="G27" s="2130"/>
      <c r="H27" s="2130"/>
      <c r="I27" s="2130"/>
      <c r="J27" s="2130"/>
      <c r="K27" s="2130"/>
      <c r="L27" s="2130"/>
      <c r="M27" s="2130"/>
    </row>
    <row r="28" spans="1:13">
      <c r="A28" s="2130"/>
      <c r="B28" s="2130"/>
      <c r="C28" s="2130"/>
      <c r="D28" s="2130"/>
      <c r="E28" s="2130"/>
      <c r="F28" s="2130"/>
      <c r="G28" s="2130"/>
      <c r="H28" s="2130"/>
      <c r="I28" s="2130"/>
      <c r="J28" s="2130"/>
      <c r="K28" s="2130"/>
      <c r="L28" s="2130"/>
      <c r="M28" s="2130"/>
    </row>
    <row r="29" spans="1:13">
      <c r="A29" s="2130"/>
      <c r="B29" s="2130"/>
      <c r="C29" s="2130"/>
      <c r="D29" s="2130"/>
      <c r="E29" s="2130"/>
      <c r="F29" s="2130"/>
      <c r="G29" s="2130"/>
      <c r="H29" s="2130"/>
      <c r="I29" s="2130"/>
      <c r="J29" s="2130"/>
      <c r="K29" s="2130"/>
      <c r="L29" s="2130"/>
      <c r="M29" s="2130"/>
    </row>
    <row r="30" spans="1:13">
      <c r="A30" s="2130"/>
      <c r="B30" s="2130"/>
      <c r="C30" s="2130"/>
      <c r="D30" s="2130"/>
      <c r="E30" s="2130"/>
      <c r="F30" s="2130"/>
      <c r="G30" s="2130"/>
      <c r="H30" s="2130"/>
      <c r="I30" s="2130"/>
      <c r="J30" s="2130"/>
      <c r="K30" s="2130"/>
      <c r="L30" s="2130"/>
      <c r="M30" s="2130"/>
    </row>
    <row r="31" spans="1:13">
      <c r="A31" s="2130"/>
      <c r="B31" s="2130"/>
      <c r="C31" s="2130"/>
      <c r="D31" s="2130"/>
      <c r="E31" s="2130"/>
      <c r="F31" s="2130"/>
      <c r="G31" s="2130"/>
      <c r="H31" s="2130"/>
      <c r="I31" s="2130"/>
      <c r="J31" s="2130"/>
      <c r="K31" s="2130"/>
      <c r="L31" s="2130"/>
      <c r="M31" s="2130"/>
    </row>
    <row r="32" spans="1:13">
      <c r="A32" s="2130"/>
      <c r="B32" s="2130"/>
      <c r="C32" s="2130"/>
      <c r="D32" s="2130"/>
      <c r="E32" s="2130"/>
      <c r="F32" s="2130"/>
      <c r="G32" s="2130"/>
      <c r="H32" s="2130"/>
      <c r="I32" s="2130"/>
      <c r="J32" s="2130"/>
      <c r="K32" s="2130"/>
      <c r="L32" s="2130"/>
      <c r="M32" s="2130"/>
    </row>
    <row r="33" spans="1:13">
      <c r="A33" s="2130"/>
      <c r="B33" s="2130"/>
      <c r="C33" s="2130"/>
      <c r="D33" s="2130"/>
      <c r="E33" s="2130"/>
      <c r="F33" s="2130"/>
      <c r="G33" s="2130"/>
      <c r="H33" s="2130"/>
      <c r="I33" s="2130"/>
      <c r="J33" s="2130"/>
      <c r="K33" s="2130"/>
      <c r="L33" s="2130"/>
      <c r="M33" s="2130"/>
    </row>
    <row r="34" spans="1:13">
      <c r="A34" s="2130"/>
      <c r="B34" s="2130"/>
      <c r="C34" s="2130"/>
      <c r="D34" s="2130"/>
      <c r="E34" s="2130"/>
      <c r="F34" s="2130"/>
      <c r="G34" s="2130"/>
      <c r="H34" s="2130"/>
      <c r="I34" s="2130"/>
      <c r="J34" s="2130"/>
      <c r="K34" s="2130"/>
      <c r="L34" s="2130"/>
      <c r="M34" s="2130"/>
    </row>
    <row r="35" spans="1:13">
      <c r="A35" s="2130"/>
      <c r="B35" s="2130"/>
      <c r="C35" s="2130"/>
      <c r="D35" s="2130"/>
      <c r="E35" s="2130"/>
      <c r="F35" s="2130"/>
      <c r="G35" s="2130"/>
      <c r="H35" s="2130"/>
      <c r="I35" s="2130"/>
      <c r="J35" s="2130"/>
      <c r="K35" s="2130"/>
      <c r="L35" s="2130"/>
      <c r="M35" s="2130"/>
    </row>
    <row r="36" spans="1:13">
      <c r="A36" s="2130"/>
      <c r="B36" s="2130"/>
      <c r="C36" s="2130"/>
      <c r="D36" s="2130"/>
      <c r="E36" s="2130"/>
      <c r="F36" s="2130"/>
      <c r="G36" s="2130"/>
      <c r="H36" s="2130"/>
      <c r="I36" s="2130"/>
      <c r="J36" s="2130"/>
      <c r="K36" s="2130"/>
      <c r="L36" s="2130"/>
      <c r="M36" s="2130"/>
    </row>
    <row r="37" spans="1:13" ht="41.25" customHeight="1">
      <c r="A37" s="2130"/>
      <c r="B37" s="2130"/>
      <c r="C37" s="2130"/>
      <c r="D37" s="2130"/>
      <c r="E37" s="2130"/>
      <c r="F37" s="2130"/>
      <c r="G37" s="2130"/>
      <c r="H37" s="2130"/>
      <c r="I37" s="2130"/>
      <c r="J37" s="2130"/>
      <c r="K37" s="2130"/>
      <c r="L37" s="2130"/>
      <c r="M37" s="2130"/>
    </row>
    <row r="38" spans="1:13">
      <c r="A38" s="2130"/>
      <c r="B38" s="2130"/>
      <c r="C38" s="2130"/>
      <c r="D38" s="2130"/>
      <c r="E38" s="2130"/>
      <c r="F38" s="2130"/>
      <c r="G38" s="2130"/>
      <c r="H38" s="2130"/>
      <c r="I38" s="2130"/>
      <c r="J38" s="2130"/>
      <c r="K38" s="2130"/>
      <c r="L38" s="2130"/>
      <c r="M38" s="2130"/>
    </row>
    <row r="39" spans="1:13">
      <c r="A39" s="2130"/>
      <c r="B39" s="2130"/>
      <c r="C39" s="2130"/>
      <c r="D39" s="2130"/>
      <c r="E39" s="2130"/>
      <c r="F39" s="2130"/>
      <c r="G39" s="2130"/>
      <c r="H39" s="2130"/>
      <c r="I39" s="2130"/>
      <c r="J39" s="2130"/>
      <c r="K39" s="2130"/>
      <c r="L39" s="2130"/>
      <c r="M39" s="2130"/>
    </row>
    <row r="40" spans="1:13">
      <c r="A40" s="2130"/>
      <c r="B40" s="2130"/>
      <c r="C40" s="2130"/>
      <c r="D40" s="2130"/>
      <c r="E40" s="2130"/>
      <c r="F40" s="2130"/>
      <c r="G40" s="2130"/>
      <c r="H40" s="2130"/>
      <c r="I40" s="2130"/>
      <c r="J40" s="2130"/>
      <c r="K40" s="2130"/>
      <c r="L40" s="2130"/>
      <c r="M40" s="2130"/>
    </row>
    <row r="41" spans="1:13">
      <c r="A41" s="2130"/>
      <c r="B41" s="2130"/>
      <c r="C41" s="2130"/>
      <c r="D41" s="2130"/>
      <c r="E41" s="2130"/>
      <c r="F41" s="2130"/>
      <c r="G41" s="2130"/>
      <c r="H41" s="2130"/>
      <c r="I41" s="2130"/>
      <c r="J41" s="2130"/>
      <c r="K41" s="2130"/>
      <c r="L41" s="2130"/>
      <c r="M41" s="2130"/>
    </row>
    <row r="42" spans="1:13">
      <c r="A42" s="2130"/>
      <c r="B42" s="2130"/>
      <c r="C42" s="2130"/>
      <c r="D42" s="2130"/>
      <c r="E42" s="2130"/>
      <c r="F42" s="2130"/>
      <c r="G42" s="2130"/>
      <c r="H42" s="2130"/>
      <c r="I42" s="2130"/>
      <c r="J42" s="2130"/>
      <c r="K42" s="2130"/>
      <c r="L42" s="2130"/>
      <c r="M42" s="2130"/>
    </row>
    <row r="43" spans="1:13">
      <c r="A43" s="2130"/>
      <c r="B43" s="2130"/>
      <c r="C43" s="2130"/>
      <c r="D43" s="2130"/>
      <c r="E43" s="2130"/>
      <c r="F43" s="2130"/>
      <c r="G43" s="2130"/>
      <c r="H43" s="2130"/>
      <c r="I43" s="2130"/>
      <c r="J43" s="2130"/>
      <c r="K43" s="2130"/>
      <c r="L43" s="2130"/>
      <c r="M43" s="2130"/>
    </row>
    <row r="44" spans="1:13">
      <c r="A44" s="2130"/>
      <c r="B44" s="2130"/>
      <c r="C44" s="2130"/>
      <c r="D44" s="2130"/>
      <c r="E44" s="2130"/>
      <c r="F44" s="2130"/>
      <c r="G44" s="2130"/>
      <c r="H44" s="2130"/>
      <c r="I44" s="2130"/>
      <c r="J44" s="2130"/>
      <c r="K44" s="2130"/>
      <c r="L44" s="2130"/>
      <c r="M44" s="2130"/>
    </row>
    <row r="45" spans="1:13">
      <c r="A45" s="2130"/>
      <c r="B45" s="2130"/>
      <c r="C45" s="2130"/>
      <c r="D45" s="2130"/>
      <c r="E45" s="2130"/>
      <c r="F45" s="2130"/>
      <c r="G45" s="2130"/>
      <c r="H45" s="2130"/>
      <c r="I45" s="2130"/>
      <c r="J45" s="2130"/>
      <c r="K45" s="2130"/>
      <c r="L45" s="2130"/>
      <c r="M45" s="2130"/>
    </row>
    <row r="46" spans="1:13">
      <c r="A46" s="2130"/>
      <c r="B46" s="2130"/>
      <c r="C46" s="2130"/>
      <c r="D46" s="2130"/>
      <c r="E46" s="2130"/>
      <c r="F46" s="2130"/>
      <c r="G46" s="2130"/>
      <c r="H46" s="2130"/>
      <c r="I46" s="2130"/>
      <c r="J46" s="2130"/>
      <c r="K46" s="2130"/>
      <c r="L46" s="2130"/>
      <c r="M46" s="2130"/>
    </row>
    <row r="47" spans="1:13">
      <c r="A47" s="2130"/>
      <c r="B47" s="2130"/>
      <c r="C47" s="2130"/>
      <c r="D47" s="2130"/>
      <c r="E47" s="2130"/>
      <c r="F47" s="2130"/>
      <c r="G47" s="2130"/>
      <c r="H47" s="2130"/>
      <c r="I47" s="2130"/>
      <c r="J47" s="2130"/>
      <c r="K47" s="2130"/>
      <c r="L47" s="2130"/>
      <c r="M47" s="2130"/>
    </row>
    <row r="48" spans="1:13" ht="73.5" customHeight="1">
      <c r="A48" s="2130"/>
      <c r="B48" s="2130"/>
      <c r="C48" s="2130"/>
      <c r="D48" s="2130"/>
      <c r="E48" s="2130"/>
      <c r="F48" s="2130"/>
      <c r="G48" s="2130"/>
      <c r="H48" s="2130"/>
      <c r="I48" s="2130"/>
      <c r="J48" s="2130"/>
      <c r="K48" s="2130"/>
      <c r="L48" s="2130"/>
      <c r="M48" s="2130"/>
    </row>
  </sheetData>
  <mergeCells count="1">
    <mergeCell ref="A7:M48"/>
  </mergeCells>
  <pageMargins left="0.70866141732283472" right="0.70866141732283472" top="0.74803149606299213" bottom="0.74803149606299213" header="0.31496062992125984" footer="0.31496062992125984"/>
  <pageSetup scale="66"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9">
    <tabColor theme="9" tint="-0.249977111117893"/>
    <pageSetUpPr fitToPage="1"/>
  </sheetPr>
  <dimension ref="A4:L36"/>
  <sheetViews>
    <sheetView showGridLines="0" view="pageBreakPreview" zoomScale="115" zoomScaleNormal="100" zoomScaleSheetLayoutView="115" workbookViewId="0">
      <selection activeCell="I23" sqref="I23"/>
    </sheetView>
  </sheetViews>
  <sheetFormatPr baseColWidth="10" defaultColWidth="11.42578125" defaultRowHeight="14.25"/>
  <cols>
    <col min="1" max="1" width="11.42578125" style="712"/>
    <col min="2" max="2" width="22.28515625" style="712" customWidth="1"/>
    <col min="3" max="4" width="13.85546875" style="712" customWidth="1"/>
    <col min="5" max="5" width="12.85546875" style="712" customWidth="1"/>
    <col min="6" max="6" width="13.85546875" style="712" customWidth="1"/>
    <col min="7" max="7" width="14.28515625" style="712" customWidth="1"/>
    <col min="8" max="8" width="5" style="712" customWidth="1"/>
    <col min="9" max="9" width="14.85546875" style="844" customWidth="1"/>
    <col min="10" max="10" width="23.42578125" style="842" customWidth="1"/>
    <col min="11" max="11" width="18" style="712" customWidth="1"/>
    <col min="12" max="16384" width="11.42578125" style="712"/>
  </cols>
  <sheetData>
    <row r="4" spans="1:12" ht="24" customHeight="1"/>
    <row r="6" spans="1:12" ht="17.25" customHeight="1">
      <c r="A6" s="2134" t="s">
        <v>1177</v>
      </c>
      <c r="B6" s="2135"/>
      <c r="C6" s="2135"/>
      <c r="D6" s="2135"/>
      <c r="E6" s="2135"/>
      <c r="F6" s="2135"/>
      <c r="G6" s="2135"/>
      <c r="I6" s="841"/>
    </row>
    <row r="7" spans="1:12" ht="17.25" customHeight="1">
      <c r="A7" s="2135"/>
      <c r="B7" s="2135"/>
      <c r="C7" s="2135"/>
      <c r="D7" s="2135"/>
      <c r="E7" s="2135"/>
      <c r="F7" s="2135"/>
      <c r="G7" s="2135"/>
      <c r="I7" s="843" t="str">
        <f>+'III.6.3.Afil. SRL'!C4</f>
        <v>Afiliados  SRL</v>
      </c>
    </row>
    <row r="8" spans="1:12" ht="17.25" customHeight="1">
      <c r="A8" s="2135"/>
      <c r="B8" s="2135"/>
      <c r="C8" s="2135"/>
      <c r="D8" s="2135"/>
      <c r="E8" s="2135"/>
      <c r="F8" s="2135"/>
      <c r="G8" s="2135"/>
      <c r="I8" s="841">
        <f>+'III.6.3.Afil. SRL'!C19</f>
        <v>2389813</v>
      </c>
      <c r="J8" s="844"/>
    </row>
    <row r="9" spans="1:12" ht="17.25" customHeight="1">
      <c r="A9" s="2135"/>
      <c r="B9" s="2135"/>
      <c r="C9" s="2135"/>
      <c r="D9" s="2135"/>
      <c r="E9" s="2135"/>
      <c r="F9" s="2135"/>
      <c r="G9" s="2135"/>
    </row>
    <row r="10" spans="1:12" ht="17.25" customHeight="1">
      <c r="A10" s="2135"/>
      <c r="B10" s="2135"/>
      <c r="C10" s="2135"/>
      <c r="D10" s="2135"/>
      <c r="E10" s="2135"/>
      <c r="F10" s="2135"/>
      <c r="G10" s="2135"/>
    </row>
    <row r="11" spans="1:12" ht="17.25" customHeight="1">
      <c r="A11" s="2135"/>
      <c r="B11" s="2135"/>
      <c r="C11" s="2135"/>
      <c r="D11" s="2135"/>
      <c r="E11" s="2135"/>
      <c r="F11" s="2135"/>
      <c r="G11" s="2135"/>
      <c r="I11" s="845"/>
    </row>
    <row r="12" spans="1:12" ht="15">
      <c r="A12" s="2135"/>
      <c r="B12" s="2135"/>
      <c r="C12" s="2135"/>
      <c r="D12" s="2135"/>
      <c r="E12" s="2135"/>
      <c r="F12" s="2135"/>
      <c r="G12" s="2135"/>
      <c r="I12" s="2131" t="str">
        <f>+'III.6.4.Afil. SRL x sexoy edad'!B4</f>
        <v>Afiliados por Grupo de Edad</v>
      </c>
      <c r="J12" s="2132"/>
    </row>
    <row r="13" spans="1:12" ht="17.25" customHeight="1">
      <c r="A13" s="2135"/>
      <c r="B13" s="2135"/>
      <c r="C13" s="2135"/>
      <c r="D13" s="2135"/>
      <c r="E13" s="2135"/>
      <c r="F13" s="2135"/>
      <c r="G13" s="2135"/>
      <c r="I13" s="846" t="str">
        <f>+'III.6.4.Afil. SRL x sexoy edad'!A5</f>
        <v>15-19</v>
      </c>
      <c r="J13" s="847">
        <f>+'III.6.4.Afil. SRL x sexoy edad'!C5</f>
        <v>1.7395503330176879E-2</v>
      </c>
    </row>
    <row r="14" spans="1:12" ht="17.25" customHeight="1">
      <c r="A14" s="2135"/>
      <c r="B14" s="2135"/>
      <c r="C14" s="2135"/>
      <c r="D14" s="2135"/>
      <c r="E14" s="2135"/>
      <c r="F14" s="2135"/>
      <c r="G14" s="2135"/>
      <c r="I14" s="846" t="s">
        <v>797</v>
      </c>
      <c r="J14" s="847">
        <f>+'III.6.4.Afil. SRL x sexoy edad'!C6+'III.6.4.Afil. SRL x sexoy edad'!C7+'III.6.4.Afil. SRL x sexoy edad'!C8+'III.6.4.Afil. SRL x sexoy edad'!C9+'III.6.4.Afil. SRL x sexoy edad'!C10+'III.6.4.Afil. SRL x sexoy edad'!C11+'III.6.4.Afil. SRL x sexoy edad'!C12+'III.6.4.Afil. SRL x sexoy edad'!C13</f>
        <v>0.90029010638070828</v>
      </c>
    </row>
    <row r="15" spans="1:12" ht="17.25" customHeight="1">
      <c r="A15" s="2135"/>
      <c r="B15" s="2135"/>
      <c r="C15" s="2135"/>
      <c r="D15" s="2135"/>
      <c r="E15" s="2135"/>
      <c r="F15" s="2135"/>
      <c r="G15" s="2135"/>
      <c r="I15" s="846" t="s">
        <v>798</v>
      </c>
      <c r="J15" s="847">
        <f>+'III.6.4.Afil. SRL x sexoy edad'!C14+'III.6.4.Afil. SRL x sexoy edad'!C15+'III.6.4.Afil. SRL x sexoy edad'!C16+'III.6.4.Afil. SRL x sexoy edad'!C17+'III.6.4.Afil. SRL x sexoy edad'!C18+'III.6.4.Afil. SRL x sexoy edad'!C19+'III.6.4.Afil. SRL x sexoy edad'!C20</f>
        <v>8.2314390289114664E-2</v>
      </c>
    </row>
    <row r="16" spans="1:12" ht="17.25" customHeight="1">
      <c r="A16" s="2135"/>
      <c r="B16" s="2135"/>
      <c r="C16" s="2135"/>
      <c r="D16" s="2135"/>
      <c r="E16" s="2135"/>
      <c r="F16" s="2135"/>
      <c r="G16" s="2135"/>
      <c r="J16" s="848"/>
      <c r="L16" s="849"/>
    </row>
    <row r="17" spans="1:12" ht="17.25" customHeight="1">
      <c r="A17" s="2135"/>
      <c r="B17" s="2135"/>
      <c r="C17" s="2135"/>
      <c r="D17" s="2135"/>
      <c r="E17" s="2135"/>
      <c r="F17" s="2135"/>
      <c r="G17" s="2135"/>
      <c r="I17" s="846" t="str">
        <f>+'III.6.4.Afil. SRL x sexoy edad'!D4</f>
        <v>Hombres</v>
      </c>
      <c r="J17" s="850">
        <f>+'III.6.4.Afil. SRL x sexoy edad'!D21</f>
        <v>1289373</v>
      </c>
      <c r="K17" s="851">
        <f>+'III.6.4.Afil. SRL x sexoy edad'!E21</f>
        <v>0.53952882505869704</v>
      </c>
    </row>
    <row r="18" spans="1:12" ht="17.25" customHeight="1">
      <c r="A18" s="2135"/>
      <c r="B18" s="2135"/>
      <c r="C18" s="2135"/>
      <c r="D18" s="2135"/>
      <c r="E18" s="2135"/>
      <c r="F18" s="2135"/>
      <c r="G18" s="2135"/>
      <c r="I18" s="846" t="str">
        <f>+'III.6.4.Afil. SRL x sexoy edad'!F4</f>
        <v>Mujeres</v>
      </c>
      <c r="J18" s="850">
        <f>+'III.6.4.Afil. SRL x sexoy edad'!F21</f>
        <v>1100440</v>
      </c>
      <c r="K18" s="851">
        <f>+'III.6.4.Afil. SRL x sexoy edad'!G21</f>
        <v>0.46047117494130296</v>
      </c>
    </row>
    <row r="19" spans="1:12" ht="17.25" customHeight="1">
      <c r="A19" s="2135"/>
      <c r="B19" s="2135"/>
      <c r="C19" s="2135"/>
      <c r="D19" s="2135"/>
      <c r="E19" s="2135"/>
      <c r="F19" s="2135"/>
      <c r="G19" s="2135"/>
      <c r="I19" s="845"/>
      <c r="J19" s="845"/>
    </row>
    <row r="20" spans="1:12" ht="17.25" customHeight="1">
      <c r="A20" s="2135"/>
      <c r="B20" s="2135"/>
      <c r="C20" s="2135"/>
      <c r="D20" s="2135"/>
      <c r="E20" s="2135"/>
      <c r="F20" s="2135"/>
      <c r="G20" s="2135"/>
      <c r="I20" s="2133" t="s">
        <v>799</v>
      </c>
      <c r="J20" s="2133"/>
      <c r="K20" s="2133"/>
    </row>
    <row r="21" spans="1:12" ht="17.25" customHeight="1">
      <c r="A21" s="2135"/>
      <c r="B21" s="2135"/>
      <c r="C21" s="2135"/>
      <c r="D21" s="2135"/>
      <c r="E21" s="2135"/>
      <c r="F21" s="2135"/>
      <c r="G21" s="2135"/>
      <c r="I21" s="852"/>
      <c r="J21" s="853" t="s">
        <v>800</v>
      </c>
      <c r="K21" s="852"/>
      <c r="L21" s="854"/>
    </row>
    <row r="22" spans="1:12" ht="17.25" customHeight="1">
      <c r="A22" s="2135"/>
      <c r="B22" s="2135"/>
      <c r="C22" s="2135"/>
      <c r="D22" s="2135"/>
      <c r="E22" s="2135"/>
      <c r="F22" s="2135"/>
      <c r="G22" s="2135"/>
      <c r="I22" s="846" t="s">
        <v>79</v>
      </c>
      <c r="J22" s="850">
        <f>+'III.6.4.Afil. SRL x sexoy edad'!D6+'III.6.4.Afil. SRL x sexoy edad'!D7+'III.6.4.Afil. SRL x sexoy edad'!D8+'III.6.4.Afil. SRL x sexoy edad'!D9+'III.6.4.Afil. SRL x sexoy edad'!D10+'III.6.4.Afil. SRL x sexoy edad'!D11+'III.6.4.Afil. SRL x sexoy edad'!D12+'III.6.4.Afil. SRL x sexoy edad'!D13</f>
        <v>1151280</v>
      </c>
      <c r="K22" s="851">
        <f>+J22/J17</f>
        <v>0.89289910677515349</v>
      </c>
    </row>
    <row r="23" spans="1:12" ht="17.25" customHeight="1">
      <c r="A23" s="2135"/>
      <c r="B23" s="2135"/>
      <c r="C23" s="2135"/>
      <c r="D23" s="2135"/>
      <c r="E23" s="2135"/>
      <c r="F23" s="2135"/>
      <c r="G23" s="2135"/>
      <c r="I23" s="846" t="s">
        <v>41</v>
      </c>
      <c r="J23" s="850">
        <f>+'III.6.4.Afil. SRL x sexoy edad'!F6+'III.6.4.Afil. SRL x sexoy edad'!F7+'III.6.4.Afil. SRL x sexoy edad'!F8+'III.6.4.Afil. SRL x sexoy edad'!F9+'III.6.4.Afil. SRL x sexoy edad'!F10+'III.6.4.Afil. SRL x sexoy edad'!F11+'III.6.4.Afil. SRL x sexoy edad'!F12+'III.6.4.Afil. SRL x sexoy edad'!F13</f>
        <v>1000245</v>
      </c>
      <c r="K23" s="851">
        <f>+J23/J18</f>
        <v>0.90895005634109993</v>
      </c>
    </row>
    <row r="24" spans="1:12" ht="17.25" customHeight="1">
      <c r="A24" s="2135"/>
      <c r="B24" s="2135"/>
      <c r="C24" s="2135"/>
      <c r="D24" s="2135"/>
      <c r="E24" s="2135"/>
      <c r="F24" s="2135"/>
      <c r="G24" s="2135"/>
    </row>
    <row r="25" spans="1:12" ht="17.25" customHeight="1">
      <c r="A25" s="2135"/>
      <c r="B25" s="2135"/>
      <c r="C25" s="2135"/>
      <c r="D25" s="2135"/>
      <c r="E25" s="2135"/>
      <c r="F25" s="2135"/>
      <c r="G25" s="2135"/>
    </row>
    <row r="26" spans="1:12" ht="17.25" customHeight="1">
      <c r="A26" s="2135"/>
      <c r="B26" s="2135"/>
      <c r="C26" s="2135"/>
      <c r="D26" s="2135"/>
      <c r="E26" s="2135"/>
      <c r="F26" s="2135"/>
      <c r="G26" s="2135"/>
    </row>
    <row r="27" spans="1:12" ht="17.25" customHeight="1">
      <c r="A27" s="2135"/>
      <c r="B27" s="2135"/>
      <c r="C27" s="2135"/>
      <c r="D27" s="2135"/>
      <c r="E27" s="2135"/>
      <c r="F27" s="2135"/>
      <c r="G27" s="2135"/>
    </row>
    <row r="28" spans="1:12" ht="17.25" customHeight="1"/>
    <row r="29" spans="1:12" ht="17.25" customHeight="1"/>
    <row r="36" spans="5:5">
      <c r="E36" s="855"/>
    </row>
  </sheetData>
  <mergeCells count="3">
    <mergeCell ref="I12:J12"/>
    <mergeCell ref="I20:K20"/>
    <mergeCell ref="A6:G27"/>
  </mergeCells>
  <pageMargins left="0.70866141732283472" right="0.70866141732283472" top="0.74803149606299213" bottom="0.74803149606299213" header="0.31496062992125984" footer="0.31496062992125984"/>
  <pageSetup scale="88"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0">
    <tabColor theme="0" tint="-0.499984740745262"/>
  </sheetPr>
  <dimension ref="A1:O46"/>
  <sheetViews>
    <sheetView showGridLines="0" view="pageBreakPreview" zoomScale="55" zoomScaleNormal="100" zoomScaleSheetLayoutView="55" zoomScalePageLayoutView="40" workbookViewId="0">
      <selection activeCell="A4" sqref="A4:E20"/>
    </sheetView>
  </sheetViews>
  <sheetFormatPr baseColWidth="10" defaultColWidth="11.42578125" defaultRowHeight="14.25"/>
  <cols>
    <col min="1" max="1" width="26.28515625" style="869" customWidth="1"/>
    <col min="2" max="2" width="27.5703125" style="869" customWidth="1"/>
    <col min="3" max="3" width="26.140625" style="869" customWidth="1"/>
    <col min="4" max="4" width="23.7109375" style="869" customWidth="1"/>
    <col min="5" max="5" width="21.5703125" style="869" customWidth="1"/>
    <col min="6" max="6" width="32.140625" style="869" customWidth="1"/>
    <col min="7" max="7" width="20.5703125" style="869" customWidth="1"/>
    <col min="8" max="8" width="17.85546875" style="869" bestFit="1" customWidth="1"/>
    <col min="9" max="9" width="20.140625" style="870" bestFit="1" customWidth="1"/>
    <col min="10" max="10" width="23.28515625" style="869" customWidth="1"/>
    <col min="11" max="11" width="15" style="869" customWidth="1"/>
    <col min="12" max="12" width="23.85546875" style="869" customWidth="1"/>
    <col min="13" max="14" width="11.42578125" style="869"/>
    <col min="15" max="15" width="17.42578125" style="869" customWidth="1"/>
    <col min="16" max="17" width="11.42578125" style="869"/>
    <col min="18" max="18" width="12.5703125" style="869" customWidth="1"/>
    <col min="19" max="20" width="18" style="869" bestFit="1" customWidth="1"/>
    <col min="21" max="21" width="12.5703125" style="869" customWidth="1"/>
    <col min="22" max="22" width="21.42578125" style="869" bestFit="1" customWidth="1"/>
    <col min="23" max="23" width="2.42578125" style="869" bestFit="1" customWidth="1"/>
    <col min="24" max="24" width="8.7109375" style="869" bestFit="1" customWidth="1"/>
    <col min="25" max="16384" width="11.42578125" style="869"/>
  </cols>
  <sheetData>
    <row r="1" spans="1:15" s="1794" customFormat="1" ht="87" customHeight="1">
      <c r="A1" s="2136" t="s">
        <v>748</v>
      </c>
      <c r="B1" s="2136"/>
      <c r="C1" s="2136"/>
      <c r="D1" s="2136"/>
      <c r="E1" s="2136"/>
      <c r="F1" s="2136"/>
      <c r="G1" s="2136"/>
      <c r="H1" s="2136"/>
      <c r="I1" s="2136"/>
      <c r="J1" s="2136"/>
      <c r="K1" s="2136"/>
      <c r="L1" s="2136"/>
      <c r="M1" s="2136"/>
    </row>
    <row r="2" spans="1:15" s="1794" customFormat="1" ht="42" customHeight="1">
      <c r="A2" s="2140" t="str">
        <f>+'Resumen EEp'!O4</f>
        <v>Período:  Diciembre 2008 - Noviembre 2022</v>
      </c>
      <c r="B2" s="2140"/>
      <c r="C2" s="2140"/>
      <c r="D2" s="2140"/>
      <c r="E2" s="2140"/>
      <c r="F2" s="2140"/>
      <c r="G2" s="2140"/>
      <c r="H2" s="2140"/>
      <c r="I2" s="2140"/>
      <c r="J2" s="2140"/>
      <c r="K2" s="2140"/>
      <c r="L2" s="2140"/>
      <c r="M2" s="2140"/>
    </row>
    <row r="3" spans="1:15" s="712" customFormat="1" ht="24" customHeight="1">
      <c r="A3" s="856"/>
      <c r="B3" s="856"/>
      <c r="C3" s="856"/>
      <c r="D3" s="856"/>
      <c r="E3" s="856"/>
      <c r="F3" s="856"/>
      <c r="G3" s="856"/>
      <c r="H3" s="856"/>
      <c r="I3" s="857"/>
      <c r="J3" s="856"/>
      <c r="K3" s="856"/>
      <c r="L3" s="856"/>
      <c r="M3" s="856"/>
    </row>
    <row r="4" spans="1:15" s="712" customFormat="1" ht="63" customHeight="1">
      <c r="A4" s="1827" t="s">
        <v>0</v>
      </c>
      <c r="B4" s="1828" t="s">
        <v>194</v>
      </c>
      <c r="C4" s="1829" t="s">
        <v>197</v>
      </c>
      <c r="D4" s="1830" t="s">
        <v>673</v>
      </c>
      <c r="E4" s="1753" t="s">
        <v>227</v>
      </c>
      <c r="F4" s="858"/>
      <c r="G4" s="858"/>
      <c r="H4" s="859"/>
      <c r="O4" s="861"/>
    </row>
    <row r="5" spans="1:15" s="712" customFormat="1" ht="23.25">
      <c r="A5" s="1343" t="s">
        <v>204</v>
      </c>
      <c r="B5" s="1344">
        <v>1566047</v>
      </c>
      <c r="C5" s="1345">
        <v>1188229</v>
      </c>
      <c r="D5" s="1346"/>
      <c r="E5" s="1347">
        <f t="shared" ref="E5:E15" si="0">C5/B5</f>
        <v>0.75874415007978691</v>
      </c>
      <c r="F5" s="858"/>
      <c r="G5" s="858"/>
      <c r="H5" s="859"/>
      <c r="J5" s="860"/>
      <c r="K5" s="858"/>
      <c r="L5" s="860"/>
      <c r="M5" s="860"/>
      <c r="O5" s="861"/>
    </row>
    <row r="6" spans="1:15" s="712" customFormat="1" ht="23.25">
      <c r="A6" s="1348" t="s">
        <v>124</v>
      </c>
      <c r="B6" s="1349">
        <v>1560994</v>
      </c>
      <c r="C6" s="871">
        <v>1227725</v>
      </c>
      <c r="D6" s="1350">
        <f>C6/C5-1</f>
        <v>3.323938399079629E-2</v>
      </c>
      <c r="E6" s="1351">
        <f t="shared" si="0"/>
        <v>0.78650206214758034</v>
      </c>
      <c r="F6" s="862"/>
      <c r="G6" s="858"/>
      <c r="H6" s="859"/>
      <c r="J6" s="860"/>
      <c r="L6" s="860"/>
      <c r="M6" s="860"/>
      <c r="O6" s="861"/>
    </row>
    <row r="7" spans="1:15" s="712" customFormat="1" ht="23.25">
      <c r="A7" s="1348" t="s">
        <v>125</v>
      </c>
      <c r="B7" s="1349">
        <v>1631129</v>
      </c>
      <c r="C7" s="871">
        <v>1299087</v>
      </c>
      <c r="D7" s="1350">
        <f t="shared" ref="D7:D17" si="1">C7/C6-1</f>
        <v>5.8125394530534225E-2</v>
      </c>
      <c r="E7" s="1351">
        <f t="shared" si="0"/>
        <v>0.79643424891593495</v>
      </c>
      <c r="F7" s="863"/>
      <c r="G7" s="858"/>
      <c r="H7" s="859"/>
      <c r="J7" s="860"/>
      <c r="L7" s="860"/>
      <c r="M7" s="860"/>
      <c r="O7" s="861"/>
    </row>
    <row r="8" spans="1:15" s="712" customFormat="1" ht="23.25">
      <c r="A8" s="1348" t="s">
        <v>205</v>
      </c>
      <c r="B8" s="1349">
        <v>1686216</v>
      </c>
      <c r="C8" s="871">
        <v>1367790</v>
      </c>
      <c r="D8" s="1350">
        <f t="shared" si="1"/>
        <v>5.2885603504615242E-2</v>
      </c>
      <c r="E8" s="1351">
        <f t="shared" si="0"/>
        <v>0.81115942441537736</v>
      </c>
      <c r="G8" s="858"/>
      <c r="H8" s="859"/>
      <c r="J8" s="860"/>
      <c r="K8" s="864"/>
      <c r="L8" s="860"/>
      <c r="M8" s="860"/>
      <c r="O8" s="861"/>
    </row>
    <row r="9" spans="1:15" s="712" customFormat="1" ht="23.25">
      <c r="A9" s="1348" t="s">
        <v>206</v>
      </c>
      <c r="B9" s="1349">
        <v>1716228</v>
      </c>
      <c r="C9" s="871">
        <v>1430273</v>
      </c>
      <c r="D9" s="1350">
        <f t="shared" si="1"/>
        <v>4.5681720147098703E-2</v>
      </c>
      <c r="E9" s="1351">
        <f t="shared" si="0"/>
        <v>0.83338169520599825</v>
      </c>
      <c r="G9" s="858"/>
      <c r="H9" s="859"/>
      <c r="J9" s="860"/>
      <c r="K9" s="865"/>
      <c r="L9" s="860"/>
      <c r="M9" s="860"/>
      <c r="O9" s="861"/>
    </row>
    <row r="10" spans="1:15" s="712" customFormat="1" ht="23.25">
      <c r="A10" s="1348" t="s">
        <v>223</v>
      </c>
      <c r="B10" s="1349">
        <v>1769801</v>
      </c>
      <c r="C10" s="871">
        <v>1530322</v>
      </c>
      <c r="D10" s="1350">
        <f t="shared" si="1"/>
        <v>6.9950981386071032E-2</v>
      </c>
      <c r="E10" s="1351">
        <f t="shared" si="0"/>
        <v>0.864685916665207</v>
      </c>
      <c r="F10" s="863"/>
      <c r="G10" s="858"/>
      <c r="H10" s="859"/>
      <c r="I10" s="860"/>
      <c r="J10" s="860"/>
      <c r="K10" s="865"/>
      <c r="L10" s="860"/>
      <c r="M10" s="860"/>
      <c r="O10" s="861"/>
    </row>
    <row r="11" spans="1:15" s="712" customFormat="1" ht="23.25">
      <c r="A11" s="1348" t="s">
        <v>233</v>
      </c>
      <c r="B11" s="1349">
        <v>1853784.4208326009</v>
      </c>
      <c r="C11" s="871">
        <f>+'II.3. Empl x sector '!I11</f>
        <v>1651202</v>
      </c>
      <c r="D11" s="1350">
        <f t="shared" si="1"/>
        <v>7.8989911927032308E-2</v>
      </c>
      <c r="E11" s="1351">
        <f t="shared" si="0"/>
        <v>0.89071953644878843</v>
      </c>
      <c r="F11" s="863"/>
      <c r="G11" s="863"/>
      <c r="H11" s="859"/>
      <c r="I11" s="860"/>
      <c r="J11" s="860"/>
      <c r="K11" s="864"/>
      <c r="L11" s="860"/>
      <c r="M11" s="860"/>
      <c r="O11" s="861"/>
    </row>
    <row r="12" spans="1:15" s="712" customFormat="1" ht="23.25">
      <c r="A12" s="1348" t="s">
        <v>415</v>
      </c>
      <c r="B12" s="1349">
        <v>1939410.7036625701</v>
      </c>
      <c r="C12" s="871">
        <f>+'II.3. Empl x sector '!I12</f>
        <v>1759458</v>
      </c>
      <c r="D12" s="1350">
        <f t="shared" si="1"/>
        <v>6.5561936092616069E-2</v>
      </c>
      <c r="E12" s="1351">
        <f t="shared" si="0"/>
        <v>0.90721268923455456</v>
      </c>
      <c r="F12" s="863"/>
      <c r="G12" s="863"/>
      <c r="H12" s="859"/>
      <c r="I12" s="860"/>
      <c r="J12" s="860"/>
      <c r="K12" s="864"/>
      <c r="L12" s="860"/>
      <c r="M12" s="860"/>
      <c r="O12" s="861"/>
    </row>
    <row r="13" spans="1:15" s="712" customFormat="1" ht="23.25">
      <c r="A13" s="1348" t="s">
        <v>432</v>
      </c>
      <c r="B13" s="1349">
        <v>2012995.43601726</v>
      </c>
      <c r="C13" s="871">
        <v>1888238</v>
      </c>
      <c r="D13" s="1350">
        <f t="shared" si="1"/>
        <v>7.3192994660855826E-2</v>
      </c>
      <c r="E13" s="1351">
        <f t="shared" si="0"/>
        <v>0.93802398466233272</v>
      </c>
      <c r="F13" s="863"/>
      <c r="G13" s="863"/>
      <c r="H13" s="859"/>
      <c r="J13" s="860"/>
      <c r="K13" s="864"/>
      <c r="L13" s="860"/>
      <c r="M13" s="860"/>
      <c r="O13" s="861"/>
    </row>
    <row r="14" spans="1:15" s="712" customFormat="1" ht="23.25">
      <c r="A14" s="1348" t="s">
        <v>457</v>
      </c>
      <c r="B14" s="1349">
        <v>2050906.62490762</v>
      </c>
      <c r="C14" s="871">
        <v>2038807</v>
      </c>
      <c r="D14" s="1350">
        <f t="shared" si="1"/>
        <v>7.9740477630468209E-2</v>
      </c>
      <c r="E14" s="1351">
        <f t="shared" si="0"/>
        <v>0.99410035310205069</v>
      </c>
      <c r="F14" s="863"/>
      <c r="K14" s="864"/>
      <c r="L14" s="860"/>
      <c r="M14" s="860"/>
      <c r="O14" s="866"/>
    </row>
    <row r="15" spans="1:15" s="712" customFormat="1" ht="24" customHeight="1">
      <c r="A15" s="1348" t="s">
        <v>470</v>
      </c>
      <c r="B15" s="1349">
        <v>2202518</v>
      </c>
      <c r="C15" s="871">
        <v>2173990</v>
      </c>
      <c r="D15" s="1350">
        <f t="shared" si="1"/>
        <v>6.6304951866459128E-2</v>
      </c>
      <c r="E15" s="1351">
        <f t="shared" si="0"/>
        <v>0.98704755193828153</v>
      </c>
      <c r="F15" s="863"/>
      <c r="G15" s="863"/>
      <c r="I15" s="867"/>
      <c r="J15" s="863"/>
      <c r="K15" s="863"/>
      <c r="L15" s="860"/>
      <c r="M15" s="860"/>
      <c r="O15" s="868"/>
    </row>
    <row r="16" spans="1:15" s="712" customFormat="1" ht="24" customHeight="1">
      <c r="A16" s="1348" t="s">
        <v>568</v>
      </c>
      <c r="B16" s="1349">
        <v>2299463</v>
      </c>
      <c r="C16" s="871">
        <v>2255713</v>
      </c>
      <c r="D16" s="1350">
        <f t="shared" si="1"/>
        <v>3.7591249269775862E-2</v>
      </c>
      <c r="E16" s="1351">
        <f>C16/B16</f>
        <v>0.98097381866983724</v>
      </c>
      <c r="F16" s="863"/>
      <c r="G16" s="863"/>
      <c r="I16" s="867"/>
      <c r="J16" s="863"/>
      <c r="K16" s="863"/>
      <c r="L16" s="860"/>
      <c r="M16" s="860"/>
      <c r="O16" s="868"/>
    </row>
    <row r="17" spans="1:15" s="712" customFormat="1" ht="21" customHeight="1">
      <c r="A17" s="1348" t="s">
        <v>609</v>
      </c>
      <c r="B17" s="1349">
        <v>2045876</v>
      </c>
      <c r="C17" s="871">
        <v>2117050</v>
      </c>
      <c r="D17" s="1350">
        <f t="shared" si="1"/>
        <v>-6.1471915975126246E-2</v>
      </c>
      <c r="E17" s="1351">
        <f>C17/B17</f>
        <v>1.0347890096956023</v>
      </c>
      <c r="F17" s="863"/>
      <c r="G17" s="863"/>
      <c r="I17" s="867"/>
      <c r="J17" s="863"/>
      <c r="K17" s="863"/>
      <c r="L17" s="860"/>
      <c r="M17" s="860"/>
      <c r="O17" s="868"/>
    </row>
    <row r="18" spans="1:15" s="712" customFormat="1" ht="21" customHeight="1">
      <c r="A18" s="1348" t="s">
        <v>725</v>
      </c>
      <c r="B18" s="1349">
        <v>2030713</v>
      </c>
      <c r="C18" s="871">
        <v>2311186</v>
      </c>
      <c r="D18" s="1350">
        <f>C18/C17-1</f>
        <v>9.1701187973831422E-2</v>
      </c>
      <c r="E18" s="1351">
        <f>C18/B18</f>
        <v>1.138115528880743</v>
      </c>
      <c r="F18" s="863"/>
      <c r="G18" s="863"/>
      <c r="I18" s="867"/>
      <c r="J18" s="863"/>
      <c r="K18" s="863"/>
      <c r="L18" s="860"/>
      <c r="M18" s="860"/>
      <c r="O18" s="868"/>
    </row>
    <row r="19" spans="1:15" s="712" customFormat="1" ht="23.25">
      <c r="A19" s="1352" t="str">
        <f>+'Resumen EEp'!O5</f>
        <v>Nov.2022</v>
      </c>
      <c r="B19" s="1349">
        <f>+'Resumen EEp'!B65</f>
        <v>2105192.2314231098</v>
      </c>
      <c r="C19" s="871">
        <f>+'Resumen EEp'!D14</f>
        <v>2389813</v>
      </c>
      <c r="D19" s="1350">
        <f>C19/C18-1</f>
        <v>3.4020195691735866E-2</v>
      </c>
      <c r="E19" s="1351">
        <f>C19/B19</f>
        <v>1.1351994199524889</v>
      </c>
      <c r="F19" s="863"/>
      <c r="G19" s="863"/>
      <c r="H19" s="863"/>
      <c r="I19" s="867"/>
      <c r="J19" s="863"/>
      <c r="K19" s="863"/>
      <c r="L19" s="860"/>
      <c r="M19" s="860"/>
    </row>
    <row r="20" spans="1:15" s="712" customFormat="1" ht="45" customHeight="1">
      <c r="A20" s="2137" t="s">
        <v>1081</v>
      </c>
      <c r="B20" s="2138"/>
      <c r="C20" s="2138"/>
      <c r="D20" s="2138"/>
      <c r="E20" s="2138"/>
      <c r="F20" s="863"/>
      <c r="G20" s="863"/>
      <c r="H20" s="863"/>
      <c r="I20" s="867"/>
      <c r="J20" s="863"/>
      <c r="K20" s="863"/>
      <c r="L20" s="860"/>
      <c r="M20" s="860"/>
    </row>
    <row r="21" spans="1:15" s="712" customFormat="1" ht="20.25">
      <c r="A21" s="2139"/>
      <c r="B21" s="2139"/>
      <c r="C21" s="2139"/>
      <c r="D21" s="2139"/>
      <c r="E21" s="2139"/>
      <c r="F21" s="863"/>
      <c r="G21" s="863"/>
      <c r="H21" s="863"/>
      <c r="I21" s="867"/>
      <c r="J21" s="863"/>
      <c r="K21" s="863"/>
      <c r="L21" s="860"/>
      <c r="M21" s="860"/>
    </row>
    <row r="22" spans="1:15" s="712" customFormat="1">
      <c r="B22" s="863"/>
      <c r="C22" s="863"/>
      <c r="D22" s="863"/>
      <c r="E22" s="863"/>
      <c r="F22" s="863"/>
      <c r="G22" s="863"/>
      <c r="H22" s="863"/>
      <c r="I22" s="867"/>
      <c r="J22" s="863"/>
      <c r="K22" s="863"/>
      <c r="M22" s="863"/>
    </row>
    <row r="23" spans="1:15" s="712" customFormat="1">
      <c r="B23" s="863"/>
      <c r="C23" s="863"/>
      <c r="D23" s="863"/>
      <c r="E23" s="863"/>
      <c r="F23" s="863"/>
      <c r="G23" s="863"/>
      <c r="H23" s="863"/>
      <c r="I23" s="867"/>
      <c r="J23" s="863"/>
      <c r="K23" s="863"/>
      <c r="L23" s="863"/>
      <c r="M23" s="863"/>
    </row>
    <row r="24" spans="1:15" s="712" customFormat="1">
      <c r="B24" s="863"/>
      <c r="C24" s="863"/>
      <c r="D24" s="863"/>
      <c r="E24" s="863"/>
      <c r="F24" s="863"/>
      <c r="G24" s="863"/>
      <c r="H24" s="863"/>
      <c r="I24" s="867"/>
      <c r="J24" s="863"/>
      <c r="K24" s="863"/>
      <c r="L24" s="863"/>
      <c r="M24" s="863"/>
    </row>
    <row r="25" spans="1:15" s="712" customFormat="1">
      <c r="B25" s="863"/>
      <c r="C25" s="863"/>
      <c r="D25" s="863"/>
      <c r="E25" s="863"/>
      <c r="F25" s="863"/>
      <c r="G25" s="863"/>
      <c r="H25" s="863"/>
      <c r="I25" s="867"/>
      <c r="J25" s="863"/>
      <c r="K25" s="863"/>
      <c r="L25" s="863"/>
      <c r="M25" s="863"/>
    </row>
    <row r="26" spans="1:15" s="712" customFormat="1">
      <c r="B26" s="863"/>
      <c r="C26" s="863"/>
      <c r="D26" s="863"/>
      <c r="E26" s="863"/>
      <c r="F26" s="863"/>
      <c r="G26" s="863"/>
      <c r="H26" s="863"/>
      <c r="I26" s="867"/>
      <c r="J26" s="863"/>
      <c r="K26" s="863"/>
      <c r="L26" s="863"/>
      <c r="M26" s="863"/>
    </row>
    <row r="27" spans="1:15" s="712" customFormat="1">
      <c r="B27" s="863"/>
      <c r="C27" s="863"/>
      <c r="D27" s="863"/>
      <c r="E27" s="863"/>
      <c r="F27" s="863"/>
      <c r="G27" s="863"/>
      <c r="H27" s="863"/>
      <c r="I27" s="867"/>
      <c r="J27" s="863"/>
      <c r="K27" s="863"/>
      <c r="L27" s="863"/>
      <c r="M27" s="863"/>
    </row>
    <row r="28" spans="1:15" s="712" customFormat="1">
      <c r="B28" s="863"/>
      <c r="C28" s="863"/>
      <c r="D28" s="863"/>
      <c r="E28" s="863"/>
      <c r="F28" s="863"/>
      <c r="G28" s="863"/>
      <c r="H28" s="863"/>
      <c r="I28" s="867"/>
      <c r="J28" s="863"/>
      <c r="K28" s="863"/>
      <c r="L28" s="863"/>
      <c r="M28" s="863"/>
    </row>
    <row r="29" spans="1:15" s="712" customFormat="1">
      <c r="B29" s="863"/>
      <c r="C29" s="863"/>
      <c r="D29" s="863"/>
      <c r="E29" s="863"/>
      <c r="F29" s="863"/>
      <c r="G29" s="863"/>
      <c r="H29" s="863"/>
      <c r="I29" s="867"/>
      <c r="J29" s="863"/>
      <c r="K29" s="863"/>
      <c r="L29" s="863"/>
      <c r="M29" s="863"/>
    </row>
    <row r="30" spans="1:15" s="712" customFormat="1">
      <c r="B30" s="863"/>
      <c r="C30" s="863"/>
      <c r="D30" s="863"/>
      <c r="E30" s="863"/>
      <c r="F30" s="863"/>
      <c r="G30" s="863"/>
      <c r="H30" s="863"/>
      <c r="I30" s="867"/>
      <c r="J30" s="863"/>
      <c r="K30" s="863"/>
      <c r="L30" s="863"/>
      <c r="M30" s="863"/>
    </row>
    <row r="31" spans="1:15" s="712" customFormat="1">
      <c r="B31" s="863"/>
      <c r="C31" s="863"/>
      <c r="D31" s="863"/>
      <c r="E31" s="863"/>
      <c r="F31" s="863"/>
      <c r="G31" s="863"/>
      <c r="H31" s="863"/>
      <c r="I31" s="867"/>
      <c r="J31" s="863"/>
      <c r="K31" s="863"/>
      <c r="L31" s="863"/>
      <c r="M31" s="863"/>
    </row>
    <row r="32" spans="1:15" s="712" customFormat="1">
      <c r="B32" s="863"/>
      <c r="C32" s="863"/>
      <c r="D32" s="863"/>
      <c r="E32" s="863"/>
      <c r="F32" s="863"/>
      <c r="G32" s="863"/>
      <c r="H32" s="863"/>
      <c r="I32" s="867"/>
      <c r="J32" s="863"/>
      <c r="K32" s="863"/>
      <c r="L32" s="863"/>
      <c r="M32" s="863"/>
    </row>
    <row r="33" spans="1:13" s="712" customFormat="1">
      <c r="B33" s="863"/>
      <c r="C33" s="863"/>
      <c r="D33" s="863"/>
      <c r="E33" s="863"/>
      <c r="F33" s="863"/>
      <c r="G33" s="863"/>
      <c r="H33" s="863"/>
      <c r="I33" s="867"/>
      <c r="J33" s="863"/>
      <c r="K33" s="863"/>
      <c r="L33" s="863"/>
      <c r="M33" s="863"/>
    </row>
    <row r="34" spans="1:13" s="712" customFormat="1">
      <c r="B34" s="863"/>
      <c r="C34" s="863"/>
      <c r="D34" s="863"/>
      <c r="E34" s="863"/>
      <c r="F34" s="863"/>
      <c r="G34" s="863"/>
      <c r="H34" s="863"/>
      <c r="I34" s="867"/>
      <c r="J34" s="863"/>
      <c r="K34" s="863"/>
      <c r="L34" s="863"/>
      <c r="M34" s="863"/>
    </row>
    <row r="35" spans="1:13" s="712" customFormat="1">
      <c r="B35" s="863"/>
      <c r="C35" s="863"/>
      <c r="D35" s="863"/>
      <c r="E35" s="863"/>
      <c r="F35" s="863"/>
      <c r="G35" s="863"/>
      <c r="H35" s="863"/>
      <c r="I35" s="867"/>
      <c r="J35" s="863"/>
      <c r="K35" s="863"/>
      <c r="L35" s="863"/>
      <c r="M35" s="863"/>
    </row>
    <row r="36" spans="1:13" s="712" customFormat="1">
      <c r="B36" s="863"/>
      <c r="C36" s="863"/>
      <c r="D36" s="863"/>
      <c r="E36" s="863"/>
      <c r="F36" s="863"/>
      <c r="G36" s="863"/>
      <c r="H36" s="863"/>
      <c r="I36" s="867"/>
      <c r="J36" s="863"/>
      <c r="K36" s="863"/>
      <c r="L36" s="863"/>
      <c r="M36" s="863"/>
    </row>
    <row r="37" spans="1:13" s="712" customFormat="1">
      <c r="B37" s="863"/>
      <c r="C37" s="863"/>
      <c r="D37" s="863"/>
      <c r="E37" s="863"/>
      <c r="F37" s="863"/>
      <c r="G37" s="863"/>
      <c r="H37" s="863"/>
      <c r="I37" s="867"/>
      <c r="J37" s="863"/>
      <c r="K37" s="863"/>
      <c r="L37" s="863"/>
      <c r="M37" s="863"/>
    </row>
    <row r="38" spans="1:13" s="712" customFormat="1">
      <c r="B38" s="863"/>
      <c r="C38" s="863"/>
      <c r="D38" s="863"/>
      <c r="E38" s="863"/>
      <c r="F38" s="863"/>
      <c r="G38" s="863"/>
      <c r="H38" s="863"/>
      <c r="I38" s="867"/>
      <c r="J38" s="863"/>
      <c r="K38" s="863"/>
      <c r="L38" s="863"/>
      <c r="M38" s="863"/>
    </row>
    <row r="39" spans="1:13" s="712" customFormat="1">
      <c r="B39" s="863"/>
      <c r="C39" s="863"/>
      <c r="D39" s="863"/>
      <c r="E39" s="863"/>
      <c r="I39" s="867"/>
    </row>
    <row r="40" spans="1:13" s="712" customFormat="1">
      <c r="B40" s="863"/>
      <c r="C40" s="863"/>
      <c r="D40" s="863"/>
      <c r="E40" s="863"/>
      <c r="I40" s="867"/>
    </row>
    <row r="41" spans="1:13" s="712" customFormat="1">
      <c r="I41" s="867"/>
    </row>
    <row r="42" spans="1:13" s="712" customFormat="1">
      <c r="I42" s="867"/>
    </row>
    <row r="43" spans="1:13" s="712" customFormat="1">
      <c r="I43" s="867"/>
    </row>
    <row r="44" spans="1:13" s="712" customFormat="1">
      <c r="I44" s="867"/>
    </row>
    <row r="45" spans="1:13">
      <c r="A45" s="712"/>
      <c r="B45" s="712"/>
      <c r="C45" s="712"/>
      <c r="D45" s="712"/>
      <c r="E45" s="712"/>
    </row>
    <row r="46" spans="1:13">
      <c r="A46" s="712"/>
      <c r="B46" s="712"/>
      <c r="C46" s="712"/>
      <c r="D46" s="712"/>
      <c r="E46" s="712"/>
    </row>
  </sheetData>
  <mergeCells count="4">
    <mergeCell ref="A1:M1"/>
    <mergeCell ref="A20:E20"/>
    <mergeCell ref="A21:E21"/>
    <mergeCell ref="A2:M2"/>
  </mergeCells>
  <conditionalFormatting sqref="C19">
    <cfRule type="cellIs" dxfId="406" priority="1" operator="equal">
      <formula>0</formula>
    </cfRule>
  </conditionalFormatting>
  <printOptions horizontalCentered="1" verticalCentered="1"/>
  <pageMargins left="0.4" right="0.4" top="0.25" bottom="0.25" header="0.31496062992126" footer="0.31496062992126"/>
  <pageSetup scale="37" orientation="landscape" r:id="rId1"/>
  <drawing r:id="rId2"/>
  <tableParts count="1">
    <tablePart r:id="rId3"/>
  </tablePart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1">
    <tabColor theme="1" tint="0.34998626667073579"/>
    <pageSetUpPr fitToPage="1"/>
  </sheetPr>
  <dimension ref="A1:AQ50"/>
  <sheetViews>
    <sheetView showGridLines="0" view="pageBreakPreview" topLeftCell="A16" zoomScale="55" zoomScaleNormal="100" zoomScaleSheetLayoutView="55" workbookViewId="0">
      <selection activeCell="M60" sqref="M60"/>
    </sheetView>
  </sheetViews>
  <sheetFormatPr baseColWidth="10" defaultColWidth="11.5703125" defaultRowHeight="15"/>
  <cols>
    <col min="1" max="1" width="16.28515625" style="41" customWidth="1"/>
    <col min="2" max="2" width="27.28515625" style="41" customWidth="1"/>
    <col min="3" max="3" width="20.42578125" style="41" customWidth="1"/>
    <col min="4" max="4" width="23" style="41" customWidth="1"/>
    <col min="5" max="5" width="20.5703125" style="41" customWidth="1"/>
    <col min="6" max="6" width="22.5703125" style="41" customWidth="1"/>
    <col min="7" max="7" width="27" style="41" customWidth="1"/>
    <col min="8" max="8" width="17.28515625" style="41" customWidth="1"/>
    <col min="9" max="9" width="22.42578125" style="41" customWidth="1"/>
    <col min="10" max="10" width="21.28515625" style="41" customWidth="1"/>
    <col min="11" max="11" width="27" style="41" customWidth="1"/>
    <col min="12" max="12" width="18.28515625" style="41" customWidth="1"/>
    <col min="13" max="13" width="6.42578125" style="41" customWidth="1"/>
    <col min="14" max="14" width="23.28515625" style="41" customWidth="1"/>
    <col min="15" max="15" width="33.140625" style="21" customWidth="1"/>
    <col min="16" max="16" width="15.42578125" style="41" bestFit="1" customWidth="1"/>
    <col min="17" max="17" width="15.42578125" style="191" customWidth="1"/>
    <col min="18" max="18" width="11.5703125" style="97"/>
    <col min="19" max="19" width="13.85546875" style="41" customWidth="1"/>
    <col min="20" max="20" width="18.28515625" style="41" customWidth="1"/>
    <col min="21" max="33" width="11.5703125" style="41"/>
    <col min="34" max="36" width="15.140625" style="41" customWidth="1"/>
    <col min="37" max="37" width="20.85546875" style="41" customWidth="1"/>
    <col min="38" max="39" width="11.5703125" style="41"/>
    <col min="40" max="43" width="0" style="41" hidden="1" customWidth="1"/>
    <col min="44" max="16384" width="11.5703125" style="41"/>
  </cols>
  <sheetData>
    <row r="1" spans="1:43" s="1759" customFormat="1" ht="85.5" customHeight="1">
      <c r="A1" s="2141" t="s">
        <v>749</v>
      </c>
      <c r="B1" s="2141"/>
      <c r="C1" s="2141"/>
      <c r="D1" s="2141"/>
      <c r="E1" s="2141"/>
      <c r="F1" s="2141"/>
      <c r="G1" s="2141"/>
      <c r="H1" s="2141"/>
      <c r="I1" s="2141"/>
      <c r="J1" s="2141"/>
      <c r="K1" s="2141"/>
      <c r="L1" s="2141"/>
      <c r="O1" s="1831"/>
      <c r="R1" s="1832"/>
    </row>
    <row r="2" spans="1:43" s="1759" customFormat="1" ht="37.5" customHeight="1">
      <c r="A2" s="2146" t="str">
        <f>+'Resumen EEp'!O3</f>
        <v>Período: Noviembre 2022</v>
      </c>
      <c r="B2" s="2146"/>
      <c r="C2" s="2146"/>
      <c r="D2" s="2146"/>
      <c r="E2" s="2146"/>
      <c r="F2" s="2146"/>
      <c r="G2" s="2146"/>
      <c r="H2" s="2146"/>
      <c r="I2" s="2146"/>
      <c r="J2" s="2146"/>
      <c r="K2" s="2146"/>
      <c r="L2" s="2146"/>
      <c r="O2" s="1831"/>
      <c r="R2" s="1832"/>
    </row>
    <row r="3" spans="1:43" s="191" customFormat="1" ht="22.5" customHeight="1">
      <c r="O3" s="21"/>
      <c r="R3" s="97"/>
    </row>
    <row r="4" spans="1:43" ht="49.5" customHeight="1">
      <c r="A4" s="1833" t="s">
        <v>460</v>
      </c>
      <c r="B4" s="1834" t="s">
        <v>411</v>
      </c>
      <c r="C4" s="1835" t="s">
        <v>8</v>
      </c>
      <c r="D4" s="1835" t="s">
        <v>79</v>
      </c>
      <c r="E4" s="1835" t="s">
        <v>461</v>
      </c>
      <c r="F4" s="1835" t="s">
        <v>41</v>
      </c>
      <c r="G4" s="1835" t="s">
        <v>463</v>
      </c>
      <c r="H4" s="11"/>
      <c r="N4" s="154"/>
      <c r="O4" s="305"/>
      <c r="P4" s="154"/>
      <c r="Q4" s="154"/>
      <c r="R4" s="263"/>
      <c r="S4" s="154"/>
      <c r="T4" s="154"/>
      <c r="U4" s="154"/>
      <c r="V4" s="154"/>
    </row>
    <row r="5" spans="1:43" ht="20.100000000000001" customHeight="1">
      <c r="A5" s="872" t="s">
        <v>80</v>
      </c>
      <c r="B5" s="873">
        <f>+D5+F5</f>
        <v>41572</v>
      </c>
      <c r="C5" s="874">
        <f t="shared" ref="C5:C20" si="0">+B5/$B$21</f>
        <v>1.7395503330176879E-2</v>
      </c>
      <c r="D5" s="875">
        <f>+'Resumen EEp'!F51</f>
        <v>23839</v>
      </c>
      <c r="E5" s="876">
        <f>D5/B5</f>
        <v>0.57343885307418452</v>
      </c>
      <c r="F5" s="875">
        <f>+'Resumen EEp'!G51</f>
        <v>17733</v>
      </c>
      <c r="G5" s="876">
        <f>+F5/B5</f>
        <v>0.42656114692581543</v>
      </c>
      <c r="H5" s="11"/>
      <c r="I5" s="157"/>
      <c r="K5" s="90"/>
      <c r="N5" s="154"/>
      <c r="O5" s="305"/>
      <c r="P5" s="154"/>
      <c r="Q5" s="154"/>
      <c r="R5" s="263"/>
      <c r="S5" s="154"/>
      <c r="T5" s="154"/>
      <c r="U5" s="154"/>
      <c r="V5" s="154"/>
      <c r="AN5" s="2144" t="s">
        <v>77</v>
      </c>
      <c r="AO5" s="2145"/>
      <c r="AP5" s="2145"/>
    </row>
    <row r="6" spans="1:43" ht="20.100000000000001" customHeight="1">
      <c r="A6" s="872" t="s">
        <v>16</v>
      </c>
      <c r="B6" s="873">
        <f t="shared" ref="B6:B20" si="1">+D6+F6</f>
        <v>295089</v>
      </c>
      <c r="C6" s="874">
        <f t="shared" si="0"/>
        <v>0.12347786207540087</v>
      </c>
      <c r="D6" s="875">
        <f>+'Resumen EEp'!F52</f>
        <v>160002</v>
      </c>
      <c r="E6" s="876">
        <f t="shared" ref="E6:E21" si="2">D6/B6</f>
        <v>0.54221607718349374</v>
      </c>
      <c r="F6" s="875">
        <f>+'Resumen EEp'!G52</f>
        <v>135087</v>
      </c>
      <c r="G6" s="876">
        <f t="shared" ref="G6:G21" si="3">+F6/B6</f>
        <v>0.45778392281650621</v>
      </c>
      <c r="H6" s="11"/>
      <c r="I6" s="244"/>
      <c r="J6" s="245"/>
      <c r="K6" s="246"/>
      <c r="L6" s="244"/>
      <c r="M6" s="247"/>
      <c r="N6" s="319"/>
      <c r="O6" s="320"/>
      <c r="P6" s="319"/>
      <c r="Q6" s="319"/>
      <c r="R6" s="321"/>
      <c r="S6" s="154"/>
      <c r="T6" s="154"/>
      <c r="U6" s="154"/>
      <c r="V6" s="154"/>
      <c r="AN6" s="52" t="s">
        <v>78</v>
      </c>
      <c r="AO6" s="52" t="s">
        <v>79</v>
      </c>
      <c r="AP6" s="52" t="s">
        <v>41</v>
      </c>
    </row>
    <row r="7" spans="1:43" ht="20.100000000000001" customHeight="1">
      <c r="A7" s="872" t="s">
        <v>17</v>
      </c>
      <c r="B7" s="873">
        <f t="shared" si="1"/>
        <v>370822</v>
      </c>
      <c r="C7" s="874">
        <f t="shared" si="0"/>
        <v>0.15516778927891012</v>
      </c>
      <c r="D7" s="875">
        <f>+'Resumen EEp'!F53</f>
        <v>195369</v>
      </c>
      <c r="E7" s="876">
        <f t="shared" si="2"/>
        <v>0.52685385440993249</v>
      </c>
      <c r="F7" s="875">
        <f>+'Resumen EEp'!G53</f>
        <v>175453</v>
      </c>
      <c r="G7" s="876">
        <f t="shared" si="3"/>
        <v>0.47314614559006746</v>
      </c>
      <c r="H7" s="11"/>
      <c r="I7" s="244"/>
      <c r="J7" s="245"/>
      <c r="K7" s="245"/>
      <c r="L7" s="245"/>
      <c r="M7" s="247"/>
      <c r="N7" s="124"/>
      <c r="O7" s="322"/>
      <c r="P7" s="124"/>
      <c r="Q7" s="124"/>
      <c r="R7" s="263"/>
      <c r="S7" s="154"/>
      <c r="T7" s="154"/>
      <c r="U7" s="154"/>
      <c r="V7" s="154"/>
      <c r="AN7" s="53" t="s">
        <v>80</v>
      </c>
      <c r="AO7" s="32">
        <v>13968</v>
      </c>
      <c r="AP7" s="32">
        <f>8829*-1</f>
        <v>-8829</v>
      </c>
    </row>
    <row r="8" spans="1:43" ht="20.100000000000001" customHeight="1">
      <c r="A8" s="872" t="s">
        <v>18</v>
      </c>
      <c r="B8" s="873">
        <f t="shared" si="1"/>
        <v>364924</v>
      </c>
      <c r="C8" s="874">
        <f t="shared" si="0"/>
        <v>0.15269981375111777</v>
      </c>
      <c r="D8" s="875">
        <f>+'Resumen EEp'!F54</f>
        <v>192370</v>
      </c>
      <c r="E8" s="876">
        <f t="shared" si="2"/>
        <v>0.52715085880895751</v>
      </c>
      <c r="F8" s="875">
        <f>+'Resumen EEp'!G54</f>
        <v>172554</v>
      </c>
      <c r="G8" s="876">
        <f t="shared" si="3"/>
        <v>0.47284914119104254</v>
      </c>
      <c r="H8" s="11"/>
      <c r="I8" s="244"/>
      <c r="J8" s="245"/>
      <c r="K8" s="245"/>
      <c r="L8" s="245"/>
      <c r="M8" s="247"/>
      <c r="N8" s="157"/>
      <c r="O8" s="323"/>
      <c r="P8" s="157"/>
      <c r="Q8" s="157"/>
      <c r="R8" s="263"/>
      <c r="S8" s="154"/>
      <c r="T8" s="154"/>
      <c r="U8" s="154"/>
      <c r="V8" s="154"/>
      <c r="AN8" s="53" t="s">
        <v>16</v>
      </c>
      <c r="AO8" s="32">
        <v>94691</v>
      </c>
      <c r="AP8" s="32">
        <f>65301*-1</f>
        <v>-65301</v>
      </c>
    </row>
    <row r="9" spans="1:43" ht="20.100000000000001" customHeight="1">
      <c r="A9" s="872" t="s">
        <v>19</v>
      </c>
      <c r="B9" s="873">
        <f t="shared" si="1"/>
        <v>302738</v>
      </c>
      <c r="C9" s="874">
        <f t="shared" si="0"/>
        <v>0.1266785309143435</v>
      </c>
      <c r="D9" s="875">
        <f>+'Resumen EEp'!F55</f>
        <v>159345</v>
      </c>
      <c r="E9" s="876">
        <f t="shared" si="2"/>
        <v>0.5263462135575977</v>
      </c>
      <c r="F9" s="875">
        <f>+'Resumen EEp'!G55</f>
        <v>143393</v>
      </c>
      <c r="G9" s="876">
        <f t="shared" si="3"/>
        <v>0.47365378644240236</v>
      </c>
      <c r="H9" s="11"/>
      <c r="I9" s="244"/>
      <c r="J9" s="245"/>
      <c r="K9" s="245"/>
      <c r="L9" s="245"/>
      <c r="M9" s="247"/>
      <c r="N9" s="154"/>
      <c r="O9" s="305"/>
      <c r="P9" s="154"/>
      <c r="Q9" s="154"/>
      <c r="R9" s="263"/>
      <c r="S9" s="154"/>
      <c r="T9" s="154"/>
      <c r="U9" s="154"/>
      <c r="V9" s="154"/>
      <c r="AN9" s="53" t="s">
        <v>17</v>
      </c>
      <c r="AO9" s="32">
        <v>114856</v>
      </c>
      <c r="AP9" s="32">
        <v>-87226</v>
      </c>
      <c r="AQ9" s="32" t="e">
        <f t="shared" ref="AQ9:AQ21" si="4">AP9*$C$34</f>
        <v>#VALUE!</v>
      </c>
    </row>
    <row r="10" spans="1:43" ht="20.100000000000001" customHeight="1">
      <c r="A10" s="872" t="s">
        <v>20</v>
      </c>
      <c r="B10" s="873">
        <f t="shared" si="1"/>
        <v>275231</v>
      </c>
      <c r="C10" s="874">
        <f t="shared" si="0"/>
        <v>0.11516842531193863</v>
      </c>
      <c r="D10" s="875">
        <f>+'Resumen EEp'!F56</f>
        <v>146471</v>
      </c>
      <c r="E10" s="876">
        <f t="shared" si="2"/>
        <v>0.53217479135707824</v>
      </c>
      <c r="F10" s="875">
        <f>+'Resumen EEp'!G56</f>
        <v>128760</v>
      </c>
      <c r="G10" s="876">
        <f t="shared" si="3"/>
        <v>0.46782520864292176</v>
      </c>
      <c r="H10" s="11"/>
      <c r="I10" s="244"/>
      <c r="J10" s="245"/>
      <c r="K10" s="245"/>
      <c r="L10" s="245"/>
      <c r="M10" s="247"/>
      <c r="N10" s="157"/>
      <c r="O10" s="305"/>
      <c r="P10" s="154"/>
      <c r="Q10" s="154"/>
      <c r="R10" s="263"/>
      <c r="S10" s="154"/>
      <c r="T10" s="154"/>
      <c r="U10" s="154"/>
      <c r="V10" s="154"/>
      <c r="AN10" s="53" t="s">
        <v>18</v>
      </c>
      <c r="AO10" s="32">
        <v>110599</v>
      </c>
      <c r="AP10" s="32">
        <v>-88163</v>
      </c>
      <c r="AQ10" s="32" t="e">
        <f t="shared" si="4"/>
        <v>#VALUE!</v>
      </c>
    </row>
    <row r="11" spans="1:43" ht="20.100000000000001" customHeight="1">
      <c r="A11" s="872" t="s">
        <v>21</v>
      </c>
      <c r="B11" s="873">
        <f t="shared" si="1"/>
        <v>219165</v>
      </c>
      <c r="C11" s="874">
        <f t="shared" si="0"/>
        <v>9.1708012300544012E-2</v>
      </c>
      <c r="D11" s="875">
        <f>+'Resumen EEp'!F57</f>
        <v>118801</v>
      </c>
      <c r="E11" s="876">
        <f t="shared" si="2"/>
        <v>0.54206191682066018</v>
      </c>
      <c r="F11" s="875">
        <f>+'Resumen EEp'!G57</f>
        <v>100364</v>
      </c>
      <c r="G11" s="876">
        <f t="shared" si="3"/>
        <v>0.45793808317933976</v>
      </c>
      <c r="H11" s="11"/>
      <c r="I11" s="244"/>
      <c r="J11" s="245"/>
      <c r="K11" s="245"/>
      <c r="L11" s="245"/>
      <c r="M11" s="247"/>
      <c r="N11" s="157"/>
      <c r="O11" s="305"/>
      <c r="P11" s="154"/>
      <c r="Q11" s="154"/>
      <c r="R11" s="263"/>
      <c r="S11" s="154"/>
      <c r="T11" s="154"/>
      <c r="U11" s="154"/>
      <c r="V11" s="154"/>
      <c r="AN11" s="53" t="s">
        <v>19</v>
      </c>
      <c r="AO11" s="32">
        <v>94068</v>
      </c>
      <c r="AP11" s="32">
        <v>-78209</v>
      </c>
      <c r="AQ11" s="32" t="e">
        <f t="shared" si="4"/>
        <v>#VALUE!</v>
      </c>
    </row>
    <row r="12" spans="1:43" ht="20.100000000000001" customHeight="1">
      <c r="A12" s="872" t="s">
        <v>22</v>
      </c>
      <c r="B12" s="873">
        <f t="shared" si="1"/>
        <v>180211</v>
      </c>
      <c r="C12" s="874">
        <f t="shared" si="0"/>
        <v>7.5407992173446209E-2</v>
      </c>
      <c r="D12" s="875">
        <f>+'Resumen EEp'!F58</f>
        <v>99279</v>
      </c>
      <c r="E12" s="876">
        <f t="shared" si="2"/>
        <v>0.5509042178335396</v>
      </c>
      <c r="F12" s="875">
        <f>+'Resumen EEp'!G58</f>
        <v>80932</v>
      </c>
      <c r="G12" s="876">
        <f t="shared" si="3"/>
        <v>0.4490957821664604</v>
      </c>
      <c r="H12" s="11"/>
      <c r="I12" s="244"/>
      <c r="J12" s="245"/>
      <c r="K12" s="245"/>
      <c r="L12" s="245"/>
      <c r="M12" s="247"/>
      <c r="N12" s="154"/>
      <c r="O12" s="305"/>
      <c r="P12" s="154"/>
      <c r="Q12" s="154"/>
      <c r="R12" s="263"/>
      <c r="S12" s="154"/>
      <c r="T12" s="154"/>
      <c r="U12" s="154"/>
      <c r="V12" s="154"/>
      <c r="AN12" s="53" t="s">
        <v>20</v>
      </c>
      <c r="AO12" s="32">
        <v>82896</v>
      </c>
      <c r="AP12" s="32">
        <v>-70646</v>
      </c>
      <c r="AQ12" s="32" t="e">
        <f t="shared" si="4"/>
        <v>#VALUE!</v>
      </c>
    </row>
    <row r="13" spans="1:43" ht="20.100000000000001" customHeight="1">
      <c r="A13" s="872" t="s">
        <v>23</v>
      </c>
      <c r="B13" s="873">
        <f t="shared" si="1"/>
        <v>143345</v>
      </c>
      <c r="C13" s="874">
        <f t="shared" si="0"/>
        <v>5.9981680575007336E-2</v>
      </c>
      <c r="D13" s="875">
        <f>+'Resumen EEp'!F59</f>
        <v>79643</v>
      </c>
      <c r="E13" s="876">
        <f t="shared" si="2"/>
        <v>0.55560361365935329</v>
      </c>
      <c r="F13" s="875">
        <f>+'Resumen EEp'!G59</f>
        <v>63702</v>
      </c>
      <c r="G13" s="876">
        <f t="shared" si="3"/>
        <v>0.44439638634064671</v>
      </c>
      <c r="H13" s="11"/>
      <c r="I13" s="244"/>
      <c r="J13" s="245"/>
      <c r="K13" s="245"/>
      <c r="L13" s="245"/>
      <c r="M13" s="247"/>
      <c r="N13" s="154"/>
      <c r="O13" s="305"/>
      <c r="P13" s="154"/>
      <c r="Q13" s="154"/>
      <c r="R13" s="263"/>
      <c r="S13" s="154"/>
      <c r="T13" s="154"/>
      <c r="U13" s="154"/>
      <c r="V13" s="154"/>
      <c r="AN13" s="53" t="s">
        <v>21</v>
      </c>
      <c r="AO13" s="32">
        <v>68381</v>
      </c>
      <c r="AP13" s="32">
        <v>-56998</v>
      </c>
      <c r="AQ13" s="32" t="e">
        <f t="shared" si="4"/>
        <v>#VALUE!</v>
      </c>
    </row>
    <row r="14" spans="1:43" ht="20.100000000000001" customHeight="1">
      <c r="A14" s="872" t="s">
        <v>24</v>
      </c>
      <c r="B14" s="873">
        <f t="shared" si="1"/>
        <v>88774</v>
      </c>
      <c r="C14" s="874">
        <f t="shared" si="0"/>
        <v>3.7146839522590264E-2</v>
      </c>
      <c r="D14" s="875">
        <f>+'Resumen EEp'!F60</f>
        <v>50377</v>
      </c>
      <c r="E14" s="876">
        <f t="shared" si="2"/>
        <v>0.56747471106405023</v>
      </c>
      <c r="F14" s="875">
        <f>+'Resumen EEp'!G60</f>
        <v>38397</v>
      </c>
      <c r="G14" s="876">
        <f t="shared" si="3"/>
        <v>0.43252528893594971</v>
      </c>
      <c r="H14" s="11"/>
      <c r="I14" s="244"/>
      <c r="J14" s="245"/>
      <c r="K14" s="246"/>
      <c r="L14" s="244"/>
      <c r="M14" s="247"/>
      <c r="N14" s="154"/>
      <c r="O14" s="305"/>
      <c r="P14" s="154"/>
      <c r="Q14" s="154"/>
      <c r="R14" s="263"/>
      <c r="S14" s="154"/>
      <c r="T14" s="154"/>
      <c r="U14" s="154"/>
      <c r="V14" s="154"/>
      <c r="AN14" s="53" t="s">
        <v>22</v>
      </c>
      <c r="AO14" s="32">
        <v>53231</v>
      </c>
      <c r="AP14" s="32">
        <v>-40454</v>
      </c>
      <c r="AQ14" s="32" t="e">
        <f t="shared" si="4"/>
        <v>#VALUE!</v>
      </c>
    </row>
    <row r="15" spans="1:43" ht="20.100000000000001" customHeight="1">
      <c r="A15" s="872" t="s">
        <v>81</v>
      </c>
      <c r="B15" s="873">
        <f t="shared" si="1"/>
        <v>53615</v>
      </c>
      <c r="C15" s="874">
        <f t="shared" si="0"/>
        <v>2.2434809752896984E-2</v>
      </c>
      <c r="D15" s="875">
        <f>+'Resumen EEp'!F61</f>
        <v>31625</v>
      </c>
      <c r="E15" s="876">
        <f t="shared" si="2"/>
        <v>0.58985358575025648</v>
      </c>
      <c r="F15" s="875">
        <f>+'Resumen EEp'!G61</f>
        <v>21990</v>
      </c>
      <c r="G15" s="876">
        <f t="shared" si="3"/>
        <v>0.41014641424974352</v>
      </c>
      <c r="H15" s="11"/>
      <c r="I15" s="244"/>
      <c r="J15" s="245"/>
      <c r="K15" s="246"/>
      <c r="L15" s="244"/>
      <c r="M15" s="247"/>
      <c r="N15" s="154"/>
      <c r="O15" s="305"/>
      <c r="P15" s="154"/>
      <c r="Q15" s="154"/>
      <c r="R15" s="263"/>
      <c r="S15" s="154"/>
      <c r="T15" s="154"/>
      <c r="U15" s="154"/>
      <c r="V15" s="154"/>
      <c r="AN15" s="53" t="s">
        <v>23</v>
      </c>
      <c r="AO15" s="32">
        <v>39299</v>
      </c>
      <c r="AP15" s="32">
        <v>-25509</v>
      </c>
      <c r="AQ15" s="32" t="e">
        <f t="shared" si="4"/>
        <v>#VALUE!</v>
      </c>
    </row>
    <row r="16" spans="1:43" ht="20.100000000000001" customHeight="1">
      <c r="A16" s="872" t="s">
        <v>82</v>
      </c>
      <c r="B16" s="873">
        <f t="shared" si="1"/>
        <v>28882</v>
      </c>
      <c r="C16" s="874">
        <f t="shared" si="0"/>
        <v>1.2085464427551445E-2</v>
      </c>
      <c r="D16" s="875">
        <f>+'Resumen EEp'!F62</f>
        <v>17410</v>
      </c>
      <c r="E16" s="876">
        <f t="shared" si="2"/>
        <v>0.6027975901945849</v>
      </c>
      <c r="F16" s="875">
        <f>+'Resumen EEp'!G62</f>
        <v>11472</v>
      </c>
      <c r="G16" s="876">
        <f t="shared" si="3"/>
        <v>0.39720240980541516</v>
      </c>
      <c r="H16" s="11"/>
      <c r="I16" s="244"/>
      <c r="J16" s="245"/>
      <c r="K16" s="246"/>
      <c r="L16" s="244"/>
      <c r="M16" s="247"/>
      <c r="N16" s="154"/>
      <c r="O16" s="305"/>
      <c r="P16" s="154"/>
      <c r="Q16" s="154"/>
      <c r="R16" s="263"/>
      <c r="S16" s="154"/>
      <c r="T16" s="154"/>
      <c r="U16" s="154"/>
      <c r="V16" s="154"/>
      <c r="AN16" s="53" t="s">
        <v>24</v>
      </c>
      <c r="AO16" s="32">
        <v>25049</v>
      </c>
      <c r="AP16" s="32">
        <v>-13161</v>
      </c>
      <c r="AQ16" s="32" t="e">
        <f t="shared" si="4"/>
        <v>#VALUE!</v>
      </c>
    </row>
    <row r="17" spans="1:43" ht="20.100000000000001" customHeight="1">
      <c r="A17" s="872" t="s">
        <v>83</v>
      </c>
      <c r="B17" s="873">
        <f t="shared" si="1"/>
        <v>14052</v>
      </c>
      <c r="C17" s="874">
        <f t="shared" si="0"/>
        <v>5.8799579716069831E-3</v>
      </c>
      <c r="D17" s="875">
        <f>+'Resumen EEp'!F63</f>
        <v>8323</v>
      </c>
      <c r="E17" s="876">
        <f t="shared" si="2"/>
        <v>0.59230002846569885</v>
      </c>
      <c r="F17" s="875">
        <f>+'Resumen EEp'!G63</f>
        <v>5729</v>
      </c>
      <c r="G17" s="876">
        <f t="shared" si="3"/>
        <v>0.40769997153430115</v>
      </c>
      <c r="H17" s="11"/>
      <c r="I17" s="244"/>
      <c r="J17" s="248"/>
      <c r="K17" s="246"/>
      <c r="L17" s="244"/>
      <c r="M17" s="247"/>
      <c r="N17" s="154"/>
      <c r="O17" s="305"/>
      <c r="P17" s="154"/>
      <c r="Q17" s="154"/>
      <c r="R17" s="263"/>
      <c r="S17" s="154"/>
      <c r="T17" s="154"/>
      <c r="U17" s="154"/>
      <c r="V17" s="154"/>
      <c r="AN17" s="53" t="s">
        <v>81</v>
      </c>
      <c r="AO17" s="32">
        <v>13405</v>
      </c>
      <c r="AP17" s="32">
        <v>-5601</v>
      </c>
      <c r="AQ17" s="32" t="e">
        <f t="shared" si="4"/>
        <v>#VALUE!</v>
      </c>
    </row>
    <row r="18" spans="1:43" ht="20.100000000000001" customHeight="1">
      <c r="A18" s="872" t="s">
        <v>84</v>
      </c>
      <c r="B18" s="873">
        <f t="shared" si="1"/>
        <v>6958</v>
      </c>
      <c r="C18" s="874">
        <f t="shared" si="0"/>
        <v>2.9115248766326068E-3</v>
      </c>
      <c r="D18" s="875">
        <f>+'Resumen EEp'!F64</f>
        <v>4064</v>
      </c>
      <c r="E18" s="876">
        <f t="shared" si="2"/>
        <v>0.58407588387467668</v>
      </c>
      <c r="F18" s="875">
        <f>+'Resumen EEp'!G64</f>
        <v>2894</v>
      </c>
      <c r="G18" s="876">
        <f t="shared" si="3"/>
        <v>0.41592411612532337</v>
      </c>
      <c r="H18" s="11"/>
      <c r="I18" s="244"/>
      <c r="J18" s="248"/>
      <c r="K18" s="246"/>
      <c r="L18" s="244"/>
      <c r="M18" s="247"/>
      <c r="N18" s="157"/>
      <c r="O18" s="305"/>
      <c r="P18" s="154"/>
      <c r="Q18" s="154"/>
      <c r="R18" s="263"/>
      <c r="S18" s="154"/>
      <c r="T18" s="154"/>
      <c r="U18" s="154"/>
      <c r="V18" s="154"/>
      <c r="AN18" s="53" t="s">
        <v>82</v>
      </c>
      <c r="AO18" s="32">
        <v>7875</v>
      </c>
      <c r="AP18" s="32">
        <v>-2898</v>
      </c>
      <c r="AQ18" s="32" t="e">
        <f t="shared" si="4"/>
        <v>#VALUE!</v>
      </c>
    </row>
    <row r="19" spans="1:43" ht="20.100000000000001" customHeight="1">
      <c r="A19" s="872" t="s">
        <v>85</v>
      </c>
      <c r="B19" s="873">
        <f t="shared" si="1"/>
        <v>4433</v>
      </c>
      <c r="C19" s="874">
        <f t="shared" si="0"/>
        <v>1.8549568522725419E-3</v>
      </c>
      <c r="D19" s="875">
        <f>+'Resumen EEp'!F65</f>
        <v>2453</v>
      </c>
      <c r="E19" s="876">
        <f t="shared" si="2"/>
        <v>0.5533498759305211</v>
      </c>
      <c r="F19" s="875">
        <f>+'Resumen EEp'!G65</f>
        <v>1980</v>
      </c>
      <c r="G19" s="876">
        <f t="shared" si="3"/>
        <v>0.4466501240694789</v>
      </c>
      <c r="H19" s="11"/>
      <c r="I19" s="244"/>
      <c r="J19" s="248"/>
      <c r="K19" s="246"/>
      <c r="L19" s="244"/>
      <c r="M19" s="247"/>
      <c r="N19" s="157"/>
      <c r="O19" s="305"/>
      <c r="P19" s="154"/>
      <c r="Q19" s="154"/>
      <c r="R19" s="263"/>
      <c r="S19" s="154"/>
      <c r="T19" s="154"/>
      <c r="U19" s="154"/>
      <c r="V19" s="154"/>
      <c r="AN19" s="53" t="s">
        <v>83</v>
      </c>
      <c r="AO19" s="32">
        <v>3939</v>
      </c>
      <c r="AP19" s="32">
        <v>-1434</v>
      </c>
      <c r="AQ19" s="32" t="e">
        <f t="shared" si="4"/>
        <v>#VALUE!</v>
      </c>
    </row>
    <row r="20" spans="1:43" ht="23.25" customHeight="1">
      <c r="A20" s="872" t="s">
        <v>400</v>
      </c>
      <c r="B20" s="873">
        <f t="shared" si="1"/>
        <v>2</v>
      </c>
      <c r="C20" s="874">
        <f t="shared" si="0"/>
        <v>8.3688556384955639E-7</v>
      </c>
      <c r="D20" s="875">
        <f>+'Resumen EEp'!F66</f>
        <v>2</v>
      </c>
      <c r="E20" s="876">
        <f t="shared" si="2"/>
        <v>1</v>
      </c>
      <c r="F20" s="875">
        <f>+'Resumen EEp'!G66</f>
        <v>0</v>
      </c>
      <c r="G20" s="876">
        <f t="shared" si="3"/>
        <v>0</v>
      </c>
      <c r="H20" s="11"/>
      <c r="I20" s="244"/>
      <c r="J20" s="248"/>
      <c r="K20" s="246"/>
      <c r="L20" s="244"/>
      <c r="M20" s="247"/>
      <c r="N20" s="154"/>
      <c r="O20" s="305"/>
      <c r="P20" s="154"/>
      <c r="Q20" s="154"/>
      <c r="R20" s="263"/>
      <c r="S20" s="154"/>
      <c r="T20" s="154"/>
      <c r="U20" s="154"/>
      <c r="V20" s="154"/>
      <c r="AN20" s="53" t="s">
        <v>84</v>
      </c>
      <c r="AO20" s="32">
        <v>1841</v>
      </c>
      <c r="AP20" s="32">
        <v>-673</v>
      </c>
      <c r="AQ20" s="32" t="e">
        <f t="shared" si="4"/>
        <v>#VALUE!</v>
      </c>
    </row>
    <row r="21" spans="1:43" ht="21">
      <c r="A21" s="877" t="s">
        <v>1</v>
      </c>
      <c r="B21" s="878">
        <f>SUM(B5:B20)</f>
        <v>2389813</v>
      </c>
      <c r="C21" s="879">
        <f>SUM(C5:C19)</f>
        <v>0.99999916311443604</v>
      </c>
      <c r="D21" s="880">
        <f>SUM(D5:D20)</f>
        <v>1289373</v>
      </c>
      <c r="E21" s="881">
        <f t="shared" si="2"/>
        <v>0.53952882505869704</v>
      </c>
      <c r="F21" s="880">
        <f>SUM(F5:F20)</f>
        <v>1100440</v>
      </c>
      <c r="G21" s="881">
        <f t="shared" si="3"/>
        <v>0.46047117494130296</v>
      </c>
      <c r="H21" s="11"/>
      <c r="I21" s="31"/>
      <c r="J21" s="30"/>
      <c r="L21" s="29"/>
      <c r="N21" s="265"/>
      <c r="O21" s="304"/>
      <c r="P21" s="154"/>
      <c r="Q21" s="154"/>
      <c r="R21" s="263"/>
      <c r="S21" s="154"/>
      <c r="T21" s="154"/>
      <c r="U21" s="154"/>
      <c r="V21" s="154"/>
      <c r="AN21" s="53" t="s">
        <v>85</v>
      </c>
      <c r="AO21" s="32">
        <v>855</v>
      </c>
      <c r="AP21" s="32">
        <v>-303</v>
      </c>
      <c r="AQ21" s="32" t="e">
        <f t="shared" si="4"/>
        <v>#VALUE!</v>
      </c>
    </row>
    <row r="22" spans="1:43" ht="18.75">
      <c r="A22" s="12"/>
      <c r="B22" s="12"/>
      <c r="C22" s="12"/>
      <c r="D22" s="12"/>
      <c r="E22" s="12"/>
      <c r="F22" s="12"/>
      <c r="G22" s="12"/>
      <c r="H22" s="12"/>
      <c r="I22" s="31"/>
      <c r="J22" s="19"/>
      <c r="L22" s="19"/>
      <c r="N22" s="154"/>
      <c r="O22" s="303"/>
      <c r="P22" s="154"/>
      <c r="Q22" s="154"/>
      <c r="R22" s="263"/>
      <c r="S22" s="154"/>
      <c r="T22" s="154"/>
      <c r="U22" s="154"/>
      <c r="V22" s="154"/>
      <c r="AN22" s="53" t="s">
        <v>1</v>
      </c>
      <c r="AO22" s="33">
        <f>SUM(AO7:AO21)</f>
        <v>724953</v>
      </c>
      <c r="AP22" s="33">
        <f>SUM(AP7:AP21)</f>
        <v>-545405</v>
      </c>
    </row>
    <row r="23" spans="1:43" ht="18.75">
      <c r="B23" s="12"/>
      <c r="C23" s="12"/>
      <c r="D23" s="12"/>
      <c r="E23" s="12"/>
      <c r="F23" s="12"/>
      <c r="G23" s="12"/>
      <c r="H23" s="12"/>
      <c r="I23" s="12"/>
      <c r="J23" s="12"/>
      <c r="L23" s="12"/>
      <c r="N23" s="154"/>
      <c r="O23" s="303"/>
      <c r="P23" s="154"/>
      <c r="Q23" s="154"/>
      <c r="R23" s="263"/>
      <c r="S23" s="154"/>
      <c r="T23" s="154"/>
      <c r="U23" s="154"/>
      <c r="V23" s="154"/>
    </row>
    <row r="24" spans="1:43" ht="18.75">
      <c r="B24" s="12"/>
      <c r="C24" s="12"/>
      <c r="D24" s="12"/>
      <c r="E24" s="12"/>
      <c r="F24" s="12"/>
      <c r="G24" s="12"/>
      <c r="H24" s="12"/>
      <c r="I24" s="12"/>
      <c r="J24" s="12"/>
      <c r="K24" s="12"/>
      <c r="L24" s="12"/>
      <c r="N24" s="154"/>
      <c r="O24" s="303"/>
      <c r="P24" s="154"/>
      <c r="Q24" s="154"/>
      <c r="R24" s="263"/>
      <c r="S24" s="154"/>
      <c r="T24" s="154"/>
      <c r="U24" s="154"/>
      <c r="V24" s="154"/>
    </row>
    <row r="25" spans="1:43" ht="18.75">
      <c r="B25" s="12"/>
      <c r="C25" s="12"/>
      <c r="D25" s="12"/>
      <c r="E25" s="12"/>
      <c r="F25" s="12"/>
      <c r="G25" s="12"/>
      <c r="H25" s="12"/>
      <c r="I25" s="12"/>
      <c r="J25" s="12"/>
      <c r="K25" s="12"/>
      <c r="L25" s="12"/>
      <c r="N25" s="154"/>
      <c r="O25" s="303"/>
      <c r="P25" s="154"/>
      <c r="Q25" s="154"/>
      <c r="R25" s="263"/>
      <c r="S25" s="154"/>
      <c r="T25" s="154"/>
      <c r="U25" s="154"/>
      <c r="V25" s="154"/>
    </row>
    <row r="26" spans="1:43" ht="18.75">
      <c r="B26" s="12"/>
      <c r="C26" s="12"/>
      <c r="D26" s="12"/>
      <c r="E26" s="12"/>
      <c r="F26" s="12"/>
      <c r="G26" s="12"/>
      <c r="H26" s="12"/>
      <c r="I26" s="12"/>
      <c r="J26" s="12"/>
      <c r="K26" s="12"/>
      <c r="L26" s="12"/>
      <c r="N26" s="154"/>
      <c r="O26" s="303"/>
      <c r="P26" s="154"/>
      <c r="Q26" s="154"/>
      <c r="R26" s="263"/>
      <c r="S26" s="154"/>
      <c r="T26" s="154"/>
      <c r="U26" s="154"/>
      <c r="V26" s="154"/>
    </row>
    <row r="27" spans="1:43" ht="18.75">
      <c r="B27" s="12"/>
      <c r="C27" s="12"/>
      <c r="D27" s="12"/>
      <c r="E27" s="12"/>
      <c r="F27" s="12"/>
      <c r="G27" s="12"/>
      <c r="H27" s="12"/>
      <c r="I27" s="12"/>
      <c r="J27" s="12"/>
      <c r="K27" s="12"/>
      <c r="L27" s="12"/>
      <c r="N27" s="154"/>
      <c r="O27" s="303"/>
      <c r="P27" s="154"/>
      <c r="Q27" s="154"/>
      <c r="R27" s="263"/>
      <c r="S27" s="154"/>
      <c r="T27" s="154"/>
      <c r="U27" s="154"/>
      <c r="V27" s="154"/>
    </row>
    <row r="28" spans="1:43" ht="18.75">
      <c r="B28" s="12"/>
      <c r="C28" s="12"/>
      <c r="D28" s="12"/>
      <c r="E28" s="12"/>
      <c r="F28" s="12"/>
      <c r="G28" s="12"/>
      <c r="H28" s="12"/>
      <c r="I28" s="12"/>
      <c r="J28" s="12"/>
      <c r="K28" s="12"/>
      <c r="L28" s="12"/>
      <c r="N28" s="154"/>
      <c r="O28" s="303"/>
      <c r="P28" s="154"/>
      <c r="Q28" s="154"/>
      <c r="R28" s="263"/>
      <c r="S28" s="154"/>
      <c r="T28" s="154"/>
      <c r="U28" s="154"/>
      <c r="V28" s="154"/>
    </row>
    <row r="29" spans="1:43" ht="18.75">
      <c r="B29" s="12"/>
      <c r="C29" s="12"/>
      <c r="D29" s="12"/>
      <c r="E29" s="12"/>
      <c r="F29" s="12"/>
      <c r="G29" s="12"/>
      <c r="H29" s="12"/>
      <c r="I29" s="12"/>
      <c r="J29" s="12"/>
      <c r="K29" s="12"/>
      <c r="L29" s="12"/>
      <c r="N29" s="154"/>
      <c r="O29" s="303"/>
      <c r="P29" s="154"/>
      <c r="Q29" s="154"/>
      <c r="R29" s="263"/>
      <c r="S29" s="154"/>
      <c r="T29" s="154"/>
      <c r="U29" s="154"/>
      <c r="V29" s="154"/>
    </row>
    <row r="30" spans="1:43" ht="18.75">
      <c r="B30" s="12"/>
      <c r="G30" s="12"/>
      <c r="H30" s="12"/>
      <c r="I30" s="12"/>
      <c r="J30" s="12"/>
      <c r="K30" s="12"/>
      <c r="L30" s="12"/>
      <c r="N30" s="154"/>
      <c r="O30" s="303"/>
      <c r="P30" s="154"/>
      <c r="Q30" s="154"/>
      <c r="R30" s="263"/>
      <c r="S30" s="154"/>
      <c r="T30" s="154"/>
      <c r="U30" s="154"/>
      <c r="V30" s="154"/>
    </row>
    <row r="31" spans="1:43" ht="18.75">
      <c r="B31" s="12"/>
      <c r="C31" s="2142" t="s">
        <v>78</v>
      </c>
      <c r="G31" s="12"/>
      <c r="H31" s="12"/>
      <c r="I31" s="12"/>
      <c r="J31" s="12"/>
      <c r="K31" s="12"/>
      <c r="L31" s="12"/>
      <c r="N31" s="154"/>
      <c r="O31" s="303"/>
      <c r="P31" s="154"/>
      <c r="Q31" s="154"/>
      <c r="R31" s="263"/>
      <c r="S31" s="154"/>
      <c r="T31" s="154"/>
      <c r="U31" s="154"/>
      <c r="V31" s="154"/>
    </row>
    <row r="32" spans="1:43" ht="18.75">
      <c r="B32" s="12"/>
      <c r="C32" s="2143"/>
      <c r="D32" s="68" t="s">
        <v>41</v>
      </c>
      <c r="E32" s="93" t="s">
        <v>79</v>
      </c>
      <c r="G32" s="12"/>
      <c r="H32" s="12"/>
      <c r="I32" s="12"/>
      <c r="J32" s="12"/>
      <c r="K32" s="12"/>
      <c r="L32" s="12"/>
      <c r="N32" s="154"/>
      <c r="O32" s="303"/>
      <c r="P32" s="154"/>
      <c r="Q32" s="154"/>
      <c r="R32" s="263"/>
      <c r="S32" s="154"/>
      <c r="T32" s="154"/>
      <c r="U32" s="154"/>
      <c r="V32" s="154"/>
    </row>
    <row r="33" spans="2:36" ht="18.75">
      <c r="B33" s="12"/>
      <c r="C33" s="74" t="s">
        <v>80</v>
      </c>
      <c r="D33" s="71">
        <f t="shared" ref="D33:D47" si="5">F5*-1</f>
        <v>-17733</v>
      </c>
      <c r="E33" s="69">
        <f t="shared" ref="E33:E47" si="6">+D5</f>
        <v>23839</v>
      </c>
      <c r="G33" s="12"/>
      <c r="H33" s="12"/>
      <c r="I33" s="12"/>
      <c r="J33" s="12"/>
      <c r="K33" s="12"/>
      <c r="L33" s="12"/>
      <c r="N33" s="154"/>
      <c r="O33" s="303"/>
      <c r="P33" s="154"/>
      <c r="Q33" s="154"/>
      <c r="R33" s="263"/>
      <c r="S33" s="154"/>
      <c r="T33" s="154"/>
      <c r="U33" s="154"/>
      <c r="V33" s="154"/>
    </row>
    <row r="34" spans="2:36" ht="18.75">
      <c r="B34" s="12"/>
      <c r="C34" s="74" t="s">
        <v>16</v>
      </c>
      <c r="D34" s="71">
        <f t="shared" si="5"/>
        <v>-135087</v>
      </c>
      <c r="E34" s="69">
        <f t="shared" si="6"/>
        <v>160002</v>
      </c>
      <c r="G34" s="12"/>
      <c r="H34" s="12"/>
      <c r="I34" s="12"/>
      <c r="J34" s="12"/>
      <c r="K34" s="12"/>
      <c r="L34" s="12"/>
      <c r="N34" s="154"/>
      <c r="O34" s="303"/>
      <c r="P34" s="154"/>
      <c r="Q34" s="154"/>
      <c r="R34" s="263"/>
      <c r="S34" s="154"/>
      <c r="T34" s="154"/>
      <c r="U34" s="154"/>
      <c r="V34" s="154"/>
    </row>
    <row r="35" spans="2:36" ht="18.75">
      <c r="B35" s="12"/>
      <c r="C35" s="74" t="s">
        <v>17</v>
      </c>
      <c r="D35" s="71">
        <f t="shared" si="5"/>
        <v>-175453</v>
      </c>
      <c r="E35" s="69">
        <f t="shared" si="6"/>
        <v>195369</v>
      </c>
      <c r="G35" s="12"/>
      <c r="H35" s="12"/>
      <c r="I35" s="12"/>
      <c r="J35" s="12"/>
      <c r="K35" s="12"/>
      <c r="L35" s="12"/>
      <c r="N35" s="154"/>
      <c r="O35" s="303"/>
      <c r="P35" s="154"/>
      <c r="Q35" s="154"/>
      <c r="R35" s="263"/>
      <c r="S35" s="154"/>
      <c r="T35" s="154"/>
      <c r="U35" s="154"/>
      <c r="V35" s="154"/>
    </row>
    <row r="36" spans="2:36" ht="18.75">
      <c r="B36" s="12"/>
      <c r="C36" s="74" t="s">
        <v>18</v>
      </c>
      <c r="D36" s="71">
        <f t="shared" si="5"/>
        <v>-172554</v>
      </c>
      <c r="E36" s="69">
        <f t="shared" si="6"/>
        <v>192370</v>
      </c>
      <c r="G36" s="12"/>
      <c r="H36" s="12"/>
      <c r="I36" s="12"/>
      <c r="J36" s="12"/>
      <c r="K36" s="12"/>
      <c r="L36" s="12"/>
      <c r="M36" s="31"/>
      <c r="N36" s="324"/>
      <c r="O36" s="303"/>
      <c r="P36" s="154"/>
      <c r="Q36" s="154"/>
      <c r="R36" s="263"/>
      <c r="S36" s="154"/>
      <c r="T36" s="154"/>
      <c r="U36" s="324"/>
      <c r="V36" s="324"/>
      <c r="W36" s="31"/>
      <c r="X36" s="31"/>
      <c r="Y36" s="31"/>
      <c r="Z36" s="31"/>
      <c r="AA36" s="31"/>
      <c r="AB36" s="31"/>
      <c r="AC36" s="31"/>
      <c r="AD36" s="31"/>
      <c r="AE36" s="31"/>
      <c r="AF36" s="31"/>
      <c r="AG36" s="31"/>
      <c r="AH36" s="31"/>
      <c r="AI36" s="13"/>
      <c r="AJ36" s="13"/>
    </row>
    <row r="37" spans="2:36" ht="18.75">
      <c r="B37" s="12"/>
      <c r="C37" s="74" t="s">
        <v>19</v>
      </c>
      <c r="D37" s="71">
        <f t="shared" si="5"/>
        <v>-143393</v>
      </c>
      <c r="E37" s="69">
        <f t="shared" si="6"/>
        <v>159345</v>
      </c>
      <c r="G37" s="12"/>
      <c r="H37" s="12"/>
      <c r="I37" s="12"/>
      <c r="J37" s="12"/>
      <c r="K37" s="12"/>
      <c r="L37" s="12"/>
      <c r="M37" s="31"/>
      <c r="N37" s="324"/>
      <c r="O37" s="303"/>
      <c r="P37" s="154"/>
      <c r="Q37" s="154"/>
      <c r="R37" s="263"/>
      <c r="S37" s="154"/>
      <c r="T37" s="154"/>
      <c r="U37" s="324"/>
      <c r="V37" s="324"/>
      <c r="W37" s="31"/>
      <c r="X37" s="31"/>
      <c r="Y37" s="31"/>
      <c r="Z37" s="31"/>
      <c r="AA37" s="31"/>
      <c r="AB37" s="31"/>
      <c r="AC37" s="31"/>
      <c r="AD37" s="31"/>
      <c r="AE37" s="31"/>
      <c r="AF37" s="31"/>
      <c r="AG37" s="31"/>
      <c r="AH37" s="31"/>
      <c r="AI37" s="13"/>
      <c r="AJ37" s="13"/>
    </row>
    <row r="38" spans="2:36" ht="18.75">
      <c r="B38" s="12"/>
      <c r="C38" s="74" t="s">
        <v>20</v>
      </c>
      <c r="D38" s="71">
        <f t="shared" si="5"/>
        <v>-128760</v>
      </c>
      <c r="E38" s="69">
        <f t="shared" si="6"/>
        <v>146471</v>
      </c>
      <c r="G38" s="12"/>
      <c r="H38" s="12"/>
      <c r="I38" s="12"/>
      <c r="J38" s="12"/>
      <c r="K38" s="12"/>
      <c r="L38" s="12"/>
      <c r="M38" s="31"/>
      <c r="N38" s="324"/>
      <c r="O38" s="303"/>
      <c r="P38" s="154"/>
      <c r="Q38" s="154"/>
      <c r="R38" s="263"/>
      <c r="S38" s="324"/>
      <c r="T38" s="324"/>
      <c r="U38" s="324"/>
      <c r="V38" s="324"/>
      <c r="W38" s="31"/>
      <c r="X38" s="31"/>
      <c r="Y38" s="31"/>
      <c r="Z38" s="31"/>
      <c r="AA38" s="31"/>
      <c r="AB38" s="31"/>
      <c r="AC38" s="31"/>
      <c r="AD38" s="31"/>
      <c r="AE38" s="31"/>
      <c r="AF38" s="31"/>
      <c r="AG38" s="31"/>
      <c r="AH38" s="31"/>
      <c r="AI38" s="13"/>
      <c r="AJ38" s="13"/>
    </row>
    <row r="39" spans="2:36" ht="18.75">
      <c r="B39" s="12"/>
      <c r="C39" s="74" t="s">
        <v>21</v>
      </c>
      <c r="D39" s="71">
        <f t="shared" si="5"/>
        <v>-100364</v>
      </c>
      <c r="E39" s="69">
        <f t="shared" si="6"/>
        <v>118801</v>
      </c>
      <c r="G39" s="12"/>
      <c r="H39" s="12"/>
      <c r="I39" s="12"/>
      <c r="J39" s="12"/>
      <c r="K39" s="12"/>
      <c r="L39" s="12"/>
      <c r="M39" s="31"/>
      <c r="N39" s="324"/>
      <c r="O39" s="303"/>
      <c r="P39" s="154"/>
      <c r="Q39" s="154"/>
      <c r="R39" s="263"/>
      <c r="S39" s="324"/>
      <c r="T39" s="324"/>
      <c r="U39" s="324"/>
      <c r="V39" s="324"/>
      <c r="W39" s="31"/>
      <c r="X39" s="31"/>
      <c r="Y39" s="31"/>
      <c r="Z39" s="31"/>
      <c r="AA39" s="31"/>
      <c r="AB39" s="31"/>
      <c r="AC39" s="31"/>
      <c r="AD39" s="31"/>
      <c r="AE39" s="31"/>
      <c r="AF39" s="31"/>
      <c r="AG39" s="31"/>
      <c r="AH39" s="31"/>
      <c r="AI39" s="13"/>
      <c r="AJ39" s="13"/>
    </row>
    <row r="40" spans="2:36" ht="18.75">
      <c r="B40" s="12"/>
      <c r="C40" s="74" t="s">
        <v>22</v>
      </c>
      <c r="D40" s="71">
        <f t="shared" si="5"/>
        <v>-80932</v>
      </c>
      <c r="E40" s="69">
        <f t="shared" si="6"/>
        <v>99279</v>
      </c>
      <c r="G40" s="12"/>
      <c r="H40" s="12"/>
      <c r="I40" s="12"/>
      <c r="J40" s="12"/>
      <c r="K40" s="12"/>
      <c r="L40" s="12"/>
      <c r="M40" s="31"/>
      <c r="N40" s="324"/>
      <c r="O40" s="303"/>
      <c r="P40" s="154"/>
      <c r="Q40" s="154"/>
      <c r="R40" s="263"/>
      <c r="S40" s="324"/>
      <c r="T40" s="324"/>
      <c r="U40" s="324"/>
      <c r="V40" s="324"/>
      <c r="W40" s="31"/>
      <c r="X40" s="31"/>
      <c r="Y40" s="31"/>
      <c r="Z40" s="31"/>
      <c r="AA40" s="31"/>
      <c r="AB40" s="31"/>
      <c r="AC40" s="31"/>
      <c r="AD40" s="31"/>
      <c r="AE40" s="31"/>
      <c r="AF40" s="31"/>
      <c r="AG40" s="31"/>
      <c r="AH40" s="31"/>
      <c r="AI40" s="13"/>
      <c r="AJ40" s="13"/>
    </row>
    <row r="41" spans="2:36" ht="18.75">
      <c r="B41" s="12"/>
      <c r="C41" s="74" t="s">
        <v>23</v>
      </c>
      <c r="D41" s="71">
        <f t="shared" si="5"/>
        <v>-63702</v>
      </c>
      <c r="E41" s="69">
        <f t="shared" si="6"/>
        <v>79643</v>
      </c>
      <c r="G41" s="12"/>
      <c r="H41" s="12"/>
      <c r="I41" s="12"/>
      <c r="J41" s="12"/>
      <c r="K41" s="12"/>
      <c r="L41" s="12"/>
      <c r="M41" s="31"/>
      <c r="N41" s="324"/>
      <c r="O41" s="303"/>
      <c r="P41" s="154"/>
      <c r="Q41" s="154"/>
      <c r="R41" s="263"/>
      <c r="S41" s="324"/>
      <c r="T41" s="324"/>
      <c r="U41" s="324"/>
      <c r="V41" s="324"/>
      <c r="W41" s="31"/>
      <c r="X41" s="31"/>
      <c r="Y41" s="31"/>
      <c r="Z41" s="31"/>
      <c r="AA41" s="31"/>
      <c r="AB41" s="31"/>
      <c r="AC41" s="31"/>
      <c r="AD41" s="31"/>
      <c r="AE41" s="31"/>
      <c r="AF41" s="31"/>
      <c r="AG41" s="31"/>
      <c r="AH41" s="31"/>
      <c r="AI41" s="13"/>
      <c r="AJ41" s="13"/>
    </row>
    <row r="42" spans="2:36" ht="18.75">
      <c r="B42" s="12"/>
      <c r="C42" s="74" t="s">
        <v>24</v>
      </c>
      <c r="D42" s="71">
        <f t="shared" si="5"/>
        <v>-38397</v>
      </c>
      <c r="E42" s="69">
        <f t="shared" si="6"/>
        <v>50377</v>
      </c>
      <c r="G42" s="12"/>
      <c r="H42" s="12"/>
      <c r="I42" s="12"/>
      <c r="J42" s="12"/>
      <c r="K42" s="12"/>
      <c r="L42" s="12"/>
      <c r="M42" s="31"/>
      <c r="N42" s="324"/>
      <c r="O42" s="325"/>
      <c r="P42" s="324"/>
      <c r="Q42" s="324"/>
      <c r="R42" s="326"/>
      <c r="S42" s="324"/>
      <c r="T42" s="324"/>
      <c r="U42" s="324"/>
      <c r="V42" s="324"/>
      <c r="W42" s="31"/>
      <c r="X42" s="31"/>
      <c r="Y42" s="31"/>
      <c r="Z42" s="31"/>
      <c r="AA42" s="31"/>
      <c r="AB42" s="31"/>
      <c r="AC42" s="31"/>
      <c r="AD42" s="31"/>
      <c r="AE42" s="31"/>
      <c r="AF42" s="31"/>
      <c r="AG42" s="31"/>
      <c r="AH42" s="31"/>
      <c r="AI42" s="13"/>
      <c r="AJ42" s="13"/>
    </row>
    <row r="43" spans="2:36" ht="15.75">
      <c r="B43" s="12"/>
      <c r="C43" s="74" t="s">
        <v>81</v>
      </c>
      <c r="D43" s="71">
        <f t="shared" si="5"/>
        <v>-21990</v>
      </c>
      <c r="E43" s="69">
        <f t="shared" si="6"/>
        <v>31625</v>
      </c>
      <c r="G43" s="12"/>
      <c r="H43" s="12"/>
      <c r="I43" s="12"/>
      <c r="J43" s="12"/>
      <c r="K43" s="12"/>
      <c r="L43" s="12"/>
      <c r="M43" s="31"/>
      <c r="N43" s="31"/>
      <c r="O43" s="302"/>
      <c r="P43" s="31"/>
      <c r="Q43" s="31"/>
      <c r="R43" s="264"/>
      <c r="S43" s="31"/>
      <c r="T43" s="31"/>
      <c r="U43" s="31"/>
      <c r="V43" s="31"/>
      <c r="W43" s="31"/>
      <c r="X43" s="31"/>
      <c r="Y43" s="31"/>
      <c r="Z43" s="31"/>
      <c r="AA43" s="31"/>
      <c r="AB43" s="31"/>
      <c r="AC43" s="31"/>
      <c r="AD43" s="31"/>
      <c r="AE43" s="31"/>
      <c r="AF43" s="31"/>
      <c r="AG43" s="31"/>
      <c r="AH43" s="31"/>
      <c r="AI43" s="13"/>
      <c r="AJ43" s="13"/>
    </row>
    <row r="44" spans="2:36" ht="15.75">
      <c r="B44" s="12"/>
      <c r="C44" s="74" t="s">
        <v>82</v>
      </c>
      <c r="D44" s="71">
        <f t="shared" si="5"/>
        <v>-11472</v>
      </c>
      <c r="E44" s="69">
        <f t="shared" si="6"/>
        <v>17410</v>
      </c>
      <c r="G44" s="12"/>
      <c r="H44" s="12"/>
      <c r="I44" s="12"/>
      <c r="J44" s="12"/>
      <c r="K44" s="12"/>
      <c r="L44" s="12"/>
      <c r="M44" s="31"/>
      <c r="N44" s="31"/>
      <c r="O44" s="301"/>
      <c r="P44" s="31"/>
      <c r="Q44" s="31"/>
      <c r="R44" s="264"/>
      <c r="S44" s="31"/>
      <c r="T44" s="31"/>
      <c r="U44" s="31"/>
      <c r="V44" s="31"/>
      <c r="W44" s="31"/>
      <c r="X44" s="31"/>
      <c r="Y44" s="31"/>
      <c r="Z44" s="31"/>
      <c r="AA44" s="31"/>
      <c r="AB44" s="31"/>
      <c r="AC44" s="31"/>
      <c r="AD44" s="31"/>
      <c r="AE44" s="31"/>
      <c r="AF44" s="31"/>
      <c r="AG44" s="31"/>
      <c r="AH44" s="31"/>
      <c r="AI44" s="13"/>
      <c r="AJ44" s="13"/>
    </row>
    <row r="45" spans="2:36" ht="15.75">
      <c r="B45" s="12"/>
      <c r="C45" s="74" t="s">
        <v>83</v>
      </c>
      <c r="D45" s="71">
        <f t="shared" si="5"/>
        <v>-5729</v>
      </c>
      <c r="E45" s="69">
        <f t="shared" si="6"/>
        <v>8323</v>
      </c>
      <c r="G45" s="12"/>
      <c r="H45" s="12"/>
      <c r="I45" s="12"/>
      <c r="J45" s="12"/>
      <c r="K45" s="12"/>
      <c r="L45" s="12"/>
      <c r="M45" s="31"/>
      <c r="N45" s="31"/>
      <c r="O45" s="301"/>
      <c r="P45" s="31"/>
      <c r="Q45" s="31"/>
      <c r="R45" s="264"/>
      <c r="S45" s="31"/>
      <c r="T45" s="31"/>
      <c r="U45" s="31"/>
      <c r="V45" s="31"/>
      <c r="W45" s="31"/>
      <c r="X45" s="31"/>
      <c r="Y45" s="31"/>
      <c r="Z45" s="31"/>
      <c r="AA45" s="31"/>
      <c r="AB45" s="31"/>
      <c r="AC45" s="31"/>
      <c r="AD45" s="31"/>
      <c r="AE45" s="31"/>
      <c r="AF45" s="31"/>
      <c r="AG45" s="31"/>
      <c r="AH45" s="31"/>
      <c r="AI45" s="13"/>
      <c r="AJ45" s="13"/>
    </row>
    <row r="46" spans="2:36" ht="15.75">
      <c r="B46" s="12"/>
      <c r="C46" s="74" t="s">
        <v>84</v>
      </c>
      <c r="D46" s="71">
        <f t="shared" si="5"/>
        <v>-2894</v>
      </c>
      <c r="E46" s="69">
        <f t="shared" si="6"/>
        <v>4064</v>
      </c>
      <c r="G46" s="12"/>
      <c r="H46" s="12"/>
      <c r="I46" s="12"/>
      <c r="J46" s="12"/>
      <c r="K46" s="12"/>
      <c r="L46" s="12"/>
      <c r="M46" s="31"/>
      <c r="N46" s="31"/>
      <c r="O46" s="301"/>
      <c r="P46" s="31"/>
      <c r="Q46" s="31"/>
      <c r="R46" s="264"/>
      <c r="S46" s="31"/>
      <c r="T46" s="31"/>
      <c r="U46" s="31"/>
      <c r="V46" s="31"/>
      <c r="W46" s="31"/>
      <c r="X46" s="31"/>
      <c r="Y46" s="31"/>
      <c r="Z46" s="31"/>
      <c r="AA46" s="31"/>
      <c r="AB46" s="31"/>
      <c r="AC46" s="31"/>
      <c r="AD46" s="31"/>
      <c r="AE46" s="31"/>
      <c r="AF46" s="31"/>
      <c r="AG46" s="31"/>
      <c r="AH46" s="31"/>
      <c r="AI46" s="13"/>
      <c r="AJ46" s="13"/>
    </row>
    <row r="47" spans="2:36" ht="15.75">
      <c r="B47" s="12"/>
      <c r="C47" s="74" t="s">
        <v>85</v>
      </c>
      <c r="D47" s="71">
        <f t="shared" si="5"/>
        <v>-1980</v>
      </c>
      <c r="E47" s="69">
        <f t="shared" si="6"/>
        <v>2453</v>
      </c>
      <c r="G47" s="12"/>
      <c r="H47" s="12"/>
      <c r="I47" s="12"/>
      <c r="J47" s="12"/>
      <c r="K47" s="12"/>
      <c r="L47" s="12"/>
      <c r="M47" s="31"/>
      <c r="N47" s="31"/>
      <c r="O47" s="301"/>
      <c r="P47" s="31"/>
      <c r="Q47" s="31"/>
      <c r="R47" s="264"/>
      <c r="S47" s="31"/>
      <c r="T47" s="31"/>
      <c r="U47" s="31"/>
      <c r="V47" s="31"/>
      <c r="W47" s="31"/>
      <c r="X47" s="31"/>
      <c r="Y47" s="31"/>
      <c r="Z47" s="31"/>
      <c r="AA47" s="31"/>
      <c r="AB47" s="31"/>
      <c r="AC47" s="31"/>
      <c r="AD47" s="31"/>
      <c r="AE47" s="31"/>
      <c r="AF47" s="31"/>
      <c r="AG47" s="31"/>
      <c r="AH47" s="31"/>
      <c r="AI47" s="13"/>
      <c r="AJ47" s="13"/>
    </row>
    <row r="48" spans="2:36">
      <c r="B48" s="12"/>
      <c r="G48" s="12"/>
      <c r="H48" s="12"/>
      <c r="M48" s="31"/>
      <c r="N48" s="31"/>
      <c r="O48" s="301"/>
      <c r="P48" s="31"/>
      <c r="Q48" s="31"/>
      <c r="R48" s="264"/>
      <c r="S48" s="31"/>
      <c r="T48" s="31"/>
      <c r="U48" s="31"/>
      <c r="V48" s="31"/>
      <c r="W48" s="31"/>
      <c r="X48" s="31"/>
      <c r="Y48" s="31"/>
      <c r="Z48" s="31"/>
      <c r="AA48" s="31"/>
      <c r="AB48" s="31"/>
      <c r="AC48" s="31"/>
      <c r="AD48" s="31"/>
      <c r="AE48" s="31"/>
      <c r="AF48" s="31"/>
      <c r="AG48" s="31"/>
      <c r="AH48" s="31"/>
      <c r="AI48" s="13"/>
      <c r="AJ48" s="13"/>
    </row>
    <row r="49" spans="13:36">
      <c r="M49" s="31"/>
      <c r="N49" s="31"/>
      <c r="O49" s="301"/>
      <c r="P49" s="31"/>
      <c r="Q49" s="31"/>
      <c r="R49" s="264"/>
      <c r="S49" s="31"/>
      <c r="T49" s="31"/>
      <c r="U49" s="31"/>
      <c r="V49" s="31"/>
      <c r="W49" s="31"/>
      <c r="X49" s="31"/>
      <c r="Y49" s="31"/>
      <c r="Z49" s="31"/>
      <c r="AA49" s="31"/>
      <c r="AB49" s="31"/>
      <c r="AC49" s="31"/>
      <c r="AD49" s="31"/>
      <c r="AE49" s="31"/>
      <c r="AF49" s="31"/>
      <c r="AG49" s="31"/>
      <c r="AH49" s="31"/>
      <c r="AI49" s="13"/>
      <c r="AJ49" s="75"/>
    </row>
    <row r="50" spans="13:36" ht="15.75">
      <c r="M50" s="31"/>
      <c r="N50" s="31"/>
      <c r="O50" s="301"/>
      <c r="P50" s="31"/>
      <c r="Q50" s="31"/>
      <c r="R50" s="264"/>
      <c r="S50" s="31"/>
      <c r="T50" s="31"/>
      <c r="U50" s="31"/>
      <c r="V50" s="31"/>
      <c r="W50" s="31"/>
      <c r="X50" s="31"/>
      <c r="Y50" s="31"/>
      <c r="Z50" s="31"/>
      <c r="AA50" s="31"/>
      <c r="AB50" s="31"/>
      <c r="AC50" s="31"/>
      <c r="AD50" s="31"/>
      <c r="AE50" s="31"/>
      <c r="AF50" s="31"/>
      <c r="AG50" s="31"/>
      <c r="AH50" s="76"/>
      <c r="AI50" s="13"/>
      <c r="AJ50" s="75"/>
    </row>
  </sheetData>
  <mergeCells count="4">
    <mergeCell ref="A1:L1"/>
    <mergeCell ref="C31:C32"/>
    <mergeCell ref="AN5:AP5"/>
    <mergeCell ref="A2:L2"/>
  </mergeCells>
  <conditionalFormatting sqref="B21:G21 B5:G5 B6:C19 D6:D20 E6:G19">
    <cfRule type="cellIs" dxfId="397" priority="1" operator="equal">
      <formula>0</formula>
    </cfRule>
  </conditionalFormatting>
  <printOptions horizontalCentered="1" verticalCentered="1"/>
  <pageMargins left="0.4" right="0.4" top="0.25" bottom="0.25" header="0.31496062992126" footer="0.31496062992126"/>
  <pageSetup scale="35" orientation="landscape" r:id="rId1"/>
  <drawing r:id="rId2"/>
  <tableParts count="1">
    <tablePart r:id="rId3"/>
  </tablePart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3">
    <tabColor theme="0" tint="-0.499984740745262"/>
    <pageSetUpPr fitToPage="1"/>
  </sheetPr>
  <dimension ref="A1:O55"/>
  <sheetViews>
    <sheetView showGridLines="0" view="pageBreakPreview" topLeftCell="A10" zoomScale="70" zoomScaleNormal="100" zoomScaleSheetLayoutView="70" workbookViewId="0">
      <selection activeCell="A4" sqref="A4:E21"/>
    </sheetView>
  </sheetViews>
  <sheetFormatPr baseColWidth="10" defaultColWidth="11.42578125" defaultRowHeight="14.25"/>
  <cols>
    <col min="1" max="1" width="23.140625" style="737" customWidth="1"/>
    <col min="2" max="2" width="21" style="737" customWidth="1"/>
    <col min="3" max="3" width="24.7109375" style="737" customWidth="1"/>
    <col min="4" max="4" width="31.85546875" style="737" customWidth="1"/>
    <col min="5" max="5" width="33.140625" style="737" customWidth="1"/>
    <col min="6" max="7" width="14.28515625" style="737" customWidth="1"/>
    <col min="8" max="10" width="10.28515625" style="737" customWidth="1"/>
    <col min="11" max="11" width="14.42578125" style="737" customWidth="1"/>
    <col min="12" max="12" width="14.28515625" style="737" customWidth="1"/>
    <col min="13" max="13" width="13.85546875" style="737" customWidth="1"/>
    <col min="14" max="16384" width="11.42578125" style="737"/>
  </cols>
  <sheetData>
    <row r="1" spans="1:15" s="1794" customFormat="1" ht="78" customHeight="1">
      <c r="A1" s="2147" t="s">
        <v>750</v>
      </c>
      <c r="B1" s="2147"/>
      <c r="C1" s="2147"/>
      <c r="D1" s="2147"/>
      <c r="E1" s="2147"/>
      <c r="F1" s="2147"/>
      <c r="G1" s="2147"/>
      <c r="H1" s="2147"/>
      <c r="I1" s="2147"/>
      <c r="J1" s="2147"/>
    </row>
    <row r="2" spans="1:15" s="1794" customFormat="1" ht="33" customHeight="1">
      <c r="A2" s="2147" t="str">
        <f>+'Resumen EEp'!O4</f>
        <v>Período:  Diciembre 2008 - Noviembre 2022</v>
      </c>
      <c r="B2" s="2147"/>
      <c r="C2" s="2147"/>
      <c r="D2" s="2147"/>
      <c r="E2" s="2147"/>
      <c r="F2" s="2147"/>
      <c r="G2" s="2147"/>
      <c r="H2" s="2147"/>
      <c r="I2" s="2147"/>
      <c r="J2" s="2147"/>
    </row>
    <row r="3" spans="1:15" s="712" customFormat="1" ht="10.5" customHeight="1">
      <c r="A3" s="2148"/>
      <c r="B3" s="2148"/>
      <c r="C3" s="2148"/>
      <c r="D3" s="2148"/>
      <c r="E3" s="2148"/>
      <c r="F3" s="2148"/>
      <c r="G3" s="2148"/>
      <c r="H3" s="2148"/>
      <c r="I3" s="2148"/>
      <c r="J3" s="2148"/>
    </row>
    <row r="4" spans="1:15" s="712" customFormat="1" ht="83.25" customHeight="1">
      <c r="A4" s="1518" t="s">
        <v>0</v>
      </c>
      <c r="B4" s="1522" t="s">
        <v>154</v>
      </c>
      <c r="C4" s="1517" t="s">
        <v>187</v>
      </c>
      <c r="D4" s="1522" t="s">
        <v>289</v>
      </c>
      <c r="E4" s="1517" t="s">
        <v>960</v>
      </c>
      <c r="F4" s="856"/>
      <c r="G4" s="856"/>
      <c r="H4" s="856"/>
      <c r="I4" s="856"/>
      <c r="J4" s="856"/>
      <c r="K4" s="882"/>
      <c r="L4" s="882"/>
      <c r="M4" s="882"/>
      <c r="N4" s="882"/>
      <c r="O4" s="882"/>
    </row>
    <row r="5" spans="1:15" s="712" customFormat="1" ht="18">
      <c r="A5" s="1519" t="s">
        <v>4</v>
      </c>
      <c r="B5" s="1523">
        <v>992746</v>
      </c>
      <c r="C5" s="890">
        <f>+'V.4.2.NA. Reportes ARL'!D6</f>
        <v>10977</v>
      </c>
      <c r="D5" s="1524">
        <f t="shared" ref="D5:D18" si="0">C5/B5*$A$25</f>
        <v>1105.7208994042787</v>
      </c>
      <c r="E5" s="891">
        <f>C5/B5</f>
        <v>1.1057208994042786E-2</v>
      </c>
      <c r="H5" s="856"/>
      <c r="I5" s="856"/>
      <c r="J5" s="856"/>
      <c r="K5" s="882"/>
      <c r="L5" s="882"/>
      <c r="M5" s="882"/>
      <c r="N5" s="882"/>
      <c r="O5" s="882"/>
    </row>
    <row r="6" spans="1:15" s="712" customFormat="1" ht="18">
      <c r="A6" s="1519" t="s">
        <v>5</v>
      </c>
      <c r="B6" s="1523">
        <v>1084705</v>
      </c>
      <c r="C6" s="890">
        <f>+'V.4.2.NA. Reportes ARL'!D7</f>
        <v>14683</v>
      </c>
      <c r="D6" s="1524">
        <f t="shared" si="0"/>
        <v>1353.6399297504852</v>
      </c>
      <c r="E6" s="891">
        <f>C6/B6</f>
        <v>1.3536399297504852E-2</v>
      </c>
      <c r="H6" s="856"/>
      <c r="I6" s="856"/>
      <c r="J6" s="856"/>
      <c r="K6" s="882"/>
      <c r="L6" s="882"/>
      <c r="M6" s="882"/>
      <c r="N6" s="882"/>
      <c r="O6" s="882"/>
    </row>
    <row r="7" spans="1:15" s="712" customFormat="1" ht="18">
      <c r="A7" s="1519" t="s">
        <v>122</v>
      </c>
      <c r="B7" s="1523">
        <v>1183463</v>
      </c>
      <c r="C7" s="890">
        <f>+'V.4.2.NA. Reportes ARL'!D8</f>
        <v>17456</v>
      </c>
      <c r="D7" s="1524">
        <f t="shared" si="0"/>
        <v>1474.9933035506815</v>
      </c>
      <c r="E7" s="891">
        <f>C7/B7</f>
        <v>1.4749933035506814E-2</v>
      </c>
      <c r="H7" s="856"/>
      <c r="I7" s="856"/>
      <c r="J7" s="856"/>
      <c r="K7" s="882"/>
      <c r="L7" s="882"/>
      <c r="M7" s="882"/>
      <c r="N7" s="882"/>
      <c r="O7" s="882"/>
    </row>
    <row r="8" spans="1:15" s="712" customFormat="1" ht="18">
      <c r="A8" s="1519" t="s">
        <v>147</v>
      </c>
      <c r="B8" s="1523">
        <v>1367790</v>
      </c>
      <c r="C8" s="890">
        <f>+'V.4.2.NA. Reportes ARL'!D9</f>
        <v>22597</v>
      </c>
      <c r="D8" s="1524">
        <f t="shared" si="0"/>
        <v>1652.0810943200345</v>
      </c>
      <c r="E8" s="891">
        <f>C8/B8</f>
        <v>1.6520810943200345E-2</v>
      </c>
      <c r="H8" s="883"/>
      <c r="I8" s="856"/>
      <c r="J8" s="856"/>
      <c r="K8" s="882"/>
      <c r="L8" s="882"/>
      <c r="M8" s="882"/>
      <c r="N8" s="882"/>
      <c r="O8" s="882"/>
    </row>
    <row r="9" spans="1:15" s="712" customFormat="1" ht="18">
      <c r="A9" s="1519" t="s">
        <v>200</v>
      </c>
      <c r="B9" s="1523">
        <v>1430273</v>
      </c>
      <c r="C9" s="890">
        <f>+'V.4.2.NA. Reportes ARL'!D10</f>
        <v>26688</v>
      </c>
      <c r="D9" s="1524">
        <f t="shared" si="0"/>
        <v>1865.9374818653503</v>
      </c>
      <c r="E9" s="891">
        <f t="shared" ref="E9:E16" si="1">C9/B9</f>
        <v>1.8659374818653502E-2</v>
      </c>
      <c r="H9" s="856"/>
      <c r="I9" s="856"/>
      <c r="J9" s="856"/>
      <c r="K9" s="882"/>
      <c r="L9" s="882"/>
      <c r="M9" s="882"/>
      <c r="N9" s="882"/>
      <c r="O9" s="882"/>
    </row>
    <row r="10" spans="1:15" s="712" customFormat="1" ht="18">
      <c r="A10" s="1519" t="s">
        <v>224</v>
      </c>
      <c r="B10" s="1523">
        <v>1530322</v>
      </c>
      <c r="C10" s="890">
        <f>+'V.4.2.NA. Reportes ARL'!D11</f>
        <v>28635</v>
      </c>
      <c r="D10" s="1524">
        <f t="shared" si="0"/>
        <v>1871.174824644748</v>
      </c>
      <c r="E10" s="891">
        <f t="shared" si="1"/>
        <v>1.8711748246447481E-2</v>
      </c>
      <c r="H10" s="856"/>
      <c r="I10" s="856"/>
      <c r="J10" s="856"/>
      <c r="K10" s="882"/>
      <c r="L10" s="882"/>
      <c r="M10" s="882"/>
      <c r="N10" s="882"/>
      <c r="O10" s="882"/>
    </row>
    <row r="11" spans="1:15" s="712" customFormat="1" ht="18">
      <c r="A11" s="1519" t="s">
        <v>231</v>
      </c>
      <c r="B11" s="1523">
        <f>+'[6]VI.1.1 Afil. SRL'!D10</f>
        <v>1651202</v>
      </c>
      <c r="C11" s="890">
        <f>+'V.4.2.NA. Reportes ARL'!D12</f>
        <v>31032</v>
      </c>
      <c r="D11" s="1524">
        <f t="shared" si="0"/>
        <v>1879.3581887618836</v>
      </c>
      <c r="E11" s="891">
        <f t="shared" si="1"/>
        <v>1.8793581887618836E-2</v>
      </c>
      <c r="H11" s="856"/>
      <c r="I11" s="856"/>
      <c r="J11" s="856"/>
      <c r="K11" s="882"/>
      <c r="L11" s="882"/>
      <c r="M11" s="882"/>
      <c r="N11" s="882"/>
      <c r="O11" s="882"/>
    </row>
    <row r="12" spans="1:15" s="884" customFormat="1" ht="18.75" customHeight="1">
      <c r="A12" s="1519" t="s">
        <v>414</v>
      </c>
      <c r="B12" s="1523">
        <v>1759458</v>
      </c>
      <c r="C12" s="890">
        <v>34549</v>
      </c>
      <c r="D12" s="1524">
        <f t="shared" si="0"/>
        <v>1963.6160681300721</v>
      </c>
      <c r="E12" s="891">
        <f t="shared" si="1"/>
        <v>1.963616068130072E-2</v>
      </c>
      <c r="H12" s="885"/>
      <c r="I12" s="885"/>
      <c r="J12" s="885"/>
      <c r="K12" s="886"/>
      <c r="L12" s="882"/>
      <c r="M12" s="886"/>
      <c r="N12" s="886"/>
      <c r="O12" s="886"/>
    </row>
    <row r="13" spans="1:15" s="712" customFormat="1" ht="17.25" customHeight="1">
      <c r="A13" s="1519" t="s">
        <v>431</v>
      </c>
      <c r="B13" s="1523">
        <v>1888238</v>
      </c>
      <c r="C13" s="890">
        <v>38856</v>
      </c>
      <c r="D13" s="1524">
        <f t="shared" si="0"/>
        <v>2057.7914436633519</v>
      </c>
      <c r="E13" s="891">
        <f t="shared" si="1"/>
        <v>2.0577914436633517E-2</v>
      </c>
      <c r="H13" s="856"/>
      <c r="I13" s="856"/>
      <c r="J13" s="856"/>
      <c r="K13" s="882"/>
      <c r="L13" s="882"/>
      <c r="M13" s="882"/>
      <c r="N13" s="882"/>
      <c r="O13" s="882"/>
    </row>
    <row r="14" spans="1:15" s="712" customFormat="1" ht="18">
      <c r="A14" s="1519" t="s">
        <v>456</v>
      </c>
      <c r="B14" s="1523">
        <v>2050322</v>
      </c>
      <c r="C14" s="890">
        <v>41489</v>
      </c>
      <c r="D14" s="1524">
        <f t="shared" si="0"/>
        <v>2023.5358153499792</v>
      </c>
      <c r="E14" s="891">
        <f t="shared" si="1"/>
        <v>2.0235358153499791E-2</v>
      </c>
      <c r="F14" s="856"/>
      <c r="G14" s="856"/>
      <c r="H14" s="856"/>
      <c r="I14" s="856"/>
      <c r="J14" s="856"/>
      <c r="K14" s="882"/>
      <c r="L14" s="882"/>
      <c r="M14" s="882"/>
      <c r="N14" s="882"/>
      <c r="O14" s="882"/>
    </row>
    <row r="15" spans="1:15" s="712" customFormat="1" ht="18">
      <c r="A15" s="1519" t="s">
        <v>469</v>
      </c>
      <c r="B15" s="1523">
        <v>2202518</v>
      </c>
      <c r="C15" s="890">
        <v>45470</v>
      </c>
      <c r="D15" s="1524">
        <f t="shared" si="0"/>
        <v>2064.4553188668606</v>
      </c>
      <c r="E15" s="891">
        <f t="shared" si="1"/>
        <v>2.0644553188668605E-2</v>
      </c>
      <c r="F15" s="856"/>
      <c r="G15" s="856"/>
      <c r="H15" s="856"/>
      <c r="I15" s="856"/>
      <c r="J15" s="856"/>
      <c r="K15" s="882"/>
      <c r="L15" s="882"/>
      <c r="M15" s="882"/>
      <c r="N15" s="882"/>
      <c r="O15" s="882"/>
    </row>
    <row r="16" spans="1:15" s="712" customFormat="1" ht="18">
      <c r="A16" s="1519" t="s">
        <v>569</v>
      </c>
      <c r="B16" s="1523">
        <v>2299153</v>
      </c>
      <c r="C16" s="890">
        <v>49148</v>
      </c>
      <c r="D16" s="1524">
        <f t="shared" si="0"/>
        <v>2137.6567805622331</v>
      </c>
      <c r="E16" s="891">
        <f t="shared" si="1"/>
        <v>2.1376567805622332E-2</v>
      </c>
      <c r="F16" s="856"/>
      <c r="G16" s="856"/>
      <c r="H16" s="856"/>
      <c r="I16" s="856"/>
      <c r="J16" s="856"/>
      <c r="K16" s="882"/>
      <c r="L16" s="882"/>
      <c r="M16" s="882"/>
      <c r="N16" s="882"/>
      <c r="O16" s="882"/>
    </row>
    <row r="17" spans="1:15" s="712" customFormat="1" ht="18">
      <c r="A17" s="1519" t="s">
        <v>610</v>
      </c>
      <c r="B17" s="1523">
        <v>2117050</v>
      </c>
      <c r="C17" s="890">
        <v>40145</v>
      </c>
      <c r="D17" s="1524">
        <f t="shared" si="0"/>
        <v>1896.2707541153964</v>
      </c>
      <c r="E17" s="891">
        <f>C17/B17</f>
        <v>1.8962707541153964E-2</v>
      </c>
      <c r="F17" s="856"/>
      <c r="G17" s="856"/>
      <c r="H17" s="856"/>
      <c r="I17" s="856"/>
      <c r="J17" s="856"/>
      <c r="K17" s="882"/>
      <c r="L17" s="882"/>
      <c r="M17" s="882"/>
      <c r="N17" s="882"/>
      <c r="O17" s="882"/>
    </row>
    <row r="18" spans="1:15" s="712" customFormat="1" ht="18">
      <c r="A18" s="1520" t="s">
        <v>725</v>
      </c>
      <c r="B18" s="1523">
        <v>2352043</v>
      </c>
      <c r="C18" s="890">
        <v>47450</v>
      </c>
      <c r="D18" s="1524">
        <f t="shared" si="0"/>
        <v>2017.3950901407841</v>
      </c>
      <c r="E18" s="891">
        <f>C18/B18</f>
        <v>2.017395090140784E-2</v>
      </c>
      <c r="F18" s="856"/>
      <c r="G18" s="856"/>
      <c r="H18" s="856"/>
      <c r="I18" s="856"/>
      <c r="J18" s="856"/>
      <c r="K18" s="882"/>
      <c r="L18" s="882"/>
      <c r="M18" s="882"/>
      <c r="N18" s="882"/>
      <c r="O18" s="882"/>
    </row>
    <row r="19" spans="1:15" s="712" customFormat="1" ht="18">
      <c r="A19" s="1520" t="str">
        <f>+'Resumen EEp'!O5</f>
        <v>Nov.2022</v>
      </c>
      <c r="B19" s="1523">
        <f>+'Resumen EEp'!D14</f>
        <v>2389813</v>
      </c>
      <c r="C19" s="890">
        <v>25825</v>
      </c>
      <c r="D19" s="1524">
        <f>C19/B19*$A$25</f>
        <v>1080.6284843207397</v>
      </c>
      <c r="E19" s="891">
        <f>C19/B19</f>
        <v>1.0806284843207397E-2</v>
      </c>
      <c r="F19" s="856"/>
      <c r="G19" s="856"/>
      <c r="H19" s="856"/>
      <c r="I19" s="856"/>
      <c r="J19" s="856"/>
      <c r="K19" s="882"/>
      <c r="L19" s="882"/>
      <c r="M19" s="882"/>
      <c r="N19" s="882"/>
      <c r="O19" s="882"/>
    </row>
    <row r="20" spans="1:15" s="712" customFormat="1" ht="18">
      <c r="A20" s="1525" t="s">
        <v>1</v>
      </c>
      <c r="B20" s="1521"/>
      <c r="C20" s="1526">
        <f>SUM(C5:C17)</f>
        <v>401725</v>
      </c>
      <c r="D20" s="1526"/>
      <c r="E20" s="1527">
        <f>AVERAGE(E5:E17)</f>
        <v>1.7958639925373349E-2</v>
      </c>
      <c r="F20" s="856"/>
      <c r="G20" s="856"/>
      <c r="H20" s="856"/>
      <c r="I20" s="856"/>
      <c r="J20" s="856"/>
      <c r="K20" s="882"/>
      <c r="L20" s="887"/>
      <c r="M20" s="882"/>
      <c r="N20" s="882"/>
      <c r="O20" s="882"/>
    </row>
    <row r="21" spans="1:15" s="712" customFormat="1" ht="18">
      <c r="A21" s="888" t="s">
        <v>1082</v>
      </c>
      <c r="B21" s="856"/>
      <c r="C21" s="856"/>
      <c r="D21" s="856"/>
      <c r="E21" s="856"/>
      <c r="F21" s="856"/>
      <c r="G21" s="856"/>
      <c r="H21" s="856"/>
      <c r="I21" s="856"/>
      <c r="J21" s="856"/>
      <c r="K21" s="882"/>
      <c r="L21" s="882"/>
      <c r="M21" s="882"/>
      <c r="N21" s="882"/>
      <c r="O21" s="882"/>
    </row>
    <row r="22" spans="1:15" s="712" customFormat="1">
      <c r="A22" s="856"/>
      <c r="B22" s="856"/>
      <c r="C22" s="856"/>
      <c r="D22" s="856"/>
      <c r="E22" s="856"/>
      <c r="F22" s="856"/>
      <c r="G22" s="856"/>
      <c r="H22" s="856"/>
      <c r="I22" s="856"/>
      <c r="J22" s="856"/>
      <c r="K22" s="882"/>
      <c r="L22" s="882"/>
      <c r="M22" s="882"/>
      <c r="N22" s="882"/>
      <c r="O22" s="882"/>
    </row>
    <row r="23" spans="1:15" s="712" customFormat="1">
      <c r="A23" s="856"/>
      <c r="B23" s="856"/>
      <c r="C23" s="856"/>
      <c r="D23" s="856"/>
      <c r="E23" s="856"/>
      <c r="F23" s="856"/>
      <c r="G23" s="856"/>
      <c r="H23" s="856"/>
      <c r="I23" s="856"/>
      <c r="J23" s="856"/>
      <c r="K23" s="863"/>
      <c r="L23" s="882"/>
    </row>
    <row r="24" spans="1:15" s="712" customFormat="1">
      <c r="A24" s="856"/>
      <c r="B24" s="856"/>
      <c r="C24" s="856"/>
      <c r="D24" s="856"/>
      <c r="E24" s="856"/>
      <c r="F24" s="856"/>
      <c r="G24" s="856"/>
      <c r="H24" s="856"/>
      <c r="I24" s="856"/>
      <c r="J24" s="856"/>
      <c r="K24" s="863"/>
      <c r="L24" s="882"/>
    </row>
    <row r="25" spans="1:15" s="712" customFormat="1" ht="15">
      <c r="A25" s="889">
        <v>100000</v>
      </c>
      <c r="B25" s="856"/>
      <c r="C25" s="856"/>
      <c r="D25" s="856"/>
      <c r="E25" s="856"/>
      <c r="F25" s="856"/>
      <c r="G25" s="856"/>
      <c r="H25" s="856"/>
      <c r="I25" s="856"/>
      <c r="J25" s="856"/>
      <c r="K25" s="863"/>
      <c r="L25" s="863"/>
    </row>
    <row r="26" spans="1:15" s="712" customFormat="1">
      <c r="A26" s="856"/>
      <c r="B26" s="856"/>
      <c r="C26" s="856"/>
      <c r="D26" s="856"/>
      <c r="E26" s="856"/>
      <c r="F26" s="856"/>
      <c r="G26" s="856"/>
      <c r="H26" s="856"/>
      <c r="I26" s="856"/>
      <c r="J26" s="856"/>
      <c r="K26" s="863"/>
      <c r="L26" s="863"/>
    </row>
    <row r="27" spans="1:15" s="712" customFormat="1">
      <c r="A27" s="856"/>
      <c r="B27" s="856"/>
      <c r="C27" s="856"/>
      <c r="D27" s="856"/>
      <c r="E27" s="856"/>
      <c r="F27" s="856"/>
      <c r="G27" s="856"/>
      <c r="H27" s="856"/>
      <c r="I27" s="856"/>
      <c r="J27" s="856"/>
      <c r="K27" s="863"/>
      <c r="L27" s="863"/>
    </row>
    <row r="28" spans="1:15" s="712" customFormat="1">
      <c r="A28" s="856"/>
      <c r="B28" s="856"/>
      <c r="C28" s="856"/>
      <c r="D28" s="856"/>
      <c r="E28" s="856"/>
      <c r="F28" s="856"/>
      <c r="G28" s="856"/>
      <c r="H28" s="856"/>
      <c r="I28" s="856"/>
      <c r="J28" s="856"/>
      <c r="K28" s="863"/>
      <c r="L28" s="863"/>
    </row>
    <row r="29" spans="1:15" s="712" customFormat="1">
      <c r="A29" s="856"/>
      <c r="B29" s="856"/>
      <c r="C29" s="856"/>
      <c r="D29" s="856"/>
      <c r="E29" s="856"/>
      <c r="F29" s="856"/>
      <c r="G29" s="856"/>
      <c r="H29" s="856"/>
      <c r="I29" s="856"/>
      <c r="J29" s="856"/>
      <c r="K29" s="863"/>
      <c r="L29" s="863"/>
      <c r="M29" s="849"/>
    </row>
    <row r="30" spans="1:15" s="712" customFormat="1">
      <c r="A30" s="856"/>
      <c r="B30" s="856"/>
      <c r="C30" s="856"/>
      <c r="D30" s="856"/>
      <c r="E30" s="856"/>
      <c r="F30" s="856"/>
      <c r="G30" s="856"/>
      <c r="H30" s="856"/>
      <c r="I30" s="856"/>
      <c r="J30" s="856"/>
      <c r="K30" s="863"/>
      <c r="L30" s="863"/>
    </row>
    <row r="31" spans="1:15" s="712" customFormat="1">
      <c r="A31" s="856"/>
      <c r="B31" s="856"/>
      <c r="C31" s="856"/>
      <c r="D31" s="856"/>
      <c r="E31" s="856"/>
      <c r="F31" s="856"/>
      <c r="G31" s="856"/>
      <c r="H31" s="856"/>
      <c r="I31" s="856"/>
      <c r="J31" s="856"/>
      <c r="K31" s="863"/>
      <c r="L31" s="863"/>
    </row>
    <row r="32" spans="1:15" s="712" customFormat="1">
      <c r="A32" s="856"/>
      <c r="B32" s="856"/>
      <c r="C32" s="856"/>
      <c r="D32" s="856"/>
      <c r="E32" s="856"/>
      <c r="F32" s="856"/>
      <c r="G32" s="856"/>
      <c r="H32" s="856"/>
      <c r="I32" s="856"/>
      <c r="J32" s="856"/>
      <c r="K32" s="863"/>
      <c r="L32" s="863"/>
    </row>
    <row r="33" spans="1:12" s="712" customFormat="1">
      <c r="A33" s="856"/>
      <c r="B33" s="856"/>
      <c r="C33" s="856"/>
      <c r="D33" s="856"/>
      <c r="E33" s="856"/>
      <c r="F33" s="856"/>
      <c r="G33" s="856"/>
      <c r="H33" s="856"/>
      <c r="I33" s="856"/>
      <c r="J33" s="856"/>
      <c r="K33" s="863"/>
      <c r="L33" s="863"/>
    </row>
    <row r="34" spans="1:12" s="712" customFormat="1">
      <c r="A34" s="856"/>
      <c r="B34" s="856"/>
      <c r="C34" s="856"/>
      <c r="D34" s="856"/>
      <c r="E34" s="856"/>
      <c r="F34" s="856"/>
      <c r="G34" s="856"/>
      <c r="H34" s="856"/>
      <c r="I34" s="856"/>
      <c r="J34" s="856"/>
      <c r="K34" s="863"/>
      <c r="L34" s="863"/>
    </row>
    <row r="35" spans="1:12" s="712" customFormat="1">
      <c r="A35" s="856"/>
      <c r="B35" s="856"/>
      <c r="C35" s="856"/>
      <c r="D35" s="856"/>
      <c r="E35" s="856"/>
      <c r="F35" s="856"/>
      <c r="G35" s="856"/>
      <c r="H35" s="856"/>
      <c r="I35" s="856"/>
      <c r="J35" s="856"/>
      <c r="K35" s="863"/>
      <c r="L35" s="863"/>
    </row>
    <row r="36" spans="1:12" s="712" customFormat="1">
      <c r="A36" s="856"/>
      <c r="B36" s="856"/>
      <c r="C36" s="856"/>
      <c r="D36" s="856"/>
      <c r="E36" s="856"/>
      <c r="F36" s="856"/>
      <c r="G36" s="856"/>
      <c r="H36" s="856"/>
      <c r="I36" s="856"/>
      <c r="J36" s="856"/>
      <c r="K36" s="863"/>
      <c r="L36" s="863"/>
    </row>
    <row r="37" spans="1:12" s="712" customFormat="1">
      <c r="A37" s="856"/>
      <c r="B37" s="856"/>
      <c r="C37" s="856"/>
      <c r="D37" s="856"/>
      <c r="E37" s="856"/>
      <c r="F37" s="856"/>
      <c r="G37" s="856"/>
      <c r="H37" s="856"/>
      <c r="I37" s="856"/>
      <c r="J37" s="856"/>
    </row>
    <row r="38" spans="1:12" s="712" customFormat="1">
      <c r="A38" s="856"/>
      <c r="B38" s="856"/>
      <c r="C38" s="856"/>
      <c r="D38" s="856"/>
      <c r="E38" s="856"/>
      <c r="F38" s="856"/>
      <c r="G38" s="856"/>
      <c r="H38" s="856"/>
      <c r="I38" s="856"/>
      <c r="J38" s="856"/>
    </row>
    <row r="39" spans="1:12" s="712" customFormat="1">
      <c r="A39" s="856"/>
      <c r="B39" s="856"/>
      <c r="C39" s="856"/>
      <c r="D39" s="856"/>
      <c r="E39" s="856"/>
      <c r="F39" s="856"/>
      <c r="G39" s="856"/>
      <c r="H39" s="856"/>
      <c r="I39" s="856"/>
      <c r="J39" s="856"/>
    </row>
    <row r="40" spans="1:12" s="712" customFormat="1">
      <c r="A40" s="856"/>
      <c r="B40" s="856"/>
      <c r="C40" s="856"/>
      <c r="D40" s="856"/>
      <c r="E40" s="856"/>
      <c r="F40" s="856"/>
      <c r="G40" s="856"/>
      <c r="H40" s="856"/>
      <c r="I40" s="856"/>
      <c r="J40" s="856"/>
    </row>
    <row r="41" spans="1:12" s="712" customFormat="1">
      <c r="A41" s="856"/>
      <c r="B41" s="856"/>
      <c r="C41" s="856"/>
      <c r="D41" s="856"/>
      <c r="E41" s="856"/>
      <c r="F41" s="856"/>
      <c r="G41" s="856"/>
      <c r="H41" s="856"/>
      <c r="I41" s="856"/>
      <c r="J41" s="856"/>
    </row>
    <row r="42" spans="1:12" s="712" customFormat="1">
      <c r="A42" s="856"/>
      <c r="B42" s="856"/>
      <c r="C42" s="856"/>
      <c r="D42" s="856"/>
      <c r="E42" s="856"/>
      <c r="F42" s="856"/>
      <c r="G42" s="856"/>
      <c r="H42" s="856"/>
      <c r="I42" s="856"/>
      <c r="J42" s="856"/>
    </row>
    <row r="43" spans="1:12" s="712" customFormat="1">
      <c r="A43" s="856"/>
      <c r="B43" s="856"/>
      <c r="C43" s="856"/>
      <c r="D43" s="856"/>
      <c r="E43" s="856"/>
      <c r="F43" s="856"/>
      <c r="G43" s="856"/>
      <c r="H43" s="856"/>
      <c r="I43" s="856"/>
      <c r="J43" s="856"/>
    </row>
    <row r="44" spans="1:12" s="712" customFormat="1">
      <c r="A44" s="856"/>
      <c r="B44" s="856"/>
      <c r="C44" s="856"/>
      <c r="D44" s="856"/>
      <c r="E44" s="856"/>
      <c r="F44" s="856"/>
      <c r="G44" s="856"/>
      <c r="H44" s="856"/>
      <c r="I44" s="856"/>
      <c r="J44" s="856"/>
    </row>
    <row r="45" spans="1:12" s="712" customFormat="1">
      <c r="A45" s="856"/>
      <c r="B45" s="856"/>
      <c r="C45" s="856"/>
      <c r="D45" s="856"/>
      <c r="E45" s="856"/>
      <c r="F45" s="856"/>
      <c r="G45" s="856"/>
      <c r="H45" s="856"/>
      <c r="I45" s="856"/>
      <c r="J45" s="856"/>
    </row>
    <row r="46" spans="1:12" s="712" customFormat="1">
      <c r="A46" s="856"/>
      <c r="B46" s="856"/>
      <c r="C46" s="856"/>
      <c r="D46" s="856"/>
      <c r="E46" s="856"/>
      <c r="F46" s="856"/>
      <c r="G46" s="856"/>
      <c r="H46" s="856"/>
      <c r="I46" s="856"/>
      <c r="J46" s="856"/>
    </row>
    <row r="47" spans="1:12" s="712" customFormat="1">
      <c r="A47" s="856"/>
      <c r="B47" s="856"/>
      <c r="C47" s="856"/>
      <c r="D47" s="856"/>
      <c r="E47" s="856"/>
      <c r="F47" s="856"/>
    </row>
    <row r="48" spans="1:12" s="712" customFormat="1">
      <c r="A48" s="856"/>
      <c r="B48" s="856"/>
      <c r="C48" s="856"/>
      <c r="D48" s="856"/>
      <c r="E48" s="856"/>
      <c r="F48" s="856"/>
    </row>
    <row r="49" spans="1:6" s="712" customFormat="1">
      <c r="A49" s="856"/>
      <c r="B49" s="856"/>
      <c r="C49" s="856"/>
      <c r="D49" s="856"/>
      <c r="E49" s="856"/>
    </row>
    <row r="50" spans="1:6" s="712" customFormat="1">
      <c r="A50" s="856"/>
      <c r="B50" s="856"/>
      <c r="C50" s="856"/>
      <c r="D50" s="856"/>
      <c r="E50" s="856"/>
    </row>
    <row r="51" spans="1:6" s="712" customFormat="1"/>
    <row r="52" spans="1:6">
      <c r="A52" s="712"/>
      <c r="B52" s="712"/>
      <c r="C52" s="712"/>
      <c r="D52" s="712"/>
      <c r="E52" s="712"/>
      <c r="F52" s="712"/>
    </row>
    <row r="53" spans="1:6">
      <c r="A53" s="712"/>
      <c r="B53" s="712"/>
      <c r="C53" s="712"/>
      <c r="D53" s="712"/>
      <c r="E53" s="712"/>
      <c r="F53" s="712"/>
    </row>
    <row r="54" spans="1:6">
      <c r="A54" s="712"/>
      <c r="B54" s="712"/>
      <c r="C54" s="712"/>
      <c r="D54" s="712"/>
      <c r="E54" s="712"/>
    </row>
    <row r="55" spans="1:6">
      <c r="A55" s="712"/>
      <c r="B55" s="712"/>
      <c r="C55" s="712"/>
      <c r="D55" s="712"/>
      <c r="E55" s="712"/>
    </row>
  </sheetData>
  <mergeCells count="3">
    <mergeCell ref="A1:J1"/>
    <mergeCell ref="A3:J3"/>
    <mergeCell ref="A2:J2"/>
  </mergeCells>
  <conditionalFormatting sqref="B15:E19">
    <cfRule type="cellIs" dxfId="385" priority="2" operator="equal">
      <formula>0</formula>
    </cfRule>
  </conditionalFormatting>
  <conditionalFormatting sqref="C16:C19">
    <cfRule type="cellIs" dxfId="384" priority="1" operator="equal">
      <formula>0</formula>
    </cfRule>
  </conditionalFormatting>
  <printOptions horizontalCentered="1"/>
  <pageMargins left="0.39370078740157483" right="0.39370078740157483" top="0.23622047244094491" bottom="0.23622047244094491" header="0.31496062992125984" footer="0.31496062992125984"/>
  <pageSetup scale="56" orientation="landscape" r:id="rId1"/>
  <drawing r:id="rId2"/>
  <tableParts count="1">
    <tablePart r:id="rId3"/>
  </tablePart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4">
    <tabColor rgb="FF002060"/>
    <pageSetUpPr fitToPage="1"/>
  </sheetPr>
  <dimension ref="A1"/>
  <sheetViews>
    <sheetView showGridLines="0" view="pageBreakPreview" zoomScaleNormal="100" zoomScaleSheetLayoutView="100" workbookViewId="0">
      <selection activeCell="N25" sqref="N25"/>
    </sheetView>
  </sheetViews>
  <sheetFormatPr baseColWidth="10" defaultColWidth="11.42578125" defaultRowHeight="14.25"/>
  <cols>
    <col min="1" max="6" width="11.42578125" style="712"/>
    <col min="7" max="7" width="8.85546875" style="712" customWidth="1"/>
    <col min="8" max="8" width="11.42578125" style="712"/>
    <col min="9" max="9" width="7.85546875" style="712" customWidth="1"/>
    <col min="10" max="10" width="7" style="712" customWidth="1"/>
    <col min="11" max="11" width="5.85546875" style="712" customWidth="1"/>
    <col min="12" max="16384" width="11.42578125" style="712"/>
  </cols>
  <sheetData/>
  <pageMargins left="0.7" right="0.7" top="0.75" bottom="0.75" header="0.3" footer="0.3"/>
  <pageSetup orientation="landscape"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5">
    <tabColor rgb="FF002060"/>
    <pageSetUpPr fitToPage="1"/>
  </sheetPr>
  <dimension ref="A6:N67"/>
  <sheetViews>
    <sheetView showGridLines="0" view="pageBreakPreview" zoomScale="70" zoomScaleNormal="100" zoomScaleSheetLayoutView="70" workbookViewId="0">
      <selection activeCell="Q27" sqref="Q27"/>
    </sheetView>
  </sheetViews>
  <sheetFormatPr baseColWidth="10" defaultColWidth="11.42578125" defaultRowHeight="14.25"/>
  <cols>
    <col min="1" max="6" width="11.42578125" style="712"/>
    <col min="7" max="7" width="13.42578125" style="712" customWidth="1"/>
    <col min="8" max="10" width="11.42578125" style="712"/>
    <col min="11" max="11" width="15.5703125" style="712" customWidth="1"/>
    <col min="12" max="12" width="13.140625" style="712" customWidth="1"/>
    <col min="13" max="13" width="13" style="712" customWidth="1"/>
    <col min="14" max="16384" width="11.42578125" style="712"/>
  </cols>
  <sheetData>
    <row r="6" spans="1:14" ht="20.25" customHeight="1"/>
    <row r="7" spans="1:14" ht="14.25" customHeight="1">
      <c r="A7" s="2149" t="s">
        <v>1176</v>
      </c>
      <c r="B7" s="2149"/>
      <c r="C7" s="2149"/>
      <c r="D7" s="2149"/>
      <c r="E7" s="2149"/>
      <c r="F7" s="2149"/>
      <c r="G7" s="2149"/>
      <c r="H7" s="2149"/>
      <c r="I7" s="2149"/>
      <c r="J7" s="2149"/>
      <c r="K7" s="2149"/>
      <c r="L7" s="2149"/>
      <c r="M7" s="2149"/>
      <c r="N7" s="2149"/>
    </row>
    <row r="8" spans="1:14" ht="14.25" customHeight="1">
      <c r="A8" s="2149"/>
      <c r="B8" s="2149"/>
      <c r="C8" s="2149"/>
      <c r="D8" s="2149"/>
      <c r="E8" s="2149"/>
      <c r="F8" s="2149"/>
      <c r="G8" s="2149"/>
      <c r="H8" s="2149"/>
      <c r="I8" s="2149"/>
      <c r="J8" s="2149"/>
      <c r="K8" s="2149"/>
      <c r="L8" s="2149"/>
      <c r="M8" s="2149"/>
      <c r="N8" s="2149"/>
    </row>
    <row r="9" spans="1:14" ht="14.25" customHeight="1">
      <c r="A9" s="2149"/>
      <c r="B9" s="2149"/>
      <c r="C9" s="2149"/>
      <c r="D9" s="2149"/>
      <c r="E9" s="2149"/>
      <c r="F9" s="2149"/>
      <c r="G9" s="2149"/>
      <c r="H9" s="2149"/>
      <c r="I9" s="2149"/>
      <c r="J9" s="2149"/>
      <c r="K9" s="2149"/>
      <c r="L9" s="2149"/>
      <c r="M9" s="2149"/>
      <c r="N9" s="2149"/>
    </row>
    <row r="10" spans="1:14" ht="14.25" customHeight="1">
      <c r="A10" s="2149"/>
      <c r="B10" s="2149"/>
      <c r="C10" s="2149"/>
      <c r="D10" s="2149"/>
      <c r="E10" s="2149"/>
      <c r="F10" s="2149"/>
      <c r="G10" s="2149"/>
      <c r="H10" s="2149"/>
      <c r="I10" s="2149"/>
      <c r="J10" s="2149"/>
      <c r="K10" s="2149"/>
      <c r="L10" s="2149"/>
      <c r="M10" s="2149"/>
      <c r="N10" s="2149"/>
    </row>
    <row r="11" spans="1:14" ht="14.25" customHeight="1">
      <c r="A11" s="2149"/>
      <c r="B11" s="2149"/>
      <c r="C11" s="2149"/>
      <c r="D11" s="2149"/>
      <c r="E11" s="2149"/>
      <c r="F11" s="2149"/>
      <c r="G11" s="2149"/>
      <c r="H11" s="2149"/>
      <c r="I11" s="2149"/>
      <c r="J11" s="2149"/>
      <c r="K11" s="2149"/>
      <c r="L11" s="2149"/>
      <c r="M11" s="2149"/>
      <c r="N11" s="2149"/>
    </row>
    <row r="12" spans="1:14" ht="14.25" customHeight="1">
      <c r="A12" s="2149"/>
      <c r="B12" s="2149"/>
      <c r="C12" s="2149"/>
      <c r="D12" s="2149"/>
      <c r="E12" s="2149"/>
      <c r="F12" s="2149"/>
      <c r="G12" s="2149"/>
      <c r="H12" s="2149"/>
      <c r="I12" s="2149"/>
      <c r="J12" s="2149"/>
      <c r="K12" s="2149"/>
      <c r="L12" s="2149"/>
      <c r="M12" s="2149"/>
      <c r="N12" s="2149"/>
    </row>
    <row r="13" spans="1:14" ht="14.25" customHeight="1">
      <c r="A13" s="2149"/>
      <c r="B13" s="2149"/>
      <c r="C13" s="2149"/>
      <c r="D13" s="2149"/>
      <c r="E13" s="2149"/>
      <c r="F13" s="2149"/>
      <c r="G13" s="2149"/>
      <c r="H13" s="2149"/>
      <c r="I13" s="2149"/>
      <c r="J13" s="2149"/>
      <c r="K13" s="2149"/>
      <c r="L13" s="2149"/>
      <c r="M13" s="2149"/>
      <c r="N13" s="2149"/>
    </row>
    <row r="14" spans="1:14" ht="14.25" customHeight="1">
      <c r="A14" s="2149"/>
      <c r="B14" s="2149"/>
      <c r="C14" s="2149"/>
      <c r="D14" s="2149"/>
      <c r="E14" s="2149"/>
      <c r="F14" s="2149"/>
      <c r="G14" s="2149"/>
      <c r="H14" s="2149"/>
      <c r="I14" s="2149"/>
      <c r="J14" s="2149"/>
      <c r="K14" s="2149"/>
      <c r="L14" s="2149"/>
      <c r="M14" s="2149"/>
      <c r="N14" s="2149"/>
    </row>
    <row r="15" spans="1:14" ht="14.25" customHeight="1">
      <c r="A15" s="2149"/>
      <c r="B15" s="2149"/>
      <c r="C15" s="2149"/>
      <c r="D15" s="2149"/>
      <c r="E15" s="2149"/>
      <c r="F15" s="2149"/>
      <c r="G15" s="2149"/>
      <c r="H15" s="2149"/>
      <c r="I15" s="2149"/>
      <c r="J15" s="2149"/>
      <c r="K15" s="2149"/>
      <c r="L15" s="2149"/>
      <c r="M15" s="2149"/>
      <c r="N15" s="2149"/>
    </row>
    <row r="16" spans="1:14" ht="14.25" customHeight="1">
      <c r="A16" s="2149"/>
      <c r="B16" s="2149"/>
      <c r="C16" s="2149"/>
      <c r="D16" s="2149"/>
      <c r="E16" s="2149"/>
      <c r="F16" s="2149"/>
      <c r="G16" s="2149"/>
      <c r="H16" s="2149"/>
      <c r="I16" s="2149"/>
      <c r="J16" s="2149"/>
      <c r="K16" s="2149"/>
      <c r="L16" s="2149"/>
      <c r="M16" s="2149"/>
      <c r="N16" s="2149"/>
    </row>
    <row r="17" spans="1:14" ht="14.25" customHeight="1">
      <c r="A17" s="2149"/>
      <c r="B17" s="2149"/>
      <c r="C17" s="2149"/>
      <c r="D17" s="2149"/>
      <c r="E17" s="2149"/>
      <c r="F17" s="2149"/>
      <c r="G17" s="2149"/>
      <c r="H17" s="2149"/>
      <c r="I17" s="2149"/>
      <c r="J17" s="2149"/>
      <c r="K17" s="2149"/>
      <c r="L17" s="2149"/>
      <c r="M17" s="2149"/>
      <c r="N17" s="2149"/>
    </row>
    <row r="18" spans="1:14" ht="14.25" customHeight="1">
      <c r="A18" s="2149"/>
      <c r="B18" s="2149"/>
      <c r="C18" s="2149"/>
      <c r="D18" s="2149"/>
      <c r="E18" s="2149"/>
      <c r="F18" s="2149"/>
      <c r="G18" s="2149"/>
      <c r="H18" s="2149"/>
      <c r="I18" s="2149"/>
      <c r="J18" s="2149"/>
      <c r="K18" s="2149"/>
      <c r="L18" s="2149"/>
      <c r="M18" s="2149"/>
      <c r="N18" s="2149"/>
    </row>
    <row r="19" spans="1:14" ht="14.25" customHeight="1">
      <c r="A19" s="2149"/>
      <c r="B19" s="2149"/>
      <c r="C19" s="2149"/>
      <c r="D19" s="2149"/>
      <c r="E19" s="2149"/>
      <c r="F19" s="2149"/>
      <c r="G19" s="2149"/>
      <c r="H19" s="2149"/>
      <c r="I19" s="2149"/>
      <c r="J19" s="2149"/>
      <c r="K19" s="2149"/>
      <c r="L19" s="2149"/>
      <c r="M19" s="2149"/>
      <c r="N19" s="2149"/>
    </row>
    <row r="20" spans="1:14" ht="14.25" customHeight="1">
      <c r="A20" s="2149"/>
      <c r="B20" s="2149"/>
      <c r="C20" s="2149"/>
      <c r="D20" s="2149"/>
      <c r="E20" s="2149"/>
      <c r="F20" s="2149"/>
      <c r="G20" s="2149"/>
      <c r="H20" s="2149"/>
      <c r="I20" s="2149"/>
      <c r="J20" s="2149"/>
      <c r="K20" s="2149"/>
      <c r="L20" s="2149"/>
      <c r="M20" s="2149"/>
      <c r="N20" s="2149"/>
    </row>
    <row r="21" spans="1:14" ht="14.25" customHeight="1">
      <c r="A21" s="2149"/>
      <c r="B21" s="2149"/>
      <c r="C21" s="2149"/>
      <c r="D21" s="2149"/>
      <c r="E21" s="2149"/>
      <c r="F21" s="2149"/>
      <c r="G21" s="2149"/>
      <c r="H21" s="2149"/>
      <c r="I21" s="2149"/>
      <c r="J21" s="2149"/>
      <c r="K21" s="2149"/>
      <c r="L21" s="2149"/>
      <c r="M21" s="2149"/>
      <c r="N21" s="2149"/>
    </row>
    <row r="22" spans="1:14" ht="14.25" customHeight="1">
      <c r="A22" s="2149"/>
      <c r="B22" s="2149"/>
      <c r="C22" s="2149"/>
      <c r="D22" s="2149"/>
      <c r="E22" s="2149"/>
      <c r="F22" s="2149"/>
      <c r="G22" s="2149"/>
      <c r="H22" s="2149"/>
      <c r="I22" s="2149"/>
      <c r="J22" s="2149"/>
      <c r="K22" s="2149"/>
      <c r="L22" s="2149"/>
      <c r="M22" s="2149"/>
      <c r="N22" s="2149"/>
    </row>
    <row r="23" spans="1:14" ht="14.25" customHeight="1">
      <c r="A23" s="2149"/>
      <c r="B23" s="2149"/>
      <c r="C23" s="2149"/>
      <c r="D23" s="2149"/>
      <c r="E23" s="2149"/>
      <c r="F23" s="2149"/>
      <c r="G23" s="2149"/>
      <c r="H23" s="2149"/>
      <c r="I23" s="2149"/>
      <c r="J23" s="2149"/>
      <c r="K23" s="2149"/>
      <c r="L23" s="2149"/>
      <c r="M23" s="2149"/>
      <c r="N23" s="2149"/>
    </row>
    <row r="24" spans="1:14" ht="14.25" customHeight="1">
      <c r="A24" s="2149"/>
      <c r="B24" s="2149"/>
      <c r="C24" s="2149"/>
      <c r="D24" s="2149"/>
      <c r="E24" s="2149"/>
      <c r="F24" s="2149"/>
      <c r="G24" s="2149"/>
      <c r="H24" s="2149"/>
      <c r="I24" s="2149"/>
      <c r="J24" s="2149"/>
      <c r="K24" s="2149"/>
      <c r="L24" s="2149"/>
      <c r="M24" s="2149"/>
      <c r="N24" s="2149"/>
    </row>
    <row r="25" spans="1:14" ht="14.25" customHeight="1">
      <c r="A25" s="2149"/>
      <c r="B25" s="2149"/>
      <c r="C25" s="2149"/>
      <c r="D25" s="2149"/>
      <c r="E25" s="2149"/>
      <c r="F25" s="2149"/>
      <c r="G25" s="2149"/>
      <c r="H25" s="2149"/>
      <c r="I25" s="2149"/>
      <c r="J25" s="2149"/>
      <c r="K25" s="2149"/>
      <c r="L25" s="2149"/>
      <c r="M25" s="2149"/>
      <c r="N25" s="2149"/>
    </row>
    <row r="26" spans="1:14" ht="14.25" customHeight="1">
      <c r="A26" s="2149"/>
      <c r="B26" s="2149"/>
      <c r="C26" s="2149"/>
      <c r="D26" s="2149"/>
      <c r="E26" s="2149"/>
      <c r="F26" s="2149"/>
      <c r="G26" s="2149"/>
      <c r="H26" s="2149"/>
      <c r="I26" s="2149"/>
      <c r="J26" s="2149"/>
      <c r="K26" s="2149"/>
      <c r="L26" s="2149"/>
      <c r="M26" s="2149"/>
      <c r="N26" s="2149"/>
    </row>
    <row r="27" spans="1:14" ht="14.25" customHeight="1">
      <c r="A27" s="2149"/>
      <c r="B27" s="2149"/>
      <c r="C27" s="2149"/>
      <c r="D27" s="2149"/>
      <c r="E27" s="2149"/>
      <c r="F27" s="2149"/>
      <c r="G27" s="2149"/>
      <c r="H27" s="2149"/>
      <c r="I27" s="2149"/>
      <c r="J27" s="2149"/>
      <c r="K27" s="2149"/>
      <c r="L27" s="2149"/>
      <c r="M27" s="2149"/>
      <c r="N27" s="2149"/>
    </row>
    <row r="28" spans="1:14" ht="14.25" customHeight="1">
      <c r="A28" s="2149"/>
      <c r="B28" s="2149"/>
      <c r="C28" s="2149"/>
      <c r="D28" s="2149"/>
      <c r="E28" s="2149"/>
      <c r="F28" s="2149"/>
      <c r="G28" s="2149"/>
      <c r="H28" s="2149"/>
      <c r="I28" s="2149"/>
      <c r="J28" s="2149"/>
      <c r="K28" s="2149"/>
      <c r="L28" s="2149"/>
      <c r="M28" s="2149"/>
      <c r="N28" s="2149"/>
    </row>
    <row r="29" spans="1:14" ht="14.25" customHeight="1">
      <c r="A29" s="2149"/>
      <c r="B29" s="2149"/>
      <c r="C29" s="2149"/>
      <c r="D29" s="2149"/>
      <c r="E29" s="2149"/>
      <c r="F29" s="2149"/>
      <c r="G29" s="2149"/>
      <c r="H29" s="2149"/>
      <c r="I29" s="2149"/>
      <c r="J29" s="2149"/>
      <c r="K29" s="2149"/>
      <c r="L29" s="2149"/>
      <c r="M29" s="2149"/>
      <c r="N29" s="2149"/>
    </row>
    <row r="30" spans="1:14" ht="14.25" customHeight="1">
      <c r="A30" s="2149"/>
      <c r="B30" s="2149"/>
      <c r="C30" s="2149"/>
      <c r="D30" s="2149"/>
      <c r="E30" s="2149"/>
      <c r="F30" s="2149"/>
      <c r="G30" s="2149"/>
      <c r="H30" s="2149"/>
      <c r="I30" s="2149"/>
      <c r="J30" s="2149"/>
      <c r="K30" s="2149"/>
      <c r="L30" s="2149"/>
      <c r="M30" s="2149"/>
      <c r="N30" s="2149"/>
    </row>
    <row r="31" spans="1:14" ht="14.25" customHeight="1">
      <c r="A31" s="2149"/>
      <c r="B31" s="2149"/>
      <c r="C31" s="2149"/>
      <c r="D31" s="2149"/>
      <c r="E31" s="2149"/>
      <c r="F31" s="2149"/>
      <c r="G31" s="2149"/>
      <c r="H31" s="2149"/>
      <c r="I31" s="2149"/>
      <c r="J31" s="2149"/>
      <c r="K31" s="2149"/>
      <c r="L31" s="2149"/>
      <c r="M31" s="2149"/>
      <c r="N31" s="2149"/>
    </row>
    <row r="32" spans="1:14" ht="14.25" customHeight="1">
      <c r="A32" s="2149"/>
      <c r="B32" s="2149"/>
      <c r="C32" s="2149"/>
      <c r="D32" s="2149"/>
      <c r="E32" s="2149"/>
      <c r="F32" s="2149"/>
      <c r="G32" s="2149"/>
      <c r="H32" s="2149"/>
      <c r="I32" s="2149"/>
      <c r="J32" s="2149"/>
      <c r="K32" s="2149"/>
      <c r="L32" s="2149"/>
      <c r="M32" s="2149"/>
      <c r="N32" s="2149"/>
    </row>
    <row r="33" spans="1:14" ht="14.25" customHeight="1">
      <c r="A33" s="2149"/>
      <c r="B33" s="2149"/>
      <c r="C33" s="2149"/>
      <c r="D33" s="2149"/>
      <c r="E33" s="2149"/>
      <c r="F33" s="2149"/>
      <c r="G33" s="2149"/>
      <c r="H33" s="2149"/>
      <c r="I33" s="2149"/>
      <c r="J33" s="2149"/>
      <c r="K33" s="2149"/>
      <c r="L33" s="2149"/>
      <c r="M33" s="2149"/>
      <c r="N33" s="2149"/>
    </row>
    <row r="34" spans="1:14" ht="14.25" customHeight="1">
      <c r="A34" s="2149"/>
      <c r="B34" s="2149"/>
      <c r="C34" s="2149"/>
      <c r="D34" s="2149"/>
      <c r="E34" s="2149"/>
      <c r="F34" s="2149"/>
      <c r="G34" s="2149"/>
      <c r="H34" s="2149"/>
      <c r="I34" s="2149"/>
      <c r="J34" s="2149"/>
      <c r="K34" s="2149"/>
      <c r="L34" s="2149"/>
      <c r="M34" s="2149"/>
      <c r="N34" s="2149"/>
    </row>
    <row r="35" spans="1:14" ht="14.25" customHeight="1">
      <c r="A35" s="2149"/>
      <c r="B35" s="2149"/>
      <c r="C35" s="2149"/>
      <c r="D35" s="2149"/>
      <c r="E35" s="2149"/>
      <c r="F35" s="2149"/>
      <c r="G35" s="2149"/>
      <c r="H35" s="2149"/>
      <c r="I35" s="2149"/>
      <c r="J35" s="2149"/>
      <c r="K35" s="2149"/>
      <c r="L35" s="2149"/>
      <c r="M35" s="2149"/>
      <c r="N35" s="2149"/>
    </row>
    <row r="36" spans="1:14" ht="14.25" customHeight="1">
      <c r="A36" s="2149"/>
      <c r="B36" s="2149"/>
      <c r="C36" s="2149"/>
      <c r="D36" s="2149"/>
      <c r="E36" s="2149"/>
      <c r="F36" s="2149"/>
      <c r="G36" s="2149"/>
      <c r="H36" s="2149"/>
      <c r="I36" s="2149"/>
      <c r="J36" s="2149"/>
      <c r="K36" s="2149"/>
      <c r="L36" s="2149"/>
      <c r="M36" s="2149"/>
      <c r="N36" s="2149"/>
    </row>
    <row r="37" spans="1:14" ht="14.25" customHeight="1">
      <c r="A37" s="2149"/>
      <c r="B37" s="2149"/>
      <c r="C37" s="2149"/>
      <c r="D37" s="2149"/>
      <c r="E37" s="2149"/>
      <c r="F37" s="2149"/>
      <c r="G37" s="2149"/>
      <c r="H37" s="2149"/>
      <c r="I37" s="2149"/>
      <c r="J37" s="2149"/>
      <c r="K37" s="2149"/>
      <c r="L37" s="2149"/>
      <c r="M37" s="2149"/>
      <c r="N37" s="2149"/>
    </row>
    <row r="38" spans="1:14" ht="14.25" customHeight="1">
      <c r="A38" s="2149"/>
      <c r="B38" s="2149"/>
      <c r="C38" s="2149"/>
      <c r="D38" s="2149"/>
      <c r="E38" s="2149"/>
      <c r="F38" s="2149"/>
      <c r="G38" s="2149"/>
      <c r="H38" s="2149"/>
      <c r="I38" s="2149"/>
      <c r="J38" s="2149"/>
      <c r="K38" s="2149"/>
      <c r="L38" s="2149"/>
      <c r="M38" s="2149"/>
      <c r="N38" s="2149"/>
    </row>
    <row r="39" spans="1:14" ht="14.25" customHeight="1">
      <c r="A39" s="2149"/>
      <c r="B39" s="2149"/>
      <c r="C39" s="2149"/>
      <c r="D39" s="2149"/>
      <c r="E39" s="2149"/>
      <c r="F39" s="2149"/>
      <c r="G39" s="2149"/>
      <c r="H39" s="2149"/>
      <c r="I39" s="2149"/>
      <c r="J39" s="2149"/>
      <c r="K39" s="2149"/>
      <c r="L39" s="2149"/>
      <c r="M39" s="2149"/>
      <c r="N39" s="2149"/>
    </row>
    <row r="40" spans="1:14" ht="14.25" customHeight="1">
      <c r="A40" s="2149"/>
      <c r="B40" s="2149"/>
      <c r="C40" s="2149"/>
      <c r="D40" s="2149"/>
      <c r="E40" s="2149"/>
      <c r="F40" s="2149"/>
      <c r="G40" s="2149"/>
      <c r="H40" s="2149"/>
      <c r="I40" s="2149"/>
      <c r="J40" s="2149"/>
      <c r="K40" s="2149"/>
      <c r="L40" s="2149"/>
      <c r="M40" s="2149"/>
      <c r="N40" s="2149"/>
    </row>
    <row r="41" spans="1:14" ht="14.25" customHeight="1">
      <c r="A41" s="2149"/>
      <c r="B41" s="2149"/>
      <c r="C41" s="2149"/>
      <c r="D41" s="2149"/>
      <c r="E41" s="2149"/>
      <c r="F41" s="2149"/>
      <c r="G41" s="2149"/>
      <c r="H41" s="2149"/>
      <c r="I41" s="2149"/>
      <c r="J41" s="2149"/>
      <c r="K41" s="2149"/>
      <c r="L41" s="2149"/>
      <c r="M41" s="2149"/>
      <c r="N41" s="2149"/>
    </row>
    <row r="42" spans="1:14" ht="14.25" customHeight="1">
      <c r="A42" s="2149"/>
      <c r="B42" s="2149"/>
      <c r="C42" s="2149"/>
      <c r="D42" s="2149"/>
      <c r="E42" s="2149"/>
      <c r="F42" s="2149"/>
      <c r="G42" s="2149"/>
      <c r="H42" s="2149"/>
      <c r="I42" s="2149"/>
      <c r="J42" s="2149"/>
      <c r="K42" s="2149"/>
      <c r="L42" s="2149"/>
      <c r="M42" s="2149"/>
      <c r="N42" s="2149"/>
    </row>
    <row r="43" spans="1:14" ht="14.25" customHeight="1">
      <c r="A43" s="2149"/>
      <c r="B43" s="2149"/>
      <c r="C43" s="2149"/>
      <c r="D43" s="2149"/>
      <c r="E43" s="2149"/>
      <c r="F43" s="2149"/>
      <c r="G43" s="2149"/>
      <c r="H43" s="2149"/>
      <c r="I43" s="2149"/>
      <c r="J43" s="2149"/>
      <c r="K43" s="2149"/>
      <c r="L43" s="2149"/>
      <c r="M43" s="2149"/>
      <c r="N43" s="2149"/>
    </row>
    <row r="44" spans="1:14" ht="14.25" customHeight="1">
      <c r="A44" s="2149"/>
      <c r="B44" s="2149"/>
      <c r="C44" s="2149"/>
      <c r="D44" s="2149"/>
      <c r="E44" s="2149"/>
      <c r="F44" s="2149"/>
      <c r="G44" s="2149"/>
      <c r="H44" s="2149"/>
      <c r="I44" s="2149"/>
      <c r="J44" s="2149"/>
      <c r="K44" s="2149"/>
      <c r="L44" s="2149"/>
      <c r="M44" s="2149"/>
      <c r="N44" s="2149"/>
    </row>
    <row r="45" spans="1:14" ht="14.25" customHeight="1">
      <c r="A45" s="2149"/>
      <c r="B45" s="2149"/>
      <c r="C45" s="2149"/>
      <c r="D45" s="2149"/>
      <c r="E45" s="2149"/>
      <c r="F45" s="2149"/>
      <c r="G45" s="2149"/>
      <c r="H45" s="2149"/>
      <c r="I45" s="2149"/>
      <c r="J45" s="2149"/>
      <c r="K45" s="2149"/>
      <c r="L45" s="2149"/>
      <c r="M45" s="2149"/>
      <c r="N45" s="2149"/>
    </row>
    <row r="46" spans="1:14" ht="14.25" customHeight="1">
      <c r="A46" s="2149"/>
      <c r="B46" s="2149"/>
      <c r="C46" s="2149"/>
      <c r="D46" s="2149"/>
      <c r="E46" s="2149"/>
      <c r="F46" s="2149"/>
      <c r="G46" s="2149"/>
      <c r="H46" s="2149"/>
      <c r="I46" s="2149"/>
      <c r="J46" s="2149"/>
      <c r="K46" s="2149"/>
      <c r="L46" s="2149"/>
      <c r="M46" s="2149"/>
      <c r="N46" s="2149"/>
    </row>
    <row r="47" spans="1:14" ht="14.25" customHeight="1">
      <c r="A47" s="2149"/>
      <c r="B47" s="2149"/>
      <c r="C47" s="2149"/>
      <c r="D47" s="2149"/>
      <c r="E47" s="2149"/>
      <c r="F47" s="2149"/>
      <c r="G47" s="2149"/>
      <c r="H47" s="2149"/>
      <c r="I47" s="2149"/>
      <c r="J47" s="2149"/>
      <c r="K47" s="2149"/>
      <c r="L47" s="2149"/>
      <c r="M47" s="2149"/>
      <c r="N47" s="2149"/>
    </row>
    <row r="48" spans="1:14" ht="14.25" customHeight="1">
      <c r="A48" s="2149"/>
      <c r="B48" s="2149"/>
      <c r="C48" s="2149"/>
      <c r="D48" s="2149"/>
      <c r="E48" s="2149"/>
      <c r="F48" s="2149"/>
      <c r="G48" s="2149"/>
      <c r="H48" s="2149"/>
      <c r="I48" s="2149"/>
      <c r="J48" s="2149"/>
      <c r="K48" s="2149"/>
      <c r="L48" s="2149"/>
      <c r="M48" s="2149"/>
      <c r="N48" s="2149"/>
    </row>
    <row r="49" spans="1:14" ht="14.25" customHeight="1">
      <c r="A49" s="2149"/>
      <c r="B49" s="2149"/>
      <c r="C49" s="2149"/>
      <c r="D49" s="2149"/>
      <c r="E49" s="2149"/>
      <c r="F49" s="2149"/>
      <c r="G49" s="2149"/>
      <c r="H49" s="2149"/>
      <c r="I49" s="2149"/>
      <c r="J49" s="2149"/>
      <c r="K49" s="2149"/>
      <c r="L49" s="2149"/>
      <c r="M49" s="2149"/>
      <c r="N49" s="2149"/>
    </row>
    <row r="50" spans="1:14" ht="14.25" customHeight="1">
      <c r="A50" s="2149"/>
      <c r="B50" s="2149"/>
      <c r="C50" s="2149"/>
      <c r="D50" s="2149"/>
      <c r="E50" s="2149"/>
      <c r="F50" s="2149"/>
      <c r="G50" s="2149"/>
      <c r="H50" s="2149"/>
      <c r="I50" s="2149"/>
      <c r="J50" s="2149"/>
      <c r="K50" s="2149"/>
      <c r="L50" s="2149"/>
      <c r="M50" s="2149"/>
      <c r="N50" s="2149"/>
    </row>
    <row r="51" spans="1:14" ht="14.25" customHeight="1">
      <c r="A51" s="2149"/>
      <c r="B51" s="2149"/>
      <c r="C51" s="2149"/>
      <c r="D51" s="2149"/>
      <c r="E51" s="2149"/>
      <c r="F51" s="2149"/>
      <c r="G51" s="2149"/>
      <c r="H51" s="2149"/>
      <c r="I51" s="2149"/>
      <c r="J51" s="2149"/>
      <c r="K51" s="2149"/>
      <c r="L51" s="2149"/>
      <c r="M51" s="2149"/>
      <c r="N51" s="2149"/>
    </row>
    <row r="52" spans="1:14" ht="14.25" customHeight="1">
      <c r="A52" s="2149"/>
      <c r="B52" s="2149"/>
      <c r="C52" s="2149"/>
      <c r="D52" s="2149"/>
      <c r="E52" s="2149"/>
      <c r="F52" s="2149"/>
      <c r="G52" s="2149"/>
      <c r="H52" s="2149"/>
      <c r="I52" s="2149"/>
      <c r="J52" s="2149"/>
      <c r="K52" s="2149"/>
      <c r="L52" s="2149"/>
      <c r="M52" s="2149"/>
      <c r="N52" s="2149"/>
    </row>
    <row r="53" spans="1:14" ht="14.25" customHeight="1">
      <c r="A53" s="2149"/>
      <c r="B53" s="2149"/>
      <c r="C53" s="2149"/>
      <c r="D53" s="2149"/>
      <c r="E53" s="2149"/>
      <c r="F53" s="2149"/>
      <c r="G53" s="2149"/>
      <c r="H53" s="2149"/>
      <c r="I53" s="2149"/>
      <c r="J53" s="2149"/>
      <c r="K53" s="2149"/>
      <c r="L53" s="2149"/>
      <c r="M53" s="2149"/>
      <c r="N53" s="2149"/>
    </row>
    <row r="54" spans="1:14" ht="92.25" customHeight="1">
      <c r="A54" s="2149"/>
      <c r="B54" s="2149"/>
      <c r="C54" s="2149"/>
      <c r="D54" s="2149"/>
      <c r="E54" s="2149"/>
      <c r="F54" s="2149"/>
      <c r="G54" s="2149"/>
      <c r="H54" s="2149"/>
      <c r="I54" s="2149"/>
      <c r="J54" s="2149"/>
      <c r="K54" s="2149"/>
      <c r="L54" s="2149"/>
      <c r="M54" s="2149"/>
      <c r="N54" s="2149"/>
    </row>
    <row r="55" spans="1:14">
      <c r="A55" s="2149"/>
      <c r="B55" s="2149"/>
      <c r="C55" s="2149"/>
      <c r="D55" s="2149"/>
      <c r="E55" s="2149"/>
      <c r="F55" s="2149"/>
      <c r="G55" s="2149"/>
      <c r="H55" s="2149"/>
      <c r="I55" s="2149"/>
      <c r="J55" s="2149"/>
      <c r="K55" s="2149"/>
      <c r="L55" s="2149"/>
      <c r="M55" s="2149"/>
      <c r="N55" s="2149"/>
    </row>
    <row r="56" spans="1:14">
      <c r="A56" s="2149"/>
      <c r="B56" s="2149"/>
      <c r="C56" s="2149"/>
      <c r="D56" s="2149"/>
      <c r="E56" s="2149"/>
      <c r="F56" s="2149"/>
      <c r="G56" s="2149"/>
      <c r="H56" s="2149"/>
      <c r="I56" s="2149"/>
      <c r="J56" s="2149"/>
      <c r="K56" s="2149"/>
      <c r="L56" s="2149"/>
      <c r="M56" s="2149"/>
      <c r="N56" s="2149"/>
    </row>
    <row r="57" spans="1:14">
      <c r="A57" s="2149"/>
      <c r="B57" s="2149"/>
      <c r="C57" s="2149"/>
      <c r="D57" s="2149"/>
      <c r="E57" s="2149"/>
      <c r="F57" s="2149"/>
      <c r="G57" s="2149"/>
      <c r="H57" s="2149"/>
      <c r="I57" s="2149"/>
      <c r="J57" s="2149"/>
      <c r="K57" s="2149"/>
      <c r="L57" s="2149"/>
      <c r="M57" s="2149"/>
      <c r="N57" s="2149"/>
    </row>
    <row r="58" spans="1:14">
      <c r="A58" s="2149"/>
      <c r="B58" s="2149"/>
      <c r="C58" s="2149"/>
      <c r="D58" s="2149"/>
      <c r="E58" s="2149"/>
      <c r="F58" s="2149"/>
      <c r="G58" s="2149"/>
      <c r="H58" s="2149"/>
      <c r="I58" s="2149"/>
      <c r="J58" s="2149"/>
      <c r="K58" s="2149"/>
      <c r="L58" s="2149"/>
      <c r="M58" s="2149"/>
      <c r="N58" s="2149"/>
    </row>
    <row r="59" spans="1:14">
      <c r="A59" s="2149"/>
      <c r="B59" s="2149"/>
      <c r="C59" s="2149"/>
      <c r="D59" s="2149"/>
      <c r="E59" s="2149"/>
      <c r="F59" s="2149"/>
      <c r="G59" s="2149"/>
      <c r="H59" s="2149"/>
      <c r="I59" s="2149"/>
      <c r="J59" s="2149"/>
      <c r="K59" s="2149"/>
      <c r="L59" s="2149"/>
      <c r="M59" s="2149"/>
      <c r="N59" s="2149"/>
    </row>
    <row r="60" spans="1:14">
      <c r="A60" s="2149"/>
      <c r="B60" s="2149"/>
      <c r="C60" s="2149"/>
      <c r="D60" s="2149"/>
      <c r="E60" s="2149"/>
      <c r="F60" s="2149"/>
      <c r="G60" s="2149"/>
      <c r="H60" s="2149"/>
      <c r="I60" s="2149"/>
      <c r="J60" s="2149"/>
      <c r="K60" s="2149"/>
      <c r="L60" s="2149"/>
      <c r="M60" s="2149"/>
      <c r="N60" s="2149"/>
    </row>
    <row r="61" spans="1:14">
      <c r="A61" s="2149"/>
      <c r="B61" s="2149"/>
      <c r="C61" s="2149"/>
      <c r="D61" s="2149"/>
      <c r="E61" s="2149"/>
      <c r="F61" s="2149"/>
      <c r="G61" s="2149"/>
      <c r="H61" s="2149"/>
      <c r="I61" s="2149"/>
      <c r="J61" s="2149"/>
      <c r="K61" s="2149"/>
      <c r="L61" s="2149"/>
      <c r="M61" s="2149"/>
      <c r="N61" s="2149"/>
    </row>
    <row r="62" spans="1:14" ht="90" customHeight="1">
      <c r="A62" s="2149"/>
      <c r="B62" s="2149"/>
      <c r="C62" s="2149"/>
      <c r="D62" s="2149"/>
      <c r="E62" s="2149"/>
      <c r="F62" s="2149"/>
      <c r="G62" s="2149"/>
      <c r="H62" s="2149"/>
      <c r="I62" s="2149"/>
      <c r="J62" s="2149"/>
      <c r="K62" s="2149"/>
      <c r="L62" s="2149"/>
      <c r="M62" s="2149"/>
      <c r="N62" s="2149"/>
    </row>
    <row r="63" spans="1:14">
      <c r="A63" s="2149"/>
      <c r="B63" s="2149"/>
      <c r="C63" s="2149"/>
      <c r="D63" s="2149"/>
      <c r="E63" s="2149"/>
      <c r="F63" s="2149"/>
      <c r="G63" s="2149"/>
      <c r="H63" s="2149"/>
      <c r="I63" s="2149"/>
      <c r="J63" s="2149"/>
      <c r="K63" s="2149"/>
      <c r="L63" s="2149"/>
      <c r="M63" s="2149"/>
      <c r="N63" s="2149"/>
    </row>
    <row r="64" spans="1:14">
      <c r="A64" s="2149"/>
      <c r="B64" s="2149"/>
      <c r="C64" s="2149"/>
      <c r="D64" s="2149"/>
      <c r="E64" s="2149"/>
      <c r="F64" s="2149"/>
      <c r="G64" s="2149"/>
      <c r="H64" s="2149"/>
      <c r="I64" s="2149"/>
      <c r="J64" s="2149"/>
      <c r="K64" s="2149"/>
      <c r="L64" s="2149"/>
      <c r="M64" s="2149"/>
      <c r="N64" s="2149"/>
    </row>
    <row r="65" spans="1:14">
      <c r="A65" s="2149"/>
      <c r="B65" s="2149"/>
      <c r="C65" s="2149"/>
      <c r="D65" s="2149"/>
      <c r="E65" s="2149"/>
      <c r="F65" s="2149"/>
      <c r="G65" s="2149"/>
      <c r="H65" s="2149"/>
      <c r="I65" s="2149"/>
      <c r="J65" s="2149"/>
      <c r="K65" s="2149"/>
      <c r="L65" s="2149"/>
      <c r="M65" s="2149"/>
      <c r="N65" s="2149"/>
    </row>
    <row r="66" spans="1:14" ht="33.75" customHeight="1">
      <c r="A66" s="2149"/>
      <c r="B66" s="2149"/>
      <c r="C66" s="2149"/>
      <c r="D66" s="2149"/>
      <c r="E66" s="2149"/>
      <c r="F66" s="2149"/>
      <c r="G66" s="2149"/>
      <c r="H66" s="2149"/>
      <c r="I66" s="2149"/>
      <c r="J66" s="2149"/>
      <c r="K66" s="2149"/>
      <c r="L66" s="2149"/>
      <c r="M66" s="2149"/>
      <c r="N66" s="2149"/>
    </row>
    <row r="67" spans="1:14" ht="153.75" customHeight="1">
      <c r="A67" s="2149"/>
      <c r="B67" s="2149"/>
      <c r="C67" s="2149"/>
      <c r="D67" s="2149"/>
      <c r="E67" s="2149"/>
      <c r="F67" s="2149"/>
      <c r="G67" s="2149"/>
      <c r="H67" s="2149"/>
      <c r="I67" s="2149"/>
      <c r="J67" s="2149"/>
      <c r="K67" s="2149"/>
      <c r="L67" s="2149"/>
      <c r="M67" s="2149"/>
      <c r="N67" s="2149"/>
    </row>
  </sheetData>
  <mergeCells count="1">
    <mergeCell ref="A7:N67"/>
  </mergeCells>
  <pageMargins left="0.70866141732283472" right="0.70866141732283472" top="0.74803149606299213" bottom="0.74803149606299213" header="0.31496062992125984" footer="0.31496062992125984"/>
  <pageSetup scale="53" orientation="portrait"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6">
    <tabColor rgb="FF002060"/>
  </sheetPr>
  <dimension ref="A6:N48"/>
  <sheetViews>
    <sheetView showGridLines="0" view="pageBreakPreview" zoomScale="70" zoomScaleNormal="100" zoomScaleSheetLayoutView="70" workbookViewId="0">
      <selection activeCell="Q24" sqref="Q24"/>
    </sheetView>
  </sheetViews>
  <sheetFormatPr baseColWidth="10" defaultColWidth="11.42578125" defaultRowHeight="14.25"/>
  <cols>
    <col min="1" max="6" width="11.42578125" style="712"/>
    <col min="7" max="7" width="13.42578125" style="712" customWidth="1"/>
    <col min="8" max="10" width="11.42578125" style="712"/>
    <col min="11" max="11" width="15.5703125" style="712" customWidth="1"/>
    <col min="12" max="12" width="13.140625" style="712" customWidth="1"/>
    <col min="13" max="13" width="13" style="712" customWidth="1"/>
    <col min="14" max="16384" width="11.42578125" style="712"/>
  </cols>
  <sheetData>
    <row r="6" spans="1:14">
      <c r="A6" s="2129" t="s">
        <v>1175</v>
      </c>
      <c r="B6" s="2130"/>
      <c r="C6" s="2130"/>
      <c r="D6" s="2130"/>
      <c r="E6" s="2130"/>
      <c r="F6" s="2130"/>
      <c r="G6" s="2130"/>
      <c r="H6" s="2130"/>
      <c r="I6" s="2130"/>
      <c r="J6" s="2130"/>
      <c r="K6" s="2130"/>
      <c r="L6" s="2130"/>
      <c r="M6" s="2130"/>
      <c r="N6" s="2130"/>
    </row>
    <row r="7" spans="1:14">
      <c r="A7" s="2130"/>
      <c r="B7" s="2130"/>
      <c r="C7" s="2130"/>
      <c r="D7" s="2130"/>
      <c r="E7" s="2130"/>
      <c r="F7" s="2130"/>
      <c r="G7" s="2130"/>
      <c r="H7" s="2130"/>
      <c r="I7" s="2130"/>
      <c r="J7" s="2130"/>
      <c r="K7" s="2130"/>
      <c r="L7" s="2130"/>
      <c r="M7" s="2130"/>
      <c r="N7" s="2130"/>
    </row>
    <row r="8" spans="1:14">
      <c r="A8" s="2130"/>
      <c r="B8" s="2130"/>
      <c r="C8" s="2130"/>
      <c r="D8" s="2130"/>
      <c r="E8" s="2130"/>
      <c r="F8" s="2130"/>
      <c r="G8" s="2130"/>
      <c r="H8" s="2130"/>
      <c r="I8" s="2130"/>
      <c r="J8" s="2130"/>
      <c r="K8" s="2130"/>
      <c r="L8" s="2130"/>
      <c r="M8" s="2130"/>
      <c r="N8" s="2130"/>
    </row>
    <row r="9" spans="1:14">
      <c r="A9" s="2130"/>
      <c r="B9" s="2130"/>
      <c r="C9" s="2130"/>
      <c r="D9" s="2130"/>
      <c r="E9" s="2130"/>
      <c r="F9" s="2130"/>
      <c r="G9" s="2130"/>
      <c r="H9" s="2130"/>
      <c r="I9" s="2130"/>
      <c r="J9" s="2130"/>
      <c r="K9" s="2130"/>
      <c r="L9" s="2130"/>
      <c r="M9" s="2130"/>
      <c r="N9" s="2130"/>
    </row>
    <row r="10" spans="1:14">
      <c r="A10" s="2130"/>
      <c r="B10" s="2130"/>
      <c r="C10" s="2130"/>
      <c r="D10" s="2130"/>
      <c r="E10" s="2130"/>
      <c r="F10" s="2130"/>
      <c r="G10" s="2130"/>
      <c r="H10" s="2130"/>
      <c r="I10" s="2130"/>
      <c r="J10" s="2130"/>
      <c r="K10" s="2130"/>
      <c r="L10" s="2130"/>
      <c r="M10" s="2130"/>
      <c r="N10" s="2130"/>
    </row>
    <row r="11" spans="1:14">
      <c r="A11" s="2130"/>
      <c r="B11" s="2130"/>
      <c r="C11" s="2130"/>
      <c r="D11" s="2130"/>
      <c r="E11" s="2130"/>
      <c r="F11" s="2130"/>
      <c r="G11" s="2130"/>
      <c r="H11" s="2130"/>
      <c r="I11" s="2130"/>
      <c r="J11" s="2130"/>
      <c r="K11" s="2130"/>
      <c r="L11" s="2130"/>
      <c r="M11" s="2130"/>
      <c r="N11" s="2130"/>
    </row>
    <row r="12" spans="1:14">
      <c r="A12" s="2130"/>
      <c r="B12" s="2130"/>
      <c r="C12" s="2130"/>
      <c r="D12" s="2130"/>
      <c r="E12" s="2130"/>
      <c r="F12" s="2130"/>
      <c r="G12" s="2130"/>
      <c r="H12" s="2130"/>
      <c r="I12" s="2130"/>
      <c r="J12" s="2130"/>
      <c r="K12" s="2130"/>
      <c r="L12" s="2130"/>
      <c r="M12" s="2130"/>
      <c r="N12" s="2130"/>
    </row>
    <row r="13" spans="1:14">
      <c r="A13" s="2130"/>
      <c r="B13" s="2130"/>
      <c r="C13" s="2130"/>
      <c r="D13" s="2130"/>
      <c r="E13" s="2130"/>
      <c r="F13" s="2130"/>
      <c r="G13" s="2130"/>
      <c r="H13" s="2130"/>
      <c r="I13" s="2130"/>
      <c r="J13" s="2130"/>
      <c r="K13" s="2130"/>
      <c r="L13" s="2130"/>
      <c r="M13" s="2130"/>
      <c r="N13" s="2130"/>
    </row>
    <row r="14" spans="1:14">
      <c r="A14" s="2130"/>
      <c r="B14" s="2130"/>
      <c r="C14" s="2130"/>
      <c r="D14" s="2130"/>
      <c r="E14" s="2130"/>
      <c r="F14" s="2130"/>
      <c r="G14" s="2130"/>
      <c r="H14" s="2130"/>
      <c r="I14" s="2130"/>
      <c r="J14" s="2130"/>
      <c r="K14" s="2130"/>
      <c r="L14" s="2130"/>
      <c r="M14" s="2130"/>
      <c r="N14" s="2130"/>
    </row>
    <row r="15" spans="1:14">
      <c r="A15" s="2130"/>
      <c r="B15" s="2130"/>
      <c r="C15" s="2130"/>
      <c r="D15" s="2130"/>
      <c r="E15" s="2130"/>
      <c r="F15" s="2130"/>
      <c r="G15" s="2130"/>
      <c r="H15" s="2130"/>
      <c r="I15" s="2130"/>
      <c r="J15" s="2130"/>
      <c r="K15" s="2130"/>
      <c r="L15" s="2130"/>
      <c r="M15" s="2130"/>
      <c r="N15" s="2130"/>
    </row>
    <row r="16" spans="1:14">
      <c r="A16" s="2130"/>
      <c r="B16" s="2130"/>
      <c r="C16" s="2130"/>
      <c r="D16" s="2130"/>
      <c r="E16" s="2130"/>
      <c r="F16" s="2130"/>
      <c r="G16" s="2130"/>
      <c r="H16" s="2130"/>
      <c r="I16" s="2130"/>
      <c r="J16" s="2130"/>
      <c r="K16" s="2130"/>
      <c r="L16" s="2130"/>
      <c r="M16" s="2130"/>
      <c r="N16" s="2130"/>
    </row>
    <row r="17" spans="1:14">
      <c r="A17" s="2130"/>
      <c r="B17" s="2130"/>
      <c r="C17" s="2130"/>
      <c r="D17" s="2130"/>
      <c r="E17" s="2130"/>
      <c r="F17" s="2130"/>
      <c r="G17" s="2130"/>
      <c r="H17" s="2130"/>
      <c r="I17" s="2130"/>
      <c r="J17" s="2130"/>
      <c r="K17" s="2130"/>
      <c r="L17" s="2130"/>
      <c r="M17" s="2130"/>
      <c r="N17" s="2130"/>
    </row>
    <row r="18" spans="1:14">
      <c r="A18" s="2130"/>
      <c r="B18" s="2130"/>
      <c r="C18" s="2130"/>
      <c r="D18" s="2130"/>
      <c r="E18" s="2130"/>
      <c r="F18" s="2130"/>
      <c r="G18" s="2130"/>
      <c r="H18" s="2130"/>
      <c r="I18" s="2130"/>
      <c r="J18" s="2130"/>
      <c r="K18" s="2130"/>
      <c r="L18" s="2130"/>
      <c r="M18" s="2130"/>
      <c r="N18" s="2130"/>
    </row>
    <row r="19" spans="1:14">
      <c r="A19" s="2130"/>
      <c r="B19" s="2130"/>
      <c r="C19" s="2130"/>
      <c r="D19" s="2130"/>
      <c r="E19" s="2130"/>
      <c r="F19" s="2130"/>
      <c r="G19" s="2130"/>
      <c r="H19" s="2130"/>
      <c r="I19" s="2130"/>
      <c r="J19" s="2130"/>
      <c r="K19" s="2130"/>
      <c r="L19" s="2130"/>
      <c r="M19" s="2130"/>
      <c r="N19" s="2130"/>
    </row>
    <row r="20" spans="1:14">
      <c r="A20" s="2130"/>
      <c r="B20" s="2130"/>
      <c r="C20" s="2130"/>
      <c r="D20" s="2130"/>
      <c r="E20" s="2130"/>
      <c r="F20" s="2130"/>
      <c r="G20" s="2130"/>
      <c r="H20" s="2130"/>
      <c r="I20" s="2130"/>
      <c r="J20" s="2130"/>
      <c r="K20" s="2130"/>
      <c r="L20" s="2130"/>
      <c r="M20" s="2130"/>
      <c r="N20" s="2130"/>
    </row>
    <row r="21" spans="1:14">
      <c r="A21" s="2130"/>
      <c r="B21" s="2130"/>
      <c r="C21" s="2130"/>
      <c r="D21" s="2130"/>
      <c r="E21" s="2130"/>
      <c r="F21" s="2130"/>
      <c r="G21" s="2130"/>
      <c r="H21" s="2130"/>
      <c r="I21" s="2130"/>
      <c r="J21" s="2130"/>
      <c r="K21" s="2130"/>
      <c r="L21" s="2130"/>
      <c r="M21" s="2130"/>
      <c r="N21" s="2130"/>
    </row>
    <row r="22" spans="1:14">
      <c r="A22" s="2130"/>
      <c r="B22" s="2130"/>
      <c r="C22" s="2130"/>
      <c r="D22" s="2130"/>
      <c r="E22" s="2130"/>
      <c r="F22" s="2130"/>
      <c r="G22" s="2130"/>
      <c r="H22" s="2130"/>
      <c r="I22" s="2130"/>
      <c r="J22" s="2130"/>
      <c r="K22" s="2130"/>
      <c r="L22" s="2130"/>
      <c r="M22" s="2130"/>
      <c r="N22" s="2130"/>
    </row>
    <row r="23" spans="1:14">
      <c r="A23" s="2130"/>
      <c r="B23" s="2130"/>
      <c r="C23" s="2130"/>
      <c r="D23" s="2130"/>
      <c r="E23" s="2130"/>
      <c r="F23" s="2130"/>
      <c r="G23" s="2130"/>
      <c r="H23" s="2130"/>
      <c r="I23" s="2130"/>
      <c r="J23" s="2130"/>
      <c r="K23" s="2130"/>
      <c r="L23" s="2130"/>
      <c r="M23" s="2130"/>
      <c r="N23" s="2130"/>
    </row>
    <row r="24" spans="1:14">
      <c r="A24" s="2130"/>
      <c r="B24" s="2130"/>
      <c r="C24" s="2130"/>
      <c r="D24" s="2130"/>
      <c r="E24" s="2130"/>
      <c r="F24" s="2130"/>
      <c r="G24" s="2130"/>
      <c r="H24" s="2130"/>
      <c r="I24" s="2130"/>
      <c r="J24" s="2130"/>
      <c r="K24" s="2130"/>
      <c r="L24" s="2130"/>
      <c r="M24" s="2130"/>
      <c r="N24" s="2130"/>
    </row>
    <row r="25" spans="1:14">
      <c r="A25" s="2130"/>
      <c r="B25" s="2130"/>
      <c r="C25" s="2130"/>
      <c r="D25" s="2130"/>
      <c r="E25" s="2130"/>
      <c r="F25" s="2130"/>
      <c r="G25" s="2130"/>
      <c r="H25" s="2130"/>
      <c r="I25" s="2130"/>
      <c r="J25" s="2130"/>
      <c r="K25" s="2130"/>
      <c r="L25" s="2130"/>
      <c r="M25" s="2130"/>
      <c r="N25" s="2130"/>
    </row>
    <row r="26" spans="1:14">
      <c r="A26" s="2130"/>
      <c r="B26" s="2130"/>
      <c r="C26" s="2130"/>
      <c r="D26" s="2130"/>
      <c r="E26" s="2130"/>
      <c r="F26" s="2130"/>
      <c r="G26" s="2130"/>
      <c r="H26" s="2130"/>
      <c r="I26" s="2130"/>
      <c r="J26" s="2130"/>
      <c r="K26" s="2130"/>
      <c r="L26" s="2130"/>
      <c r="M26" s="2130"/>
      <c r="N26" s="2130"/>
    </row>
    <row r="27" spans="1:14">
      <c r="A27" s="2130"/>
      <c r="B27" s="2130"/>
      <c r="C27" s="2130"/>
      <c r="D27" s="2130"/>
      <c r="E27" s="2130"/>
      <c r="F27" s="2130"/>
      <c r="G27" s="2130"/>
      <c r="H27" s="2130"/>
      <c r="I27" s="2130"/>
      <c r="J27" s="2130"/>
      <c r="K27" s="2130"/>
      <c r="L27" s="2130"/>
      <c r="M27" s="2130"/>
      <c r="N27" s="2130"/>
    </row>
    <row r="28" spans="1:14">
      <c r="A28" s="2130"/>
      <c r="B28" s="2130"/>
      <c r="C28" s="2130"/>
      <c r="D28" s="2130"/>
      <c r="E28" s="2130"/>
      <c r="F28" s="2130"/>
      <c r="G28" s="2130"/>
      <c r="H28" s="2130"/>
      <c r="I28" s="2130"/>
      <c r="J28" s="2130"/>
      <c r="K28" s="2130"/>
      <c r="L28" s="2130"/>
      <c r="M28" s="2130"/>
      <c r="N28" s="2130"/>
    </row>
    <row r="29" spans="1:14">
      <c r="A29" s="2130"/>
      <c r="B29" s="2130"/>
      <c r="C29" s="2130"/>
      <c r="D29" s="2130"/>
      <c r="E29" s="2130"/>
      <c r="F29" s="2130"/>
      <c r="G29" s="2130"/>
      <c r="H29" s="2130"/>
      <c r="I29" s="2130"/>
      <c r="J29" s="2130"/>
      <c r="K29" s="2130"/>
      <c r="L29" s="2130"/>
      <c r="M29" s="2130"/>
      <c r="N29" s="2130"/>
    </row>
    <row r="30" spans="1:14">
      <c r="A30" s="2130"/>
      <c r="B30" s="2130"/>
      <c r="C30" s="2130"/>
      <c r="D30" s="2130"/>
      <c r="E30" s="2130"/>
      <c r="F30" s="2130"/>
      <c r="G30" s="2130"/>
      <c r="H30" s="2130"/>
      <c r="I30" s="2130"/>
      <c r="J30" s="2130"/>
      <c r="K30" s="2130"/>
      <c r="L30" s="2130"/>
      <c r="M30" s="2130"/>
      <c r="N30" s="2130"/>
    </row>
    <row r="31" spans="1:14">
      <c r="A31" s="2130"/>
      <c r="B31" s="2130"/>
      <c r="C31" s="2130"/>
      <c r="D31" s="2130"/>
      <c r="E31" s="2130"/>
      <c r="F31" s="2130"/>
      <c r="G31" s="2130"/>
      <c r="H31" s="2130"/>
      <c r="I31" s="2130"/>
      <c r="J31" s="2130"/>
      <c r="K31" s="2130"/>
      <c r="L31" s="2130"/>
      <c r="M31" s="2130"/>
      <c r="N31" s="2130"/>
    </row>
    <row r="32" spans="1:14">
      <c r="A32" s="2130"/>
      <c r="B32" s="2130"/>
      <c r="C32" s="2130"/>
      <c r="D32" s="2130"/>
      <c r="E32" s="2130"/>
      <c r="F32" s="2130"/>
      <c r="G32" s="2130"/>
      <c r="H32" s="2130"/>
      <c r="I32" s="2130"/>
      <c r="J32" s="2130"/>
      <c r="K32" s="2130"/>
      <c r="L32" s="2130"/>
      <c r="M32" s="2130"/>
      <c r="N32" s="2130"/>
    </row>
    <row r="33" spans="1:14">
      <c r="A33" s="2130"/>
      <c r="B33" s="2130"/>
      <c r="C33" s="2130"/>
      <c r="D33" s="2130"/>
      <c r="E33" s="2130"/>
      <c r="F33" s="2130"/>
      <c r="G33" s="2130"/>
      <c r="H33" s="2130"/>
      <c r="I33" s="2130"/>
      <c r="J33" s="2130"/>
      <c r="K33" s="2130"/>
      <c r="L33" s="2130"/>
      <c r="M33" s="2130"/>
      <c r="N33" s="2130"/>
    </row>
    <row r="34" spans="1:14">
      <c r="A34" s="2130"/>
      <c r="B34" s="2130"/>
      <c r="C34" s="2130"/>
      <c r="D34" s="2130"/>
      <c r="E34" s="2130"/>
      <c r="F34" s="2130"/>
      <c r="G34" s="2130"/>
      <c r="H34" s="2130"/>
      <c r="I34" s="2130"/>
      <c r="J34" s="2130"/>
      <c r="K34" s="2130"/>
      <c r="L34" s="2130"/>
      <c r="M34" s="2130"/>
      <c r="N34" s="2130"/>
    </row>
    <row r="35" spans="1:14">
      <c r="A35" s="2130"/>
      <c r="B35" s="2130"/>
      <c r="C35" s="2130"/>
      <c r="D35" s="2130"/>
      <c r="E35" s="2130"/>
      <c r="F35" s="2130"/>
      <c r="G35" s="2130"/>
      <c r="H35" s="2130"/>
      <c r="I35" s="2130"/>
      <c r="J35" s="2130"/>
      <c r="K35" s="2130"/>
      <c r="L35" s="2130"/>
      <c r="M35" s="2130"/>
      <c r="N35" s="2130"/>
    </row>
    <row r="36" spans="1:14">
      <c r="A36" s="2130"/>
      <c r="B36" s="2130"/>
      <c r="C36" s="2130"/>
      <c r="D36" s="2130"/>
      <c r="E36" s="2130"/>
      <c r="F36" s="2130"/>
      <c r="G36" s="2130"/>
      <c r="H36" s="2130"/>
      <c r="I36" s="2130"/>
      <c r="J36" s="2130"/>
      <c r="K36" s="2130"/>
      <c r="L36" s="2130"/>
      <c r="M36" s="2130"/>
      <c r="N36" s="2130"/>
    </row>
    <row r="37" spans="1:14">
      <c r="A37" s="2130"/>
      <c r="B37" s="2130"/>
      <c r="C37" s="2130"/>
      <c r="D37" s="2130"/>
      <c r="E37" s="2130"/>
      <c r="F37" s="2130"/>
      <c r="G37" s="2130"/>
      <c r="H37" s="2130"/>
      <c r="I37" s="2130"/>
      <c r="J37" s="2130"/>
      <c r="K37" s="2130"/>
      <c r="L37" s="2130"/>
      <c r="M37" s="2130"/>
      <c r="N37" s="2130"/>
    </row>
    <row r="38" spans="1:14">
      <c r="A38" s="2130"/>
      <c r="B38" s="2130"/>
      <c r="C38" s="2130"/>
      <c r="D38" s="2130"/>
      <c r="E38" s="2130"/>
      <c r="F38" s="2130"/>
      <c r="G38" s="2130"/>
      <c r="H38" s="2130"/>
      <c r="I38" s="2130"/>
      <c r="J38" s="2130"/>
      <c r="K38" s="2130"/>
      <c r="L38" s="2130"/>
      <c r="M38" s="2130"/>
      <c r="N38" s="2130"/>
    </row>
    <row r="39" spans="1:14">
      <c r="A39" s="2130"/>
      <c r="B39" s="2130"/>
      <c r="C39" s="2130"/>
      <c r="D39" s="2130"/>
      <c r="E39" s="2130"/>
      <c r="F39" s="2130"/>
      <c r="G39" s="2130"/>
      <c r="H39" s="2130"/>
      <c r="I39" s="2130"/>
      <c r="J39" s="2130"/>
      <c r="K39" s="2130"/>
      <c r="L39" s="2130"/>
      <c r="M39" s="2130"/>
      <c r="N39" s="2130"/>
    </row>
    <row r="40" spans="1:14">
      <c r="A40" s="2130"/>
      <c r="B40" s="2130"/>
      <c r="C40" s="2130"/>
      <c r="D40" s="2130"/>
      <c r="E40" s="2130"/>
      <c r="F40" s="2130"/>
      <c r="G40" s="2130"/>
      <c r="H40" s="2130"/>
      <c r="I40" s="2130"/>
      <c r="J40" s="2130"/>
      <c r="K40" s="2130"/>
      <c r="L40" s="2130"/>
      <c r="M40" s="2130"/>
      <c r="N40" s="2130"/>
    </row>
    <row r="41" spans="1:14">
      <c r="A41" s="2130"/>
      <c r="B41" s="2130"/>
      <c r="C41" s="2130"/>
      <c r="D41" s="2130"/>
      <c r="E41" s="2130"/>
      <c r="F41" s="2130"/>
      <c r="G41" s="2130"/>
      <c r="H41" s="2130"/>
      <c r="I41" s="2130"/>
      <c r="J41" s="2130"/>
      <c r="K41" s="2130"/>
      <c r="L41" s="2130"/>
      <c r="M41" s="2130"/>
      <c r="N41" s="2130"/>
    </row>
    <row r="42" spans="1:14">
      <c r="A42" s="2130"/>
      <c r="B42" s="2130"/>
      <c r="C42" s="2130"/>
      <c r="D42" s="2130"/>
      <c r="E42" s="2130"/>
      <c r="F42" s="2130"/>
      <c r="G42" s="2130"/>
      <c r="H42" s="2130"/>
      <c r="I42" s="2130"/>
      <c r="J42" s="2130"/>
      <c r="K42" s="2130"/>
      <c r="L42" s="2130"/>
      <c r="M42" s="2130"/>
      <c r="N42" s="2130"/>
    </row>
    <row r="43" spans="1:14">
      <c r="A43" s="2130"/>
      <c r="B43" s="2130"/>
      <c r="C43" s="2130"/>
      <c r="D43" s="2130"/>
      <c r="E43" s="2130"/>
      <c r="F43" s="2130"/>
      <c r="G43" s="2130"/>
      <c r="H43" s="2130"/>
      <c r="I43" s="2130"/>
      <c r="J43" s="2130"/>
      <c r="K43" s="2130"/>
      <c r="L43" s="2130"/>
      <c r="M43" s="2130"/>
      <c r="N43" s="2130"/>
    </row>
    <row r="44" spans="1:14">
      <c r="A44" s="2130"/>
      <c r="B44" s="2130"/>
      <c r="C44" s="2130"/>
      <c r="D44" s="2130"/>
      <c r="E44" s="2130"/>
      <c r="F44" s="2130"/>
      <c r="G44" s="2130"/>
      <c r="H44" s="2130"/>
      <c r="I44" s="2130"/>
      <c r="J44" s="2130"/>
      <c r="K44" s="2130"/>
      <c r="L44" s="2130"/>
      <c r="M44" s="2130"/>
      <c r="N44" s="2130"/>
    </row>
    <row r="45" spans="1:14">
      <c r="A45" s="2130"/>
      <c r="B45" s="2130"/>
      <c r="C45" s="2130"/>
      <c r="D45" s="2130"/>
      <c r="E45" s="2130"/>
      <c r="F45" s="2130"/>
      <c r="G45" s="2130"/>
      <c r="H45" s="2130"/>
      <c r="I45" s="2130"/>
      <c r="J45" s="2130"/>
      <c r="K45" s="2130"/>
      <c r="L45" s="2130"/>
      <c r="M45" s="2130"/>
      <c r="N45" s="2130"/>
    </row>
    <row r="46" spans="1:14">
      <c r="A46" s="2130"/>
      <c r="B46" s="2130"/>
      <c r="C46" s="2130"/>
      <c r="D46" s="2130"/>
      <c r="E46" s="2130"/>
      <c r="F46" s="2130"/>
      <c r="G46" s="2130"/>
      <c r="H46" s="2130"/>
      <c r="I46" s="2130"/>
      <c r="J46" s="2130"/>
      <c r="K46" s="2130"/>
      <c r="L46" s="2130"/>
      <c r="M46" s="2130"/>
      <c r="N46" s="2130"/>
    </row>
    <row r="47" spans="1:14">
      <c r="A47" s="2130"/>
      <c r="B47" s="2130"/>
      <c r="C47" s="2130"/>
      <c r="D47" s="2130"/>
      <c r="E47" s="2130"/>
      <c r="F47" s="2130"/>
      <c r="G47" s="2130"/>
      <c r="H47" s="2130"/>
      <c r="I47" s="2130"/>
      <c r="J47" s="2130"/>
      <c r="K47" s="2130"/>
      <c r="L47" s="2130"/>
      <c r="M47" s="2130"/>
      <c r="N47" s="2130"/>
    </row>
    <row r="48" spans="1:14">
      <c r="A48" s="2130"/>
      <c r="B48" s="2130"/>
      <c r="C48" s="2130"/>
      <c r="D48" s="2130"/>
      <c r="E48" s="2130"/>
      <c r="F48" s="2130"/>
      <c r="G48" s="2130"/>
      <c r="H48" s="2130"/>
      <c r="I48" s="2130"/>
      <c r="J48" s="2130"/>
      <c r="K48" s="2130"/>
      <c r="L48" s="2130"/>
      <c r="M48" s="2130"/>
      <c r="N48" s="2130"/>
    </row>
  </sheetData>
  <mergeCells count="1">
    <mergeCell ref="A6:N48"/>
  </mergeCells>
  <pageMargins left="0.70866141732283472" right="0.70866141732283472" top="0.74803149606299213" bottom="0.74803149606299213" header="0.31496062992125984" footer="0.31496062992125984"/>
  <pageSetup scale="65" orientation="landscape"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8">
    <tabColor rgb="FF002060"/>
    <pageSetUpPr fitToPage="1"/>
  </sheetPr>
  <dimension ref="A4:R39"/>
  <sheetViews>
    <sheetView showGridLines="0" view="pageBreakPreview" zoomScale="55" zoomScaleNormal="100" zoomScaleSheetLayoutView="55" workbookViewId="0">
      <selection activeCell="L48" sqref="L48"/>
    </sheetView>
  </sheetViews>
  <sheetFormatPr baseColWidth="10" defaultColWidth="11.42578125" defaultRowHeight="15"/>
  <cols>
    <col min="1" max="1" width="15.28515625" style="712" customWidth="1"/>
    <col min="2" max="2" width="15.5703125" style="712" customWidth="1"/>
    <col min="3" max="3" width="15.140625" style="712" customWidth="1"/>
    <col min="4" max="4" width="14.42578125" style="712" customWidth="1"/>
    <col min="5" max="5" width="11.42578125" style="712"/>
    <col min="6" max="6" width="14.85546875" style="712" customWidth="1"/>
    <col min="7" max="7" width="10.7109375" style="712" customWidth="1"/>
    <col min="8" max="8" width="15" style="712" customWidth="1"/>
    <col min="9" max="9" width="25.28515625" style="712" customWidth="1"/>
    <col min="10" max="10" width="19" style="712" customWidth="1"/>
    <col min="11" max="11" width="8.28515625" style="712" customWidth="1"/>
    <col min="12" max="12" width="13.140625" style="712" customWidth="1"/>
    <col min="13" max="13" width="6.85546875" style="892" customWidth="1"/>
    <col min="14" max="14" width="26.140625" style="844" customWidth="1"/>
    <col min="15" max="15" width="25.28515625" style="712" customWidth="1"/>
    <col min="16" max="16" width="21.28515625" style="844" customWidth="1"/>
    <col min="17" max="17" width="23" style="712" bestFit="1" customWidth="1"/>
    <col min="18" max="18" width="24.85546875" style="712" bestFit="1" customWidth="1"/>
    <col min="19" max="16384" width="11.42578125" style="712"/>
  </cols>
  <sheetData>
    <row r="4" spans="1:17" ht="33" customHeight="1"/>
    <row r="5" spans="1:17" ht="25.5" customHeight="1"/>
    <row r="6" spans="1:17" ht="33" customHeight="1">
      <c r="A6" s="2031" t="s">
        <v>1174</v>
      </c>
      <c r="B6" s="2031"/>
      <c r="C6" s="2031"/>
      <c r="D6" s="2031"/>
      <c r="E6" s="2031"/>
      <c r="F6" s="2031"/>
      <c r="G6" s="2031"/>
      <c r="H6" s="2031"/>
      <c r="I6" s="2031"/>
      <c r="J6" s="2031"/>
      <c r="K6" s="2031"/>
      <c r="L6" s="2031"/>
      <c r="O6" s="893"/>
    </row>
    <row r="7" spans="1:17" ht="15" customHeight="1">
      <c r="A7" s="2031"/>
      <c r="B7" s="2031"/>
      <c r="C7" s="2031"/>
      <c r="D7" s="2031"/>
      <c r="E7" s="2031"/>
      <c r="F7" s="2031"/>
      <c r="G7" s="2031"/>
      <c r="H7" s="2031"/>
      <c r="I7" s="2031"/>
      <c r="J7" s="2031"/>
      <c r="K7" s="2031"/>
      <c r="L7" s="2031"/>
      <c r="N7" s="2150" t="s">
        <v>801</v>
      </c>
      <c r="O7" s="2150"/>
    </row>
    <row r="8" spans="1:17" ht="47.25">
      <c r="A8" s="2031"/>
      <c r="B8" s="2031"/>
      <c r="C8" s="2031"/>
      <c r="D8" s="2031"/>
      <c r="E8" s="2031"/>
      <c r="F8" s="2031"/>
      <c r="G8" s="2031"/>
      <c r="H8" s="2031"/>
      <c r="I8" s="2031"/>
      <c r="J8" s="2031"/>
      <c r="K8" s="2031"/>
      <c r="L8" s="2031"/>
      <c r="N8" s="895" t="s">
        <v>293</v>
      </c>
      <c r="O8" s="895">
        <f>+'IV.1.3. Ingr y egr SDSS'!G21</f>
        <v>1401625935932.6399</v>
      </c>
      <c r="P8" s="896"/>
    </row>
    <row r="9" spans="1:17" ht="15.75" customHeight="1">
      <c r="A9" s="2031"/>
      <c r="B9" s="2031"/>
      <c r="C9" s="2031"/>
      <c r="D9" s="2031"/>
      <c r="E9" s="2031"/>
      <c r="F9" s="2031"/>
      <c r="G9" s="2031"/>
      <c r="H9" s="2031"/>
      <c r="I9" s="2031"/>
      <c r="J9" s="2031"/>
      <c r="K9" s="2031"/>
      <c r="L9" s="2031"/>
      <c r="N9" s="897" t="s">
        <v>802</v>
      </c>
      <c r="O9" s="898">
        <f>+'IV.1.3. Ingr y egr SDSS'!B21</f>
        <v>1268068184504.8701</v>
      </c>
      <c r="P9" s="899">
        <f>+O9/$O$8</f>
        <v>0.90471227165263557</v>
      </c>
      <c r="Q9" s="900"/>
    </row>
    <row r="10" spans="1:17" ht="15.75" customHeight="1">
      <c r="A10" s="2031"/>
      <c r="B10" s="2031"/>
      <c r="C10" s="2031"/>
      <c r="D10" s="2031"/>
      <c r="E10" s="2031"/>
      <c r="F10" s="2031"/>
      <c r="G10" s="2031"/>
      <c r="H10" s="2031"/>
      <c r="I10" s="2031"/>
      <c r="J10" s="2031"/>
      <c r="K10" s="2031"/>
      <c r="L10" s="2031"/>
      <c r="N10" s="897" t="s">
        <v>806</v>
      </c>
      <c r="O10" s="898">
        <f>+'IV.1.3. Ingr y egr SDSS'!C21</f>
        <v>116283799666.67001</v>
      </c>
      <c r="P10" s="899">
        <f>+O10/$O$8</f>
        <v>8.2963504516841674E-2</v>
      </c>
    </row>
    <row r="11" spans="1:17" ht="49.5" customHeight="1">
      <c r="A11" s="2031"/>
      <c r="B11" s="2031"/>
      <c r="C11" s="2031"/>
      <c r="D11" s="2031"/>
      <c r="E11" s="2031"/>
      <c r="F11" s="2031"/>
      <c r="G11" s="2031"/>
      <c r="H11" s="2031"/>
      <c r="I11" s="2031"/>
      <c r="J11" s="2031"/>
      <c r="K11" s="2031"/>
      <c r="L11" s="2031"/>
      <c r="M11" s="894"/>
      <c r="N11" s="897" t="s">
        <v>803</v>
      </c>
      <c r="O11" s="902">
        <f>+'IV.1.3. Ingr y egr SDSS'!D21</f>
        <v>8848562620.5099983</v>
      </c>
      <c r="P11" s="903">
        <f>+O11/$O$8</f>
        <v>6.3130699808449089E-3</v>
      </c>
      <c r="Q11" s="903">
        <f>+P11+P12+P13</f>
        <v>1.2324223830522897E-2</v>
      </c>
    </row>
    <row r="12" spans="1:17" ht="17.25" customHeight="1">
      <c r="A12" s="2031"/>
      <c r="B12" s="2031"/>
      <c r="C12" s="2031"/>
      <c r="D12" s="2031"/>
      <c r="E12" s="2031"/>
      <c r="F12" s="2031"/>
      <c r="G12" s="2031"/>
      <c r="H12" s="2031"/>
      <c r="I12" s="2031"/>
      <c r="J12" s="2031"/>
      <c r="K12" s="2031"/>
      <c r="L12" s="2031"/>
      <c r="M12" s="894"/>
      <c r="N12" s="897" t="s">
        <v>804</v>
      </c>
      <c r="O12" s="902">
        <f>+'IV.1.3. Ingr y egr SDSS'!E21</f>
        <v>275000000</v>
      </c>
      <c r="P12" s="903">
        <f>+O12/$O$8</f>
        <v>1.9620070729999399E-4</v>
      </c>
      <c r="Q12" s="904"/>
    </row>
    <row r="13" spans="1:17" ht="15.75" customHeight="1">
      <c r="A13" s="2031"/>
      <c r="B13" s="2031"/>
      <c r="C13" s="2031"/>
      <c r="D13" s="2031"/>
      <c r="E13" s="2031"/>
      <c r="F13" s="2031"/>
      <c r="G13" s="2031"/>
      <c r="H13" s="2031"/>
      <c r="I13" s="2031"/>
      <c r="J13" s="2031"/>
      <c r="K13" s="2031"/>
      <c r="L13" s="2031"/>
      <c r="M13" s="901"/>
      <c r="N13" s="897" t="s">
        <v>805</v>
      </c>
      <c r="O13" s="902">
        <f>+'IV.1.3. Ingr y egr SDSS'!F21</f>
        <v>8150389140.5900011</v>
      </c>
      <c r="P13" s="903">
        <f>+O13/$O$8</f>
        <v>5.8149531423779943E-3</v>
      </c>
      <c r="Q13" s="904"/>
    </row>
    <row r="14" spans="1:17" ht="44.25" customHeight="1">
      <c r="A14" s="2031"/>
      <c r="B14" s="2031"/>
      <c r="C14" s="2031"/>
      <c r="D14" s="2031"/>
      <c r="E14" s="2031"/>
      <c r="F14" s="2031"/>
      <c r="G14" s="2031"/>
      <c r="H14" s="2031"/>
      <c r="I14" s="2031"/>
      <c r="J14" s="2031"/>
      <c r="K14" s="2031"/>
      <c r="L14" s="2031"/>
      <c r="M14" s="894"/>
      <c r="N14" s="906"/>
      <c r="O14" s="895">
        <f>SUM(O11:O13)</f>
        <v>17273951761.099998</v>
      </c>
      <c r="P14" s="907">
        <f>SUM(P11:P13)</f>
        <v>1.2324223830522897E-2</v>
      </c>
    </row>
    <row r="15" spans="1:17" ht="29.25" customHeight="1">
      <c r="A15" s="2031"/>
      <c r="B15" s="2031"/>
      <c r="C15" s="2031"/>
      <c r="D15" s="2031"/>
      <c r="E15" s="2031"/>
      <c r="F15" s="2031"/>
      <c r="G15" s="2031"/>
      <c r="H15" s="2031"/>
      <c r="I15" s="2031"/>
      <c r="J15" s="2031"/>
      <c r="K15" s="2031"/>
      <c r="L15" s="2031"/>
      <c r="M15" s="901"/>
    </row>
    <row r="16" spans="1:17" ht="33.75" customHeight="1">
      <c r="A16" s="2031"/>
      <c r="B16" s="2031"/>
      <c r="C16" s="2031"/>
      <c r="D16" s="2031"/>
      <c r="E16" s="2031"/>
      <c r="F16" s="2031"/>
      <c r="G16" s="2031"/>
      <c r="H16" s="2031"/>
      <c r="I16" s="2031"/>
      <c r="J16" s="2031"/>
      <c r="K16" s="2031"/>
      <c r="L16" s="2031"/>
      <c r="M16" s="894"/>
    </row>
    <row r="17" spans="1:18" ht="18" customHeight="1">
      <c r="A17" s="2031"/>
      <c r="B17" s="2031"/>
      <c r="C17" s="2031"/>
      <c r="D17" s="2031"/>
      <c r="E17" s="2031"/>
      <c r="F17" s="2031"/>
      <c r="G17" s="2031"/>
      <c r="H17" s="2031"/>
      <c r="I17" s="2031"/>
      <c r="J17" s="2031"/>
      <c r="K17" s="2031"/>
      <c r="L17" s="2031"/>
      <c r="M17" s="905"/>
      <c r="N17" s="897" t="str">
        <f>+'IV.1.4. Recaudo x sector'!B4</f>
        <v>Sector  Público</v>
      </c>
      <c r="O17" s="898">
        <f>+'IV.1.4. Recaudo x sector'!B21</f>
        <v>479254641159.56042</v>
      </c>
      <c r="P17" s="899">
        <f>+O17/$O$19</f>
        <v>0.37162939877274581</v>
      </c>
    </row>
    <row r="18" spans="1:18" ht="15.75">
      <c r="A18" s="2031"/>
      <c r="B18" s="2031"/>
      <c r="C18" s="2031"/>
      <c r="D18" s="2031"/>
      <c r="E18" s="2031"/>
      <c r="F18" s="2031"/>
      <c r="G18" s="2031"/>
      <c r="H18" s="2031"/>
      <c r="I18" s="2031"/>
      <c r="J18" s="2031"/>
      <c r="K18" s="2031"/>
      <c r="L18" s="2031"/>
      <c r="M18" s="905"/>
      <c r="N18" s="897" t="str">
        <f>+'IV.1.4. Recaudo x sector'!C4</f>
        <v>Sector Privado</v>
      </c>
      <c r="O18" s="898">
        <f>+'IV.1.4. Recaudo x sector'!C21</f>
        <v>810349041278.45947</v>
      </c>
      <c r="P18" s="899">
        <f>+O18/$O$19</f>
        <v>0.62837060122725408</v>
      </c>
    </row>
    <row r="19" spans="1:18" ht="15.75">
      <c r="A19" s="2031"/>
      <c r="B19" s="2031"/>
      <c r="C19" s="2031"/>
      <c r="D19" s="2031"/>
      <c r="E19" s="2031"/>
      <c r="F19" s="2031"/>
      <c r="G19" s="2031"/>
      <c r="H19" s="2031"/>
      <c r="I19" s="2031"/>
      <c r="J19" s="2031"/>
      <c r="K19" s="2031"/>
      <c r="L19" s="2031"/>
      <c r="M19" s="908"/>
      <c r="O19" s="909">
        <f>SUM(O17:O18)</f>
        <v>1289603682438.02</v>
      </c>
      <c r="P19" s="899"/>
    </row>
    <row r="20" spans="1:18" ht="15.75">
      <c r="A20" s="2031"/>
      <c r="B20" s="2031"/>
      <c r="C20" s="2031"/>
      <c r="D20" s="2031"/>
      <c r="E20" s="2031"/>
      <c r="F20" s="2031"/>
      <c r="G20" s="2031"/>
      <c r="H20" s="2031"/>
      <c r="I20" s="2031"/>
      <c r="J20" s="2031"/>
      <c r="K20" s="2031"/>
      <c r="L20" s="2031"/>
      <c r="M20" s="908"/>
    </row>
    <row r="21" spans="1:18" ht="30">
      <c r="A21" s="2031"/>
      <c r="B21" s="2031"/>
      <c r="C21" s="2031"/>
      <c r="D21" s="2031"/>
      <c r="E21" s="2031"/>
      <c r="F21" s="2031"/>
      <c r="G21" s="2031"/>
      <c r="H21" s="2031"/>
      <c r="I21" s="2031"/>
      <c r="J21" s="2031"/>
      <c r="K21" s="2031"/>
      <c r="L21" s="2031"/>
      <c r="M21" s="908"/>
      <c r="N21" s="910" t="str">
        <f>+'IV.1.5 Rec. x origen'!B4</f>
        <v>Trabajador Sector Público</v>
      </c>
      <c r="O21" s="910" t="str">
        <f>+'IV.1.5 Rec. x origen'!C4</f>
        <v>Trabajador Sector Privado</v>
      </c>
      <c r="P21" s="910" t="str">
        <f>+'IV.1.5 Rec. x origen'!D4</f>
        <v xml:space="preserve"> Empleador Sector Público</v>
      </c>
      <c r="Q21" s="910" t="str">
        <f>+'IV.1.5 Rec. x origen'!E4</f>
        <v>Empleador  Sector Privado</v>
      </c>
      <c r="R21" s="911"/>
    </row>
    <row r="22" spans="1:18" ht="15.75">
      <c r="A22" s="2031"/>
      <c r="B22" s="2031"/>
      <c r="C22" s="2031"/>
      <c r="D22" s="2031"/>
      <c r="E22" s="2031"/>
      <c r="F22" s="2031"/>
      <c r="G22" s="2031"/>
      <c r="H22" s="2031"/>
      <c r="I22" s="2031"/>
      <c r="J22" s="2031"/>
      <c r="K22" s="2031"/>
      <c r="L22" s="2031"/>
      <c r="M22" s="908"/>
      <c r="N22" s="912">
        <f>+'IV.1.5 Rec. x origen'!B20</f>
        <v>132879528801.42671</v>
      </c>
      <c r="O22" s="913">
        <f>+'IV.1.5 Rec. x origen'!C20</f>
        <v>224484641453.77292</v>
      </c>
      <c r="P22" s="913">
        <f>+'IV.1.5 Rec. x origen'!D20</f>
        <v>333364431905.33368</v>
      </c>
      <c r="Q22" s="913">
        <f>+'IV.1.5 Rec. x origen'!E20</f>
        <v>563180767155.95667</v>
      </c>
      <c r="R22" s="914">
        <f>SUM(N22:Q22)</f>
        <v>1253909369316.49</v>
      </c>
    </row>
    <row r="23" spans="1:18" ht="15.75">
      <c r="A23" s="2031"/>
      <c r="B23" s="2031"/>
      <c r="C23" s="2031"/>
      <c r="D23" s="2031"/>
      <c r="E23" s="2031"/>
      <c r="F23" s="2031"/>
      <c r="G23" s="2031"/>
      <c r="H23" s="2031"/>
      <c r="I23" s="2031"/>
      <c r="J23" s="2031"/>
      <c r="K23" s="2031"/>
      <c r="L23" s="2031"/>
      <c r="M23" s="908"/>
      <c r="N23" s="915">
        <f>+N22/$R$22</f>
        <v>0.10597219548160787</v>
      </c>
      <c r="O23" s="915">
        <f>+O22/$R$22</f>
        <v>0.17902780451839212</v>
      </c>
      <c r="P23" s="915">
        <f>+P22/$R$22</f>
        <v>0.26586006936613904</v>
      </c>
      <c r="Q23" s="915">
        <f>+Q22/$R$22</f>
        <v>0.44913993063386098</v>
      </c>
      <c r="R23" s="778"/>
    </row>
    <row r="24" spans="1:18">
      <c r="A24" s="2031"/>
      <c r="B24" s="2031"/>
      <c r="C24" s="2031"/>
      <c r="D24" s="2031"/>
      <c r="E24" s="2031"/>
      <c r="F24" s="2031"/>
      <c r="G24" s="2031"/>
      <c r="H24" s="2031"/>
      <c r="I24" s="2031"/>
      <c r="J24" s="2031"/>
      <c r="K24" s="2031"/>
      <c r="L24" s="2031"/>
      <c r="N24" s="2151">
        <f>+O23+N23</f>
        <v>0.28499999999999998</v>
      </c>
      <c r="O24" s="2152"/>
      <c r="P24" s="2151">
        <f>+Q23+P23</f>
        <v>0.71500000000000008</v>
      </c>
      <c r="Q24" s="2152"/>
      <c r="R24" s="778"/>
    </row>
    <row r="25" spans="1:18">
      <c r="A25" s="2031"/>
      <c r="B25" s="2031"/>
      <c r="C25" s="2031"/>
      <c r="D25" s="2031"/>
      <c r="E25" s="2031"/>
      <c r="F25" s="2031"/>
      <c r="G25" s="2031"/>
      <c r="H25" s="2031"/>
      <c r="I25" s="2031"/>
      <c r="J25" s="2031"/>
      <c r="K25" s="2031"/>
      <c r="L25" s="2031"/>
      <c r="N25" s="916"/>
      <c r="O25" s="916"/>
      <c r="P25" s="916"/>
      <c r="Q25" s="916"/>
      <c r="R25" s="778"/>
    </row>
    <row r="26" spans="1:18" ht="15.75">
      <c r="A26" s="2031"/>
      <c r="B26" s="2031"/>
      <c r="C26" s="2031"/>
      <c r="D26" s="2031"/>
      <c r="E26" s="2031"/>
      <c r="F26" s="2031"/>
      <c r="G26" s="2031"/>
      <c r="H26" s="2031"/>
      <c r="I26" s="2031"/>
      <c r="J26" s="2031"/>
      <c r="K26" s="2031"/>
      <c r="L26" s="2031"/>
      <c r="M26" s="894"/>
      <c r="N26" s="918" t="s">
        <v>810</v>
      </c>
      <c r="O26" s="911"/>
      <c r="P26" s="911"/>
      <c r="Q26" s="911"/>
      <c r="R26" s="911"/>
    </row>
    <row r="27" spans="1:18" ht="15.75">
      <c r="A27" s="2031"/>
      <c r="B27" s="2031"/>
      <c r="C27" s="2031"/>
      <c r="D27" s="2031"/>
      <c r="E27" s="2031"/>
      <c r="F27" s="2031"/>
      <c r="G27" s="2031"/>
      <c r="H27" s="2031"/>
      <c r="I27" s="2031"/>
      <c r="J27" s="2031"/>
      <c r="K27" s="2031"/>
      <c r="L27" s="2031"/>
      <c r="M27" s="894"/>
      <c r="N27" s="918" t="s">
        <v>807</v>
      </c>
      <c r="O27" s="898">
        <f>+'IV.1.3. Ingr y egr SDSS'!B20</f>
        <v>153173020427.64001</v>
      </c>
      <c r="P27" s="911"/>
      <c r="Q27" s="911"/>
      <c r="R27" s="911"/>
    </row>
    <row r="28" spans="1:18" ht="15.75">
      <c r="A28" s="2031"/>
      <c r="B28" s="2031"/>
      <c r="C28" s="2031"/>
      <c r="D28" s="2031"/>
      <c r="E28" s="2031"/>
      <c r="F28" s="2031"/>
      <c r="G28" s="2031"/>
      <c r="H28" s="2031"/>
      <c r="I28" s="2031"/>
      <c r="J28" s="2031"/>
      <c r="K28" s="2031"/>
      <c r="L28" s="2031"/>
      <c r="M28" s="908"/>
      <c r="N28" s="918" t="s">
        <v>808</v>
      </c>
      <c r="O28" s="898">
        <f>+'IV.1.3. Ingr y egr SDSS'!H20</f>
        <v>153929787183.85001</v>
      </c>
      <c r="P28" s="911"/>
      <c r="Q28" s="911"/>
      <c r="R28" s="911"/>
    </row>
    <row r="29" spans="1:18" ht="15.75">
      <c r="A29" s="2031"/>
      <c r="B29" s="2031"/>
      <c r="C29" s="2031"/>
      <c r="D29" s="2031"/>
      <c r="E29" s="2031"/>
      <c r="F29" s="2031"/>
      <c r="G29" s="2031"/>
      <c r="H29" s="2031"/>
      <c r="I29" s="2031"/>
      <c r="J29" s="2031"/>
      <c r="K29" s="2031"/>
      <c r="L29" s="2031"/>
      <c r="M29" s="917"/>
      <c r="N29" s="911"/>
      <c r="O29" s="920"/>
      <c r="P29" s="911"/>
      <c r="Q29" s="911"/>
      <c r="R29" s="911"/>
    </row>
    <row r="30" spans="1:18" ht="15.75">
      <c r="A30" s="2031"/>
      <c r="B30" s="2031"/>
      <c r="C30" s="2031"/>
      <c r="D30" s="2031"/>
      <c r="E30" s="2031"/>
      <c r="F30" s="2031"/>
      <c r="G30" s="2031"/>
      <c r="H30" s="2031"/>
      <c r="I30" s="2031"/>
      <c r="J30" s="2031"/>
      <c r="K30" s="2031"/>
      <c r="L30" s="2031"/>
      <c r="M30" s="919"/>
      <c r="N30" s="918" t="s">
        <v>809</v>
      </c>
      <c r="O30" s="921"/>
      <c r="P30" s="911"/>
      <c r="Q30" s="911"/>
      <c r="R30" s="911"/>
    </row>
    <row r="31" spans="1:18" ht="15.75">
      <c r="A31" s="2031"/>
      <c r="B31" s="2031"/>
      <c r="C31" s="2031"/>
      <c r="D31" s="2031"/>
      <c r="E31" s="2031"/>
      <c r="F31" s="2031"/>
      <c r="G31" s="2031"/>
      <c r="H31" s="2031"/>
      <c r="I31" s="2031"/>
      <c r="J31" s="2031"/>
      <c r="K31" s="2031"/>
      <c r="L31" s="2031"/>
      <c r="M31" s="919"/>
      <c r="N31" s="918" t="s">
        <v>807</v>
      </c>
      <c r="O31" s="898">
        <f>+'IV.1.3. Ingr y egr SDSS'!C20</f>
        <v>15455487666.629999</v>
      </c>
      <c r="P31" s="911"/>
      <c r="Q31" s="911"/>
      <c r="R31" s="911"/>
    </row>
    <row r="32" spans="1:18" ht="15.75">
      <c r="A32" s="2031"/>
      <c r="B32" s="2031"/>
      <c r="C32" s="2031"/>
      <c r="D32" s="2031"/>
      <c r="E32" s="2031"/>
      <c r="F32" s="2031"/>
      <c r="G32" s="2031"/>
      <c r="H32" s="2031"/>
      <c r="I32" s="2031"/>
      <c r="J32" s="2031"/>
      <c r="K32" s="2031"/>
      <c r="L32" s="2031"/>
      <c r="M32" s="919"/>
      <c r="N32" s="918" t="s">
        <v>808</v>
      </c>
      <c r="O32" s="898">
        <f>+'IV.1.3. Ingr y egr SDSS'!I20</f>
        <v>17063270156.77</v>
      </c>
      <c r="P32" s="911"/>
      <c r="Q32" s="911"/>
      <c r="R32" s="911"/>
    </row>
    <row r="33" spans="1:13" ht="15.75">
      <c r="A33" s="2031"/>
      <c r="B33" s="2031"/>
      <c r="C33" s="2031"/>
      <c r="D33" s="2031"/>
      <c r="E33" s="2031"/>
      <c r="F33" s="2031"/>
      <c r="G33" s="2031"/>
      <c r="H33" s="2031"/>
      <c r="I33" s="2031"/>
      <c r="J33" s="2031"/>
      <c r="K33" s="2031"/>
      <c r="L33" s="2031"/>
      <c r="M33" s="919"/>
    </row>
    <row r="34" spans="1:13" ht="21" customHeight="1">
      <c r="A34" s="2031"/>
      <c r="B34" s="2031"/>
      <c r="C34" s="2031"/>
      <c r="D34" s="2031"/>
      <c r="E34" s="2031"/>
      <c r="F34" s="2031"/>
      <c r="G34" s="2031"/>
      <c r="H34" s="2031"/>
      <c r="I34" s="2031"/>
      <c r="J34" s="2031"/>
      <c r="K34" s="2031"/>
      <c r="L34" s="2031"/>
      <c r="M34" s="919"/>
    </row>
    <row r="35" spans="1:13">
      <c r="A35" s="2031"/>
      <c r="B35" s="2031"/>
      <c r="C35" s="2031"/>
      <c r="D35" s="2031"/>
      <c r="E35" s="2031"/>
      <c r="F35" s="2031"/>
      <c r="G35" s="2031"/>
      <c r="H35" s="2031"/>
      <c r="I35" s="2031"/>
      <c r="J35" s="2031"/>
      <c r="K35" s="2031"/>
      <c r="L35" s="2031"/>
    </row>
    <row r="36" spans="1:13">
      <c r="A36" s="2031"/>
      <c r="B36" s="2031"/>
      <c r="C36" s="2031"/>
      <c r="D36" s="2031"/>
      <c r="E36" s="2031"/>
      <c r="F36" s="2031"/>
      <c r="G36" s="2031"/>
      <c r="H36" s="2031"/>
      <c r="I36" s="2031"/>
      <c r="J36" s="2031"/>
      <c r="K36" s="2031"/>
      <c r="L36" s="2031"/>
    </row>
    <row r="39" spans="1:13" ht="15.75">
      <c r="F39" s="922"/>
    </row>
  </sheetData>
  <mergeCells count="4">
    <mergeCell ref="N7:O7"/>
    <mergeCell ref="N24:O24"/>
    <mergeCell ref="P24:Q24"/>
    <mergeCell ref="A6:L36"/>
  </mergeCells>
  <pageMargins left="0.70866141732283472" right="0.70866141732283472" top="0.74803149606299213" bottom="0.74803149606299213" header="0.31496062992125984" footer="0.31496062992125984"/>
  <pageSetup scale="68" fitToHeight="0" orientation="landscape"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0">
    <tabColor theme="3" tint="0.59999389629810485"/>
    <pageSetUpPr fitToPage="1"/>
  </sheetPr>
  <dimension ref="A1:P40"/>
  <sheetViews>
    <sheetView showGridLines="0" view="pageBreakPreview" zoomScale="50" zoomScaleNormal="85" zoomScaleSheetLayoutView="50" workbookViewId="0">
      <pane xSplit="1" ySplit="5" topLeftCell="B12" activePane="bottomRight" state="frozen"/>
      <selection pane="topRight" activeCell="B1" sqref="B1"/>
      <selection pane="bottomLeft" activeCell="A5" sqref="A5"/>
      <selection pane="bottomRight" activeCell="A4" sqref="A4:K24"/>
    </sheetView>
  </sheetViews>
  <sheetFormatPr baseColWidth="10" defaultColWidth="11.42578125" defaultRowHeight="15"/>
  <cols>
    <col min="1" max="1" width="17.85546875" style="211" customWidth="1"/>
    <col min="2" max="2" width="23.140625" style="197" customWidth="1"/>
    <col min="3" max="3" width="24.5703125" style="197" customWidth="1"/>
    <col min="4" max="4" width="20.140625" style="197" customWidth="1"/>
    <col min="5" max="5" width="18.140625" style="197" customWidth="1"/>
    <col min="6" max="6" width="20.7109375" style="197" customWidth="1"/>
    <col min="7" max="7" width="25.28515625" style="197" customWidth="1"/>
    <col min="8" max="8" width="26" style="197" customWidth="1"/>
    <col min="9" max="9" width="22" style="197" customWidth="1"/>
    <col min="10" max="10" width="21.42578125" style="197" customWidth="1"/>
    <col min="11" max="11" width="25.5703125" style="197" customWidth="1"/>
    <col min="12" max="12" width="13.5703125" style="41" customWidth="1"/>
    <col min="13" max="13" width="21" style="41" customWidth="1"/>
    <col min="14" max="15" width="11.42578125" style="41"/>
    <col min="16" max="16" width="39.42578125" style="41" customWidth="1"/>
    <col min="17" max="16384" width="11.42578125" style="41"/>
  </cols>
  <sheetData>
    <row r="1" spans="1:16" s="1759" customFormat="1" ht="75" customHeight="1">
      <c r="A1" s="2153" t="s">
        <v>751</v>
      </c>
      <c r="B1" s="2154"/>
      <c r="C1" s="2154"/>
      <c r="D1" s="2154"/>
      <c r="E1" s="2154"/>
      <c r="F1" s="2154"/>
      <c r="G1" s="2154"/>
      <c r="H1" s="2154"/>
      <c r="I1" s="2154"/>
      <c r="J1" s="2154"/>
      <c r="K1" s="2154"/>
      <c r="L1" s="2154"/>
      <c r="M1" s="2155"/>
    </row>
    <row r="2" spans="1:16" s="1759" customFormat="1" ht="28.5" customHeight="1">
      <c r="A2" s="2162" t="str">
        <f>+'Resumen EEp'!O4</f>
        <v>Período:  Diciembre 2008 - Noviembre 2022</v>
      </c>
      <c r="B2" s="2163"/>
      <c r="C2" s="2163"/>
      <c r="D2" s="2163"/>
      <c r="E2" s="2163"/>
      <c r="F2" s="2163"/>
      <c r="G2" s="2163"/>
      <c r="H2" s="2163"/>
      <c r="I2" s="2163"/>
      <c r="J2" s="2163"/>
      <c r="K2" s="2163"/>
      <c r="L2" s="2163"/>
      <c r="M2" s="2164"/>
    </row>
    <row r="3" spans="1:16" ht="13.5" customHeight="1">
      <c r="A3" s="923" t="s">
        <v>252</v>
      </c>
      <c r="B3" s="923"/>
      <c r="C3" s="923"/>
      <c r="D3" s="923"/>
      <c r="E3" s="923"/>
      <c r="F3" s="923"/>
      <c r="G3" s="923"/>
      <c r="H3" s="923"/>
      <c r="I3" s="923"/>
      <c r="J3" s="923"/>
      <c r="K3" s="923"/>
      <c r="P3" s="191"/>
    </row>
    <row r="4" spans="1:16" s="477" customFormat="1" ht="30.75" customHeight="1">
      <c r="A4" s="1342" t="s">
        <v>252</v>
      </c>
      <c r="B4" s="2159" t="s">
        <v>854</v>
      </c>
      <c r="C4" s="2160"/>
      <c r="D4" s="2160"/>
      <c r="E4" s="2160"/>
      <c r="F4" s="2160"/>
      <c r="G4" s="2161"/>
      <c r="H4" s="2159" t="s">
        <v>855</v>
      </c>
      <c r="I4" s="2160"/>
      <c r="J4" s="2160"/>
      <c r="K4" s="2161"/>
      <c r="L4" s="925"/>
      <c r="P4" s="154"/>
    </row>
    <row r="5" spans="1:16" s="1442" customFormat="1" ht="64.5" customHeight="1">
      <c r="A5" s="1528" t="s">
        <v>0</v>
      </c>
      <c r="B5" s="1529" t="s">
        <v>293</v>
      </c>
      <c r="C5" s="1530" t="s">
        <v>292</v>
      </c>
      <c r="D5" s="1530" t="s">
        <v>417</v>
      </c>
      <c r="E5" s="1530" t="s">
        <v>416</v>
      </c>
      <c r="F5" s="1530" t="s">
        <v>458</v>
      </c>
      <c r="G5" s="1531" t="s">
        <v>195</v>
      </c>
      <c r="H5" s="1530" t="s">
        <v>262</v>
      </c>
      <c r="I5" s="1530" t="s">
        <v>263</v>
      </c>
      <c r="J5" s="1530" t="s">
        <v>459</v>
      </c>
      <c r="K5" s="1531" t="s">
        <v>196</v>
      </c>
      <c r="L5" s="1441"/>
      <c r="P5" s="1443"/>
    </row>
    <row r="6" spans="1:16" s="204" customFormat="1" ht="15.75">
      <c r="A6" s="924">
        <v>2008</v>
      </c>
      <c r="B6" s="926">
        <v>33078165051.270004</v>
      </c>
      <c r="C6" s="926">
        <v>2203369531</v>
      </c>
      <c r="D6" s="926">
        <v>173508720.10999998</v>
      </c>
      <c r="E6" s="926">
        <v>256250000</v>
      </c>
      <c r="F6" s="926">
        <v>0</v>
      </c>
      <c r="G6" s="927">
        <f t="shared" ref="G6:G18" si="0">+C6+B6+D6+E6+F6</f>
        <v>35711293302.380005</v>
      </c>
      <c r="H6" s="928">
        <v>30384608580.630005</v>
      </c>
      <c r="I6" s="928">
        <v>2556770326.0999999</v>
      </c>
      <c r="J6" s="928">
        <v>0</v>
      </c>
      <c r="K6" s="929">
        <f t="shared" ref="K6:K11" si="1">+I6+H6+J6</f>
        <v>32941378906.730003</v>
      </c>
      <c r="L6" s="275"/>
    </row>
    <row r="7" spans="1:16" s="204" customFormat="1" ht="15.75">
      <c r="A7" s="924">
        <v>2009</v>
      </c>
      <c r="B7" s="926">
        <v>37872770644.519997</v>
      </c>
      <c r="C7" s="926">
        <v>3190675855.0100002</v>
      </c>
      <c r="D7" s="926">
        <v>756417677.61999989</v>
      </c>
      <c r="E7" s="926">
        <v>18750000</v>
      </c>
      <c r="F7" s="926">
        <v>178872817.62</v>
      </c>
      <c r="G7" s="927">
        <f>+C7+B7+D7+E7+F7</f>
        <v>42017486994.770004</v>
      </c>
      <c r="H7" s="928">
        <v>36497964610.739998</v>
      </c>
      <c r="I7" s="928">
        <v>2723337644.3600001</v>
      </c>
      <c r="J7" s="928">
        <v>0</v>
      </c>
      <c r="K7" s="929">
        <f t="shared" si="1"/>
        <v>39221302255.099998</v>
      </c>
      <c r="L7" s="930"/>
      <c r="M7" s="205"/>
      <c r="N7" s="205"/>
      <c r="O7" s="205"/>
      <c r="P7" s="206"/>
    </row>
    <row r="8" spans="1:16" s="204" customFormat="1" ht="15.75">
      <c r="A8" s="924">
        <v>2010</v>
      </c>
      <c r="B8" s="926">
        <v>43605006094</v>
      </c>
      <c r="C8" s="926">
        <v>3736675849.46</v>
      </c>
      <c r="D8" s="926">
        <v>592502085.87</v>
      </c>
      <c r="E8" s="926">
        <v>0</v>
      </c>
      <c r="F8" s="926">
        <v>95767340.060000002</v>
      </c>
      <c r="G8" s="927">
        <f t="shared" si="0"/>
        <v>48029951369.389999</v>
      </c>
      <c r="H8" s="928">
        <v>47159091999.259995</v>
      </c>
      <c r="I8" s="928">
        <v>3444380482.9799995</v>
      </c>
      <c r="J8" s="928">
        <v>115952658.19999999</v>
      </c>
      <c r="K8" s="929">
        <f t="shared" si="1"/>
        <v>50719425140.439987</v>
      </c>
      <c r="L8" s="931"/>
      <c r="M8" s="98"/>
      <c r="N8" s="98"/>
      <c r="O8" s="98"/>
      <c r="P8" s="207"/>
    </row>
    <row r="9" spans="1:16" s="204" customFormat="1" ht="15.75">
      <c r="A9" s="924">
        <v>2011</v>
      </c>
      <c r="B9" s="926">
        <v>49415884815.839996</v>
      </c>
      <c r="C9" s="926">
        <v>4134675852</v>
      </c>
      <c r="D9" s="926">
        <v>678652741.80999982</v>
      </c>
      <c r="E9" s="926">
        <v>0</v>
      </c>
      <c r="F9" s="926">
        <v>320281085.42000002</v>
      </c>
      <c r="G9" s="927">
        <f t="shared" si="0"/>
        <v>54549494495.069992</v>
      </c>
      <c r="H9" s="928">
        <v>49687029143.730011</v>
      </c>
      <c r="I9" s="928">
        <v>4363872025.2399998</v>
      </c>
      <c r="J9" s="928">
        <v>291946073.39999998</v>
      </c>
      <c r="K9" s="929">
        <f t="shared" si="1"/>
        <v>54342847242.37001</v>
      </c>
      <c r="L9" s="275"/>
    </row>
    <row r="10" spans="1:16" s="204" customFormat="1" ht="15.75">
      <c r="A10" s="924">
        <v>2012</v>
      </c>
      <c r="B10" s="926">
        <v>55065532307.990005</v>
      </c>
      <c r="C10" s="926">
        <v>4599999999.96</v>
      </c>
      <c r="D10" s="926">
        <v>728182337.74000013</v>
      </c>
      <c r="E10" s="926">
        <v>0</v>
      </c>
      <c r="F10" s="926">
        <v>349151178.95999998</v>
      </c>
      <c r="G10" s="927">
        <f t="shared" si="0"/>
        <v>60742865824.650002</v>
      </c>
      <c r="H10" s="928">
        <v>56015800379.699997</v>
      </c>
      <c r="I10" s="928">
        <v>4742082647.7799997</v>
      </c>
      <c r="J10" s="928">
        <v>331635794.92000002</v>
      </c>
      <c r="K10" s="929">
        <f t="shared" si="1"/>
        <v>61089518822.399994</v>
      </c>
      <c r="L10" s="275"/>
    </row>
    <row r="11" spans="1:16" s="204" customFormat="1" ht="15.75">
      <c r="A11" s="924">
        <v>2013</v>
      </c>
      <c r="B11" s="926">
        <v>61483003598.400002</v>
      </c>
      <c r="C11" s="926">
        <v>5302610000</v>
      </c>
      <c r="D11" s="926">
        <v>546685227.30000007</v>
      </c>
      <c r="E11" s="926">
        <v>0</v>
      </c>
      <c r="F11" s="926">
        <v>362641633.79000002</v>
      </c>
      <c r="G11" s="927">
        <f t="shared" si="0"/>
        <v>67694940459.490005</v>
      </c>
      <c r="H11" s="928">
        <v>62148659498.759995</v>
      </c>
      <c r="I11" s="928">
        <v>5215203784.9399996</v>
      </c>
      <c r="J11" s="928">
        <v>333800248.55999994</v>
      </c>
      <c r="K11" s="929">
        <f t="shared" si="1"/>
        <v>67697663532.259995</v>
      </c>
      <c r="L11" s="275"/>
    </row>
    <row r="12" spans="1:16" s="204" customFormat="1" ht="15.75">
      <c r="A12" s="924">
        <v>2014</v>
      </c>
      <c r="B12" s="926">
        <v>69920892914.539993</v>
      </c>
      <c r="C12" s="926">
        <v>6839999499</v>
      </c>
      <c r="D12" s="926">
        <v>518319800.63000005</v>
      </c>
      <c r="E12" s="926">
        <v>0</v>
      </c>
      <c r="F12" s="926">
        <v>332071916.05000001</v>
      </c>
      <c r="G12" s="927">
        <f t="shared" si="0"/>
        <v>77611284130.220001</v>
      </c>
      <c r="H12" s="928">
        <v>70212118559.800003</v>
      </c>
      <c r="I12" s="928">
        <v>7378610518.96</v>
      </c>
      <c r="J12" s="928">
        <v>329249337.19999999</v>
      </c>
      <c r="K12" s="929">
        <f>+I12+H12+J12</f>
        <v>77919978415.960007</v>
      </c>
      <c r="L12" s="932"/>
      <c r="M12" s="311"/>
      <c r="N12" s="311"/>
    </row>
    <row r="13" spans="1:16" s="208" customFormat="1" ht="15.75">
      <c r="A13" s="924">
        <v>2015</v>
      </c>
      <c r="B13" s="926">
        <v>79052372049.329987</v>
      </c>
      <c r="C13" s="926">
        <v>6922811271.25</v>
      </c>
      <c r="D13" s="926">
        <v>554292818.75</v>
      </c>
      <c r="E13" s="926">
        <v>0</v>
      </c>
      <c r="F13" s="926">
        <v>355290192.04999995</v>
      </c>
      <c r="G13" s="927">
        <f t="shared" si="0"/>
        <v>86884766331.37999</v>
      </c>
      <c r="H13" s="928">
        <v>78537174647.860001</v>
      </c>
      <c r="I13" s="928">
        <v>6892825210.3000002</v>
      </c>
      <c r="J13" s="928">
        <v>335652778.95999998</v>
      </c>
      <c r="K13" s="929">
        <f t="shared" ref="K13:K15" si="2">+I13+H13+J13</f>
        <v>85765652637.12001</v>
      </c>
      <c r="L13" s="274"/>
    </row>
    <row r="14" spans="1:16" s="208" customFormat="1" ht="15.75">
      <c r="A14" s="924">
        <v>2016</v>
      </c>
      <c r="B14" s="926">
        <v>89049164221.449982</v>
      </c>
      <c r="C14" s="926">
        <v>8498167479</v>
      </c>
      <c r="D14" s="926">
        <v>683922196.33000004</v>
      </c>
      <c r="E14" s="926">
        <v>0</v>
      </c>
      <c r="F14" s="926">
        <v>371308008.60000002</v>
      </c>
      <c r="G14" s="927">
        <f t="shared" si="0"/>
        <v>98602561905.37999</v>
      </c>
      <c r="H14" s="928">
        <v>89080179368.25</v>
      </c>
      <c r="I14" s="928">
        <v>8178603831.1000004</v>
      </c>
      <c r="J14" s="928">
        <v>328531909.15999991</v>
      </c>
      <c r="K14" s="929">
        <f t="shared" si="2"/>
        <v>97587315108.51001</v>
      </c>
      <c r="L14" s="274"/>
      <c r="M14" s="250"/>
      <c r="N14" s="250"/>
      <c r="O14" s="250"/>
    </row>
    <row r="15" spans="1:16" s="275" customFormat="1" ht="15.75">
      <c r="A15" s="924">
        <v>2017</v>
      </c>
      <c r="B15" s="926">
        <v>99657751352.690002</v>
      </c>
      <c r="C15" s="926">
        <v>8861365332.7000008</v>
      </c>
      <c r="D15" s="926">
        <v>576015155.07000005</v>
      </c>
      <c r="E15" s="926">
        <v>0</v>
      </c>
      <c r="F15" s="926">
        <v>666539596.8900001</v>
      </c>
      <c r="G15" s="927">
        <f t="shared" si="0"/>
        <v>109761671437.35001</v>
      </c>
      <c r="H15" s="928">
        <v>98826710388.779999</v>
      </c>
      <c r="I15" s="928">
        <v>9002153750.7799988</v>
      </c>
      <c r="J15" s="928">
        <v>558973905.84000003</v>
      </c>
      <c r="K15" s="929">
        <f t="shared" si="2"/>
        <v>108387838045.39999</v>
      </c>
      <c r="L15" s="274"/>
      <c r="M15" s="274"/>
      <c r="N15" s="274"/>
      <c r="O15" s="274"/>
    </row>
    <row r="16" spans="1:16" s="275" customFormat="1" ht="15.75">
      <c r="A16" s="924">
        <v>2018</v>
      </c>
      <c r="B16" s="926">
        <v>112854009382.5</v>
      </c>
      <c r="C16" s="926">
        <v>9303031999.3699989</v>
      </c>
      <c r="D16" s="926">
        <v>740948848.4799999</v>
      </c>
      <c r="E16" s="926">
        <v>0</v>
      </c>
      <c r="F16" s="926">
        <v>793166886.71000004</v>
      </c>
      <c r="G16" s="927">
        <f t="shared" si="0"/>
        <v>123691157117.06</v>
      </c>
      <c r="H16" s="928">
        <v>112956079448.92</v>
      </c>
      <c r="I16" s="928">
        <v>9656741344.960001</v>
      </c>
      <c r="J16" s="928">
        <v>758411882.95999992</v>
      </c>
      <c r="K16" s="929">
        <f>+I16+H16+J16</f>
        <v>123371232676.84001</v>
      </c>
      <c r="L16" s="274"/>
      <c r="M16" s="274"/>
      <c r="N16" s="274"/>
      <c r="O16" s="274"/>
    </row>
    <row r="17" spans="1:16" s="275" customFormat="1" ht="15.75">
      <c r="A17" s="924">
        <v>2019</v>
      </c>
      <c r="B17" s="926">
        <v>122800092365.86</v>
      </c>
      <c r="C17" s="926">
        <v>10073865331.690001</v>
      </c>
      <c r="D17" s="926">
        <v>847776257.70000005</v>
      </c>
      <c r="E17" s="926">
        <v>0</v>
      </c>
      <c r="F17" s="926">
        <v>910105888.26999998</v>
      </c>
      <c r="G17" s="927">
        <f t="shared" si="0"/>
        <v>134631839843.52</v>
      </c>
      <c r="H17" s="928">
        <v>122933736042.72</v>
      </c>
      <c r="I17" s="928">
        <v>10092459380.139999</v>
      </c>
      <c r="J17" s="928">
        <v>973800800.96999991</v>
      </c>
      <c r="K17" s="929">
        <f>+I17+H17+J17</f>
        <v>133999996223.83</v>
      </c>
      <c r="L17" s="274"/>
      <c r="M17" s="274"/>
      <c r="N17" s="274"/>
      <c r="O17" s="274"/>
    </row>
    <row r="18" spans="1:16" s="275" customFormat="1" ht="15.75">
      <c r="A18" s="924">
        <v>2020</v>
      </c>
      <c r="B18" s="926">
        <v>121397990565.51001</v>
      </c>
      <c r="C18" s="926">
        <v>10800531999.639999</v>
      </c>
      <c r="D18" s="926">
        <v>613627915.26999998</v>
      </c>
      <c r="E18" s="926">
        <v>0</v>
      </c>
      <c r="F18" s="926">
        <v>1093851359.3600001</v>
      </c>
      <c r="G18" s="927">
        <f t="shared" si="0"/>
        <v>133906001839.78001</v>
      </c>
      <c r="H18" s="928">
        <v>127588985376.33</v>
      </c>
      <c r="I18" s="928">
        <v>12108569830.129999</v>
      </c>
      <c r="J18" s="928">
        <v>970014744.09000003</v>
      </c>
      <c r="K18" s="929">
        <f>+I18+H18+J18</f>
        <v>140667569950.54999</v>
      </c>
      <c r="L18" s="274"/>
      <c r="M18" s="274"/>
      <c r="N18" s="274"/>
      <c r="O18" s="274"/>
    </row>
    <row r="19" spans="1:16" s="275" customFormat="1" ht="15.75">
      <c r="A19" s="924">
        <f>+'Resumen EEp'!O9</f>
        <v>2021</v>
      </c>
      <c r="B19" s="926">
        <v>139642528713.32999</v>
      </c>
      <c r="C19" s="926">
        <v>16360531999.959999</v>
      </c>
      <c r="D19" s="926">
        <v>242577047.74000001</v>
      </c>
      <c r="E19" s="926">
        <v>0</v>
      </c>
      <c r="F19" s="926">
        <v>1116049433.3900001</v>
      </c>
      <c r="G19" s="927">
        <f>+C19+B19+D19+E19+F19</f>
        <v>157361687194.41998</v>
      </c>
      <c r="H19" s="928">
        <v>138588204021.92499</v>
      </c>
      <c r="I19" s="928">
        <v>18026955388.759998</v>
      </c>
      <c r="J19" s="928">
        <v>854040296.11999989</v>
      </c>
      <c r="K19" s="929">
        <f>+I19+H19+J19</f>
        <v>157469199706.80499</v>
      </c>
      <c r="L19" s="274"/>
      <c r="M19" s="274"/>
      <c r="N19" s="274"/>
      <c r="O19" s="274"/>
    </row>
    <row r="20" spans="1:16" s="275" customFormat="1" ht="15.75">
      <c r="A20" s="924" t="str">
        <f>+'Resumen EEp'!O6</f>
        <v>Ene - Nov. 2022</v>
      </c>
      <c r="B20" s="926">
        <v>153173020427.64001</v>
      </c>
      <c r="C20" s="926">
        <v>15455487666.629999</v>
      </c>
      <c r="D20" s="926">
        <v>595133790.09000003</v>
      </c>
      <c r="E20" s="926">
        <v>0</v>
      </c>
      <c r="F20" s="926">
        <v>1205291803.4200001</v>
      </c>
      <c r="G20" s="927">
        <f>+C20+B20+D20+E20+F20</f>
        <v>170428933687.78003</v>
      </c>
      <c r="H20" s="928">
        <v>153929787183.85001</v>
      </c>
      <c r="I20" s="928">
        <v>17063270156.77</v>
      </c>
      <c r="J20" s="928">
        <v>1205318803.5699999</v>
      </c>
      <c r="K20" s="929">
        <f>+I20+H20+J20</f>
        <v>172198376144.19</v>
      </c>
      <c r="L20" s="274"/>
      <c r="M20" s="274"/>
      <c r="N20" s="274"/>
      <c r="O20" s="274"/>
    </row>
    <row r="21" spans="1:16" s="202" customFormat="1" ht="23.25" customHeight="1">
      <c r="A21" s="933" t="s">
        <v>88</v>
      </c>
      <c r="B21" s="934">
        <f>SUM(B6:B20)</f>
        <v>1268068184504.8701</v>
      </c>
      <c r="C21" s="934">
        <f t="shared" ref="C21:K21" si="3">SUM(C6:C20)</f>
        <v>116283799666.67001</v>
      </c>
      <c r="D21" s="934">
        <f t="shared" si="3"/>
        <v>8848562620.5099983</v>
      </c>
      <c r="E21" s="934">
        <f t="shared" si="3"/>
        <v>275000000</v>
      </c>
      <c r="F21" s="934">
        <f>SUM(F6:F20)</f>
        <v>8150389140.5900011</v>
      </c>
      <c r="G21" s="935">
        <f>SUM(G6:G20)</f>
        <v>1401625935932.6399</v>
      </c>
      <c r="H21" s="934">
        <f t="shared" si="3"/>
        <v>1274546129251.2551</v>
      </c>
      <c r="I21" s="934">
        <f t="shared" si="3"/>
        <v>121445836323.29999</v>
      </c>
      <c r="J21" s="934">
        <f t="shared" si="3"/>
        <v>7387329233.9499998</v>
      </c>
      <c r="K21" s="935">
        <f t="shared" si="3"/>
        <v>1403379294808.5049</v>
      </c>
      <c r="L21" s="936"/>
      <c r="M21" s="201"/>
      <c r="N21" s="201"/>
      <c r="O21" s="201"/>
    </row>
    <row r="22" spans="1:16" ht="18.75" customHeight="1">
      <c r="A22" s="2157" t="s">
        <v>427</v>
      </c>
      <c r="B22" s="2157"/>
      <c r="C22" s="2157"/>
      <c r="D22" s="2157"/>
      <c r="E22" s="2157"/>
      <c r="F22" s="2157"/>
      <c r="G22" s="2157"/>
      <c r="H22" s="2158"/>
      <c r="I22" s="2158"/>
      <c r="J22" s="2158"/>
      <c r="K22" s="2157"/>
      <c r="L22" s="3"/>
    </row>
    <row r="23" spans="1:16" ht="15.75">
      <c r="A23" s="2156" t="s">
        <v>428</v>
      </c>
      <c r="B23" s="2156"/>
      <c r="C23" s="2156"/>
      <c r="D23" s="2156"/>
      <c r="E23" s="2156"/>
      <c r="F23" s="2156"/>
      <c r="G23" s="221"/>
      <c r="H23" s="242"/>
      <c r="I23" s="242"/>
      <c r="J23" s="242"/>
      <c r="K23" s="242"/>
      <c r="L23" s="204"/>
      <c r="M23" s="199"/>
      <c r="N23" s="199"/>
      <c r="O23" s="199"/>
      <c r="P23" s="199"/>
    </row>
    <row r="24" spans="1:16" s="224" customFormat="1" ht="15.75">
      <c r="A24" s="230"/>
      <c r="B24" s="249"/>
      <c r="C24" s="249"/>
      <c r="D24" s="249"/>
      <c r="E24" s="249"/>
      <c r="F24" s="249"/>
      <c r="G24" s="249"/>
      <c r="H24" s="249"/>
      <c r="I24" s="249"/>
      <c r="J24" s="249"/>
      <c r="K24" s="249"/>
      <c r="L24" s="249"/>
    </row>
    <row r="25" spans="1:16" s="26" customFormat="1" ht="15.75">
      <c r="A25" s="229"/>
      <c r="B25" s="368"/>
      <c r="C25" s="23"/>
      <c r="D25" s="23"/>
      <c r="E25" s="23"/>
      <c r="F25" s="23"/>
      <c r="G25" s="23"/>
      <c r="H25" s="23"/>
      <c r="I25" s="23"/>
      <c r="J25" s="23"/>
      <c r="K25" s="23"/>
      <c r="L25" s="23"/>
      <c r="M25" s="225"/>
      <c r="N25" s="225"/>
      <c r="O25" s="226"/>
      <c r="P25" s="227"/>
    </row>
    <row r="26" spans="1:16" ht="15.75">
      <c r="A26" s="229"/>
      <c r="B26" s="368"/>
      <c r="C26" s="229"/>
      <c r="D26" s="229"/>
      <c r="E26" s="229"/>
      <c r="F26" s="229"/>
      <c r="G26" s="229"/>
      <c r="H26" s="229"/>
      <c r="I26" s="229"/>
      <c r="J26" s="229"/>
      <c r="K26" s="229"/>
      <c r="L26" s="229"/>
      <c r="M26" s="230"/>
      <c r="N26" s="230"/>
      <c r="O26" s="230"/>
      <c r="P26" s="230"/>
    </row>
    <row r="27" spans="1:16" ht="15.75">
      <c r="A27" s="229"/>
      <c r="B27" s="229"/>
      <c r="C27" s="229"/>
      <c r="D27" s="229"/>
      <c r="E27" s="229"/>
      <c r="F27" s="229"/>
      <c r="G27" s="229"/>
      <c r="H27" s="229"/>
      <c r="I27" s="229"/>
      <c r="J27" s="229"/>
      <c r="K27" s="229"/>
      <c r="L27" s="229"/>
      <c r="M27" s="229"/>
      <c r="N27" s="203"/>
      <c r="O27" s="229"/>
      <c r="P27" s="225"/>
    </row>
    <row r="28" spans="1:16" ht="15.75">
      <c r="C28" s="26"/>
      <c r="D28" s="26"/>
      <c r="E28" s="228"/>
      <c r="F28" s="198"/>
      <c r="K28" s="237"/>
      <c r="L28" s="229"/>
      <c r="M28" s="229"/>
      <c r="N28" s="229"/>
      <c r="O28" s="229"/>
      <c r="P28" s="197"/>
    </row>
    <row r="29" spans="1:16" ht="15.75">
      <c r="C29" s="26"/>
      <c r="D29" s="26"/>
      <c r="F29" s="198"/>
      <c r="K29" s="237"/>
    </row>
    <row r="30" spans="1:16" ht="15.75">
      <c r="C30" s="26"/>
      <c r="D30" s="26"/>
      <c r="F30" s="198"/>
      <c r="K30" s="237"/>
    </row>
    <row r="31" spans="1:16" ht="15.75">
      <c r="C31" s="26"/>
      <c r="D31" s="26"/>
      <c r="F31" s="198"/>
      <c r="K31" s="237"/>
    </row>
    <row r="32" spans="1:16" ht="15.75">
      <c r="C32" s="26"/>
      <c r="D32" s="26"/>
      <c r="F32" s="198"/>
      <c r="K32" s="237"/>
    </row>
    <row r="33" spans="3:11">
      <c r="C33" s="26"/>
      <c r="D33" s="26"/>
      <c r="K33" s="237"/>
    </row>
    <row r="34" spans="3:11">
      <c r="C34" s="26"/>
      <c r="D34" s="26"/>
      <c r="K34" s="237"/>
    </row>
    <row r="35" spans="3:11">
      <c r="C35" s="26"/>
      <c r="D35" s="26"/>
      <c r="K35" s="237"/>
    </row>
    <row r="36" spans="3:11">
      <c r="C36" s="26"/>
      <c r="D36" s="26"/>
      <c r="K36" s="237"/>
    </row>
    <row r="37" spans="3:11">
      <c r="C37" s="26"/>
      <c r="D37" s="26"/>
      <c r="K37" s="237"/>
    </row>
    <row r="38" spans="3:11">
      <c r="C38" s="26"/>
      <c r="D38" s="26"/>
      <c r="K38" s="237"/>
    </row>
    <row r="39" spans="3:11">
      <c r="C39" s="26"/>
      <c r="D39" s="26"/>
      <c r="K39" s="237"/>
    </row>
    <row r="40" spans="3:11">
      <c r="K40" s="237"/>
    </row>
  </sheetData>
  <mergeCells count="6">
    <mergeCell ref="A1:M1"/>
    <mergeCell ref="A23:F23"/>
    <mergeCell ref="A22:K22"/>
    <mergeCell ref="H4:K4"/>
    <mergeCell ref="B4:G4"/>
    <mergeCell ref="A2:M2"/>
  </mergeCells>
  <printOptions horizontalCentered="1" verticalCentered="1"/>
  <pageMargins left="0.39370078740157483" right="0.39370078740157483" top="0.23622047244094488" bottom="0.23622047244094488" header="0.31496062992125984" footer="7.874015748031496E-2"/>
  <pageSetup paperSize="5" scale="45" orientation="landscape" r:id="rId1"/>
  <drawing r:id="rId2"/>
  <tableParts count="1">
    <tablePart r:id="rId3"/>
  </tablePart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1">
    <tabColor theme="3" tint="0.59999389629810485"/>
    <pageSetUpPr fitToPage="1"/>
  </sheetPr>
  <dimension ref="A1:O29"/>
  <sheetViews>
    <sheetView showGridLines="0" view="pageBreakPreview" topLeftCell="A7" zoomScale="70" zoomScaleNormal="100" zoomScaleSheetLayoutView="70" workbookViewId="0">
      <selection activeCell="A4" sqref="A4:E21"/>
    </sheetView>
  </sheetViews>
  <sheetFormatPr baseColWidth="10" defaultColWidth="11.42578125" defaultRowHeight="14.25"/>
  <cols>
    <col min="1" max="1" width="23" style="1444" customWidth="1"/>
    <col min="2" max="2" width="27.140625" style="1444" bestFit="1" customWidth="1"/>
    <col min="3" max="3" width="34.28515625" style="1444" customWidth="1"/>
    <col min="4" max="4" width="37" style="1444" customWidth="1"/>
    <col min="5" max="5" width="32.140625" style="1444" customWidth="1"/>
    <col min="6" max="6" width="17.140625" style="1446" customWidth="1"/>
    <col min="7" max="7" width="18" style="1446" customWidth="1"/>
    <col min="8" max="8" width="15.42578125" style="1446" bestFit="1" customWidth="1"/>
    <col min="9" max="9" width="19.28515625" style="1446" customWidth="1"/>
    <col min="10" max="10" width="20.7109375" style="1446" customWidth="1"/>
    <col min="11" max="11" width="15.42578125" style="1446" customWidth="1"/>
    <col min="12" max="12" width="27.5703125" style="1444" customWidth="1"/>
    <col min="13" max="13" width="24.42578125" style="1444" customWidth="1"/>
    <col min="14" max="14" width="23.140625" style="1444" bestFit="1" customWidth="1"/>
    <col min="15" max="16384" width="11.42578125" style="1444"/>
  </cols>
  <sheetData>
    <row r="1" spans="1:15" ht="42" customHeight="1">
      <c r="A1" s="2165" t="s">
        <v>752</v>
      </c>
      <c r="B1" s="2165"/>
      <c r="C1" s="2165"/>
      <c r="D1" s="2165"/>
      <c r="E1" s="2165"/>
      <c r="F1" s="2165"/>
      <c r="G1" s="2165"/>
      <c r="H1" s="2165"/>
      <c r="I1" s="2165"/>
      <c r="J1" s="2165"/>
      <c r="K1" s="2165"/>
      <c r="M1" s="1445"/>
    </row>
    <row r="2" spans="1:15" ht="42" customHeight="1">
      <c r="A2" s="2165" t="str">
        <f>+'Resumen EEp'!O4</f>
        <v>Período:  Diciembre 2008 - Noviembre 2022</v>
      </c>
      <c r="B2" s="2165"/>
      <c r="C2" s="2165"/>
      <c r="D2" s="2165"/>
      <c r="E2" s="2165"/>
      <c r="F2" s="2165"/>
      <c r="G2" s="2165"/>
      <c r="H2" s="2165"/>
      <c r="I2" s="2165"/>
      <c r="J2" s="2165"/>
      <c r="K2" s="2165"/>
      <c r="M2" s="1445"/>
    </row>
    <row r="3" spans="1:15" ht="14.25" customHeight="1">
      <c r="M3" s="1445"/>
    </row>
    <row r="4" spans="1:15" s="1449" customFormat="1" ht="45.75" customHeight="1">
      <c r="A4" s="1535" t="s">
        <v>120</v>
      </c>
      <c r="B4" s="1534" t="s">
        <v>243</v>
      </c>
      <c r="C4" s="1534" t="s">
        <v>177</v>
      </c>
      <c r="D4" s="1533" t="s">
        <v>901</v>
      </c>
      <c r="E4" s="1532" t="s">
        <v>244</v>
      </c>
      <c r="F4" s="1447"/>
      <c r="G4" s="1447"/>
      <c r="H4" s="1447"/>
      <c r="I4" s="1448"/>
      <c r="J4" s="1447"/>
      <c r="K4" s="1447"/>
      <c r="M4" s="1445"/>
    </row>
    <row r="5" spans="1:15" ht="15" hidden="1">
      <c r="A5" s="1450">
        <v>2007</v>
      </c>
      <c r="B5" s="1451">
        <v>7440643704.1800003</v>
      </c>
      <c r="C5" s="1452">
        <v>13755990830.42</v>
      </c>
      <c r="D5" s="1453">
        <v>0</v>
      </c>
      <c r="E5" s="1454">
        <f t="shared" ref="E5:E16" si="0">+C5+B5</f>
        <v>21196634534.599998</v>
      </c>
      <c r="G5" s="1455"/>
      <c r="H5" s="1456"/>
      <c r="J5" s="1456"/>
      <c r="K5" s="1456"/>
      <c r="M5" s="1445"/>
      <c r="N5" s="744"/>
      <c r="O5" s="744"/>
    </row>
    <row r="6" spans="1:15" ht="18" customHeight="1">
      <c r="A6" s="1450">
        <v>2008</v>
      </c>
      <c r="B6" s="970">
        <v>10090935314.219999</v>
      </c>
      <c r="C6" s="955">
        <v>22987229737.049999</v>
      </c>
      <c r="D6" s="956">
        <v>0</v>
      </c>
      <c r="E6" s="1454">
        <f t="shared" si="0"/>
        <v>33078165051.269997</v>
      </c>
      <c r="G6" s="1455"/>
      <c r="H6" s="1456"/>
      <c r="J6" s="1456"/>
      <c r="K6" s="1456"/>
      <c r="M6" s="1445"/>
      <c r="N6" s="1445"/>
      <c r="O6" s="1457"/>
    </row>
    <row r="7" spans="1:15" ht="18" customHeight="1">
      <c r="A7" s="1450">
        <v>2009</v>
      </c>
      <c r="B7" s="970">
        <v>12419428715.15</v>
      </c>
      <c r="C7" s="966">
        <v>25453341929.369999</v>
      </c>
      <c r="D7" s="956">
        <v>0</v>
      </c>
      <c r="E7" s="1454">
        <f t="shared" si="0"/>
        <v>37872770644.519997</v>
      </c>
      <c r="G7" s="1455"/>
      <c r="H7" s="1456"/>
      <c r="J7" s="1456"/>
      <c r="K7" s="1456"/>
      <c r="M7" s="1445"/>
    </row>
    <row r="8" spans="1:15" ht="18" customHeight="1">
      <c r="A8" s="1450">
        <v>2010</v>
      </c>
      <c r="B8" s="970">
        <v>13982932933.34</v>
      </c>
      <c r="C8" s="966">
        <v>29622073160.660004</v>
      </c>
      <c r="D8" s="956">
        <v>0</v>
      </c>
      <c r="E8" s="1454">
        <f t="shared" si="0"/>
        <v>43605006094</v>
      </c>
      <c r="G8" s="1455"/>
      <c r="H8" s="1456"/>
      <c r="J8" s="1456"/>
      <c r="K8" s="1456"/>
      <c r="M8" s="1445"/>
    </row>
    <row r="9" spans="1:15" ht="18" customHeight="1">
      <c r="A9" s="1450">
        <v>2011</v>
      </c>
      <c r="B9" s="970">
        <v>15631836986.009998</v>
      </c>
      <c r="C9" s="966">
        <v>33784047829.830002</v>
      </c>
      <c r="D9" s="956">
        <v>0</v>
      </c>
      <c r="E9" s="1454">
        <f t="shared" si="0"/>
        <v>49415884815.839996</v>
      </c>
      <c r="G9" s="1455"/>
      <c r="H9" s="1456"/>
      <c r="J9" s="1456"/>
      <c r="K9" s="1456"/>
      <c r="M9" s="1445"/>
    </row>
    <row r="10" spans="1:15" ht="18" customHeight="1">
      <c r="A10" s="1450">
        <v>2012</v>
      </c>
      <c r="B10" s="970">
        <v>17595724643.350403</v>
      </c>
      <c r="C10" s="966">
        <v>37469807664.639603</v>
      </c>
      <c r="D10" s="956">
        <v>0</v>
      </c>
      <c r="E10" s="1454">
        <f t="shared" si="0"/>
        <v>55065532307.990005</v>
      </c>
      <c r="G10" s="1455"/>
      <c r="H10" s="1455"/>
      <c r="J10" s="1455"/>
      <c r="M10" s="1445"/>
    </row>
    <row r="11" spans="1:15" ht="18" customHeight="1">
      <c r="A11" s="1450">
        <v>2013</v>
      </c>
      <c r="B11" s="970">
        <v>20873289030.960003</v>
      </c>
      <c r="C11" s="966">
        <v>40609714567.439995</v>
      </c>
      <c r="D11" s="956">
        <v>0</v>
      </c>
      <c r="E11" s="1454">
        <f t="shared" si="0"/>
        <v>61483003598.399994</v>
      </c>
      <c r="G11" s="1455"/>
      <c r="H11" s="1455"/>
      <c r="J11" s="1455"/>
      <c r="M11" s="1445"/>
    </row>
    <row r="12" spans="1:15" ht="18" customHeight="1">
      <c r="A12" s="1450">
        <v>2014</v>
      </c>
      <c r="B12" s="970">
        <v>24657599719.139999</v>
      </c>
      <c r="C12" s="966">
        <v>45263293195.400002</v>
      </c>
      <c r="D12" s="956">
        <v>0</v>
      </c>
      <c r="E12" s="1454">
        <f t="shared" si="0"/>
        <v>69920892914.540009</v>
      </c>
      <c r="G12" s="1455"/>
      <c r="H12" s="1455"/>
      <c r="J12" s="1455"/>
      <c r="M12" s="1445"/>
    </row>
    <row r="13" spans="1:15" ht="18" customHeight="1">
      <c r="A13" s="1450">
        <v>2015</v>
      </c>
      <c r="B13" s="970">
        <v>29250900435.389999</v>
      </c>
      <c r="C13" s="966">
        <v>49801471613.939987</v>
      </c>
      <c r="D13" s="956">
        <v>0</v>
      </c>
      <c r="E13" s="1454">
        <f t="shared" si="0"/>
        <v>79052372049.329987</v>
      </c>
      <c r="M13" s="1445"/>
    </row>
    <row r="14" spans="1:15" ht="18" customHeight="1">
      <c r="A14" s="1450">
        <v>2016</v>
      </c>
      <c r="B14" s="970">
        <v>33197918782.480003</v>
      </c>
      <c r="C14" s="955">
        <v>55851245438.969994</v>
      </c>
      <c r="D14" s="956">
        <v>0</v>
      </c>
      <c r="E14" s="1454">
        <f t="shared" si="0"/>
        <v>89049164221.449997</v>
      </c>
      <c r="M14" s="1445"/>
    </row>
    <row r="15" spans="1:15" ht="18" customHeight="1">
      <c r="A15" s="1450">
        <v>2017</v>
      </c>
      <c r="B15" s="970">
        <v>37563341220.540001</v>
      </c>
      <c r="C15" s="955">
        <v>62094410132.149994</v>
      </c>
      <c r="D15" s="956">
        <v>0</v>
      </c>
      <c r="E15" s="1454">
        <f t="shared" si="0"/>
        <v>99657751352.690002</v>
      </c>
      <c r="M15" s="1445"/>
    </row>
    <row r="16" spans="1:15" ht="18" customHeight="1">
      <c r="A16" s="1450">
        <v>2018</v>
      </c>
      <c r="B16" s="970">
        <v>42779387567.769997</v>
      </c>
      <c r="C16" s="955">
        <v>70074621814.729996</v>
      </c>
      <c r="D16" s="956">
        <v>0</v>
      </c>
      <c r="E16" s="1454">
        <f t="shared" si="0"/>
        <v>112854009382.5</v>
      </c>
    </row>
    <row r="17" spans="1:12" ht="18" customHeight="1">
      <c r="A17" s="1450">
        <v>2019</v>
      </c>
      <c r="B17" s="970">
        <v>46529847103.790001</v>
      </c>
      <c r="C17" s="955">
        <v>76380977283.079987</v>
      </c>
      <c r="D17" s="956">
        <v>0</v>
      </c>
      <c r="E17" s="1454">
        <f>+C17+B17</f>
        <v>122910824386.87</v>
      </c>
    </row>
    <row r="18" spans="1:12" ht="18" customHeight="1">
      <c r="A18" s="1450">
        <v>2020</v>
      </c>
      <c r="B18" s="970">
        <v>51494714927.979996</v>
      </c>
      <c r="C18" s="955">
        <v>69903275637.529999</v>
      </c>
      <c r="D18" s="956">
        <v>0</v>
      </c>
      <c r="E18" s="1454">
        <f>+C18+B18</f>
        <v>121397990565.50999</v>
      </c>
    </row>
    <row r="19" spans="1:12" s="1458" customFormat="1" ht="18" customHeight="1">
      <c r="A19" s="1450">
        <f>+'Resumen EEp'!O9</f>
        <v>2021</v>
      </c>
      <c r="B19" s="970">
        <v>53978644084.050003</v>
      </c>
      <c r="C19" s="955">
        <v>85663651015.01001</v>
      </c>
      <c r="D19" s="956">
        <v>0</v>
      </c>
      <c r="E19" s="1454">
        <f>+C19+B19</f>
        <v>139642295099.06</v>
      </c>
      <c r="F19" s="1446"/>
      <c r="G19" s="1456"/>
      <c r="H19" s="1456"/>
      <c r="I19" s="1456"/>
      <c r="J19" s="1456"/>
      <c r="K19" s="1456"/>
    </row>
    <row r="20" spans="1:12" s="1458" customFormat="1" ht="18" customHeight="1">
      <c r="A20" s="1450" t="str">
        <f>+'Resumen EEp'!O6</f>
        <v>Ene - Nov. 2022</v>
      </c>
      <c r="B20" s="1459">
        <v>61767495991.210007</v>
      </c>
      <c r="C20" s="1460">
        <v>91633889428.23999</v>
      </c>
      <c r="D20" s="1461">
        <v>6660440.9199999999</v>
      </c>
      <c r="E20" s="1454">
        <f>+C20+B20</f>
        <v>153401385419.45001</v>
      </c>
      <c r="F20" s="1446"/>
      <c r="G20" s="1456"/>
      <c r="H20" s="1456"/>
      <c r="I20" s="1456"/>
      <c r="J20" s="1456"/>
      <c r="K20" s="1456"/>
    </row>
    <row r="21" spans="1:12" ht="18" customHeight="1">
      <c r="A21" s="1462" t="s">
        <v>54</v>
      </c>
      <c r="B21" s="1463">
        <f>SUM(B5:B20)</f>
        <v>479254641159.56042</v>
      </c>
      <c r="C21" s="1463">
        <f>SUM(C5:C20)</f>
        <v>810349041278.45947</v>
      </c>
      <c r="D21" s="1463">
        <f>SUM(D5:D20)</f>
        <v>6660440.9199999999</v>
      </c>
      <c r="E21" s="1464">
        <f>SUM(E5:E20)</f>
        <v>1289603682438.02</v>
      </c>
      <c r="F21" s="1456"/>
    </row>
    <row r="22" spans="1:12">
      <c r="L22" s="739"/>
    </row>
    <row r="23" spans="1:12">
      <c r="L23" s="739"/>
    </row>
    <row r="26" spans="1:12">
      <c r="L26" s="1457"/>
    </row>
    <row r="27" spans="1:12">
      <c r="L27" s="1457"/>
    </row>
    <row r="28" spans="1:12">
      <c r="L28" s="1465"/>
    </row>
    <row r="29" spans="1:12">
      <c r="L29" s="1457"/>
    </row>
  </sheetData>
  <mergeCells count="2">
    <mergeCell ref="A1:K1"/>
    <mergeCell ref="A2:K2"/>
  </mergeCells>
  <conditionalFormatting sqref="B20:D20 B17:C19">
    <cfRule type="cellIs" dxfId="360" priority="1" operator="equal">
      <formula>0</formula>
    </cfRule>
  </conditionalFormatting>
  <pageMargins left="0.7" right="0.7" top="0.75" bottom="0.75" header="0.3" footer="0.3"/>
  <pageSetup scale="47" orientation="landscape" r:id="rId1"/>
  <drawing r:id="rId2"/>
  <tableParts count="1">
    <tablePart r:id="rId3"/>
  </tablePart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2">
    <tabColor theme="4" tint="0.39997558519241921"/>
    <pageSetUpPr fitToPage="1"/>
  </sheetPr>
  <dimension ref="A1:P72"/>
  <sheetViews>
    <sheetView showGridLines="0" view="pageBreakPreview" zoomScale="70" zoomScaleNormal="100" zoomScaleSheetLayoutView="70" workbookViewId="0">
      <pane xSplit="1" ySplit="4" topLeftCell="B5" activePane="bottomRight" state="frozen"/>
      <selection activeCell="G12" sqref="G12"/>
      <selection pane="topRight" activeCell="G12" sqref="G12"/>
      <selection pane="bottomLeft" activeCell="G12" sqref="G12"/>
      <selection pane="bottomRight" activeCell="A4" sqref="A4:G20"/>
    </sheetView>
  </sheetViews>
  <sheetFormatPr baseColWidth="10" defaultColWidth="11.42578125" defaultRowHeight="15"/>
  <cols>
    <col min="1" max="1" width="19.85546875" style="137" customWidth="1"/>
    <col min="2" max="2" width="27.85546875" style="137" customWidth="1"/>
    <col min="3" max="5" width="27.42578125" style="137" customWidth="1"/>
    <col min="6" max="6" width="23.7109375" style="137" customWidth="1"/>
    <col min="7" max="7" width="31.28515625" style="137" customWidth="1"/>
    <col min="8" max="8" width="11.42578125" style="137"/>
    <col min="9" max="9" width="23.7109375" style="137" customWidth="1"/>
    <col min="10" max="10" width="18.7109375" style="137" customWidth="1"/>
    <col min="11" max="11" width="16.42578125" style="137" customWidth="1"/>
    <col min="12" max="12" width="9.42578125" style="137" customWidth="1"/>
    <col min="13" max="13" width="33.140625" style="137" customWidth="1"/>
    <col min="14" max="14" width="25.28515625" style="137" bestFit="1" customWidth="1"/>
    <col min="15" max="16384" width="11.42578125" style="137"/>
  </cols>
  <sheetData>
    <row r="1" spans="1:16" ht="34.5" customHeight="1">
      <c r="A1" s="2166" t="s">
        <v>753</v>
      </c>
      <c r="B1" s="2166"/>
      <c r="C1" s="2166"/>
      <c r="D1" s="2166"/>
      <c r="E1" s="2166"/>
      <c r="F1" s="2166"/>
      <c r="G1" s="2166"/>
      <c r="H1" s="2166"/>
      <c r="I1" s="2166"/>
      <c r="J1" s="2166"/>
      <c r="K1" s="2166"/>
      <c r="L1" s="2166"/>
    </row>
    <row r="2" spans="1:16" ht="42.75" customHeight="1">
      <c r="A2" s="2167" t="str">
        <f>+'Resumen EEp'!O4</f>
        <v>Período:  Diciembre 2008 - Noviembre 2022</v>
      </c>
      <c r="B2" s="2167"/>
      <c r="C2" s="2167"/>
      <c r="D2" s="2167"/>
      <c r="E2" s="2167"/>
      <c r="F2" s="2167"/>
      <c r="G2" s="2167"/>
      <c r="H2" s="2167"/>
      <c r="I2" s="2167"/>
      <c r="J2" s="2167"/>
      <c r="K2" s="2167"/>
      <c r="L2" s="2167"/>
    </row>
    <row r="3" spans="1:16" ht="12.75" customHeight="1">
      <c r="A3" s="273"/>
      <c r="B3" s="297"/>
      <c r="C3" s="297"/>
      <c r="D3" s="297"/>
      <c r="E3" s="297"/>
      <c r="F3" s="297"/>
      <c r="G3" s="297"/>
      <c r="H3" s="642"/>
      <c r="I3" s="642"/>
      <c r="J3" s="642"/>
      <c r="K3" s="642"/>
      <c r="L3" s="642"/>
    </row>
    <row r="4" spans="1:16" ht="67.5" customHeight="1">
      <c r="A4" s="1836" t="s">
        <v>11</v>
      </c>
      <c r="B4" s="1837" t="s">
        <v>245</v>
      </c>
      <c r="C4" s="1837" t="s">
        <v>246</v>
      </c>
      <c r="D4" s="1837" t="s">
        <v>247</v>
      </c>
      <c r="E4" s="1837" t="s">
        <v>248</v>
      </c>
      <c r="F4" s="1838" t="s">
        <v>901</v>
      </c>
      <c r="G4" s="1839" t="s">
        <v>249</v>
      </c>
    </row>
    <row r="5" spans="1:16">
      <c r="A5" s="938">
        <v>2008</v>
      </c>
      <c r="B5" s="937">
        <v>2875916564.5526996</v>
      </c>
      <c r="C5" s="937">
        <v>6551360475.0592489</v>
      </c>
      <c r="D5" s="937">
        <v>7215018749.6672993</v>
      </c>
      <c r="E5" s="937">
        <v>16435869261.990749</v>
      </c>
      <c r="F5" s="937">
        <f>+'IV.1.4. Recaudo x sector'!D6</f>
        <v>0</v>
      </c>
      <c r="G5" s="940">
        <f t="shared" ref="G5:G14" si="0">SUM(B5:E5)</f>
        <v>33078165051.269997</v>
      </c>
      <c r="H5" s="138"/>
      <c r="I5" s="376"/>
      <c r="J5" s="376"/>
      <c r="K5" s="376"/>
      <c r="M5" s="257"/>
      <c r="N5" s="240"/>
    </row>
    <row r="6" spans="1:16">
      <c r="A6" s="938">
        <v>2009</v>
      </c>
      <c r="B6" s="937">
        <v>3539537183.8177495</v>
      </c>
      <c r="C6" s="937">
        <v>7254202449.8704491</v>
      </c>
      <c r="D6" s="937">
        <v>8879891531.3322487</v>
      </c>
      <c r="E6" s="937">
        <v>18199139479.49955</v>
      </c>
      <c r="F6" s="937">
        <f>+'IV.1.4. Recaudo x sector'!D7</f>
        <v>0</v>
      </c>
      <c r="G6" s="940">
        <f t="shared" si="0"/>
        <v>37872770644.519997</v>
      </c>
      <c r="H6" s="138"/>
      <c r="I6" s="376"/>
      <c r="J6" s="376"/>
      <c r="K6" s="376"/>
      <c r="M6" s="241"/>
      <c r="N6" s="79"/>
    </row>
    <row r="7" spans="1:16">
      <c r="A7" s="938">
        <v>2010</v>
      </c>
      <c r="B7" s="937">
        <v>3985135886.0018997</v>
      </c>
      <c r="C7" s="937">
        <v>8442290850.7881002</v>
      </c>
      <c r="D7" s="937">
        <v>9997797047.3381004</v>
      </c>
      <c r="E7" s="937">
        <v>21179782309.871902</v>
      </c>
      <c r="F7" s="937">
        <f>+'IV.1.4. Recaudo x sector'!D8</f>
        <v>0</v>
      </c>
      <c r="G7" s="940">
        <f t="shared" si="0"/>
        <v>43605006094</v>
      </c>
      <c r="H7" s="138"/>
      <c r="I7" s="376"/>
      <c r="J7" s="376"/>
      <c r="K7" s="376"/>
      <c r="L7" s="138"/>
      <c r="M7" s="138"/>
      <c r="O7" s="139"/>
    </row>
    <row r="8" spans="1:16">
      <c r="A8" s="938">
        <v>2011</v>
      </c>
      <c r="B8" s="937">
        <v>4455073541.0128489</v>
      </c>
      <c r="C8" s="937">
        <v>9628453631.5015488</v>
      </c>
      <c r="D8" s="937">
        <v>11176763444.997149</v>
      </c>
      <c r="E8" s="937">
        <v>24155594198.328449</v>
      </c>
      <c r="F8" s="937">
        <f>+'IV.1.4. Recaudo x sector'!D9</f>
        <v>0</v>
      </c>
      <c r="G8" s="940">
        <f t="shared" si="0"/>
        <v>49415884815.839996</v>
      </c>
      <c r="H8" s="138"/>
      <c r="I8" s="376"/>
      <c r="J8" s="376"/>
      <c r="K8" s="376"/>
      <c r="L8" s="139"/>
      <c r="M8" s="139"/>
      <c r="O8" s="139"/>
    </row>
    <row r="9" spans="1:16">
      <c r="A9" s="938">
        <v>2012</v>
      </c>
      <c r="B9" s="937">
        <v>5014781523.3548641</v>
      </c>
      <c r="C9" s="937">
        <v>10678895184.422285</v>
      </c>
      <c r="D9" s="937">
        <v>12580943119.995537</v>
      </c>
      <c r="E9" s="937">
        <v>26790912480.217316</v>
      </c>
      <c r="F9" s="937">
        <f>+'IV.1.4. Recaudo x sector'!D10</f>
        <v>0</v>
      </c>
      <c r="G9" s="940">
        <f t="shared" si="0"/>
        <v>55065532307.990005</v>
      </c>
      <c r="H9" s="138"/>
      <c r="I9" s="376"/>
      <c r="J9" s="376"/>
      <c r="K9" s="376"/>
      <c r="M9" s="139"/>
      <c r="N9" s="139"/>
    </row>
    <row r="10" spans="1:16">
      <c r="A10" s="938">
        <v>2013</v>
      </c>
      <c r="B10" s="937">
        <v>5948887373.8236008</v>
      </c>
      <c r="C10" s="937">
        <v>11573768651.720398</v>
      </c>
      <c r="D10" s="937">
        <v>14924401657.136402</v>
      </c>
      <c r="E10" s="937">
        <v>29035945915.719597</v>
      </c>
      <c r="F10" s="937">
        <f>+'IV.1.4. Recaudo x sector'!D11</f>
        <v>0</v>
      </c>
      <c r="G10" s="940">
        <f t="shared" si="0"/>
        <v>61483003598.399994</v>
      </c>
      <c r="H10" s="138"/>
      <c r="I10" s="376"/>
      <c r="J10" s="376"/>
      <c r="K10" s="376"/>
      <c r="M10" s="139"/>
    </row>
    <row r="11" spans="1:16">
      <c r="A11" s="938">
        <v>2014</v>
      </c>
      <c r="B11" s="937">
        <v>7027415919.9548988</v>
      </c>
      <c r="C11" s="937">
        <v>12900038560.688999</v>
      </c>
      <c r="D11" s="937">
        <v>17630183799.185101</v>
      </c>
      <c r="E11" s="937">
        <v>32363254634.710999</v>
      </c>
      <c r="F11" s="937">
        <f>+'IV.1.4. Recaudo x sector'!D12</f>
        <v>0</v>
      </c>
      <c r="G11" s="940">
        <f t="shared" si="0"/>
        <v>69920892914.539993</v>
      </c>
      <c r="H11" s="138"/>
      <c r="I11" s="376"/>
      <c r="J11" s="376"/>
      <c r="K11" s="376"/>
      <c r="M11" s="139"/>
    </row>
    <row r="12" spans="1:16">
      <c r="A12" s="938">
        <v>2015</v>
      </c>
      <c r="B12" s="937">
        <v>8336506624.0861492</v>
      </c>
      <c r="C12" s="937">
        <v>14193419409.972895</v>
      </c>
      <c r="D12" s="937">
        <v>20914393811.303848</v>
      </c>
      <c r="E12" s="937">
        <v>35608052203.967087</v>
      </c>
      <c r="F12" s="937">
        <f>+'IV.1.4. Recaudo x sector'!D13</f>
        <v>0</v>
      </c>
      <c r="G12" s="940">
        <f t="shared" si="0"/>
        <v>79052372049.329987</v>
      </c>
      <c r="H12" s="138"/>
      <c r="I12" s="376"/>
      <c r="J12" s="376"/>
      <c r="K12" s="376"/>
      <c r="L12" s="138"/>
      <c r="M12" s="139"/>
    </row>
    <row r="13" spans="1:16">
      <c r="A13" s="938">
        <v>2016</v>
      </c>
      <c r="B13" s="937">
        <v>9461406853.0067997</v>
      </c>
      <c r="C13" s="937">
        <v>15917604950.106447</v>
      </c>
      <c r="D13" s="937">
        <v>23736511929.473202</v>
      </c>
      <c r="E13" s="937">
        <v>39933640488.863541</v>
      </c>
      <c r="F13" s="937">
        <f>+'IV.1.4. Recaudo x sector'!D14</f>
        <v>0</v>
      </c>
      <c r="G13" s="940">
        <f t="shared" si="0"/>
        <v>89049164221.449982</v>
      </c>
      <c r="H13" s="138"/>
      <c r="I13" s="376"/>
      <c r="J13" s="376"/>
      <c r="K13" s="376"/>
      <c r="M13" s="147"/>
      <c r="N13" s="147"/>
      <c r="O13" s="147"/>
      <c r="P13" s="147"/>
    </row>
    <row r="14" spans="1:16">
      <c r="A14" s="939">
        <v>2017</v>
      </c>
      <c r="B14" s="937">
        <v>10705552247.853899</v>
      </c>
      <c r="C14" s="937">
        <v>17696906887.662746</v>
      </c>
      <c r="D14" s="937">
        <v>26857788972.6861</v>
      </c>
      <c r="E14" s="937">
        <v>44397503244.487244</v>
      </c>
      <c r="F14" s="937">
        <f>+'IV.1.4. Recaudo x sector'!D15</f>
        <v>0</v>
      </c>
      <c r="G14" s="940">
        <f t="shared" si="0"/>
        <v>99657751352.689987</v>
      </c>
      <c r="H14" s="138"/>
      <c r="I14" s="376"/>
      <c r="J14" s="377"/>
      <c r="K14" s="376"/>
    </row>
    <row r="15" spans="1:16">
      <c r="A15" s="939">
        <v>2018</v>
      </c>
      <c r="B15" s="937">
        <v>12192125456.814447</v>
      </c>
      <c r="C15" s="937">
        <v>19971267217.198051</v>
      </c>
      <c r="D15" s="937">
        <v>30587262110.955547</v>
      </c>
      <c r="E15" s="937">
        <v>50103354597.531952</v>
      </c>
      <c r="F15" s="937">
        <f>+'IV.1.4. Recaudo x sector'!D16</f>
        <v>0</v>
      </c>
      <c r="G15" s="940">
        <f>SUM(B15:E15)</f>
        <v>112854009382.5</v>
      </c>
      <c r="H15" s="293"/>
      <c r="I15" s="376"/>
      <c r="J15" s="376"/>
      <c r="K15" s="376"/>
    </row>
    <row r="16" spans="1:16">
      <c r="A16" s="939">
        <v>2019</v>
      </c>
      <c r="B16" s="937">
        <v>13261006424.580149</v>
      </c>
      <c r="C16" s="937">
        <v>21768578525.677795</v>
      </c>
      <c r="D16" s="937">
        <v>33268840679.20985</v>
      </c>
      <c r="E16" s="937">
        <v>54612398757.402191</v>
      </c>
      <c r="F16" s="937">
        <f>+'IV.1.4. Recaudo x sector'!D17</f>
        <v>0</v>
      </c>
      <c r="G16" s="940">
        <f>SUM(B16:E16)</f>
        <v>122910824386.86998</v>
      </c>
      <c r="H16" s="138"/>
      <c r="I16" s="376"/>
      <c r="J16" s="376"/>
      <c r="K16" s="376"/>
    </row>
    <row r="17" spans="1:14">
      <c r="A17" s="939">
        <v>2020</v>
      </c>
      <c r="B17" s="937">
        <v>14675993754.4743</v>
      </c>
      <c r="C17" s="937">
        <v>19922433556.696049</v>
      </c>
      <c r="D17" s="937">
        <v>36818721173.505692</v>
      </c>
      <c r="E17" s="937">
        <v>49980842080.833946</v>
      </c>
      <c r="F17" s="937">
        <f>+'IV.1.4. Recaudo x sector'!D18</f>
        <v>0</v>
      </c>
      <c r="G17" s="940">
        <f>SUM(B17:E17)</f>
        <v>121397990565.50998</v>
      </c>
      <c r="H17" s="138"/>
      <c r="I17" s="376"/>
      <c r="J17" s="376"/>
      <c r="K17" s="376"/>
    </row>
    <row r="18" spans="1:14">
      <c r="A18" s="939">
        <f>+'Resumen EEp'!O9</f>
        <v>2021</v>
      </c>
      <c r="B18" s="937">
        <v>15383913563.95425</v>
      </c>
      <c r="C18" s="937">
        <v>24414140539.277851</v>
      </c>
      <c r="D18" s="937">
        <v>38594730520.095749</v>
      </c>
      <c r="E18" s="937">
        <v>61249510475.732155</v>
      </c>
      <c r="F18" s="937">
        <f>+'IV.1.4. Recaudo x sector'!D19</f>
        <v>0</v>
      </c>
      <c r="G18" s="940">
        <f>SUM(B18:E18)</f>
        <v>139642295099.06</v>
      </c>
      <c r="H18" s="138"/>
      <c r="I18" s="376"/>
      <c r="J18" s="376"/>
      <c r="K18" s="376"/>
    </row>
    <row r="19" spans="1:14">
      <c r="A19" s="939" t="str">
        <f>+'Resumen EEp'!O6</f>
        <v>Ene - Nov. 2022</v>
      </c>
      <c r="B19" s="937">
        <v>16016275884.138149</v>
      </c>
      <c r="C19" s="937">
        <v>23571280563.130047</v>
      </c>
      <c r="D19" s="937">
        <v>40181183358.451851</v>
      </c>
      <c r="E19" s="937">
        <v>59134967026.799942</v>
      </c>
      <c r="F19" s="937">
        <f>+'IV.1.4. Recaudo x sector'!D20</f>
        <v>6660440.9199999999</v>
      </c>
      <c r="G19" s="940">
        <f>SUM(B19:E19)</f>
        <v>138903706832.51999</v>
      </c>
      <c r="H19" s="138"/>
      <c r="I19" s="376"/>
      <c r="J19" s="376"/>
      <c r="K19" s="376"/>
    </row>
    <row r="20" spans="1:14" ht="17.25" customHeight="1">
      <c r="A20" s="941" t="s">
        <v>54</v>
      </c>
      <c r="B20" s="942">
        <f t="shared" ref="B20:G20" si="1">SUM(B5:B19)</f>
        <v>132879528801.42671</v>
      </c>
      <c r="C20" s="943">
        <f t="shared" si="1"/>
        <v>224484641453.77292</v>
      </c>
      <c r="D20" s="943">
        <f t="shared" si="1"/>
        <v>333364431905.33368</v>
      </c>
      <c r="E20" s="943">
        <f t="shared" si="1"/>
        <v>563180767155.95667</v>
      </c>
      <c r="F20" s="943">
        <f t="shared" si="1"/>
        <v>6660440.9199999999</v>
      </c>
      <c r="G20" s="942">
        <f t="shared" si="1"/>
        <v>1253909369316.49</v>
      </c>
      <c r="I20" s="376"/>
      <c r="J20" s="376"/>
      <c r="K20" s="376"/>
      <c r="M20" s="138">
        <f>+G19-'IV.1.4. Recaudo x sector'!E20</f>
        <v>-14497678586.930023</v>
      </c>
    </row>
    <row r="21" spans="1:14" ht="18.75">
      <c r="A21" s="294"/>
      <c r="B21" s="294"/>
      <c r="C21" s="294"/>
      <c r="D21" s="294"/>
      <c r="E21" s="294"/>
      <c r="F21" s="294"/>
      <c r="G21" s="294"/>
      <c r="M21" s="200"/>
    </row>
    <row r="22" spans="1:14" ht="18.75">
      <c r="M22" s="200"/>
      <c r="N22" s="138"/>
    </row>
    <row r="23" spans="1:14">
      <c r="C23" s="164"/>
      <c r="E23" s="164"/>
      <c r="F23" s="164"/>
      <c r="M23" s="187"/>
      <c r="N23" s="138"/>
    </row>
    <row r="24" spans="1:14">
      <c r="M24" s="138"/>
    </row>
    <row r="71" spans="5:7">
      <c r="G71" s="293"/>
    </row>
    <row r="72" spans="5:7">
      <c r="E72" s="293"/>
      <c r="F72" s="293"/>
      <c r="G72" s="293"/>
    </row>
  </sheetData>
  <mergeCells count="2">
    <mergeCell ref="A1:L1"/>
    <mergeCell ref="A2:L2"/>
  </mergeCells>
  <conditionalFormatting sqref="B16:E19">
    <cfRule type="cellIs" dxfId="350" priority="1" operator="equal">
      <formula>0</formula>
    </cfRule>
  </conditionalFormatting>
  <pageMargins left="0.7" right="0.7" top="0.75" bottom="0.75" header="0.3" footer="0.3"/>
  <pageSetup scale="46" orientation="landscape" r:id="rId1"/>
  <drawing r:id="rId2"/>
  <tableParts count="1">
    <tablePart r:id="rId3"/>
  </tablePart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3">
    <tabColor theme="4" tint="0.39997558519241921"/>
    <pageSetUpPr fitToPage="1"/>
  </sheetPr>
  <dimension ref="A1:N24"/>
  <sheetViews>
    <sheetView showGridLines="0" view="pageBreakPreview" topLeftCell="A10" zoomScale="85" zoomScaleNormal="100" zoomScaleSheetLayoutView="85" workbookViewId="0">
      <selection activeCell="A4" sqref="A4:H21"/>
    </sheetView>
  </sheetViews>
  <sheetFormatPr baseColWidth="10" defaultColWidth="11.42578125" defaultRowHeight="14.25"/>
  <cols>
    <col min="1" max="1" width="15.140625" style="945" customWidth="1"/>
    <col min="2" max="2" width="21.42578125" style="945" customWidth="1"/>
    <col min="3" max="3" width="19.140625" style="945" customWidth="1"/>
    <col min="4" max="4" width="21.7109375" style="945" customWidth="1"/>
    <col min="5" max="5" width="22.28515625" style="945" customWidth="1"/>
    <col min="6" max="6" width="21.42578125" style="945" customWidth="1"/>
    <col min="7" max="7" width="25.140625" style="945" customWidth="1"/>
    <col min="8" max="9" width="14.85546875" style="945" customWidth="1"/>
    <col min="10" max="10" width="28.7109375" style="945" customWidth="1"/>
    <col min="11" max="11" width="22" style="945" bestFit="1" customWidth="1"/>
    <col min="12" max="12" width="14" style="945" customWidth="1"/>
    <col min="13" max="13" width="17.140625" style="945" bestFit="1" customWidth="1"/>
    <col min="14" max="14" width="21" style="945" bestFit="1" customWidth="1"/>
    <col min="15" max="16384" width="11.42578125" style="945"/>
  </cols>
  <sheetData>
    <row r="1" spans="1:14" s="1840" customFormat="1" ht="31.5" customHeight="1">
      <c r="A1" s="2168" t="s">
        <v>754</v>
      </c>
      <c r="B1" s="2168"/>
      <c r="C1" s="2168"/>
      <c r="D1" s="2168"/>
      <c r="E1" s="2168"/>
      <c r="F1" s="2168"/>
      <c r="G1" s="2168"/>
      <c r="H1" s="2168"/>
      <c r="I1" s="2168"/>
      <c r="J1" s="2168"/>
      <c r="K1" s="2168"/>
      <c r="L1" s="2168"/>
    </row>
    <row r="2" spans="1:14" s="1841" customFormat="1" ht="33.75" customHeight="1">
      <c r="A2" s="2169" t="str">
        <f>++'Resumen EEp'!O4</f>
        <v>Período:  Diciembre 2008 - Noviembre 2022</v>
      </c>
      <c r="B2" s="2169"/>
      <c r="C2" s="2169"/>
      <c r="D2" s="2169"/>
      <c r="E2" s="2169"/>
      <c r="F2" s="2169"/>
      <c r="G2" s="2169"/>
      <c r="H2" s="2169"/>
      <c r="I2" s="2169"/>
      <c r="J2" s="2169"/>
      <c r="K2" s="2169"/>
      <c r="L2" s="2169"/>
    </row>
    <row r="3" spans="1:14" ht="18" customHeight="1">
      <c r="A3" s="947"/>
      <c r="B3" s="947"/>
      <c r="C3" s="947"/>
      <c r="D3" s="947"/>
      <c r="E3" s="947"/>
      <c r="F3" s="947"/>
      <c r="G3" s="946"/>
      <c r="H3" s="946"/>
      <c r="I3" s="946"/>
      <c r="J3" s="946"/>
      <c r="K3" s="946"/>
      <c r="L3" s="946"/>
      <c r="M3" s="948"/>
    </row>
    <row r="4" spans="1:14" s="951" customFormat="1" ht="51.75" customHeight="1">
      <c r="A4" s="1842" t="s">
        <v>11</v>
      </c>
      <c r="B4" s="1843" t="s">
        <v>490</v>
      </c>
      <c r="C4" s="1843" t="s">
        <v>282</v>
      </c>
      <c r="D4" s="1843" t="s">
        <v>467</v>
      </c>
      <c r="E4" s="1843" t="s">
        <v>283</v>
      </c>
      <c r="F4" s="1844" t="s">
        <v>1</v>
      </c>
      <c r="G4" s="1845" t="s">
        <v>284</v>
      </c>
      <c r="H4" s="1846" t="s">
        <v>965</v>
      </c>
      <c r="I4" s="949"/>
      <c r="J4" s="950"/>
      <c r="K4" s="950"/>
      <c r="M4" s="952"/>
      <c r="N4" s="953"/>
    </row>
    <row r="5" spans="1:14" ht="14.25" customHeight="1">
      <c r="A5" s="982">
        <v>2008</v>
      </c>
      <c r="B5" s="954">
        <v>0</v>
      </c>
      <c r="C5" s="955">
        <v>256250000</v>
      </c>
      <c r="D5" s="955">
        <f>+'IV.1.3. Ingr y egr SDSS'!C6</f>
        <v>2203369531</v>
      </c>
      <c r="E5" s="956">
        <f>+'IV.1.5 Rec. x origen'!D5</f>
        <v>7215018749.6672993</v>
      </c>
      <c r="F5" s="957">
        <f t="shared" ref="F5:F18" si="0">SUM(B5:E5)</f>
        <v>9674638280.6672993</v>
      </c>
      <c r="G5" s="958">
        <v>1576162800000</v>
      </c>
      <c r="H5" s="959">
        <f t="shared" ref="H5:H11" si="1">+F5/G5</f>
        <v>6.138095811338333E-3</v>
      </c>
      <c r="I5" s="960"/>
      <c r="J5" s="961"/>
      <c r="M5" s="948"/>
      <c r="N5" s="962"/>
    </row>
    <row r="6" spans="1:14" ht="14.25" customHeight="1">
      <c r="A6" s="982">
        <v>2009</v>
      </c>
      <c r="B6" s="954">
        <f>+'IV.1.3. Ingr y egr SDSS'!F7</f>
        <v>178872817.62</v>
      </c>
      <c r="C6" s="955">
        <v>18750000</v>
      </c>
      <c r="D6" s="955">
        <f>+'IV.1.3. Ingr y egr SDSS'!C7</f>
        <v>3190675855.0100002</v>
      </c>
      <c r="E6" s="956">
        <f>+'IV.1.5 Rec. x origen'!D6</f>
        <v>8879891531.3322487</v>
      </c>
      <c r="F6" s="957">
        <f t="shared" si="0"/>
        <v>12268190203.96225</v>
      </c>
      <c r="G6" s="958">
        <v>1678762600000</v>
      </c>
      <c r="H6" s="959">
        <f t="shared" si="1"/>
        <v>7.3078767682591035E-3</v>
      </c>
      <c r="I6" s="960"/>
      <c r="J6" s="961"/>
      <c r="M6" s="948"/>
      <c r="N6" s="962"/>
    </row>
    <row r="7" spans="1:14" ht="14.25" customHeight="1">
      <c r="A7" s="982">
        <v>2010</v>
      </c>
      <c r="B7" s="954">
        <f>+'IV.1.3. Ingr y egr SDSS'!F8</f>
        <v>95767340.060000002</v>
      </c>
      <c r="C7" s="955">
        <v>0</v>
      </c>
      <c r="D7" s="955">
        <f>+'IV.1.3. Ingr y egr SDSS'!C8</f>
        <v>3736675849.46</v>
      </c>
      <c r="E7" s="956">
        <f>+'IV.1.5 Rec. x origen'!D7</f>
        <v>9997797047.3381004</v>
      </c>
      <c r="F7" s="957">
        <f t="shared" si="0"/>
        <v>13830240236.858101</v>
      </c>
      <c r="G7" s="958">
        <v>1901896700000</v>
      </c>
      <c r="H7" s="959">
        <f t="shared" si="1"/>
        <v>7.2718146242422635E-3</v>
      </c>
      <c r="I7" s="960"/>
      <c r="J7" s="961"/>
      <c r="M7" s="948"/>
      <c r="N7" s="962"/>
    </row>
    <row r="8" spans="1:14" ht="14.25" customHeight="1">
      <c r="A8" s="982">
        <v>2011</v>
      </c>
      <c r="B8" s="954">
        <f>+'IV.1.3. Ingr y egr SDSS'!F9</f>
        <v>320281085.42000002</v>
      </c>
      <c r="C8" s="955">
        <v>0</v>
      </c>
      <c r="D8" s="955">
        <f>+'IV.1.3. Ingr y egr SDSS'!C9</f>
        <v>4134675852</v>
      </c>
      <c r="E8" s="956">
        <f>+'IV.1.5 Rec. x origen'!D8</f>
        <v>11176763444.997149</v>
      </c>
      <c r="F8" s="957">
        <f t="shared" si="0"/>
        <v>15631720382.417149</v>
      </c>
      <c r="G8" s="958">
        <v>2119301799999.9998</v>
      </c>
      <c r="H8" s="959">
        <f t="shared" si="1"/>
        <v>7.3758821808282094E-3</v>
      </c>
      <c r="I8" s="960"/>
      <c r="J8" s="961"/>
      <c r="M8" s="948"/>
      <c r="N8" s="962"/>
    </row>
    <row r="9" spans="1:14" ht="14.25" customHeight="1">
      <c r="A9" s="982">
        <v>2012</v>
      </c>
      <c r="B9" s="954">
        <f>+'IV.1.3. Ingr y egr SDSS'!F10</f>
        <v>349151178.95999998</v>
      </c>
      <c r="C9" s="955">
        <v>0</v>
      </c>
      <c r="D9" s="955">
        <f>+'IV.1.3. Ingr y egr SDSS'!C10</f>
        <v>4599999999.96</v>
      </c>
      <c r="E9" s="956">
        <f>+'IV.1.5 Rec. x origen'!D9</f>
        <v>12580943119.995537</v>
      </c>
      <c r="F9" s="957">
        <f t="shared" si="0"/>
        <v>17530094298.915535</v>
      </c>
      <c r="G9" s="958">
        <v>2316783700000</v>
      </c>
      <c r="H9" s="959">
        <f t="shared" si="1"/>
        <v>7.5665649317696489E-3</v>
      </c>
      <c r="I9" s="960"/>
      <c r="J9" s="961"/>
      <c r="K9" s="963"/>
      <c r="M9" s="948"/>
      <c r="N9" s="962"/>
    </row>
    <row r="10" spans="1:14" ht="14.25" customHeight="1">
      <c r="A10" s="982">
        <v>2013</v>
      </c>
      <c r="B10" s="954">
        <f>+'IV.1.3. Ingr y egr SDSS'!F11</f>
        <v>362641633.79000002</v>
      </c>
      <c r="C10" s="955">
        <v>0</v>
      </c>
      <c r="D10" s="955">
        <f>+'IV.1.3. Ingr y egr SDSS'!C11</f>
        <v>5302610000</v>
      </c>
      <c r="E10" s="956">
        <f>+'IV.1.5 Rec. x origen'!D10</f>
        <v>14924401657.136402</v>
      </c>
      <c r="F10" s="957">
        <f t="shared" si="0"/>
        <v>20589653290.926403</v>
      </c>
      <c r="G10" s="958">
        <v>2534067800000</v>
      </c>
      <c r="H10" s="959">
        <f t="shared" si="1"/>
        <v>8.1251390712302179E-3</v>
      </c>
      <c r="I10" s="960"/>
      <c r="J10" s="961"/>
      <c r="K10" s="963"/>
      <c r="M10" s="948"/>
      <c r="N10" s="962"/>
    </row>
    <row r="11" spans="1:14" ht="14.25" customHeight="1">
      <c r="A11" s="982">
        <v>2014</v>
      </c>
      <c r="B11" s="954">
        <f>+'IV.1.3. Ingr y egr SDSS'!F12</f>
        <v>332071916.05000001</v>
      </c>
      <c r="C11" s="955">
        <v>0</v>
      </c>
      <c r="D11" s="955">
        <f>+'IV.1.3. Ingr y egr SDSS'!C12</f>
        <v>6839999499</v>
      </c>
      <c r="E11" s="956">
        <f>+'IV.1.5 Rec. x origen'!D11</f>
        <v>17630183799.185101</v>
      </c>
      <c r="F11" s="957">
        <f t="shared" si="0"/>
        <v>24802255214.2351</v>
      </c>
      <c r="G11" s="958">
        <v>2786229703801.9404</v>
      </c>
      <c r="H11" s="959">
        <f t="shared" si="1"/>
        <v>8.9017266524692006E-3</v>
      </c>
      <c r="I11" s="960"/>
      <c r="J11" s="961"/>
      <c r="K11" s="963"/>
      <c r="M11" s="948"/>
      <c r="N11" s="962"/>
    </row>
    <row r="12" spans="1:14" ht="14.25" customHeight="1">
      <c r="A12" s="982">
        <v>2015</v>
      </c>
      <c r="B12" s="954">
        <f>+'IV.1.3. Ingr y egr SDSS'!F13</f>
        <v>355290192.04999995</v>
      </c>
      <c r="C12" s="955">
        <v>0</v>
      </c>
      <c r="D12" s="955">
        <f>+'IV.1.3. Ingr y egr SDSS'!C13</f>
        <v>6922811271.25</v>
      </c>
      <c r="E12" s="956">
        <f>+'IV.1.5 Rec. x origen'!D12</f>
        <v>20914393811.303848</v>
      </c>
      <c r="F12" s="957">
        <f t="shared" si="0"/>
        <v>28192495274.603848</v>
      </c>
      <c r="G12" s="964">
        <v>3068138700000</v>
      </c>
      <c r="H12" s="959">
        <f>+F12/G12</f>
        <v>9.1887942597262129E-3</v>
      </c>
      <c r="I12" s="960"/>
      <c r="J12" s="961"/>
      <c r="K12" s="963"/>
      <c r="M12" s="948"/>
      <c r="N12" s="962"/>
    </row>
    <row r="13" spans="1:14" ht="14.25" customHeight="1">
      <c r="A13" s="983">
        <v>2016</v>
      </c>
      <c r="B13" s="965">
        <f>+'IV.1.3. Ingr y egr SDSS'!F14</f>
        <v>371308008.60000002</v>
      </c>
      <c r="C13" s="966">
        <v>0</v>
      </c>
      <c r="D13" s="966">
        <f>+'IV.1.3. Ingr y egr SDSS'!C14</f>
        <v>8498167479</v>
      </c>
      <c r="E13" s="967">
        <f>+'IV.1.5 Rec. x origen'!D13</f>
        <v>23736511929.473202</v>
      </c>
      <c r="F13" s="957">
        <f t="shared" si="0"/>
        <v>32605987417.073204</v>
      </c>
      <c r="G13" s="964">
        <v>3298427000000</v>
      </c>
      <c r="H13" s="968">
        <f t="shared" ref="H13:H19" si="2">F13/G13</f>
        <v>9.8853142473891969E-3</v>
      </c>
      <c r="I13" s="960"/>
      <c r="J13" s="961"/>
      <c r="K13" s="963"/>
      <c r="M13" s="948"/>
      <c r="N13" s="962"/>
    </row>
    <row r="14" spans="1:14" s="969" customFormat="1" ht="14.25" customHeight="1">
      <c r="A14" s="983">
        <v>2017</v>
      </c>
      <c r="B14" s="965">
        <f>+'IV.1.3. Ingr y egr SDSS'!F15</f>
        <v>666539596.8900001</v>
      </c>
      <c r="C14" s="966">
        <v>0</v>
      </c>
      <c r="D14" s="966">
        <f>+'IV.1.3. Ingr y egr SDSS'!C15</f>
        <v>8861365332.7000008</v>
      </c>
      <c r="E14" s="967">
        <f>+'IV.1.5 Rec. x origen'!D14</f>
        <v>26857788972.6861</v>
      </c>
      <c r="F14" s="957">
        <f t="shared" si="0"/>
        <v>36385693902.2761</v>
      </c>
      <c r="G14" s="964">
        <f>1000000*3613147.14416204</f>
        <v>3613147144162.04</v>
      </c>
      <c r="H14" s="968">
        <f t="shared" si="2"/>
        <v>1.0070360395110523E-2</v>
      </c>
      <c r="I14" s="960"/>
      <c r="J14" s="961"/>
    </row>
    <row r="15" spans="1:14" s="969" customFormat="1" ht="14.25" customHeight="1">
      <c r="A15" s="983">
        <v>2018</v>
      </c>
      <c r="B15" s="965">
        <f>+'IV.1.3. Ingr y egr SDSS'!F16</f>
        <v>793166886.71000004</v>
      </c>
      <c r="C15" s="966">
        <v>0</v>
      </c>
      <c r="D15" s="966">
        <f>+'IV.1.3. Ingr y egr SDSS'!C16</f>
        <v>9303031999.3699989</v>
      </c>
      <c r="E15" s="967">
        <f>+'IV.1.5 Rec. x origen'!D15</f>
        <v>30587262110.955547</v>
      </c>
      <c r="F15" s="957">
        <f t="shared" si="0"/>
        <v>40683460997.035545</v>
      </c>
      <c r="G15" s="964">
        <v>4025092382609.7397</v>
      </c>
      <c r="H15" s="968">
        <f t="shared" si="2"/>
        <v>1.0107460184716978E-2</v>
      </c>
      <c r="I15" s="960"/>
      <c r="J15" s="961"/>
    </row>
    <row r="16" spans="1:14" s="969" customFormat="1" ht="14.25" customHeight="1">
      <c r="A16" s="983">
        <v>2019</v>
      </c>
      <c r="B16" s="965">
        <f>+'IV.1.3. Ingr y egr SDSS'!F17</f>
        <v>910105888.26999998</v>
      </c>
      <c r="C16" s="966">
        <v>0</v>
      </c>
      <c r="D16" s="966">
        <f>+'IV.1.3. Ingr y egr SDSS'!C17</f>
        <v>10073865331.690001</v>
      </c>
      <c r="E16" s="967">
        <f>+'IV.1.5 Rec. x origen'!D16</f>
        <v>33268840679.20985</v>
      </c>
      <c r="F16" s="957">
        <f t="shared" si="0"/>
        <v>44252811899.169853</v>
      </c>
      <c r="G16" s="964">
        <v>4562235100000</v>
      </c>
      <c r="H16" s="968">
        <f t="shared" si="2"/>
        <v>9.6998096172575266E-3</v>
      </c>
      <c r="I16" s="960"/>
      <c r="J16" s="961"/>
    </row>
    <row r="17" spans="1:13" s="969" customFormat="1" ht="14.25" customHeight="1">
      <c r="A17" s="983">
        <v>2020</v>
      </c>
      <c r="B17" s="954">
        <v>1093851359.3600001</v>
      </c>
      <c r="C17" s="955">
        <v>0</v>
      </c>
      <c r="D17" s="955">
        <v>9955487666.2999992</v>
      </c>
      <c r="E17" s="956">
        <v>36818721173.505699</v>
      </c>
      <c r="F17" s="957">
        <f t="shared" si="0"/>
        <v>47868060199.165695</v>
      </c>
      <c r="G17" s="958">
        <v>4456657376752.2695</v>
      </c>
      <c r="H17" s="968">
        <f t="shared" si="2"/>
        <v>1.0740798798863221E-2</v>
      </c>
      <c r="I17" s="960"/>
      <c r="J17" s="961"/>
    </row>
    <row r="18" spans="1:13" s="969" customFormat="1" ht="14.25" customHeight="1">
      <c r="A18" s="983">
        <v>2021</v>
      </c>
      <c r="B18" s="970">
        <v>1116049433.3900001</v>
      </c>
      <c r="C18" s="955">
        <v>0</v>
      </c>
      <c r="D18" s="955">
        <v>16360531999.959999</v>
      </c>
      <c r="E18" s="956">
        <v>38594730520.095749</v>
      </c>
      <c r="F18" s="957">
        <f t="shared" si="0"/>
        <v>56071311953.445747</v>
      </c>
      <c r="G18" s="958">
        <v>5392714102083.8203</v>
      </c>
      <c r="H18" s="968">
        <f t="shared" si="2"/>
        <v>1.0397605156145587E-2</v>
      </c>
      <c r="I18" s="960"/>
      <c r="J18" s="961"/>
    </row>
    <row r="19" spans="1:13" s="969" customFormat="1" ht="14.25" customHeight="1">
      <c r="A19" s="983" t="str">
        <f>+'Resumen EEp'!O6</f>
        <v>Ene - Nov. 2022</v>
      </c>
      <c r="B19" s="970">
        <f>+'IV.1.3. Ingr y egr SDSS'!F20</f>
        <v>1205291803.4200001</v>
      </c>
      <c r="C19" s="955">
        <v>0</v>
      </c>
      <c r="D19" s="955">
        <f>+'IV.1.3. Ingr y egr SDSS'!C20</f>
        <v>15455487666.629999</v>
      </c>
      <c r="E19" s="956">
        <f>+'IV.1.5 Rec. x origen'!D19</f>
        <v>40181183358.451851</v>
      </c>
      <c r="F19" s="957">
        <f>SUM(B19:E19)</f>
        <v>56841962828.501846</v>
      </c>
      <c r="G19" s="971">
        <f>+'Resumen EEp'!B60</f>
        <v>5392714102083.8203</v>
      </c>
      <c r="H19" s="972">
        <f t="shared" si="2"/>
        <v>1.0540511095616456E-2</v>
      </c>
      <c r="I19" s="960"/>
      <c r="J19" s="961"/>
    </row>
    <row r="20" spans="1:13" ht="16.5" customHeight="1">
      <c r="A20" s="1847" t="s">
        <v>1</v>
      </c>
      <c r="B20" s="1848">
        <f>SUM(B5:B19)</f>
        <v>8150389140.5900011</v>
      </c>
      <c r="C20" s="1849">
        <f>SUM(C5:C19)</f>
        <v>275000000</v>
      </c>
      <c r="D20" s="1849">
        <f>SUM(D5:D19)</f>
        <v>115438755333.33002</v>
      </c>
      <c r="E20" s="1850">
        <f>SUM(E5:E19)</f>
        <v>333364431905.33368</v>
      </c>
      <c r="F20" s="1850">
        <f>SUM(F5:F19)</f>
        <v>457228576379.25366</v>
      </c>
      <c r="G20" s="973"/>
      <c r="H20" s="974"/>
      <c r="I20" s="960"/>
      <c r="J20" s="961"/>
      <c r="K20" s="961"/>
      <c r="M20" s="975"/>
    </row>
    <row r="21" spans="1:13" ht="22.5" customHeight="1">
      <c r="A21" s="976" t="s">
        <v>1083</v>
      </c>
      <c r="B21" s="976"/>
      <c r="C21" s="976"/>
      <c r="D21" s="976"/>
      <c r="E21" s="976"/>
      <c r="F21" s="976"/>
      <c r="G21" s="977"/>
      <c r="H21" s="978"/>
      <c r="I21" s="960"/>
      <c r="J21" s="961"/>
      <c r="M21" s="975"/>
    </row>
    <row r="22" spans="1:13" ht="15">
      <c r="D22" s="979"/>
      <c r="E22" s="979"/>
      <c r="F22" s="979"/>
      <c r="G22" s="976"/>
    </row>
    <row r="23" spans="1:13">
      <c r="B23" s="980"/>
      <c r="E23" s="979"/>
    </row>
    <row r="24" spans="1:13">
      <c r="D24" s="981"/>
    </row>
  </sheetData>
  <mergeCells count="2">
    <mergeCell ref="A1:L1"/>
    <mergeCell ref="A2:L2"/>
  </mergeCells>
  <pageMargins left="0.7" right="0.7" top="0.75" bottom="0.75" header="0.3" footer="0.3"/>
  <pageSetup scale="50" orientation="landscape" r:id="rId1"/>
  <drawing r:id="rId2"/>
  <tableParts count="1">
    <tablePart r:id="rId3"/>
  </tablePart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4">
    <tabColor rgb="FF00B0F0"/>
  </sheetPr>
  <dimension ref="A1:P49"/>
  <sheetViews>
    <sheetView showGridLines="0" view="pageBreakPreview" zoomScale="55" zoomScaleNormal="100" zoomScaleSheetLayoutView="55" workbookViewId="0">
      <selection activeCell="R24" sqref="R24"/>
    </sheetView>
  </sheetViews>
  <sheetFormatPr baseColWidth="10" defaultRowHeight="18"/>
  <cols>
    <col min="1" max="1" width="17" style="712" customWidth="1"/>
    <col min="2" max="2" width="16.7109375" style="712" customWidth="1"/>
    <col min="3" max="3" width="16.140625" style="712" customWidth="1"/>
    <col min="4" max="5" width="17.42578125" style="712" bestFit="1" customWidth="1"/>
    <col min="6" max="6" width="20.42578125" style="712" customWidth="1"/>
    <col min="7" max="7" width="18.85546875" style="712" customWidth="1"/>
    <col min="8" max="8" width="18.42578125" style="712" customWidth="1"/>
    <col min="9" max="9" width="15" style="712" customWidth="1"/>
    <col min="10" max="10" width="30.42578125" style="712" customWidth="1"/>
    <col min="11" max="11" width="18.85546875" style="712" customWidth="1"/>
    <col min="12" max="12" width="20.42578125" style="712" customWidth="1"/>
    <col min="13" max="13" width="11.28515625" style="1282" customWidth="1"/>
    <col min="14" max="14" width="35.85546875" style="1283" customWidth="1"/>
    <col min="15" max="15" width="14.28515625" style="844" customWidth="1"/>
    <col min="16" max="16" width="19.28515625" style="844" customWidth="1"/>
    <col min="17" max="17" width="11.42578125" style="712"/>
    <col min="18" max="18" width="39" style="712" customWidth="1"/>
    <col min="19" max="16384" width="11.42578125" style="712"/>
  </cols>
  <sheetData>
    <row r="1" spans="1:16" ht="20.25">
      <c r="A1" s="1281" t="s">
        <v>266</v>
      </c>
    </row>
    <row r="2" spans="1:16" ht="37.5" customHeight="1">
      <c r="A2" s="1281" t="s">
        <v>267</v>
      </c>
    </row>
    <row r="3" spans="1:16" ht="20.25">
      <c r="A3" s="1281" t="s">
        <v>268</v>
      </c>
      <c r="M3" s="1284"/>
    </row>
    <row r="4" spans="1:16">
      <c r="M4" s="1285"/>
      <c r="N4" s="1286">
        <f>+'IV.1.3. Ingr y egr SDSS'!K21</f>
        <v>1403379294808.5049</v>
      </c>
    </row>
    <row r="5" spans="1:16" ht="409.6" customHeight="1">
      <c r="A5" s="2026" t="s">
        <v>1168</v>
      </c>
      <c r="B5" s="2026"/>
      <c r="C5" s="2026"/>
      <c r="D5" s="2026"/>
      <c r="E5" s="2026"/>
      <c r="F5" s="2026"/>
      <c r="G5" s="2026"/>
      <c r="H5" s="2026"/>
      <c r="I5" s="2026"/>
      <c r="J5" s="2026"/>
      <c r="K5" s="2026"/>
      <c r="L5" s="2026"/>
      <c r="M5" s="1284"/>
      <c r="N5" s="1286">
        <f>+'IV.2.2. Pagos SFS A'!F11</f>
        <v>548418087261.36005</v>
      </c>
      <c r="O5" s="1287"/>
    </row>
    <row r="6" spans="1:16">
      <c r="A6" s="2026"/>
      <c r="B6" s="2026"/>
      <c r="C6" s="2026"/>
      <c r="D6" s="2026"/>
      <c r="E6" s="2026"/>
      <c r="F6" s="2026"/>
      <c r="G6" s="2026"/>
      <c r="H6" s="2026"/>
      <c r="I6" s="2026"/>
      <c r="J6" s="2026"/>
      <c r="K6" s="2026"/>
      <c r="L6" s="2026"/>
      <c r="M6" s="1285"/>
      <c r="N6" s="1288" t="str">
        <f>+'IV.2.2. Pagos SFS A'!A11</f>
        <v>Totales</v>
      </c>
      <c r="O6" s="1289">
        <f>+'IV.2.2. Pagos SFS A'!G11</f>
        <v>1</v>
      </c>
    </row>
    <row r="7" spans="1:16">
      <c r="A7" s="2026"/>
      <c r="B7" s="2026"/>
      <c r="C7" s="2026"/>
      <c r="D7" s="2026"/>
      <c r="E7" s="2026"/>
      <c r="F7" s="2026"/>
      <c r="G7" s="2026"/>
      <c r="H7" s="2026"/>
      <c r="I7" s="2026"/>
      <c r="J7" s="2026"/>
      <c r="K7" s="2026"/>
      <c r="L7" s="2026"/>
      <c r="N7" s="1288" t="str">
        <f>+'IV.2.2. Pagos SFS A'!A5</f>
        <v>Cuidado de la Salud + ADA</v>
      </c>
      <c r="O7" s="1289">
        <f>+'IV.2.2. Pagos SFS A'!G5</f>
        <v>0.92525157261936963</v>
      </c>
    </row>
    <row r="8" spans="1:16">
      <c r="A8" s="2026"/>
      <c r="B8" s="2026"/>
      <c r="C8" s="2026"/>
      <c r="D8" s="2026"/>
      <c r="E8" s="2026"/>
      <c r="F8" s="2026"/>
      <c r="G8" s="2026"/>
      <c r="H8" s="2026"/>
      <c r="I8" s="2026"/>
      <c r="J8" s="2026"/>
      <c r="K8" s="2026"/>
      <c r="L8" s="2026"/>
      <c r="N8" s="1288" t="str">
        <f>+'IV.2.2. Pagos SFS A'!A6</f>
        <v xml:space="preserve">Subsidios </v>
      </c>
      <c r="O8" s="1289">
        <f>+'IV.2.2. Pagos SFS A'!G6</f>
        <v>4.5281798566984804E-2</v>
      </c>
    </row>
    <row r="9" spans="1:16">
      <c r="A9" s="2026"/>
      <c r="B9" s="2026"/>
      <c r="C9" s="2026"/>
      <c r="D9" s="2026"/>
      <c r="E9" s="2026"/>
      <c r="F9" s="2026"/>
      <c r="G9" s="2026"/>
      <c r="H9" s="2026"/>
      <c r="I9" s="2026"/>
      <c r="J9" s="2026"/>
      <c r="K9" s="2026"/>
      <c r="L9" s="2026"/>
      <c r="N9" s="1288" t="str">
        <f>+'IV.2.2. Pagos SFS A'!A7</f>
        <v xml:space="preserve">FONAMAT </v>
      </c>
      <c r="O9" s="1289">
        <f>+'IV.2.2. Pagos SFS A'!G7</f>
        <v>1.2382651871059953E-2</v>
      </c>
    </row>
    <row r="10" spans="1:16">
      <c r="A10" s="2026"/>
      <c r="B10" s="2026"/>
      <c r="C10" s="2026"/>
      <c r="D10" s="2026"/>
      <c r="E10" s="2026"/>
      <c r="F10" s="2026"/>
      <c r="G10" s="2026"/>
      <c r="H10" s="2026"/>
      <c r="I10" s="2026"/>
      <c r="J10" s="2026"/>
      <c r="K10" s="2026"/>
      <c r="L10" s="2026"/>
      <c r="N10" s="1288" t="str">
        <f>+'IV.2.2. Pagos SFS A'!A8</f>
        <v>Comisión SISALRIL</v>
      </c>
      <c r="O10" s="1289">
        <f>+'IV.2.2. Pagos SFS A'!G8</f>
        <v>1.1858206764998139E-2</v>
      </c>
      <c r="P10" s="845">
        <f>+O8+O10</f>
        <v>5.7140005331982942E-2</v>
      </c>
    </row>
    <row r="11" spans="1:16">
      <c r="A11" s="2026"/>
      <c r="B11" s="2026"/>
      <c r="C11" s="2026"/>
      <c r="D11" s="2026"/>
      <c r="E11" s="2026"/>
      <c r="F11" s="2026"/>
      <c r="G11" s="2026"/>
      <c r="H11" s="2026"/>
      <c r="I11" s="2026"/>
      <c r="J11" s="2026"/>
      <c r="K11" s="2026"/>
      <c r="L11" s="2026"/>
      <c r="N11" s="1288" t="str">
        <f>+'IV.2.2. Pagos SFS A'!A9</f>
        <v>Estancias Infantiles (EI)</v>
      </c>
      <c r="O11" s="1289">
        <f>+'IV.2.2. Pagos SFS A'!G9</f>
        <v>5.2195653311773692E-3</v>
      </c>
    </row>
    <row r="12" spans="1:16">
      <c r="A12" s="2026"/>
      <c r="B12" s="2026"/>
      <c r="C12" s="2026"/>
      <c r="D12" s="2026"/>
      <c r="E12" s="2026"/>
      <c r="F12" s="2026"/>
      <c r="G12" s="2026"/>
      <c r="H12" s="2026"/>
      <c r="I12" s="2026"/>
      <c r="J12" s="2026"/>
      <c r="K12" s="2026"/>
      <c r="L12" s="2026"/>
    </row>
    <row r="13" spans="1:16">
      <c r="A13" s="2026"/>
      <c r="B13" s="2026"/>
      <c r="C13" s="2026"/>
      <c r="D13" s="2026"/>
      <c r="E13" s="2026"/>
      <c r="F13" s="2026"/>
      <c r="G13" s="2026"/>
      <c r="H13" s="2026"/>
      <c r="I13" s="2026"/>
      <c r="J13" s="2026"/>
      <c r="K13" s="2026"/>
      <c r="L13" s="2026"/>
      <c r="M13" s="1290"/>
      <c r="N13" s="1291"/>
      <c r="O13" s="1292"/>
      <c r="P13" s="1292"/>
    </row>
    <row r="14" spans="1:16">
      <c r="A14" s="2026"/>
      <c r="B14" s="2026"/>
      <c r="C14" s="2026"/>
      <c r="D14" s="2026"/>
      <c r="E14" s="2026"/>
      <c r="F14" s="2026"/>
      <c r="G14" s="2026"/>
      <c r="H14" s="2026"/>
      <c r="I14" s="2026"/>
      <c r="J14" s="2026"/>
      <c r="K14" s="2026"/>
      <c r="L14" s="2026"/>
      <c r="M14" s="1290"/>
      <c r="N14" s="1291">
        <f>+'IV.2.4.Pagos x ARS'!D34</f>
        <v>69980991287.690002</v>
      </c>
      <c r="O14" s="1292"/>
      <c r="P14" s="1292"/>
    </row>
    <row r="15" spans="1:16">
      <c r="A15" s="2026"/>
      <c r="B15" s="2026"/>
      <c r="C15" s="2026"/>
      <c r="D15" s="2026"/>
      <c r="E15" s="2026"/>
      <c r="F15" s="2026"/>
      <c r="G15" s="2026"/>
      <c r="H15" s="2026"/>
      <c r="I15" s="2026"/>
      <c r="J15" s="2026"/>
      <c r="K15" s="2026"/>
      <c r="L15" s="2026"/>
      <c r="M15" s="1293"/>
      <c r="N15" s="1291">
        <f>+'IV.2.4.Pagos x ARS'!C34</f>
        <v>576757347516.82996</v>
      </c>
      <c r="O15" s="1292"/>
      <c r="P15" s="1292"/>
    </row>
    <row r="16" spans="1:16">
      <c r="A16" s="2026"/>
      <c r="B16" s="2026"/>
      <c r="C16" s="2026"/>
      <c r="D16" s="2026"/>
      <c r="E16" s="2026"/>
      <c r="F16" s="2026"/>
      <c r="G16" s="2026"/>
      <c r="H16" s="2026"/>
      <c r="I16" s="2026"/>
      <c r="J16" s="2026"/>
      <c r="K16" s="2026"/>
      <c r="L16" s="2026"/>
      <c r="M16" s="1284"/>
      <c r="N16" s="1294"/>
      <c r="O16" s="1292"/>
      <c r="P16" s="1292"/>
    </row>
    <row r="17" spans="1:16">
      <c r="A17" s="2026"/>
      <c r="B17" s="2026"/>
      <c r="C17" s="2026"/>
      <c r="D17" s="2026"/>
      <c r="E17" s="2026"/>
      <c r="F17" s="2026"/>
      <c r="G17" s="2026"/>
      <c r="H17" s="2026"/>
      <c r="I17" s="2026"/>
      <c r="J17" s="2026"/>
      <c r="K17" s="2026"/>
      <c r="L17" s="2026"/>
      <c r="M17" s="1284"/>
      <c r="N17" s="1295"/>
      <c r="O17" s="1292"/>
      <c r="P17" s="1292"/>
    </row>
    <row r="18" spans="1:16">
      <c r="A18" s="2026"/>
      <c r="B18" s="2026"/>
      <c r="C18" s="2026"/>
      <c r="D18" s="2026"/>
      <c r="E18" s="2026"/>
      <c r="F18" s="2026"/>
      <c r="G18" s="2026"/>
      <c r="H18" s="2026"/>
      <c r="I18" s="2026"/>
      <c r="J18" s="2026"/>
      <c r="K18" s="2026"/>
      <c r="L18" s="2026"/>
      <c r="M18" s="1284"/>
      <c r="N18" s="1294"/>
      <c r="O18" s="1292"/>
      <c r="P18" s="1292"/>
    </row>
    <row r="19" spans="1:16">
      <c r="A19" s="2026"/>
      <c r="B19" s="2026"/>
      <c r="C19" s="2026"/>
      <c r="D19" s="2026"/>
      <c r="E19" s="2026"/>
      <c r="F19" s="2026"/>
      <c r="G19" s="2026"/>
      <c r="H19" s="2026"/>
      <c r="I19" s="2026"/>
      <c r="J19" s="2026"/>
      <c r="K19" s="2026"/>
      <c r="L19" s="2026"/>
      <c r="M19" s="1284"/>
      <c r="N19" s="1294"/>
      <c r="O19" s="1292"/>
      <c r="P19" s="1292"/>
    </row>
    <row r="20" spans="1:16">
      <c r="A20" s="2026"/>
      <c r="B20" s="2026"/>
      <c r="C20" s="2026"/>
      <c r="D20" s="2026"/>
      <c r="E20" s="2026"/>
      <c r="F20" s="2026"/>
      <c r="G20" s="2026"/>
      <c r="H20" s="2026"/>
      <c r="I20" s="2026"/>
      <c r="J20" s="2026"/>
      <c r="K20" s="2026"/>
      <c r="L20" s="2026"/>
      <c r="M20" s="1284"/>
      <c r="N20" s="1294">
        <f>+'IV.2.7.INV_SFS x Entidad'!B9</f>
        <v>6551003359.0300007</v>
      </c>
      <c r="O20" s="1292"/>
      <c r="P20" s="1292"/>
    </row>
    <row r="21" spans="1:16">
      <c r="A21" s="2026"/>
      <c r="B21" s="2026"/>
      <c r="C21" s="2026"/>
      <c r="D21" s="2026"/>
      <c r="E21" s="2026"/>
      <c r="F21" s="2026"/>
      <c r="G21" s="2026"/>
      <c r="H21" s="2026"/>
      <c r="I21" s="2026"/>
      <c r="J21" s="2026"/>
      <c r="K21" s="2026"/>
      <c r="L21" s="2026"/>
      <c r="M21" s="1284"/>
      <c r="N21" s="1294"/>
      <c r="O21" s="1292"/>
      <c r="P21" s="1292"/>
    </row>
    <row r="22" spans="1:16">
      <c r="A22" s="2026"/>
      <c r="B22" s="2026"/>
      <c r="C22" s="2026"/>
      <c r="D22" s="2026"/>
      <c r="E22" s="2026"/>
      <c r="F22" s="2026"/>
      <c r="G22" s="2026"/>
      <c r="H22" s="2026"/>
      <c r="I22" s="2026"/>
      <c r="J22" s="2026"/>
      <c r="K22" s="2026"/>
      <c r="L22" s="2026"/>
      <c r="M22" s="1284"/>
      <c r="N22" s="1294"/>
      <c r="O22" s="1292"/>
      <c r="P22" s="1292"/>
    </row>
    <row r="23" spans="1:16">
      <c r="A23" s="2026"/>
      <c r="B23" s="2026"/>
      <c r="C23" s="2026"/>
      <c r="D23" s="2026"/>
      <c r="E23" s="2026"/>
      <c r="F23" s="2026"/>
      <c r="G23" s="2026"/>
      <c r="H23" s="2026"/>
      <c r="I23" s="2026"/>
      <c r="J23" s="2026"/>
      <c r="K23" s="2026"/>
      <c r="L23" s="2026"/>
      <c r="M23" s="1284"/>
      <c r="N23" s="1294"/>
      <c r="O23" s="1292"/>
      <c r="P23" s="1292"/>
    </row>
    <row r="24" spans="1:16">
      <c r="A24" s="2026"/>
      <c r="B24" s="2026"/>
      <c r="C24" s="2026"/>
      <c r="D24" s="2026"/>
      <c r="E24" s="2026"/>
      <c r="F24" s="2026"/>
      <c r="G24" s="2026"/>
      <c r="H24" s="2026"/>
      <c r="I24" s="2026"/>
      <c r="J24" s="2026"/>
      <c r="K24" s="2026"/>
      <c r="L24" s="2026"/>
      <c r="M24" s="1284"/>
      <c r="N24" s="1294"/>
      <c r="O24" s="1292"/>
      <c r="P24" s="1292"/>
    </row>
    <row r="25" spans="1:16">
      <c r="A25" s="2026"/>
      <c r="B25" s="2026"/>
      <c r="C25" s="2026"/>
      <c r="D25" s="2026"/>
      <c r="E25" s="2026"/>
      <c r="F25" s="2026"/>
      <c r="G25" s="2026"/>
      <c r="H25" s="2026"/>
      <c r="I25" s="2026"/>
      <c r="J25" s="2026"/>
      <c r="K25" s="2026"/>
      <c r="L25" s="2026"/>
      <c r="N25" s="1294">
        <f>+'IV.2.9.Aport. GOB. y Pagos RS'!B20</f>
        <v>116283799666.67001</v>
      </c>
      <c r="O25" s="1292"/>
      <c r="P25" s="1292"/>
    </row>
    <row r="26" spans="1:16">
      <c r="A26" s="2026"/>
      <c r="B26" s="2026"/>
      <c r="C26" s="2026"/>
      <c r="D26" s="2026"/>
      <c r="E26" s="2026"/>
      <c r="F26" s="2026"/>
      <c r="G26" s="2026"/>
      <c r="H26" s="2026"/>
      <c r="I26" s="2026"/>
      <c r="J26" s="2026"/>
      <c r="K26" s="2026"/>
      <c r="L26" s="2026"/>
      <c r="N26" s="1294">
        <f>+'IV.2.9.Aport. GOB. y Pagos RS'!C20</f>
        <v>121445836323.29999</v>
      </c>
      <c r="O26" s="1292"/>
      <c r="P26" s="1292"/>
    </row>
    <row r="27" spans="1:16">
      <c r="A27" s="2026"/>
      <c r="B27" s="2026"/>
      <c r="C27" s="2026"/>
      <c r="D27" s="2026"/>
      <c r="E27" s="2026"/>
      <c r="F27" s="2026"/>
      <c r="G27" s="2026"/>
      <c r="H27" s="2026"/>
      <c r="I27" s="2026"/>
      <c r="J27" s="2026"/>
      <c r="K27" s="2026"/>
      <c r="L27" s="2026"/>
      <c r="N27" s="1294"/>
      <c r="O27" s="1292"/>
      <c r="P27" s="1292"/>
    </row>
    <row r="28" spans="1:16">
      <c r="A28" s="2026"/>
      <c r="B28" s="2026"/>
      <c r="C28" s="2026"/>
      <c r="D28" s="2026"/>
      <c r="E28" s="2026"/>
      <c r="F28" s="2026"/>
      <c r="G28" s="2026"/>
      <c r="H28" s="2026"/>
      <c r="I28" s="2026"/>
      <c r="J28" s="2026"/>
      <c r="K28" s="2026"/>
      <c r="L28" s="2026"/>
      <c r="M28" s="1296"/>
      <c r="N28" s="1294"/>
      <c r="O28" s="1292"/>
      <c r="P28" s="1292"/>
    </row>
    <row r="29" spans="1:16">
      <c r="A29" s="2026"/>
      <c r="B29" s="2026"/>
      <c r="C29" s="2026"/>
      <c r="D29" s="2026"/>
      <c r="E29" s="2026"/>
      <c r="F29" s="2026"/>
      <c r="G29" s="2026"/>
      <c r="H29" s="2026"/>
      <c r="I29" s="2026"/>
      <c r="J29" s="2026"/>
      <c r="K29" s="2026"/>
      <c r="L29" s="2026"/>
      <c r="M29" s="1297"/>
      <c r="N29" s="1298"/>
      <c r="O29" s="1292"/>
      <c r="P29" s="1292"/>
    </row>
    <row r="30" spans="1:16">
      <c r="A30" s="2026"/>
      <c r="B30" s="2026"/>
      <c r="C30" s="2026"/>
      <c r="D30" s="2026"/>
      <c r="E30" s="2026"/>
      <c r="F30" s="2026"/>
      <c r="G30" s="2026"/>
      <c r="H30" s="2026"/>
      <c r="I30" s="2026"/>
      <c r="J30" s="2026"/>
      <c r="K30" s="2026"/>
      <c r="L30" s="2026"/>
      <c r="N30" s="1294"/>
      <c r="O30" s="1292"/>
      <c r="P30" s="1292"/>
    </row>
    <row r="31" spans="1:16">
      <c r="A31" s="2026"/>
      <c r="B31" s="2026"/>
      <c r="C31" s="2026"/>
      <c r="D31" s="2026"/>
      <c r="E31" s="2026"/>
      <c r="F31" s="2026"/>
      <c r="G31" s="2026"/>
      <c r="H31" s="2026"/>
      <c r="I31" s="2026"/>
      <c r="J31" s="2026"/>
      <c r="K31" s="2026"/>
      <c r="L31" s="2026"/>
      <c r="N31" s="1295"/>
      <c r="O31" s="1292"/>
      <c r="P31" s="1292"/>
    </row>
    <row r="32" spans="1:16">
      <c r="N32" s="1294"/>
      <c r="O32" s="1292"/>
      <c r="P32" s="1292"/>
    </row>
    <row r="33" spans="14:16">
      <c r="N33" s="1294"/>
      <c r="O33" s="1292"/>
      <c r="P33" s="1292"/>
    </row>
    <row r="34" spans="14:16">
      <c r="N34" s="1294"/>
      <c r="O34" s="1292"/>
      <c r="P34" s="1292"/>
    </row>
    <row r="35" spans="14:16">
      <c r="N35" s="1294"/>
      <c r="O35" s="1292"/>
      <c r="P35" s="1292"/>
    </row>
    <row r="36" spans="14:16">
      <c r="N36" s="1294"/>
      <c r="O36" s="1292"/>
      <c r="P36" s="1292"/>
    </row>
    <row r="37" spans="14:16">
      <c r="N37" s="1294">
        <f>+'IV.1.3. Ingr y egr SDSS'!F21</f>
        <v>8150389140.5900011</v>
      </c>
      <c r="O37" s="1292"/>
      <c r="P37" s="1292"/>
    </row>
    <row r="38" spans="14:16">
      <c r="N38" s="1294">
        <f>+'IV.1.3. Ingr y egr SDSS'!J21</f>
        <v>7387329233.9499998</v>
      </c>
      <c r="O38" s="1292"/>
      <c r="P38" s="1292"/>
    </row>
    <row r="39" spans="14:16">
      <c r="N39" s="1294"/>
      <c r="O39" s="1292"/>
      <c r="P39" s="1292"/>
    </row>
    <row r="49" spans="8:8">
      <c r="H49" s="712" t="s">
        <v>6</v>
      </c>
    </row>
  </sheetData>
  <mergeCells count="1">
    <mergeCell ref="A5:L31"/>
  </mergeCells>
  <pageMargins left="0.7" right="0.7" top="0.75" bottom="0.75" header="0.3" footer="0.3"/>
  <pageSetup scale="53" orientation="landscape"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5">
    <tabColor rgb="FF00B0F0"/>
    <pageSetUpPr fitToPage="1"/>
  </sheetPr>
  <dimension ref="A1:S41"/>
  <sheetViews>
    <sheetView showGridLines="0" view="pageBreakPreview" zoomScale="70" zoomScaleNormal="66" zoomScaleSheetLayoutView="70" workbookViewId="0">
      <pane xSplit="1" ySplit="4" topLeftCell="B14" activePane="bottomRight" state="frozen"/>
      <selection pane="topRight" activeCell="B1" sqref="B1"/>
      <selection pane="bottomLeft" activeCell="A4" sqref="A4"/>
      <selection pane="bottomRight" activeCell="A4" sqref="A4:F13"/>
    </sheetView>
  </sheetViews>
  <sheetFormatPr baseColWidth="10" defaultColWidth="11.5703125" defaultRowHeight="14.25"/>
  <cols>
    <col min="1" max="1" width="43" style="712" customWidth="1"/>
    <col min="2" max="4" width="28.28515625" style="712" bestFit="1" customWidth="1"/>
    <col min="5" max="5" width="26.7109375" style="712" customWidth="1"/>
    <col min="6" max="6" width="33.85546875" style="712" bestFit="1" customWidth="1"/>
    <col min="7" max="7" width="29.42578125" style="712" customWidth="1"/>
    <col min="8" max="8" width="28.85546875" style="712" customWidth="1"/>
    <col min="9" max="9" width="18.28515625" style="712" bestFit="1" customWidth="1"/>
    <col min="10" max="13" width="11.5703125" style="712"/>
    <col min="14" max="14" width="34.85546875" style="712" bestFit="1" customWidth="1"/>
    <col min="15" max="17" width="34.85546875" style="712" customWidth="1"/>
    <col min="18" max="18" width="24.28515625" style="712" bestFit="1" customWidth="1"/>
    <col min="19" max="19" width="25.85546875" style="712" bestFit="1" customWidth="1"/>
    <col min="20" max="16384" width="11.5703125" style="712"/>
  </cols>
  <sheetData>
    <row r="1" spans="1:19" s="1794" customFormat="1" ht="64.5" customHeight="1">
      <c r="A1" s="2111" t="s">
        <v>756</v>
      </c>
      <c r="B1" s="2111"/>
      <c r="C1" s="2111"/>
      <c r="D1" s="2111"/>
      <c r="E1" s="2111"/>
      <c r="F1" s="2111"/>
    </row>
    <row r="2" spans="1:19" s="1794" customFormat="1" ht="33" customHeight="1">
      <c r="A2" s="2111" t="str">
        <f>+'Resumen EEp'!O2</f>
        <v>Período:  Diciembre 2007 - Noviembre 2022</v>
      </c>
      <c r="B2" s="2111"/>
      <c r="C2" s="2111"/>
      <c r="D2" s="2111"/>
      <c r="E2" s="2111"/>
      <c r="F2" s="2111"/>
    </row>
    <row r="3" spans="1:19" ht="26.25">
      <c r="A3" s="985"/>
      <c r="B3" s="985"/>
      <c r="C3" s="985"/>
      <c r="D3" s="985"/>
      <c r="E3" s="985"/>
      <c r="F3" s="985"/>
    </row>
    <row r="4" spans="1:19" s="986" customFormat="1" ht="23.25" customHeight="1">
      <c r="A4" s="1851" t="s">
        <v>111</v>
      </c>
      <c r="B4" s="1852" t="s">
        <v>1089</v>
      </c>
      <c r="C4" s="1852" t="s">
        <v>1090</v>
      </c>
      <c r="D4" s="1852" t="s">
        <v>1091</v>
      </c>
      <c r="E4" s="1853" t="s">
        <v>1092</v>
      </c>
      <c r="F4" s="1854" t="s">
        <v>1</v>
      </c>
      <c r="H4" s="987"/>
    </row>
    <row r="5" spans="1:19" s="758" customFormat="1" ht="18">
      <c r="A5" s="1048" t="s">
        <v>465</v>
      </c>
      <c r="B5" s="1049">
        <v>97592853836.630005</v>
      </c>
      <c r="C5" s="1049">
        <v>226499932369.44</v>
      </c>
      <c r="D5" s="1049">
        <v>114384344929.22</v>
      </c>
      <c r="E5" s="1049">
        <f>+'Resumen EEp'!E88</f>
        <v>68947566556.190002</v>
      </c>
      <c r="F5" s="1050">
        <f>SUM(B5:E5)</f>
        <v>507424697691.48004</v>
      </c>
      <c r="G5" s="988">
        <f>+F5/$F$11</f>
        <v>0.92525157261936963</v>
      </c>
      <c r="H5" s="989"/>
      <c r="I5" s="988"/>
      <c r="N5" s="758" t="s">
        <v>111</v>
      </c>
      <c r="O5" s="758" t="s">
        <v>1089</v>
      </c>
      <c r="P5" s="758" t="s">
        <v>1090</v>
      </c>
      <c r="Q5" s="758" t="s">
        <v>1091</v>
      </c>
      <c r="R5" s="758" t="s">
        <v>973</v>
      </c>
      <c r="S5" s="758" t="s">
        <v>1</v>
      </c>
    </row>
    <row r="6" spans="1:19" s="758" customFormat="1" ht="18">
      <c r="A6" s="1048" t="s">
        <v>59</v>
      </c>
      <c r="B6" s="1049">
        <v>4308794769.6000004</v>
      </c>
      <c r="C6" s="1049">
        <v>10915216708.540001</v>
      </c>
      <c r="D6" s="1049">
        <v>6291981621.3299999</v>
      </c>
      <c r="E6" s="1049">
        <f>+'Resumen EEp'!E90</f>
        <v>3317364258.3899999</v>
      </c>
      <c r="F6" s="1050">
        <f>SUM(B6:E6)</f>
        <v>24833357357.860001</v>
      </c>
      <c r="G6" s="988">
        <f t="shared" ref="G6:G11" si="0">+F6/$F$11</f>
        <v>4.5281798566984804E-2</v>
      </c>
      <c r="H6" s="989"/>
      <c r="N6" s="758" t="s">
        <v>465</v>
      </c>
      <c r="O6" s="758">
        <v>97592853836.630005</v>
      </c>
      <c r="P6" s="758">
        <v>226499932369.44</v>
      </c>
      <c r="Q6" s="758">
        <v>114384344929.22</v>
      </c>
      <c r="R6" s="758">
        <v>68947566556.190002</v>
      </c>
      <c r="S6" s="758">
        <v>507424697691.48004</v>
      </c>
    </row>
    <row r="7" spans="1:19" s="758" customFormat="1" ht="18">
      <c r="A7" s="1048" t="s">
        <v>58</v>
      </c>
      <c r="B7" s="1049">
        <v>731989671</v>
      </c>
      <c r="C7" s="1049">
        <v>2959530075.25</v>
      </c>
      <c r="D7" s="1049">
        <v>2065925776.5999999</v>
      </c>
      <c r="E7" s="1049">
        <f>+'Resumen EEp'!E89</f>
        <v>1033424731.5</v>
      </c>
      <c r="F7" s="1050">
        <f>SUM(B7:E7)</f>
        <v>6790870254.3500004</v>
      </c>
      <c r="G7" s="988">
        <f t="shared" si="0"/>
        <v>1.2382651871059953E-2</v>
      </c>
      <c r="N7" s="758" t="s">
        <v>59</v>
      </c>
      <c r="O7" s="758">
        <v>4308794769.6000004</v>
      </c>
      <c r="P7" s="758">
        <v>10915216708.540001</v>
      </c>
      <c r="Q7" s="758">
        <v>6291981621.3299999</v>
      </c>
      <c r="R7" s="758">
        <v>3317364258.3899999</v>
      </c>
      <c r="S7" s="758">
        <v>24833357357.859997</v>
      </c>
    </row>
    <row r="8" spans="1:19" s="758" customFormat="1" ht="18.75" customHeight="1">
      <c r="A8" s="1048" t="s">
        <v>60</v>
      </c>
      <c r="B8" s="1049">
        <v>625435978.33000004</v>
      </c>
      <c r="C8" s="1049">
        <v>1588227019.8299999</v>
      </c>
      <c r="D8" s="1049">
        <v>3814327547.0699997</v>
      </c>
      <c r="E8" s="1049">
        <f>+'Resumen EEp'!E91</f>
        <v>475264527.18000001</v>
      </c>
      <c r="F8" s="1050">
        <f>SUM(B8:E8)</f>
        <v>6503255072.4099998</v>
      </c>
      <c r="G8" s="988">
        <f t="shared" si="0"/>
        <v>1.1858206764998139E-2</v>
      </c>
      <c r="N8" s="758" t="s">
        <v>58</v>
      </c>
      <c r="O8" s="758">
        <v>731989671</v>
      </c>
      <c r="P8" s="758">
        <v>2959530075.25</v>
      </c>
      <c r="Q8" s="758">
        <v>2065925776.5999999</v>
      </c>
      <c r="R8" s="758">
        <v>1033424731.5</v>
      </c>
      <c r="S8" s="758">
        <v>6790870254.3500004</v>
      </c>
    </row>
    <row r="9" spans="1:19" s="758" customFormat="1" ht="21" customHeight="1">
      <c r="A9" s="1048" t="s">
        <v>89</v>
      </c>
      <c r="B9" s="1049">
        <v>435448079.85000002</v>
      </c>
      <c r="C9" s="1049">
        <v>1737428773.8700001</v>
      </c>
      <c r="D9" s="1049">
        <v>689627181.53999996</v>
      </c>
      <c r="E9" s="1049">
        <f>+'Resumen EEp'!E92</f>
        <v>0</v>
      </c>
      <c r="F9" s="1050">
        <f>SUM(B9:D9)</f>
        <v>2862504035.2600002</v>
      </c>
      <c r="G9" s="988">
        <f t="shared" si="0"/>
        <v>5.2195653311773692E-3</v>
      </c>
      <c r="N9" s="758" t="s">
        <v>60</v>
      </c>
      <c r="O9" s="758">
        <v>625435978.33000004</v>
      </c>
      <c r="P9" s="758">
        <v>1588227019.8299999</v>
      </c>
      <c r="Q9" s="758">
        <v>3814327547.0699997</v>
      </c>
      <c r="R9" s="758">
        <v>475264527.18000001</v>
      </c>
      <c r="S9" s="758">
        <v>6503255072.4099998</v>
      </c>
    </row>
    <row r="10" spans="1:19" s="991" customFormat="1" ht="23.25" customHeight="1">
      <c r="A10" s="1051" t="s">
        <v>442</v>
      </c>
      <c r="B10" s="1052">
        <v>0</v>
      </c>
      <c r="C10" s="1052">
        <v>3402850</v>
      </c>
      <c r="D10" s="1052">
        <v>0</v>
      </c>
      <c r="E10" s="1052">
        <f>+'Resumen EEp'!E93</f>
        <v>0</v>
      </c>
      <c r="F10" s="1053">
        <f>SUM(B10:D10)</f>
        <v>3402850</v>
      </c>
      <c r="G10" s="988">
        <f t="shared" si="0"/>
        <v>6.2048464101409207E-6</v>
      </c>
      <c r="H10" s="758"/>
      <c r="N10" s="991" t="s">
        <v>89</v>
      </c>
      <c r="O10" s="758">
        <v>435448079.85000002</v>
      </c>
      <c r="P10" s="758">
        <v>1737428773.8700001</v>
      </c>
      <c r="Q10" s="758">
        <v>689627181.53999996</v>
      </c>
      <c r="R10" s="991">
        <v>0</v>
      </c>
      <c r="S10" s="991">
        <v>2862504035.2600002</v>
      </c>
    </row>
    <row r="11" spans="1:19" s="758" customFormat="1" ht="18">
      <c r="A11" s="1855" t="s">
        <v>7</v>
      </c>
      <c r="B11" s="1856">
        <f t="shared" ref="B11:F11" si="1">+B10+B9+B8+B7+B6+B5</f>
        <v>103694522335.41</v>
      </c>
      <c r="C11" s="1856">
        <f t="shared" si="1"/>
        <v>243703737796.92999</v>
      </c>
      <c r="D11" s="1856">
        <f t="shared" si="1"/>
        <v>127246207055.75999</v>
      </c>
      <c r="E11" s="1856">
        <f t="shared" si="1"/>
        <v>73773620073.26001</v>
      </c>
      <c r="F11" s="1856">
        <f t="shared" si="1"/>
        <v>548418087261.36005</v>
      </c>
      <c r="G11" s="988">
        <f t="shared" si="0"/>
        <v>1</v>
      </c>
      <c r="H11" s="989"/>
      <c r="I11" s="990"/>
      <c r="N11" s="758" t="s">
        <v>442</v>
      </c>
      <c r="O11" s="758">
        <v>0</v>
      </c>
      <c r="P11" s="758">
        <v>3402850</v>
      </c>
      <c r="Q11" s="758">
        <v>0</v>
      </c>
      <c r="R11" s="758">
        <v>0</v>
      </c>
      <c r="S11" s="758">
        <v>3402850</v>
      </c>
    </row>
    <row r="12" spans="1:19" ht="70.5" customHeight="1">
      <c r="A12" s="2170" t="s">
        <v>479</v>
      </c>
      <c r="B12" s="2170"/>
      <c r="C12" s="2170"/>
      <c r="D12" s="2170"/>
      <c r="E12" s="2171"/>
      <c r="F12" s="2170"/>
      <c r="G12" s="992"/>
      <c r="H12" s="993"/>
      <c r="I12" s="994"/>
      <c r="N12" s="712" t="s">
        <v>7</v>
      </c>
      <c r="P12" s="758">
        <v>243703737796.92999</v>
      </c>
      <c r="Q12" s="758"/>
      <c r="R12" s="712">
        <v>73773620073.26001</v>
      </c>
      <c r="S12" s="712">
        <v>548418087261.36005</v>
      </c>
    </row>
    <row r="13" spans="1:19" ht="15">
      <c r="E13" s="741"/>
      <c r="F13" s="741"/>
      <c r="G13" s="992"/>
      <c r="H13" s="992"/>
      <c r="I13" s="995"/>
    </row>
    <row r="14" spans="1:19" ht="15.75">
      <c r="E14" s="741"/>
      <c r="F14" s="741"/>
      <c r="H14" s="993"/>
      <c r="I14" s="995"/>
    </row>
    <row r="15" spans="1:19" ht="15">
      <c r="E15" s="741"/>
      <c r="F15" s="741"/>
      <c r="H15" s="996"/>
      <c r="I15" s="995"/>
    </row>
    <row r="16" spans="1:19" ht="20.25">
      <c r="E16" s="741"/>
      <c r="F16" s="997"/>
      <c r="I16" s="995"/>
    </row>
    <row r="17" spans="5:9" ht="15">
      <c r="E17" s="741"/>
      <c r="F17" s="998"/>
      <c r="G17" s="744"/>
      <c r="H17" s="744"/>
      <c r="I17" s="992"/>
    </row>
    <row r="18" spans="5:9" ht="15">
      <c r="E18" s="741"/>
      <c r="F18" s="998"/>
      <c r="I18" s="992"/>
    </row>
    <row r="19" spans="5:9" ht="15">
      <c r="E19" s="741"/>
      <c r="F19" s="998"/>
      <c r="H19" s="855"/>
      <c r="I19" s="992"/>
    </row>
    <row r="20" spans="5:9" ht="15">
      <c r="E20" s="741"/>
      <c r="F20" s="998"/>
      <c r="I20" s="992"/>
    </row>
    <row r="21" spans="5:9">
      <c r="E21" s="998"/>
      <c r="F21" s="998"/>
    </row>
    <row r="22" spans="5:9">
      <c r="E22" s="998"/>
      <c r="F22" s="998"/>
    </row>
    <row r="23" spans="5:9">
      <c r="E23" s="998"/>
      <c r="F23" s="998"/>
    </row>
    <row r="24" spans="5:9">
      <c r="E24" s="998"/>
      <c r="F24" s="998"/>
    </row>
    <row r="25" spans="5:9">
      <c r="E25" s="998"/>
      <c r="F25" s="998"/>
    </row>
    <row r="26" spans="5:9">
      <c r="E26" s="998"/>
      <c r="F26" s="998"/>
    </row>
    <row r="27" spans="5:9">
      <c r="E27" s="998"/>
      <c r="F27" s="998"/>
    </row>
    <row r="28" spans="5:9">
      <c r="E28" s="998"/>
      <c r="F28" s="998"/>
    </row>
    <row r="29" spans="5:9">
      <c r="E29" s="998"/>
      <c r="F29" s="998"/>
      <c r="G29" s="855"/>
      <c r="H29" s="855"/>
    </row>
    <row r="30" spans="5:9">
      <c r="E30" s="741"/>
      <c r="F30" s="741"/>
    </row>
    <row r="31" spans="5:9">
      <c r="E31" s="741"/>
      <c r="F31" s="741"/>
    </row>
    <row r="32" spans="5:9">
      <c r="E32" s="741"/>
      <c r="F32" s="741"/>
    </row>
    <row r="33" spans="5:6">
      <c r="E33" s="741"/>
      <c r="F33" s="741"/>
    </row>
    <row r="34" spans="5:6">
      <c r="E34" s="741"/>
      <c r="F34" s="741"/>
    </row>
    <row r="35" spans="5:6">
      <c r="E35" s="741"/>
      <c r="F35" s="741"/>
    </row>
    <row r="36" spans="5:6">
      <c r="E36" s="741"/>
      <c r="F36" s="741"/>
    </row>
    <row r="37" spans="5:6">
      <c r="E37" s="741"/>
      <c r="F37" s="741"/>
    </row>
    <row r="38" spans="5:6">
      <c r="E38" s="741"/>
      <c r="F38" s="741"/>
    </row>
    <row r="39" spans="5:6">
      <c r="E39" s="741"/>
      <c r="F39" s="741"/>
    </row>
    <row r="40" spans="5:6">
      <c r="E40" s="741"/>
      <c r="F40" s="741"/>
    </row>
    <row r="41" spans="5:6">
      <c r="E41" s="741"/>
      <c r="F41" s="741"/>
    </row>
  </sheetData>
  <mergeCells count="3">
    <mergeCell ref="A1:F1"/>
    <mergeCell ref="A12:F12"/>
    <mergeCell ref="A2:F2"/>
  </mergeCells>
  <conditionalFormatting sqref="B5:E9 B11:F11">
    <cfRule type="cellIs" dxfId="328" priority="1" operator="equal">
      <formula>0</formula>
    </cfRule>
  </conditionalFormatting>
  <printOptions horizontalCentered="1" verticalCentered="1"/>
  <pageMargins left="0.4" right="0.4" top="0.25" bottom="0.25" header="0.31496062992126" footer="0.31496062992126"/>
  <pageSetup scale="47" orientation="landscape" r:id="rId1"/>
  <drawing r:id="rId2"/>
  <tableParts count="1">
    <tablePart r:id="rId3"/>
  </tablePart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6">
    <tabColor rgb="FF00B0F0"/>
  </sheetPr>
  <dimension ref="A1:K69"/>
  <sheetViews>
    <sheetView showGridLines="0" view="pageBreakPreview" topLeftCell="A37" zoomScale="85" zoomScaleNormal="100" zoomScaleSheetLayoutView="85" workbookViewId="0">
      <selection activeCell="A4" sqref="A4:H34"/>
    </sheetView>
  </sheetViews>
  <sheetFormatPr baseColWidth="10" defaultColWidth="11.5703125" defaultRowHeight="14.25"/>
  <cols>
    <col min="1" max="1" width="7.140625" style="1000" customWidth="1"/>
    <col min="2" max="2" width="34.42578125" style="712" customWidth="1"/>
    <col min="3" max="3" width="23.28515625" style="844" customWidth="1"/>
    <col min="4" max="4" width="20.140625" style="844" customWidth="1"/>
    <col min="5" max="6" width="23.42578125" style="844" customWidth="1"/>
    <col min="7" max="7" width="23.42578125" style="712" customWidth="1"/>
    <col min="8" max="8" width="20.140625" style="712" customWidth="1"/>
    <col min="9" max="9" width="21.42578125" style="963" customWidth="1"/>
    <col min="10" max="10" width="14.28515625" style="999" customWidth="1"/>
    <col min="11" max="16384" width="11.5703125" style="712"/>
  </cols>
  <sheetData>
    <row r="1" spans="1:11" s="1794" customFormat="1" ht="54" customHeight="1">
      <c r="A1" s="2172" t="s">
        <v>757</v>
      </c>
      <c r="B1" s="2172"/>
      <c r="C1" s="2172"/>
      <c r="D1" s="2172"/>
      <c r="E1" s="2172"/>
      <c r="F1" s="2172"/>
      <c r="G1" s="2172"/>
      <c r="H1" s="2172"/>
      <c r="I1" s="1857"/>
      <c r="J1" s="1858"/>
      <c r="K1" s="1859"/>
    </row>
    <row r="2" spans="1:11" s="1794" customFormat="1" ht="21.75" customHeight="1">
      <c r="A2" s="2172" t="str">
        <f>+'Resumen EEp'!O2</f>
        <v>Período:  Diciembre 2007 - Noviembre 2022</v>
      </c>
      <c r="B2" s="2172"/>
      <c r="C2" s="2172"/>
      <c r="D2" s="2172"/>
      <c r="E2" s="2172"/>
      <c r="F2" s="2172"/>
      <c r="G2" s="2172"/>
      <c r="H2" s="2172"/>
      <c r="I2" s="1857"/>
      <c r="J2" s="1858"/>
      <c r="K2" s="1859"/>
    </row>
    <row r="3" spans="1:11" ht="15.75" customHeight="1">
      <c r="B3" s="1001"/>
      <c r="C3" s="1001"/>
      <c r="D3" s="1001"/>
      <c r="E3" s="1001"/>
      <c r="F3" s="1001"/>
      <c r="G3" s="1001"/>
      <c r="H3" s="1001"/>
      <c r="K3" s="744"/>
    </row>
    <row r="4" spans="1:11" s="1545" customFormat="1" ht="30.75" customHeight="1">
      <c r="A4" s="1536" t="s">
        <v>296</v>
      </c>
      <c r="B4" s="1537" t="s">
        <v>61</v>
      </c>
      <c r="C4" s="1538" t="s">
        <v>1088</v>
      </c>
      <c r="D4" s="1539" t="s">
        <v>973</v>
      </c>
      <c r="E4" s="1540" t="s">
        <v>1087</v>
      </c>
      <c r="F4" s="1540" t="s">
        <v>1086</v>
      </c>
      <c r="G4" s="1540" t="s">
        <v>1085</v>
      </c>
      <c r="H4" s="1541" t="s">
        <v>1084</v>
      </c>
      <c r="I4" s="1542"/>
      <c r="J4" s="1543"/>
      <c r="K4" s="1544"/>
    </row>
    <row r="5" spans="1:11" ht="15">
      <c r="A5" s="1002">
        <v>1</v>
      </c>
      <c r="B5" s="1003" t="s">
        <v>422</v>
      </c>
      <c r="C5" s="1004">
        <f t="shared" ref="C5:C33" si="0">SUM(D5:H5)</f>
        <v>184214754233.54999</v>
      </c>
      <c r="D5" s="1005">
        <f>+'Resumen EEp'!M72</f>
        <v>20460293673.810001</v>
      </c>
      <c r="E5" s="1005">
        <v>56051670469.099998</v>
      </c>
      <c r="F5" s="1005">
        <v>57559633494.460007</v>
      </c>
      <c r="G5" s="1005">
        <v>36004284720.5</v>
      </c>
      <c r="H5" s="1005">
        <v>14138871875.679998</v>
      </c>
      <c r="I5" s="1006"/>
    </row>
    <row r="6" spans="1:11" ht="15">
      <c r="A6" s="1002">
        <v>2</v>
      </c>
      <c r="B6" s="1003" t="s">
        <v>64</v>
      </c>
      <c r="C6" s="1004">
        <f t="shared" si="0"/>
        <v>122838762670.68001</v>
      </c>
      <c r="D6" s="1005">
        <f>+'Resumen EEp'!M73</f>
        <v>21065731547.43</v>
      </c>
      <c r="E6" s="1005">
        <v>48365719095.080002</v>
      </c>
      <c r="F6" s="1005">
        <v>33029628554.330002</v>
      </c>
      <c r="G6" s="1005">
        <v>14892402309.950001</v>
      </c>
      <c r="H6" s="1005">
        <v>5485281163.8899994</v>
      </c>
      <c r="I6" s="1006"/>
    </row>
    <row r="7" spans="1:11" ht="15">
      <c r="A7" s="1002">
        <v>3</v>
      </c>
      <c r="B7" s="1003" t="s">
        <v>611</v>
      </c>
      <c r="C7" s="1004">
        <f t="shared" si="0"/>
        <v>82551046386.22998</v>
      </c>
      <c r="D7" s="1005">
        <f>+'Resumen EEp'!M74</f>
        <v>9151199857.3799992</v>
      </c>
      <c r="E7" s="1005">
        <v>25629381320.75</v>
      </c>
      <c r="F7" s="1005">
        <v>26345326740.109997</v>
      </c>
      <c r="G7" s="1005">
        <v>15613881623.369999</v>
      </c>
      <c r="H7" s="1005">
        <v>5811256844.6199999</v>
      </c>
    </row>
    <row r="8" spans="1:11" ht="15">
      <c r="A8" s="1002">
        <v>4</v>
      </c>
      <c r="B8" s="1003" t="s">
        <v>63</v>
      </c>
      <c r="C8" s="1004">
        <f t="shared" si="0"/>
        <v>56067218828.919991</v>
      </c>
      <c r="D8" s="1005">
        <f>+'Resumen EEp'!M75</f>
        <v>4981851748.2799997</v>
      </c>
      <c r="E8" s="1005">
        <v>14509594071.77</v>
      </c>
      <c r="F8" s="1005">
        <v>17940557229.879997</v>
      </c>
      <c r="G8" s="1005">
        <v>13173554284.919998</v>
      </c>
      <c r="H8" s="1005">
        <v>5461661494.0699997</v>
      </c>
      <c r="I8" s="1006"/>
    </row>
    <row r="9" spans="1:11" ht="15">
      <c r="A9" s="1002">
        <v>5</v>
      </c>
      <c r="B9" s="1003" t="s">
        <v>65</v>
      </c>
      <c r="C9" s="1004">
        <f t="shared" si="0"/>
        <v>21538523643.540001</v>
      </c>
      <c r="D9" s="1005">
        <f>+'Resumen EEp'!M76</f>
        <v>2287750193.27</v>
      </c>
      <c r="E9" s="1005">
        <v>5521015367.6599998</v>
      </c>
      <c r="F9" s="1005">
        <v>5369824156.9500008</v>
      </c>
      <c r="G9" s="1005">
        <v>4507270999.5100002</v>
      </c>
      <c r="H9" s="1005">
        <v>3852662926.1500001</v>
      </c>
      <c r="I9" s="1006"/>
    </row>
    <row r="10" spans="1:11" ht="15">
      <c r="A10" s="1002">
        <v>6</v>
      </c>
      <c r="B10" s="1003" t="s">
        <v>69</v>
      </c>
      <c r="C10" s="1004">
        <f t="shared" si="0"/>
        <v>21505654899.030003</v>
      </c>
      <c r="D10" s="1005">
        <f>+'Resumen EEp'!M77</f>
        <v>3510336232.1500001</v>
      </c>
      <c r="E10" s="1005">
        <v>8019857668.1599998</v>
      </c>
      <c r="F10" s="1005">
        <v>7188967660.8699999</v>
      </c>
      <c r="G10" s="1005">
        <v>2306276739.1500001</v>
      </c>
      <c r="H10" s="1005">
        <v>480216598.69999993</v>
      </c>
    </row>
    <row r="11" spans="1:11" ht="15">
      <c r="A11" s="1002">
        <v>7</v>
      </c>
      <c r="B11" s="1003" t="s">
        <v>62</v>
      </c>
      <c r="C11" s="1004">
        <f t="shared" si="0"/>
        <v>15490633522.299999</v>
      </c>
      <c r="D11" s="1005">
        <v>0</v>
      </c>
      <c r="E11" s="1005">
        <v>316557476.06</v>
      </c>
      <c r="F11" s="1005">
        <v>2394313370.3400002</v>
      </c>
      <c r="G11" s="1005">
        <v>6844561857.0100002</v>
      </c>
      <c r="H11" s="1005">
        <v>5935200818.8899994</v>
      </c>
      <c r="I11" s="1006"/>
    </row>
    <row r="12" spans="1:11" ht="14.25" customHeight="1">
      <c r="A12" s="1002">
        <v>8</v>
      </c>
      <c r="B12" s="1003" t="s">
        <v>287</v>
      </c>
      <c r="C12" s="1004">
        <f t="shared" si="0"/>
        <v>10371239572.269999</v>
      </c>
      <c r="D12" s="1005">
        <f>+'Resumen EEp'!M79</f>
        <v>1300992966.6900001</v>
      </c>
      <c r="E12" s="1005">
        <v>3381801761.3200002</v>
      </c>
      <c r="F12" s="1005">
        <v>3213756822.75</v>
      </c>
      <c r="G12" s="1005">
        <v>1703626908.6300001</v>
      </c>
      <c r="H12" s="1005">
        <v>771061112.88</v>
      </c>
      <c r="I12" s="1006"/>
    </row>
    <row r="13" spans="1:11" ht="15">
      <c r="A13" s="1002">
        <v>9</v>
      </c>
      <c r="B13" s="1003" t="s">
        <v>68</v>
      </c>
      <c r="C13" s="1004">
        <f t="shared" si="0"/>
        <v>9326879313.6300011</v>
      </c>
      <c r="D13" s="1005">
        <f>+'Resumen EEp'!M80</f>
        <v>1208806453.4200001</v>
      </c>
      <c r="E13" s="1005">
        <v>3284727109.1900001</v>
      </c>
      <c r="F13" s="1005">
        <v>2819323102.9300003</v>
      </c>
      <c r="G13" s="1005">
        <v>1483047971.1100001</v>
      </c>
      <c r="H13" s="1005">
        <v>530974676.98000002</v>
      </c>
    </row>
    <row r="14" spans="1:11" ht="15">
      <c r="A14" s="1002">
        <v>10</v>
      </c>
      <c r="B14" s="1003" t="s">
        <v>71</v>
      </c>
      <c r="C14" s="1004">
        <f t="shared" si="0"/>
        <v>7842103023.3599997</v>
      </c>
      <c r="D14" s="1005">
        <f>+'Resumen EEp'!M81</f>
        <v>1184566886.1500001</v>
      </c>
      <c r="E14" s="1005">
        <v>2522374535.79</v>
      </c>
      <c r="F14" s="1005">
        <v>2474903282.3800001</v>
      </c>
      <c r="G14" s="1005">
        <v>1304483236.5999999</v>
      </c>
      <c r="H14" s="1005">
        <v>355775082.44</v>
      </c>
      <c r="I14" s="1006"/>
    </row>
    <row r="15" spans="1:11" ht="15">
      <c r="A15" s="1002">
        <v>12</v>
      </c>
      <c r="B15" s="1003" t="s">
        <v>70</v>
      </c>
      <c r="C15" s="1004">
        <f t="shared" si="0"/>
        <v>6802263524.7299995</v>
      </c>
      <c r="D15" s="1005">
        <f>+'Resumen EEp'!M82</f>
        <v>1422919253.54</v>
      </c>
      <c r="E15" s="1005">
        <v>2550363596.5100002</v>
      </c>
      <c r="F15" s="1005">
        <v>1627149194.1499999</v>
      </c>
      <c r="G15" s="1005">
        <v>730543090.26999998</v>
      </c>
      <c r="H15" s="1005">
        <v>471288390.25999999</v>
      </c>
      <c r="I15" s="1006"/>
    </row>
    <row r="16" spans="1:11" ht="15">
      <c r="A16" s="1002">
        <v>13</v>
      </c>
      <c r="B16" s="1003" t="s">
        <v>134</v>
      </c>
      <c r="C16" s="1004">
        <f t="shared" si="0"/>
        <v>5796712250.3199997</v>
      </c>
      <c r="D16" s="1005">
        <f>+'Resumen EEp'!M83</f>
        <v>674926340.27999997</v>
      </c>
      <c r="E16" s="1005">
        <v>1827495009.3099999</v>
      </c>
      <c r="F16" s="1005">
        <v>1505818113.04</v>
      </c>
      <c r="G16" s="1005">
        <v>1030705786.65</v>
      </c>
      <c r="H16" s="1005">
        <v>757767001.03999996</v>
      </c>
    </row>
    <row r="17" spans="1:11" ht="15">
      <c r="A17" s="1002">
        <v>11</v>
      </c>
      <c r="B17" s="1003" t="s">
        <v>126</v>
      </c>
      <c r="C17" s="1004">
        <f t="shared" si="0"/>
        <v>5482380112.4299994</v>
      </c>
      <c r="D17" s="1005">
        <f>+'Resumen EEp'!M84</f>
        <v>542190693.46000004</v>
      </c>
      <c r="E17" s="1005">
        <v>1602454360.1799998</v>
      </c>
      <c r="F17" s="1005">
        <v>1984264871.26</v>
      </c>
      <c r="G17" s="1005">
        <v>982127007.63</v>
      </c>
      <c r="H17" s="1005">
        <v>371343179.89999998</v>
      </c>
      <c r="I17" s="1006"/>
    </row>
    <row r="18" spans="1:11" ht="15">
      <c r="A18" s="1002">
        <v>15</v>
      </c>
      <c r="B18" s="1003" t="s">
        <v>193</v>
      </c>
      <c r="C18" s="1004">
        <f t="shared" si="0"/>
        <v>4601066499.1799994</v>
      </c>
      <c r="D18" s="1005">
        <f>+'Resumen EEp'!M85</f>
        <v>431507719.08999997</v>
      </c>
      <c r="E18" s="1005">
        <v>1473942662.24</v>
      </c>
      <c r="F18" s="1005">
        <v>1638325288.52</v>
      </c>
      <c r="G18" s="1005">
        <v>765125306.71000004</v>
      </c>
      <c r="H18" s="1005">
        <v>292165522.62</v>
      </c>
      <c r="I18" s="1006"/>
    </row>
    <row r="19" spans="1:11" ht="15">
      <c r="A19" s="1002">
        <v>14</v>
      </c>
      <c r="B19" s="1003" t="s">
        <v>56</v>
      </c>
      <c r="C19" s="1004">
        <f t="shared" si="0"/>
        <v>4705583672.71</v>
      </c>
      <c r="D19" s="1005">
        <f>+'Resumen EEp'!M86</f>
        <v>529842016.38999999</v>
      </c>
      <c r="E19" s="1005">
        <v>1363956930.46</v>
      </c>
      <c r="F19" s="1005">
        <v>1272196006.8600001</v>
      </c>
      <c r="G19" s="1005">
        <v>1023654097.58</v>
      </c>
      <c r="H19" s="1005">
        <v>515934621.41999996</v>
      </c>
    </row>
    <row r="20" spans="1:11" ht="15">
      <c r="A20" s="1002">
        <v>16</v>
      </c>
      <c r="B20" s="1003" t="s">
        <v>72</v>
      </c>
      <c r="C20" s="1004">
        <f t="shared" si="0"/>
        <v>4184576080.5600004</v>
      </c>
      <c r="D20" s="1005">
        <f>+'Resumen EEp'!M87</f>
        <v>547741991.11000001</v>
      </c>
      <c r="E20" s="1005">
        <v>1362336494.29</v>
      </c>
      <c r="F20" s="1005">
        <v>1345717477.8800001</v>
      </c>
      <c r="G20" s="1005">
        <v>635406670.11000001</v>
      </c>
      <c r="H20" s="1005">
        <v>293373447.17000002</v>
      </c>
      <c r="I20" s="1006"/>
    </row>
    <row r="21" spans="1:11" ht="15">
      <c r="A21" s="1002">
        <v>19</v>
      </c>
      <c r="B21" s="1003" t="s">
        <v>128</v>
      </c>
      <c r="C21" s="1004">
        <f t="shared" si="0"/>
        <v>3119370268.7700005</v>
      </c>
      <c r="D21" s="1005">
        <v>0</v>
      </c>
      <c r="E21" s="1005">
        <v>0</v>
      </c>
      <c r="F21" s="1005">
        <v>0</v>
      </c>
      <c r="G21" s="1005">
        <v>1256819195.5500002</v>
      </c>
      <c r="H21" s="1005">
        <v>1862551073.22</v>
      </c>
      <c r="I21" s="1006"/>
    </row>
    <row r="22" spans="1:11" ht="15">
      <c r="A22" s="1002">
        <v>17</v>
      </c>
      <c r="B22" s="1003" t="s">
        <v>67</v>
      </c>
      <c r="C22" s="1004">
        <f t="shared" si="0"/>
        <v>3510625589.400012</v>
      </c>
      <c r="D22" s="1005">
        <f>+'Resumen EEp'!M89</f>
        <v>563954016.3400116</v>
      </c>
      <c r="E22" s="1005">
        <v>819083316.53999996</v>
      </c>
      <c r="F22" s="1005">
        <v>892945963.36000001</v>
      </c>
      <c r="G22" s="1005">
        <v>688727755.59000003</v>
      </c>
      <c r="H22" s="1005">
        <v>545914537.56999993</v>
      </c>
      <c r="J22" s="1008"/>
      <c r="K22" s="1007"/>
    </row>
    <row r="23" spans="1:11" ht="15">
      <c r="A23" s="1002">
        <v>18</v>
      </c>
      <c r="B23" s="1003" t="s">
        <v>66</v>
      </c>
      <c r="C23" s="1004">
        <f t="shared" si="0"/>
        <v>2163231786.7200003</v>
      </c>
      <c r="D23" s="1005">
        <v>0</v>
      </c>
      <c r="E23" s="1005">
        <v>0</v>
      </c>
      <c r="F23" s="1005">
        <v>0</v>
      </c>
      <c r="G23" s="1005">
        <v>863836007.36000001</v>
      </c>
      <c r="H23" s="1005">
        <v>1299395779.3600001</v>
      </c>
      <c r="I23" s="1006"/>
      <c r="J23" s="1008"/>
      <c r="K23" s="1007"/>
    </row>
    <row r="24" spans="1:11" ht="15">
      <c r="A24" s="1002">
        <v>20</v>
      </c>
      <c r="B24" s="1003" t="s">
        <v>612</v>
      </c>
      <c r="C24" s="1004">
        <f t="shared" si="0"/>
        <v>1604309375.4899993</v>
      </c>
      <c r="D24" s="1005">
        <v>0</v>
      </c>
      <c r="E24" s="1005">
        <v>68137900.599999994</v>
      </c>
      <c r="F24" s="1005">
        <v>807583782.80999994</v>
      </c>
      <c r="G24" s="1005">
        <v>628801156.15999997</v>
      </c>
      <c r="H24" s="1005">
        <v>99786535.919999421</v>
      </c>
      <c r="I24" s="1006"/>
      <c r="J24" s="1008"/>
      <c r="K24" s="1007"/>
    </row>
    <row r="25" spans="1:11" ht="15">
      <c r="A25" s="1002">
        <v>21</v>
      </c>
      <c r="B25" s="1003" t="s">
        <v>127</v>
      </c>
      <c r="C25" s="1004">
        <f t="shared" si="0"/>
        <v>1265286544.8699999</v>
      </c>
      <c r="D25" s="1005">
        <f>+'Resumen EEp'!M92</f>
        <v>116379698.90000001</v>
      </c>
      <c r="E25" s="1005">
        <v>316608794.25999999</v>
      </c>
      <c r="F25" s="1005">
        <v>354546991.40999997</v>
      </c>
      <c r="G25" s="1005">
        <v>292532022.30000001</v>
      </c>
      <c r="H25" s="1005">
        <v>185219038</v>
      </c>
    </row>
    <row r="26" spans="1:11" ht="15">
      <c r="A26" s="1002">
        <v>22</v>
      </c>
      <c r="B26" s="1003" t="s">
        <v>73</v>
      </c>
      <c r="C26" s="1004">
        <f t="shared" si="0"/>
        <v>582323149.63</v>
      </c>
      <c r="D26" s="1005">
        <v>0</v>
      </c>
      <c r="E26" s="1005">
        <v>0</v>
      </c>
      <c r="F26" s="1005">
        <v>79938806.039999992</v>
      </c>
      <c r="G26" s="1005">
        <v>278261106.25</v>
      </c>
      <c r="H26" s="1005">
        <v>224123237.34</v>
      </c>
    </row>
    <row r="27" spans="1:11" ht="15">
      <c r="A27" s="1002">
        <v>23</v>
      </c>
      <c r="B27" s="1003" t="s">
        <v>298</v>
      </c>
      <c r="C27" s="1004">
        <f t="shared" si="0"/>
        <v>387469499.48000002</v>
      </c>
      <c r="D27" s="1005">
        <v>0</v>
      </c>
      <c r="E27" s="1005">
        <v>0</v>
      </c>
      <c r="F27" s="1005">
        <v>23446830.300000001</v>
      </c>
      <c r="G27" s="1005">
        <v>177289919.20999998</v>
      </c>
      <c r="H27" s="1005">
        <v>186732749.97</v>
      </c>
    </row>
    <row r="28" spans="1:11" ht="15">
      <c r="A28" s="1002">
        <v>24</v>
      </c>
      <c r="B28" s="1003" t="s">
        <v>99</v>
      </c>
      <c r="C28" s="1004">
        <f t="shared" si="0"/>
        <v>260644027.95999998</v>
      </c>
      <c r="D28" s="1005">
        <v>0</v>
      </c>
      <c r="E28" s="1005">
        <v>0</v>
      </c>
      <c r="F28" s="1005">
        <v>0</v>
      </c>
      <c r="G28" s="1005">
        <v>75662331.959999993</v>
      </c>
      <c r="H28" s="1005">
        <v>184981696</v>
      </c>
    </row>
    <row r="29" spans="1:11" ht="15">
      <c r="A29" s="1002">
        <v>25</v>
      </c>
      <c r="B29" s="1003" t="s">
        <v>74</v>
      </c>
      <c r="C29" s="1004">
        <f t="shared" si="0"/>
        <v>248597782.00000003</v>
      </c>
      <c r="D29" s="1005">
        <v>0</v>
      </c>
      <c r="E29" s="1005">
        <v>4972339.8099999996</v>
      </c>
      <c r="F29" s="1005">
        <v>83471811.99000001</v>
      </c>
      <c r="G29" s="1005">
        <v>64653002.18</v>
      </c>
      <c r="H29" s="1005">
        <v>95500628.020000011</v>
      </c>
    </row>
    <row r="30" spans="1:11" ht="15">
      <c r="A30" s="1002">
        <v>26</v>
      </c>
      <c r="B30" s="1003" t="s">
        <v>75</v>
      </c>
      <c r="C30" s="1004">
        <f t="shared" si="0"/>
        <v>114002984.84</v>
      </c>
      <c r="D30" s="1005">
        <v>0</v>
      </c>
      <c r="E30" s="1005">
        <v>0</v>
      </c>
      <c r="F30" s="1005">
        <v>0</v>
      </c>
      <c r="G30" s="1005">
        <v>19428109.170000002</v>
      </c>
      <c r="H30" s="1005">
        <v>94574875.670000002</v>
      </c>
    </row>
    <row r="31" spans="1:11" ht="15">
      <c r="A31" s="1002">
        <v>27</v>
      </c>
      <c r="B31" s="1003" t="s">
        <v>98</v>
      </c>
      <c r="C31" s="1004">
        <f t="shared" si="0"/>
        <v>75538660.520000011</v>
      </c>
      <c r="D31" s="1005">
        <v>0</v>
      </c>
      <c r="E31" s="1005">
        <v>0</v>
      </c>
      <c r="F31" s="1005">
        <v>0</v>
      </c>
      <c r="G31" s="1005">
        <v>32304560.660000004</v>
      </c>
      <c r="H31" s="1005">
        <v>43234099.859999999</v>
      </c>
    </row>
    <row r="32" spans="1:11" ht="15">
      <c r="A32" s="1002">
        <v>28</v>
      </c>
      <c r="B32" s="1003" t="s">
        <v>97</v>
      </c>
      <c r="C32" s="1004">
        <f t="shared" si="0"/>
        <v>65746073.510000005</v>
      </c>
      <c r="D32" s="1005">
        <v>0</v>
      </c>
      <c r="E32" s="1005">
        <v>0</v>
      </c>
      <c r="F32" s="1005">
        <v>0</v>
      </c>
      <c r="G32" s="1005">
        <v>0</v>
      </c>
      <c r="H32" s="1005">
        <v>65746073.510000005</v>
      </c>
    </row>
    <row r="33" spans="1:11" ht="15">
      <c r="A33" s="1002">
        <v>29</v>
      </c>
      <c r="B33" s="1003" t="s">
        <v>76</v>
      </c>
      <c r="C33" s="1004">
        <f t="shared" si="0"/>
        <v>40803540.200000003</v>
      </c>
      <c r="D33" s="1005">
        <v>0</v>
      </c>
      <c r="E33" s="1005">
        <v>0</v>
      </c>
      <c r="F33" s="1005">
        <v>0</v>
      </c>
      <c r="G33" s="1005">
        <v>0</v>
      </c>
      <c r="H33" s="1005">
        <v>40803540.200000003</v>
      </c>
    </row>
    <row r="34" spans="1:11" s="1016" customFormat="1" ht="18" customHeight="1">
      <c r="A34" s="1009" t="s">
        <v>1</v>
      </c>
      <c r="B34" s="1010" t="s">
        <v>1</v>
      </c>
      <c r="C34" s="1011">
        <f t="shared" ref="C34:H34" si="1">SUM(C5:C33)</f>
        <v>576757347516.82996</v>
      </c>
      <c r="D34" s="1012">
        <f t="shared" si="1"/>
        <v>69980991287.690002</v>
      </c>
      <c r="E34" s="1012">
        <f t="shared" si="1"/>
        <v>178992050279.08002</v>
      </c>
      <c r="F34" s="1012">
        <f t="shared" si="1"/>
        <v>169951639552.61996</v>
      </c>
      <c r="G34" s="1012">
        <f t="shared" si="1"/>
        <v>107379267776.09001</v>
      </c>
      <c r="H34" s="1012">
        <f t="shared" si="1"/>
        <v>50453398621.349991</v>
      </c>
      <c r="I34" s="1014"/>
      <c r="J34" s="1015"/>
      <c r="K34" s="1013"/>
    </row>
    <row r="35" spans="1:11" ht="5.25" customHeight="1">
      <c r="B35" s="775"/>
      <c r="C35" s="1017"/>
      <c r="D35" s="1017"/>
      <c r="E35" s="1017"/>
      <c r="F35" s="1017"/>
      <c r="G35" s="1018"/>
      <c r="H35" s="1018"/>
    </row>
    <row r="36" spans="1:11" ht="15">
      <c r="B36" s="856"/>
      <c r="C36" s="1019"/>
      <c r="D36" s="1019"/>
      <c r="E36" s="1019"/>
      <c r="F36" s="1019"/>
      <c r="G36" s="856"/>
      <c r="H36" s="1018"/>
    </row>
    <row r="37" spans="1:11" ht="15">
      <c r="B37" s="856"/>
      <c r="C37" s="1019"/>
      <c r="D37" s="1019"/>
      <c r="E37" s="1019"/>
      <c r="F37" s="1019"/>
      <c r="G37" s="856"/>
      <c r="H37" s="1018"/>
    </row>
    <row r="38" spans="1:11">
      <c r="B38" s="856"/>
      <c r="C38" s="1019"/>
      <c r="D38" s="1019"/>
      <c r="E38" s="1019"/>
      <c r="F38" s="1019"/>
      <c r="G38" s="856"/>
      <c r="H38" s="856"/>
    </row>
    <row r="39" spans="1:11">
      <c r="B39" s="856"/>
      <c r="C39" s="1019"/>
      <c r="D39" s="1019"/>
      <c r="E39" s="1019"/>
      <c r="F39" s="1019"/>
      <c r="G39" s="856"/>
      <c r="H39" s="856"/>
    </row>
    <row r="40" spans="1:11">
      <c r="B40" s="856"/>
      <c r="C40" s="1019"/>
      <c r="D40" s="1019"/>
      <c r="E40" s="1019"/>
      <c r="F40" s="1019"/>
      <c r="G40" s="856"/>
      <c r="H40" s="856"/>
    </row>
    <row r="41" spans="1:11">
      <c r="B41" s="856"/>
      <c r="C41" s="1019"/>
      <c r="D41" s="1019"/>
      <c r="E41" s="1019"/>
      <c r="F41" s="1019"/>
      <c r="G41" s="856"/>
      <c r="H41" s="856"/>
    </row>
    <row r="42" spans="1:11">
      <c r="B42" s="856"/>
      <c r="C42" s="1019"/>
      <c r="D42" s="1019"/>
      <c r="E42" s="1019"/>
      <c r="F42" s="1019"/>
      <c r="G42" s="856"/>
      <c r="H42" s="856"/>
    </row>
    <row r="43" spans="1:11">
      <c r="B43" s="856"/>
      <c r="C43" s="1019"/>
      <c r="D43" s="1019"/>
      <c r="E43" s="1019"/>
      <c r="F43" s="1019"/>
      <c r="G43" s="856"/>
      <c r="H43" s="856"/>
    </row>
    <row r="44" spans="1:11">
      <c r="B44" s="856"/>
      <c r="C44" s="1019"/>
      <c r="D44" s="1019"/>
      <c r="E44" s="1019"/>
      <c r="F44" s="1019"/>
      <c r="G44" s="856"/>
      <c r="H44" s="856"/>
    </row>
    <row r="45" spans="1:11">
      <c r="B45" s="856"/>
      <c r="C45" s="1019"/>
      <c r="D45" s="1019"/>
      <c r="E45" s="1019"/>
      <c r="F45" s="1019"/>
      <c r="G45" s="856"/>
      <c r="H45" s="856"/>
    </row>
    <row r="46" spans="1:11">
      <c r="B46" s="856"/>
      <c r="C46" s="1019"/>
      <c r="D46" s="1019"/>
      <c r="E46" s="1019"/>
      <c r="F46" s="1019"/>
      <c r="G46" s="856"/>
      <c r="H46" s="856"/>
    </row>
    <row r="47" spans="1:11">
      <c r="B47" s="856"/>
      <c r="C47" s="1019"/>
      <c r="D47" s="1019"/>
      <c r="E47" s="1019"/>
      <c r="F47" s="1019"/>
      <c r="G47" s="856"/>
      <c r="H47" s="856"/>
    </row>
    <row r="48" spans="1:11">
      <c r="B48" s="856"/>
      <c r="C48" s="1019"/>
      <c r="D48" s="1019"/>
      <c r="E48" s="1019"/>
      <c r="F48" s="1019"/>
      <c r="G48" s="856"/>
      <c r="H48" s="856"/>
    </row>
    <row r="49" spans="2:8">
      <c r="B49" s="856"/>
      <c r="C49" s="1019"/>
      <c r="D49" s="1019"/>
      <c r="E49" s="1019"/>
      <c r="F49" s="1019"/>
      <c r="G49" s="856"/>
      <c r="H49" s="856"/>
    </row>
    <row r="50" spans="2:8">
      <c r="B50" s="856"/>
      <c r="C50" s="1019"/>
      <c r="D50" s="1019"/>
      <c r="E50" s="1019"/>
      <c r="F50" s="1019"/>
      <c r="G50" s="856"/>
      <c r="H50" s="856"/>
    </row>
    <row r="51" spans="2:8">
      <c r="B51" s="856"/>
      <c r="C51" s="1019"/>
      <c r="D51" s="1019"/>
      <c r="E51" s="1019"/>
      <c r="F51" s="1019"/>
      <c r="G51" s="856"/>
      <c r="H51" s="856"/>
    </row>
    <row r="52" spans="2:8">
      <c r="B52" s="856"/>
      <c r="C52" s="1019"/>
      <c r="D52" s="1019"/>
      <c r="E52" s="1019"/>
      <c r="F52" s="1019"/>
      <c r="G52" s="856"/>
      <c r="H52" s="856"/>
    </row>
    <row r="53" spans="2:8">
      <c r="B53" s="856"/>
      <c r="C53" s="1019"/>
      <c r="D53" s="1019"/>
      <c r="E53" s="1019"/>
      <c r="F53" s="1019"/>
      <c r="G53" s="856"/>
      <c r="H53" s="856"/>
    </row>
    <row r="54" spans="2:8">
      <c r="B54" s="856"/>
      <c r="C54" s="1019"/>
      <c r="D54" s="1019"/>
      <c r="E54" s="1019"/>
      <c r="F54" s="1019"/>
      <c r="G54" s="856"/>
      <c r="H54" s="856"/>
    </row>
    <row r="55" spans="2:8">
      <c r="B55" s="856"/>
      <c r="C55" s="1019"/>
      <c r="D55" s="1019"/>
      <c r="E55" s="1019"/>
      <c r="F55" s="1019"/>
      <c r="G55" s="856"/>
      <c r="H55" s="856"/>
    </row>
    <row r="56" spans="2:8">
      <c r="B56" s="856"/>
      <c r="C56" s="1019"/>
      <c r="D56" s="1019"/>
      <c r="E56" s="1019"/>
      <c r="F56" s="1019"/>
      <c r="G56" s="856"/>
      <c r="H56" s="856"/>
    </row>
    <row r="57" spans="2:8">
      <c r="B57" s="856"/>
      <c r="C57" s="1019"/>
      <c r="D57" s="1019"/>
      <c r="E57" s="1019"/>
      <c r="F57" s="1019"/>
      <c r="G57" s="856"/>
      <c r="H57" s="856"/>
    </row>
    <row r="58" spans="2:8">
      <c r="B58" s="856"/>
      <c r="C58" s="1019"/>
      <c r="D58" s="1019"/>
      <c r="E58" s="1019"/>
      <c r="F58" s="1019"/>
      <c r="G58" s="856"/>
      <c r="H58" s="856"/>
    </row>
    <row r="59" spans="2:8">
      <c r="B59" s="856"/>
      <c r="C59" s="1019"/>
      <c r="D59" s="1019"/>
      <c r="E59" s="1019"/>
      <c r="F59" s="1019"/>
      <c r="G59" s="856"/>
      <c r="H59" s="856"/>
    </row>
    <row r="68" spans="2:2" ht="15.75" customHeight="1"/>
    <row r="69" spans="2:2" ht="13.5" customHeight="1">
      <c r="B69" s="812" t="s">
        <v>6</v>
      </c>
    </row>
  </sheetData>
  <sortState ref="B4:K32">
    <sortCondition descending="1" ref="C4:C32"/>
  </sortState>
  <mergeCells count="2">
    <mergeCell ref="A1:H1"/>
    <mergeCell ref="A2:H2"/>
  </mergeCells>
  <conditionalFormatting sqref="E6:F16 E24:F25 E29:F29 D6:D10 D12:D20 D22 D25 E18:F20 D5:F5">
    <cfRule type="cellIs" dxfId="317" priority="5" operator="equal">
      <formula>0</formula>
    </cfRule>
  </conditionalFormatting>
  <conditionalFormatting sqref="D5:H33">
    <cfRule type="cellIs" dxfId="316" priority="1" operator="equal">
      <formula>0</formula>
    </cfRule>
  </conditionalFormatting>
  <printOptions horizontalCentered="1" verticalCentered="1"/>
  <pageMargins left="0.39370078740157483" right="0.39370078740157483" top="0.23622047244094491" bottom="0.23622047244094491" header="0.25" footer="0.31496062992125984"/>
  <pageSetup scale="45" orientation="landscape" r:id="rId1"/>
  <drawing r:id="rId2"/>
  <tableParts count="1">
    <tablePart r:id="rId3"/>
  </tablePart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57"/>
  <sheetViews>
    <sheetView showGridLines="0" view="pageBreakPreview" zoomScale="85" zoomScaleNormal="100" zoomScaleSheetLayoutView="85" workbookViewId="0">
      <selection activeCell="C5" sqref="C5"/>
    </sheetView>
  </sheetViews>
  <sheetFormatPr baseColWidth="10" defaultColWidth="11.5703125" defaultRowHeight="15"/>
  <cols>
    <col min="1" max="1" width="7.42578125" style="565" customWidth="1"/>
    <col min="2" max="2" width="46.5703125" style="22" customWidth="1"/>
    <col min="3" max="3" width="17.7109375" style="21" customWidth="1"/>
    <col min="4" max="4" width="15.42578125" style="21" customWidth="1"/>
    <col min="5" max="5" width="19.42578125" style="21" customWidth="1"/>
    <col min="6" max="8" width="20.140625" style="21" customWidth="1"/>
    <col min="9" max="12" width="20.140625" style="191" customWidth="1"/>
    <col min="13" max="13" width="24.28515625" style="191" customWidth="1"/>
    <col min="14" max="14" width="21.42578125" style="191" customWidth="1"/>
    <col min="15" max="15" width="21.42578125" style="478" customWidth="1"/>
    <col min="16" max="16" width="14.28515625" style="481" customWidth="1"/>
    <col min="17" max="16384" width="11.5703125" style="191"/>
  </cols>
  <sheetData>
    <row r="1" spans="1:17" ht="58.5" customHeight="1">
      <c r="A1" s="2173" t="s">
        <v>853</v>
      </c>
      <c r="B1" s="2173"/>
      <c r="C1" s="2173"/>
      <c r="D1" s="2173"/>
      <c r="E1" s="2173"/>
      <c r="F1" s="2173"/>
      <c r="G1" s="2173"/>
      <c r="H1" s="2173"/>
      <c r="I1" s="2173"/>
      <c r="J1" s="2173"/>
      <c r="K1" s="2173"/>
      <c r="L1" s="2173"/>
      <c r="M1" s="403"/>
      <c r="Q1" s="79"/>
    </row>
    <row r="2" spans="1:17" ht="31.5" customHeight="1">
      <c r="A2" s="2173" t="str">
        <f>+'Resumen EEp'!O2</f>
        <v>Período:  Diciembre 2007 - Noviembre 2022</v>
      </c>
      <c r="B2" s="2173"/>
      <c r="C2" s="2173"/>
      <c r="D2" s="2173"/>
      <c r="E2" s="2173"/>
      <c r="F2" s="2173"/>
      <c r="G2" s="2173"/>
      <c r="H2" s="2173"/>
      <c r="I2" s="2173"/>
      <c r="J2" s="2173"/>
      <c r="K2" s="2173"/>
      <c r="L2" s="2173"/>
      <c r="M2" s="403"/>
      <c r="Q2" s="79"/>
    </row>
    <row r="3" spans="1:17" ht="15.75" customHeight="1">
      <c r="B3" s="487"/>
      <c r="C3" s="487"/>
      <c r="D3" s="487"/>
      <c r="E3" s="487"/>
      <c r="F3" s="487"/>
      <c r="G3" s="487"/>
      <c r="H3" s="487"/>
      <c r="I3" s="487"/>
      <c r="J3" s="487"/>
      <c r="K3" s="487"/>
      <c r="L3" s="487"/>
      <c r="M3" s="403"/>
      <c r="Q3" s="79"/>
    </row>
    <row r="4" spans="1:17" s="73" customFormat="1" ht="43.5" customHeight="1">
      <c r="A4" s="125" t="s">
        <v>296</v>
      </c>
      <c r="B4" s="125" t="s">
        <v>61</v>
      </c>
      <c r="C4" s="566" t="s">
        <v>833</v>
      </c>
      <c r="D4" s="567" t="s">
        <v>834</v>
      </c>
      <c r="E4" s="573"/>
      <c r="F4" s="487"/>
      <c r="G4" s="573"/>
      <c r="H4" s="487"/>
      <c r="I4" s="487"/>
      <c r="J4" s="487"/>
      <c r="K4" s="487"/>
      <c r="L4" s="487"/>
      <c r="M4" s="414"/>
      <c r="N4" s="191"/>
      <c r="O4" s="478"/>
      <c r="P4" s="482"/>
      <c r="Q4" s="191"/>
    </row>
    <row r="5" spans="1:17" ht="15.75" customHeight="1">
      <c r="A5" s="362">
        <v>1</v>
      </c>
      <c r="B5" s="568" t="s">
        <v>851</v>
      </c>
      <c r="C5" s="569">
        <v>1275405</v>
      </c>
      <c r="D5" s="570">
        <f>+C5/$C$22</f>
        <v>0.29727350407030489</v>
      </c>
      <c r="E5" s="573"/>
      <c r="F5" s="487"/>
      <c r="G5" s="573"/>
      <c r="H5" s="487"/>
      <c r="I5" s="487"/>
      <c r="J5" s="487"/>
      <c r="K5" s="487"/>
      <c r="L5" s="487"/>
      <c r="M5" s="415"/>
      <c r="O5" s="479"/>
    </row>
    <row r="6" spans="1:17" ht="15.75" customHeight="1">
      <c r="A6" s="362">
        <v>2</v>
      </c>
      <c r="B6" s="568" t="s">
        <v>848</v>
      </c>
      <c r="C6" s="569">
        <v>1260845</v>
      </c>
      <c r="D6" s="570">
        <f t="shared" ref="D6:D21" si="0">+C6/$C$22</f>
        <v>0.29387983522059546</v>
      </c>
      <c r="E6" s="573"/>
      <c r="F6" s="487"/>
      <c r="G6" s="573"/>
      <c r="H6" s="487"/>
      <c r="I6" s="487"/>
      <c r="J6" s="487"/>
      <c r="K6" s="487"/>
      <c r="L6" s="487"/>
      <c r="M6" s="415"/>
    </row>
    <row r="7" spans="1:17" ht="15.75" customHeight="1">
      <c r="A7" s="362">
        <v>3</v>
      </c>
      <c r="B7" s="568" t="s">
        <v>835</v>
      </c>
      <c r="C7" s="569">
        <v>570296</v>
      </c>
      <c r="D7" s="570">
        <f t="shared" si="0"/>
        <v>0.13292553367540397</v>
      </c>
      <c r="E7" s="573"/>
      <c r="F7" s="487"/>
      <c r="G7" s="573"/>
      <c r="H7" s="487"/>
      <c r="I7" s="487"/>
      <c r="J7" s="487"/>
      <c r="K7" s="487"/>
      <c r="L7" s="487"/>
      <c r="M7" s="416"/>
      <c r="O7" s="479"/>
    </row>
    <row r="8" spans="1:17" ht="15.75" customHeight="1">
      <c r="A8" s="362">
        <v>4</v>
      </c>
      <c r="B8" s="568" t="s">
        <v>836</v>
      </c>
      <c r="C8" s="569">
        <v>311806</v>
      </c>
      <c r="D8" s="570">
        <f t="shared" si="0"/>
        <v>7.2676257510473519E-2</v>
      </c>
      <c r="E8" s="573"/>
      <c r="F8" s="487"/>
      <c r="G8" s="573"/>
      <c r="H8" s="487"/>
      <c r="I8" s="487"/>
      <c r="J8" s="487"/>
      <c r="K8" s="487"/>
      <c r="L8" s="487"/>
      <c r="O8" s="479"/>
    </row>
    <row r="9" spans="1:17" ht="15.75" customHeight="1">
      <c r="A9" s="362">
        <v>5</v>
      </c>
      <c r="B9" s="568" t="s">
        <v>837</v>
      </c>
      <c r="C9" s="569">
        <v>207716</v>
      </c>
      <c r="D9" s="570">
        <f t="shared" si="0"/>
        <v>4.8414788378175914E-2</v>
      </c>
      <c r="E9" s="573"/>
      <c r="F9" s="487"/>
      <c r="G9" s="487"/>
      <c r="H9" s="487"/>
      <c r="I9" s="487"/>
      <c r="J9" s="487"/>
      <c r="K9" s="487"/>
      <c r="L9" s="487"/>
      <c r="M9" s="189"/>
    </row>
    <row r="10" spans="1:17" ht="15.75" customHeight="1">
      <c r="A10" s="362">
        <v>6</v>
      </c>
      <c r="B10" s="568" t="s">
        <v>838</v>
      </c>
      <c r="C10" s="569">
        <v>147632</v>
      </c>
      <c r="D10" s="570">
        <f t="shared" si="0"/>
        <v>3.4410310413482185E-2</v>
      </c>
      <c r="E10" s="573"/>
      <c r="F10" s="487"/>
      <c r="G10" s="487"/>
      <c r="H10" s="487"/>
      <c r="I10" s="487"/>
      <c r="J10" s="487"/>
      <c r="K10" s="487"/>
      <c r="L10" s="487"/>
      <c r="M10" s="417"/>
      <c r="N10" s="402"/>
      <c r="O10" s="479"/>
    </row>
    <row r="11" spans="1:17" ht="15.75" customHeight="1">
      <c r="A11" s="362">
        <v>7</v>
      </c>
      <c r="B11" s="568" t="s">
        <v>839</v>
      </c>
      <c r="C11" s="569">
        <v>83005</v>
      </c>
      <c r="D11" s="570">
        <f t="shared" si="0"/>
        <v>1.9346942504816632E-2</v>
      </c>
      <c r="E11" s="573"/>
      <c r="F11" s="487"/>
      <c r="G11" s="487"/>
      <c r="H11" s="487"/>
      <c r="I11" s="487"/>
      <c r="J11" s="487"/>
      <c r="K11" s="487"/>
      <c r="L11" s="487"/>
      <c r="M11" s="402"/>
      <c r="N11" s="402"/>
      <c r="O11" s="479"/>
    </row>
    <row r="12" spans="1:17" ht="15.75" customHeight="1">
      <c r="A12" s="362">
        <v>8</v>
      </c>
      <c r="B12" s="568" t="s">
        <v>840</v>
      </c>
      <c r="C12" s="569">
        <v>80455</v>
      </c>
      <c r="D12" s="570">
        <f t="shared" si="0"/>
        <v>1.8752584292813953E-2</v>
      </c>
      <c r="E12" s="573"/>
      <c r="F12" s="487"/>
      <c r="G12" s="487"/>
      <c r="H12" s="487"/>
      <c r="I12" s="487"/>
      <c r="J12" s="487"/>
      <c r="K12" s="487"/>
      <c r="L12" s="487"/>
      <c r="M12" s="402"/>
      <c r="N12" s="402"/>
    </row>
    <row r="13" spans="1:17" ht="15.75" customHeight="1">
      <c r="A13" s="362">
        <v>9</v>
      </c>
      <c r="B13" s="568" t="s">
        <v>841</v>
      </c>
      <c r="C13" s="569">
        <v>74134</v>
      </c>
      <c r="D13" s="570">
        <f t="shared" si="0"/>
        <v>1.7279275172002603E-2</v>
      </c>
      <c r="E13" s="573"/>
      <c r="F13" s="487"/>
      <c r="G13" s="487"/>
      <c r="H13" s="487"/>
      <c r="I13" s="487"/>
      <c r="J13" s="487"/>
      <c r="K13" s="487"/>
      <c r="L13" s="487"/>
      <c r="M13" s="402"/>
      <c r="N13" s="402"/>
      <c r="O13" s="479"/>
    </row>
    <row r="14" spans="1:17" ht="15.75" customHeight="1">
      <c r="A14" s="362">
        <v>10</v>
      </c>
      <c r="B14" s="568" t="s">
        <v>842</v>
      </c>
      <c r="C14" s="569">
        <v>68860</v>
      </c>
      <c r="D14" s="570">
        <f t="shared" si="0"/>
        <v>1.6050002540590004E-2</v>
      </c>
      <c r="E14" s="573"/>
      <c r="F14" s="487"/>
      <c r="G14" s="487"/>
      <c r="H14" s="487"/>
      <c r="I14" s="487"/>
      <c r="J14" s="487"/>
      <c r="K14" s="487"/>
      <c r="L14" s="487"/>
      <c r="M14" s="402"/>
      <c r="N14" s="402"/>
      <c r="O14" s="479"/>
    </row>
    <row r="15" spans="1:17" ht="15.75" customHeight="1">
      <c r="A15" s="362">
        <v>11</v>
      </c>
      <c r="B15" s="568" t="s">
        <v>843</v>
      </c>
      <c r="C15" s="569">
        <v>38335</v>
      </c>
      <c r="D15" s="570">
        <f t="shared" si="0"/>
        <v>8.9351851204402827E-3</v>
      </c>
      <c r="E15" s="573"/>
      <c r="F15" s="573"/>
      <c r="G15" s="573"/>
      <c r="H15" s="573"/>
      <c r="I15" s="487"/>
      <c r="J15" s="487"/>
      <c r="K15" s="487"/>
      <c r="L15" s="487"/>
      <c r="M15" s="402"/>
      <c r="N15" s="402"/>
    </row>
    <row r="16" spans="1:17" ht="15.75" customHeight="1">
      <c r="A16" s="362">
        <v>12</v>
      </c>
      <c r="B16" s="568" t="s">
        <v>844</v>
      </c>
      <c r="C16" s="569">
        <v>36097</v>
      </c>
      <c r="D16" s="570">
        <f t="shared" si="0"/>
        <v>8.4135483837885182E-3</v>
      </c>
      <c r="E16" s="573"/>
      <c r="F16" s="573"/>
      <c r="G16" s="573"/>
      <c r="H16" s="573"/>
      <c r="I16" s="487"/>
      <c r="J16" s="487"/>
      <c r="K16" s="487"/>
      <c r="L16" s="487"/>
      <c r="M16" s="402"/>
      <c r="N16" s="402"/>
      <c r="O16" s="479"/>
    </row>
    <row r="17" spans="1:17" ht="15.75" customHeight="1">
      <c r="A17" s="362">
        <v>13</v>
      </c>
      <c r="B17" s="568" t="s">
        <v>852</v>
      </c>
      <c r="C17" s="569">
        <v>34619</v>
      </c>
      <c r="D17" s="570">
        <f t="shared" si="0"/>
        <v>8.0690537024787293E-3</v>
      </c>
      <c r="E17" s="573"/>
      <c r="F17" s="573"/>
      <c r="G17" s="573"/>
      <c r="H17" s="573"/>
      <c r="I17" s="487"/>
      <c r="J17" s="487"/>
      <c r="K17" s="487"/>
      <c r="L17" s="487"/>
      <c r="M17" s="402"/>
      <c r="N17" s="402"/>
      <c r="O17" s="479"/>
    </row>
    <row r="18" spans="1:17" ht="15.75" customHeight="1">
      <c r="A18" s="362">
        <v>14</v>
      </c>
      <c r="B18" s="568" t="s">
        <v>849</v>
      </c>
      <c r="C18" s="569">
        <v>33960</v>
      </c>
      <c r="D18" s="570">
        <f t="shared" si="0"/>
        <v>7.9154528939650963E-3</v>
      </c>
      <c r="E18" s="573"/>
      <c r="F18" s="573"/>
      <c r="G18" s="573"/>
      <c r="H18" s="573"/>
      <c r="I18" s="487"/>
      <c r="J18" s="487"/>
      <c r="K18" s="487"/>
      <c r="L18" s="487"/>
      <c r="M18" s="402"/>
      <c r="N18" s="402"/>
    </row>
    <row r="19" spans="1:17" ht="15.75" customHeight="1">
      <c r="A19" s="362">
        <v>15</v>
      </c>
      <c r="B19" s="568" t="s">
        <v>845</v>
      </c>
      <c r="C19" s="569">
        <v>32797</v>
      </c>
      <c r="D19" s="570">
        <f t="shared" si="0"/>
        <v>7.6443789329615217E-3</v>
      </c>
      <c r="E19" s="573"/>
      <c r="F19" s="573"/>
      <c r="G19" s="573"/>
      <c r="H19" s="573"/>
      <c r="I19" s="487"/>
      <c r="J19" s="487"/>
      <c r="K19" s="487"/>
      <c r="L19" s="487"/>
      <c r="M19" s="402"/>
      <c r="N19" s="402"/>
      <c r="O19" s="479"/>
    </row>
    <row r="20" spans="1:17" ht="15.75" customHeight="1">
      <c r="A20" s="362">
        <v>16</v>
      </c>
      <c r="B20" s="568" t="s">
        <v>846</v>
      </c>
      <c r="C20" s="569">
        <v>26836</v>
      </c>
      <c r="D20" s="570">
        <f t="shared" si="0"/>
        <v>6.2549792067858462E-3</v>
      </c>
      <c r="E20" s="573"/>
      <c r="F20" s="573"/>
      <c r="G20" s="573"/>
      <c r="H20" s="573"/>
      <c r="I20" s="487"/>
      <c r="J20" s="487"/>
      <c r="K20" s="487"/>
      <c r="L20" s="487"/>
      <c r="M20" s="402"/>
      <c r="N20" s="402"/>
      <c r="O20" s="479"/>
    </row>
    <row r="21" spans="1:17" ht="15.75" customHeight="1">
      <c r="A21" s="362">
        <v>17</v>
      </c>
      <c r="B21" s="568" t="s">
        <v>847</v>
      </c>
      <c r="C21" s="569">
        <v>7544</v>
      </c>
      <c r="D21" s="570">
        <f t="shared" si="0"/>
        <v>1.7583679809208682E-3</v>
      </c>
      <c r="E21" s="573"/>
      <c r="F21" s="573"/>
      <c r="G21" s="573"/>
      <c r="H21" s="573"/>
      <c r="I21" s="487"/>
      <c r="J21" s="487"/>
      <c r="K21" s="487"/>
      <c r="L21" s="487"/>
      <c r="M21" s="402"/>
      <c r="N21" s="402"/>
      <c r="P21" s="483"/>
      <c r="Q21" s="402"/>
    </row>
    <row r="22" spans="1:17" s="267" customFormat="1" ht="18" customHeight="1">
      <c r="A22" s="125" t="s">
        <v>1</v>
      </c>
      <c r="B22" s="574" t="s">
        <v>1</v>
      </c>
      <c r="C22" s="571">
        <f>SUM(C5:C21)</f>
        <v>4290342</v>
      </c>
      <c r="D22" s="572">
        <f>SUM(D5:D21)</f>
        <v>0.99999999999999978</v>
      </c>
      <c r="E22" s="573"/>
      <c r="F22" s="487"/>
      <c r="G22" s="487"/>
      <c r="H22" s="487"/>
      <c r="I22" s="487"/>
      <c r="J22" s="487"/>
      <c r="K22" s="487"/>
      <c r="L22" s="487"/>
      <c r="M22" s="266"/>
      <c r="N22" s="266"/>
      <c r="O22" s="480"/>
      <c r="P22" s="484"/>
      <c r="Q22" s="266"/>
    </row>
    <row r="23" spans="1:17" ht="5.25" customHeight="1">
      <c r="B23" s="100"/>
      <c r="C23" s="209"/>
      <c r="D23" s="209"/>
      <c r="E23" s="487"/>
      <c r="F23" s="487"/>
      <c r="G23" s="487"/>
      <c r="H23" s="487"/>
      <c r="I23" s="487"/>
      <c r="J23" s="487"/>
      <c r="K23" s="487"/>
      <c r="L23" s="487"/>
    </row>
    <row r="24" spans="1:17" ht="18.75">
      <c r="A24" s="2174" t="s">
        <v>850</v>
      </c>
      <c r="B24" s="2174"/>
      <c r="C24" s="2174"/>
      <c r="D24" s="2174"/>
      <c r="E24" s="210"/>
      <c r="F24" s="210"/>
      <c r="G24" s="210"/>
      <c r="H24" s="258"/>
      <c r="I24" s="189"/>
      <c r="J24" s="56"/>
      <c r="K24" s="56"/>
      <c r="L24" s="190"/>
    </row>
    <row r="25" spans="1:17" ht="15.75">
      <c r="B25" s="82"/>
      <c r="C25" s="210"/>
      <c r="D25" s="210"/>
      <c r="E25" s="210"/>
      <c r="F25" s="210"/>
      <c r="G25" s="210"/>
      <c r="H25" s="258"/>
      <c r="I25" s="189"/>
      <c r="J25" s="56"/>
      <c r="K25" s="56"/>
      <c r="L25" s="190"/>
    </row>
    <row r="26" spans="1:17">
      <c r="B26" s="82"/>
      <c r="C26" s="210"/>
      <c r="D26" s="210"/>
      <c r="E26" s="210"/>
      <c r="F26" s="210"/>
      <c r="G26" s="210"/>
      <c r="H26" s="258"/>
      <c r="I26" s="189"/>
      <c r="J26" s="189"/>
      <c r="K26" s="189"/>
      <c r="L26" s="190"/>
    </row>
    <row r="27" spans="1:17">
      <c r="B27" s="82"/>
      <c r="C27" s="210"/>
      <c r="D27" s="210"/>
      <c r="E27" s="210"/>
      <c r="F27" s="210"/>
      <c r="G27" s="210"/>
      <c r="H27" s="258"/>
      <c r="I27" s="189"/>
      <c r="J27" s="189"/>
      <c r="K27" s="189"/>
      <c r="L27" s="190"/>
    </row>
    <row r="28" spans="1:17">
      <c r="B28" s="82"/>
      <c r="C28" s="210"/>
      <c r="D28" s="210"/>
      <c r="E28" s="210"/>
      <c r="F28" s="210"/>
      <c r="G28" s="210"/>
      <c r="H28" s="258"/>
      <c r="I28" s="189"/>
      <c r="J28" s="189"/>
      <c r="K28" s="189"/>
      <c r="L28" s="190"/>
    </row>
    <row r="29" spans="1:17">
      <c r="B29" s="82"/>
      <c r="C29" s="210"/>
      <c r="D29" s="210"/>
      <c r="E29" s="210"/>
      <c r="F29" s="210"/>
      <c r="G29" s="210"/>
      <c r="H29" s="258"/>
      <c r="I29" s="189"/>
      <c r="J29" s="189"/>
      <c r="K29" s="189"/>
      <c r="L29" s="190"/>
    </row>
    <row r="30" spans="1:17">
      <c r="B30" s="82"/>
      <c r="C30" s="210"/>
      <c r="D30" s="210"/>
      <c r="E30" s="210"/>
      <c r="F30" s="210"/>
      <c r="G30" s="210"/>
      <c r="H30" s="258"/>
      <c r="I30" s="189"/>
      <c r="J30" s="189"/>
      <c r="K30" s="189"/>
      <c r="L30" s="190"/>
    </row>
    <row r="31" spans="1:17">
      <c r="B31" s="82"/>
      <c r="C31" s="210"/>
      <c r="D31" s="210"/>
      <c r="E31" s="210"/>
      <c r="F31" s="210"/>
      <c r="G31" s="210"/>
      <c r="H31" s="258"/>
      <c r="I31" s="189"/>
      <c r="J31" s="189"/>
      <c r="K31" s="189"/>
      <c r="L31" s="190"/>
    </row>
    <row r="32" spans="1:17">
      <c r="B32" s="82"/>
      <c r="C32" s="210"/>
      <c r="D32" s="210"/>
      <c r="E32" s="210"/>
      <c r="F32" s="210"/>
      <c r="G32" s="210"/>
      <c r="H32" s="258"/>
      <c r="I32" s="189"/>
      <c r="J32" s="189"/>
      <c r="K32" s="189"/>
      <c r="L32" s="190"/>
    </row>
    <row r="33" spans="2:12">
      <c r="B33" s="82"/>
      <c r="C33" s="210"/>
      <c r="D33" s="210"/>
      <c r="E33" s="210"/>
      <c r="F33" s="210"/>
      <c r="G33" s="210"/>
      <c r="H33" s="258"/>
      <c r="I33" s="189"/>
      <c r="J33" s="189"/>
      <c r="K33" s="189"/>
      <c r="L33" s="190"/>
    </row>
    <row r="34" spans="2:12">
      <c r="B34" s="82"/>
      <c r="C34" s="210"/>
      <c r="D34" s="210"/>
      <c r="E34" s="210"/>
      <c r="F34" s="210"/>
      <c r="G34" s="210"/>
      <c r="H34" s="258"/>
      <c r="I34" s="189"/>
      <c r="J34" s="189"/>
      <c r="K34" s="189"/>
      <c r="L34" s="190"/>
    </row>
    <row r="35" spans="2:12">
      <c r="B35" s="82"/>
      <c r="C35" s="210"/>
      <c r="D35" s="210"/>
      <c r="E35" s="210"/>
      <c r="F35" s="210"/>
      <c r="G35" s="210"/>
      <c r="H35" s="258"/>
      <c r="I35" s="189"/>
      <c r="J35" s="189"/>
      <c r="K35" s="189"/>
      <c r="L35" s="190"/>
    </row>
    <row r="36" spans="2:12">
      <c r="B36" s="82"/>
      <c r="C36" s="210"/>
      <c r="D36" s="210"/>
      <c r="E36" s="210"/>
      <c r="F36" s="210"/>
      <c r="G36" s="210"/>
      <c r="H36" s="258"/>
      <c r="I36" s="189"/>
      <c r="J36" s="189"/>
      <c r="K36" s="189"/>
      <c r="L36" s="190"/>
    </row>
    <row r="37" spans="2:12">
      <c r="B37" s="82"/>
      <c r="C37" s="210"/>
      <c r="D37" s="210"/>
      <c r="E37" s="210"/>
      <c r="F37" s="210"/>
      <c r="G37" s="210"/>
      <c r="H37" s="258"/>
      <c r="I37" s="189"/>
      <c r="J37" s="189"/>
      <c r="K37" s="189"/>
      <c r="L37" s="190"/>
    </row>
    <row r="38" spans="2:12">
      <c r="B38" s="82"/>
      <c r="C38" s="210"/>
      <c r="D38" s="210"/>
      <c r="E38" s="210"/>
      <c r="F38" s="210"/>
      <c r="G38" s="210"/>
      <c r="H38" s="258"/>
      <c r="I38" s="189"/>
      <c r="J38" s="189"/>
      <c r="K38" s="189"/>
      <c r="L38" s="190"/>
    </row>
    <row r="39" spans="2:12">
      <c r="B39" s="82"/>
      <c r="C39" s="210"/>
      <c r="D39" s="210"/>
      <c r="E39" s="210"/>
      <c r="F39" s="210"/>
      <c r="G39" s="210"/>
      <c r="H39" s="258"/>
      <c r="I39" s="189"/>
      <c r="J39" s="189"/>
      <c r="K39" s="189"/>
      <c r="L39" s="190"/>
    </row>
    <row r="40" spans="2:12">
      <c r="B40" s="82"/>
      <c r="C40" s="210"/>
      <c r="D40" s="210"/>
      <c r="E40" s="210"/>
      <c r="F40" s="210"/>
      <c r="G40" s="210"/>
      <c r="H40" s="258"/>
      <c r="I40" s="189"/>
      <c r="J40" s="189"/>
      <c r="K40" s="189"/>
      <c r="L40" s="190"/>
    </row>
    <row r="41" spans="2:12">
      <c r="B41" s="82"/>
      <c r="C41" s="210"/>
      <c r="D41" s="210"/>
      <c r="E41" s="210"/>
      <c r="F41" s="210"/>
      <c r="G41" s="210"/>
      <c r="H41" s="258"/>
      <c r="I41" s="189"/>
      <c r="J41" s="189"/>
      <c r="K41" s="189"/>
      <c r="L41" s="190"/>
    </row>
    <row r="42" spans="2:12">
      <c r="B42" s="82"/>
      <c r="C42" s="210"/>
      <c r="D42" s="210"/>
      <c r="E42" s="210"/>
      <c r="F42" s="210"/>
      <c r="G42" s="210"/>
      <c r="H42" s="258"/>
      <c r="I42" s="189"/>
      <c r="J42" s="189"/>
      <c r="K42" s="189"/>
      <c r="L42" s="190"/>
    </row>
    <row r="43" spans="2:12">
      <c r="B43" s="82"/>
      <c r="C43" s="210"/>
      <c r="D43" s="210"/>
      <c r="E43" s="210"/>
      <c r="F43" s="210"/>
      <c r="G43" s="210"/>
      <c r="H43" s="258"/>
      <c r="I43" s="189"/>
      <c r="J43" s="189"/>
      <c r="K43" s="189"/>
      <c r="L43" s="190"/>
    </row>
    <row r="44" spans="2:12">
      <c r="B44" s="82"/>
      <c r="C44" s="210"/>
      <c r="D44" s="210"/>
      <c r="E44" s="210"/>
      <c r="F44" s="210"/>
      <c r="G44" s="210"/>
      <c r="H44" s="258"/>
      <c r="I44" s="189"/>
      <c r="J44" s="189"/>
      <c r="K44" s="189"/>
      <c r="L44" s="190"/>
    </row>
    <row r="45" spans="2:12">
      <c r="B45" s="82"/>
      <c r="C45" s="210"/>
      <c r="D45" s="210"/>
      <c r="E45" s="210"/>
      <c r="F45" s="210"/>
      <c r="G45" s="210"/>
      <c r="H45" s="258"/>
      <c r="I45" s="189"/>
      <c r="J45" s="189"/>
      <c r="K45" s="189"/>
      <c r="L45" s="190"/>
    </row>
    <row r="46" spans="2:12">
      <c r="B46" s="82"/>
      <c r="C46" s="210"/>
      <c r="D46" s="210"/>
      <c r="E46" s="210"/>
      <c r="F46" s="210"/>
      <c r="G46" s="210"/>
      <c r="H46" s="258"/>
      <c r="I46" s="189"/>
      <c r="J46" s="189"/>
      <c r="K46" s="189"/>
      <c r="L46" s="190"/>
    </row>
    <row r="47" spans="2:12">
      <c r="B47" s="82"/>
      <c r="C47" s="210"/>
      <c r="D47" s="210"/>
      <c r="E47" s="210"/>
      <c r="F47" s="210"/>
      <c r="G47" s="210"/>
      <c r="H47" s="258"/>
      <c r="I47" s="189"/>
      <c r="J47" s="189"/>
      <c r="K47" s="189"/>
      <c r="L47" s="190"/>
    </row>
    <row r="56" spans="1:17" s="21" customFormat="1" ht="15.75" customHeight="1">
      <c r="A56" s="565"/>
      <c r="B56" s="22"/>
      <c r="I56" s="191"/>
      <c r="J56" s="191"/>
      <c r="K56" s="191"/>
      <c r="L56" s="191"/>
      <c r="M56" s="191"/>
      <c r="N56" s="191"/>
      <c r="O56" s="478"/>
      <c r="P56" s="481"/>
      <c r="Q56" s="191"/>
    </row>
    <row r="57" spans="1:17" s="21" customFormat="1" ht="13.5" customHeight="1">
      <c r="A57" s="565"/>
      <c r="B57" s="25" t="s">
        <v>6</v>
      </c>
      <c r="I57" s="191"/>
      <c r="J57" s="191"/>
      <c r="K57" s="191"/>
      <c r="L57" s="191"/>
      <c r="M57" s="191"/>
      <c r="N57" s="191"/>
      <c r="O57" s="478"/>
      <c r="P57" s="481"/>
      <c r="Q57" s="191"/>
    </row>
  </sheetData>
  <mergeCells count="3">
    <mergeCell ref="A1:L1"/>
    <mergeCell ref="A2:L2"/>
    <mergeCell ref="A24:D24"/>
  </mergeCells>
  <printOptions horizontalCentered="1" verticalCentered="1"/>
  <pageMargins left="0.39370078740157483" right="0.39370078740157483" top="0.23622047244094491" bottom="0.23622047244094491" header="0.25" footer="0.31496062992125984"/>
  <pageSetup scale="45" orientation="landscape"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tabColor rgb="FF00B0F0"/>
  </sheetPr>
  <dimension ref="A1:G45"/>
  <sheetViews>
    <sheetView showGridLines="0" view="pageBreakPreview" zoomScale="70" zoomScaleNormal="85" zoomScaleSheetLayoutView="70" workbookViewId="0">
      <selection activeCell="A4" sqref="A4:C10"/>
    </sheetView>
  </sheetViews>
  <sheetFormatPr baseColWidth="10" defaultColWidth="11.42578125" defaultRowHeight="15"/>
  <cols>
    <col min="1" max="1" width="72.42578125" style="40" customWidth="1"/>
    <col min="2" max="2" width="30.5703125" style="40" customWidth="1"/>
    <col min="3" max="3" width="24.85546875" style="40" customWidth="1"/>
    <col min="4" max="4" width="29.85546875" style="40" customWidth="1"/>
    <col min="5" max="5" width="25" style="40" bestFit="1" customWidth="1"/>
    <col min="6" max="16384" width="11.42578125" style="40"/>
  </cols>
  <sheetData>
    <row r="1" spans="1:7" s="1860" customFormat="1" ht="52.5" customHeight="1">
      <c r="A1" s="2175" t="s">
        <v>891</v>
      </c>
      <c r="B1" s="2175"/>
      <c r="C1" s="2175"/>
      <c r="D1" s="2175"/>
      <c r="E1" s="1759"/>
      <c r="F1" s="1759"/>
    </row>
    <row r="2" spans="1:7" s="1860" customFormat="1" ht="19.5" customHeight="1">
      <c r="A2" s="2176" t="str">
        <f>+'Resumen EEp'!O3</f>
        <v>Período: Noviembre 2022</v>
      </c>
      <c r="B2" s="2176"/>
      <c r="C2" s="2176"/>
      <c r="D2" s="2176"/>
      <c r="E2" s="1759"/>
      <c r="F2" s="1759"/>
    </row>
    <row r="3" spans="1:7" ht="12" customHeight="1">
      <c r="E3" s="191"/>
      <c r="F3" s="191"/>
      <c r="G3" s="192"/>
    </row>
    <row r="4" spans="1:7" s="1472" customFormat="1" ht="24.75" customHeight="1">
      <c r="A4" s="1546" t="s">
        <v>264</v>
      </c>
      <c r="B4" s="1547" t="s">
        <v>132</v>
      </c>
      <c r="C4" s="1548" t="s">
        <v>8</v>
      </c>
      <c r="D4" s="1471"/>
    </row>
    <row r="5" spans="1:7" s="287" customFormat="1" ht="24.75" customHeight="1">
      <c r="A5" s="1020" t="s">
        <v>721</v>
      </c>
      <c r="B5" s="1341">
        <v>1548524499.4000001</v>
      </c>
      <c r="C5" s="1021">
        <f>+B5/$B$9</f>
        <v>0.23637974437388906</v>
      </c>
      <c r="D5" s="346"/>
    </row>
    <row r="6" spans="1:7" s="287" customFormat="1" ht="20.25" customHeight="1">
      <c r="A6" s="1022" t="s">
        <v>242</v>
      </c>
      <c r="B6" s="1341">
        <v>3391833228.6300001</v>
      </c>
      <c r="C6" s="1021">
        <f>+B6/$B$9</f>
        <v>0.51775782162508688</v>
      </c>
      <c r="D6" s="346"/>
      <c r="E6" s="286"/>
      <c r="F6" s="286"/>
    </row>
    <row r="7" spans="1:7" s="287" customFormat="1" ht="20.25" customHeight="1">
      <c r="A7" s="1022" t="s">
        <v>480</v>
      </c>
      <c r="B7" s="1341">
        <v>725995645.32000005</v>
      </c>
      <c r="C7" s="1021">
        <f>+B7/$B$9</f>
        <v>0.11082205358958896</v>
      </c>
      <c r="D7" s="346"/>
      <c r="E7" s="286"/>
      <c r="F7" s="286"/>
    </row>
    <row r="8" spans="1:7" s="287" customFormat="1" ht="20.25" customHeight="1">
      <c r="A8" s="1022" t="s">
        <v>722</v>
      </c>
      <c r="B8" s="1341">
        <v>884649985.67999995</v>
      </c>
      <c r="C8" s="1021">
        <f>+B8/$B$9</f>
        <v>0.13504038041143501</v>
      </c>
      <c r="D8" s="346"/>
      <c r="E8" s="286"/>
      <c r="F8" s="286"/>
    </row>
    <row r="9" spans="1:7" s="285" customFormat="1" ht="24.75" customHeight="1">
      <c r="A9" s="1023" t="s">
        <v>1</v>
      </c>
      <c r="B9" s="1024">
        <f>SUM(B5:B8)</f>
        <v>6551003359.0300007</v>
      </c>
      <c r="C9" s="1025">
        <f>SUM(C5:C8)</f>
        <v>1</v>
      </c>
      <c r="D9" s="346"/>
      <c r="E9" s="286"/>
      <c r="F9" s="286"/>
    </row>
    <row r="10" spans="1:7" ht="21">
      <c r="A10" s="276" t="s">
        <v>451</v>
      </c>
      <c r="B10" s="61"/>
      <c r="C10" s="61"/>
      <c r="D10" s="346"/>
      <c r="E10" s="286"/>
    </row>
    <row r="11" spans="1:7">
      <c r="B11" s="61"/>
      <c r="C11" s="61"/>
      <c r="D11" s="61"/>
    </row>
    <row r="12" spans="1:7">
      <c r="B12" s="61"/>
      <c r="C12" s="61"/>
      <c r="D12" s="61"/>
    </row>
    <row r="13" spans="1:7">
      <c r="B13" s="61"/>
      <c r="C13" s="61"/>
      <c r="D13" s="61"/>
    </row>
    <row r="14" spans="1:7">
      <c r="B14" s="61"/>
      <c r="C14" s="61"/>
      <c r="D14" s="61"/>
    </row>
    <row r="15" spans="1:7">
      <c r="B15" s="61"/>
      <c r="C15" s="61"/>
      <c r="D15" s="61"/>
    </row>
    <row r="16" spans="1:7">
      <c r="B16" s="61"/>
      <c r="C16" s="61"/>
      <c r="D16" s="61"/>
    </row>
    <row r="17" spans="2:7">
      <c r="B17" s="61"/>
      <c r="C17" s="61"/>
      <c r="D17" s="61"/>
    </row>
    <row r="18" spans="2:7">
      <c r="B18" s="61"/>
      <c r="C18" s="61"/>
      <c r="D18" s="61"/>
    </row>
    <row r="19" spans="2:7">
      <c r="B19" s="61"/>
      <c r="C19" s="61"/>
      <c r="D19" s="61"/>
    </row>
    <row r="20" spans="2:7">
      <c r="B20" s="61"/>
      <c r="C20" s="61"/>
      <c r="D20" s="61"/>
    </row>
    <row r="21" spans="2:7">
      <c r="B21" s="61"/>
      <c r="C21" s="61"/>
      <c r="D21" s="61"/>
    </row>
    <row r="22" spans="2:7">
      <c r="B22" s="61"/>
      <c r="C22" s="61"/>
      <c r="D22" s="61"/>
    </row>
    <row r="23" spans="2:7">
      <c r="B23" s="61"/>
      <c r="C23" s="61"/>
      <c r="D23" s="61"/>
    </row>
    <row r="24" spans="2:7">
      <c r="E24" s="61"/>
      <c r="F24" s="61"/>
      <c r="G24" s="61"/>
    </row>
    <row r="25" spans="2:7">
      <c r="E25" s="61"/>
      <c r="F25" s="61"/>
      <c r="G25" s="61"/>
    </row>
    <row r="26" spans="2:7">
      <c r="E26" s="61"/>
      <c r="F26" s="61"/>
      <c r="G26" s="61"/>
    </row>
    <row r="27" spans="2:7">
      <c r="E27" s="61"/>
      <c r="F27" s="61"/>
      <c r="G27" s="61"/>
    </row>
    <row r="28" spans="2:7">
      <c r="E28" s="61"/>
      <c r="F28" s="61"/>
      <c r="G28" s="61"/>
    </row>
    <row r="29" spans="2:7">
      <c r="E29" s="61"/>
      <c r="F29" s="61"/>
      <c r="G29" s="61"/>
    </row>
    <row r="30" spans="2:7">
      <c r="B30" s="61"/>
      <c r="C30" s="61"/>
      <c r="D30" s="61"/>
    </row>
    <row r="31" spans="2:7" ht="28.5">
      <c r="B31" s="61"/>
      <c r="C31" s="61"/>
      <c r="D31" s="62"/>
    </row>
    <row r="32" spans="2:7">
      <c r="B32" s="61"/>
      <c r="C32" s="61"/>
      <c r="D32" s="61"/>
    </row>
    <row r="33" spans="2:4">
      <c r="B33" s="61"/>
    </row>
    <row r="34" spans="2:4">
      <c r="B34" s="61"/>
    </row>
    <row r="35" spans="2:4">
      <c r="B35" s="61"/>
    </row>
    <row r="36" spans="2:4">
      <c r="B36" s="61"/>
    </row>
    <row r="37" spans="2:4">
      <c r="B37" s="61"/>
    </row>
    <row r="38" spans="2:4">
      <c r="B38" s="61"/>
    </row>
    <row r="39" spans="2:4">
      <c r="B39" s="61"/>
    </row>
    <row r="40" spans="2:4">
      <c r="B40" s="61"/>
      <c r="C40" s="61"/>
      <c r="D40" s="61"/>
    </row>
    <row r="41" spans="2:4">
      <c r="B41" s="61"/>
      <c r="C41" s="61"/>
      <c r="D41" s="61"/>
    </row>
    <row r="42" spans="2:4">
      <c r="B42" s="61"/>
      <c r="C42" s="61"/>
      <c r="D42" s="61"/>
    </row>
    <row r="43" spans="2:4">
      <c r="B43" s="61"/>
      <c r="C43" s="61"/>
      <c r="D43" s="61"/>
    </row>
    <row r="44" spans="2:4">
      <c r="B44" s="61"/>
      <c r="C44" s="61"/>
      <c r="D44" s="61"/>
    </row>
    <row r="45" spans="2:4">
      <c r="B45" s="61"/>
      <c r="C45" s="61"/>
      <c r="D45" s="61"/>
    </row>
  </sheetData>
  <sortState ref="A4:C9">
    <sortCondition descending="1" ref="B4:B9"/>
  </sortState>
  <mergeCells count="2">
    <mergeCell ref="A1:D1"/>
    <mergeCell ref="A2:D2"/>
  </mergeCells>
  <pageMargins left="0.70866141732283472" right="0.70866141732283472" top="0.74803149606299213" bottom="0.74803149606299213" header="0.31496062992125984" footer="0.31496062992125984"/>
  <pageSetup scale="52" orientation="landscape" r:id="rId1"/>
  <drawing r:id="rId2"/>
  <tableParts count="1">
    <tablePart r:id="rId3"/>
  </tablePart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rgb="FF00B0F0"/>
  </sheetPr>
  <dimension ref="A1:L75"/>
  <sheetViews>
    <sheetView showGridLines="0" view="pageBreakPreview" zoomScale="70" zoomScaleNormal="85" zoomScaleSheetLayoutView="70" workbookViewId="0">
      <selection activeCell="A4" sqref="A4:C11"/>
    </sheetView>
  </sheetViews>
  <sheetFormatPr baseColWidth="10" defaultColWidth="11.42578125" defaultRowHeight="14.25"/>
  <cols>
    <col min="1" max="1" width="55.140625" style="1026" customWidth="1"/>
    <col min="2" max="2" width="32.7109375" style="1026" customWidth="1"/>
    <col min="3" max="3" width="22.5703125" style="1026" customWidth="1"/>
    <col min="4" max="6" width="21.7109375" style="1026" customWidth="1"/>
    <col min="7" max="7" width="18.7109375" style="1026" customWidth="1"/>
    <col min="8" max="8" width="21" style="1026" bestFit="1" customWidth="1"/>
    <col min="9" max="16384" width="11.42578125" style="1026"/>
  </cols>
  <sheetData>
    <row r="1" spans="1:11" s="1861" customFormat="1" ht="63" customHeight="1">
      <c r="A1" s="2177" t="s">
        <v>890</v>
      </c>
      <c r="B1" s="2177"/>
      <c r="C1" s="2177"/>
      <c r="D1" s="2177"/>
      <c r="E1" s="2177"/>
      <c r="F1" s="2177"/>
      <c r="G1" s="1794"/>
      <c r="H1" s="1794"/>
      <c r="I1" s="1794"/>
      <c r="J1" s="1794"/>
      <c r="K1" s="1794"/>
    </row>
    <row r="2" spans="1:11" s="1861" customFormat="1" ht="27" customHeight="1">
      <c r="A2" s="2177" t="str">
        <f>+'Resumen EEp'!O3</f>
        <v>Período: Noviembre 2022</v>
      </c>
      <c r="B2" s="2177"/>
      <c r="C2" s="2177"/>
      <c r="D2" s="2177"/>
      <c r="E2" s="2177"/>
      <c r="F2" s="2177"/>
      <c r="G2" s="1794"/>
      <c r="H2" s="1794"/>
      <c r="I2" s="1794"/>
      <c r="J2" s="1794"/>
      <c r="K2" s="1794"/>
    </row>
    <row r="3" spans="1:11" ht="21.75" customHeight="1">
      <c r="A3" s="712"/>
      <c r="B3" s="712"/>
      <c r="C3" s="712"/>
      <c r="D3" s="712"/>
      <c r="E3" s="712"/>
      <c r="F3" s="712"/>
      <c r="G3" s="712"/>
      <c r="H3" s="712"/>
      <c r="I3" s="712"/>
      <c r="J3" s="712"/>
      <c r="K3" s="712"/>
    </row>
    <row r="4" spans="1:11" s="1473" customFormat="1" ht="23.25" customHeight="1">
      <c r="A4" s="1549" t="s">
        <v>111</v>
      </c>
      <c r="B4" s="1550" t="s">
        <v>132</v>
      </c>
      <c r="C4" s="1550" t="s">
        <v>8</v>
      </c>
      <c r="F4" s="986"/>
    </row>
    <row r="5" spans="1:11" s="1027" customFormat="1" ht="23.25" customHeight="1">
      <c r="A5" s="1031" t="s">
        <v>9</v>
      </c>
      <c r="B5" s="1338">
        <f>+'IV.2.7.INV_SFS x Entidad'!B9</f>
        <v>6551003359.0300007</v>
      </c>
      <c r="C5" s="1032">
        <f t="shared" ref="C5:C10" si="0">+B5/$B$11</f>
        <v>0.68358442954639809</v>
      </c>
      <c r="F5" s="758"/>
    </row>
    <row r="6" spans="1:11" s="1027" customFormat="1" ht="23.25" customHeight="1">
      <c r="A6" s="1031" t="s">
        <v>615</v>
      </c>
      <c r="B6" s="1338">
        <v>2334844921.8200002</v>
      </c>
      <c r="C6" s="1032">
        <f t="shared" si="0"/>
        <v>0.24363651588753826</v>
      </c>
      <c r="F6" s="758"/>
    </row>
    <row r="7" spans="1:11" s="1027" customFormat="1" ht="23.25" customHeight="1">
      <c r="A7" s="1031" t="s">
        <v>651</v>
      </c>
      <c r="B7" s="1338">
        <v>247742192.81999999</v>
      </c>
      <c r="C7" s="1032">
        <f t="shared" si="0"/>
        <v>2.585141485540458E-2</v>
      </c>
      <c r="F7" s="758"/>
    </row>
    <row r="8" spans="1:11" s="1027" customFormat="1" ht="23.25" customHeight="1">
      <c r="A8" s="1031" t="s">
        <v>650</v>
      </c>
      <c r="B8" s="1338">
        <v>85260922</v>
      </c>
      <c r="C8" s="1032">
        <f t="shared" si="0"/>
        <v>8.8968109973003948E-3</v>
      </c>
      <c r="F8" s="758"/>
    </row>
    <row r="9" spans="1:11" s="1027" customFormat="1" ht="23.25" customHeight="1">
      <c r="A9" s="1031" t="s">
        <v>723</v>
      </c>
      <c r="B9" s="1339">
        <v>83930804.459999993</v>
      </c>
      <c r="C9" s="1032">
        <f t="shared" si="0"/>
        <v>8.7580158250223587E-3</v>
      </c>
      <c r="F9" s="758"/>
    </row>
    <row r="10" spans="1:11" s="1027" customFormat="1" ht="23.25" customHeight="1">
      <c r="A10" s="1031" t="s">
        <v>91</v>
      </c>
      <c r="B10" s="1340">
        <v>280530520.11000061</v>
      </c>
      <c r="C10" s="1032">
        <f t="shared" si="0"/>
        <v>2.9272812888336504E-2</v>
      </c>
      <c r="F10" s="758"/>
    </row>
    <row r="11" spans="1:11" s="1027" customFormat="1" ht="23.25" customHeight="1">
      <c r="A11" s="1033" t="s">
        <v>1</v>
      </c>
      <c r="B11" s="1034">
        <f>SUM(B5:B10)</f>
        <v>9583312720.2399998</v>
      </c>
      <c r="C11" s="1035">
        <f>SUM(C5:C10)</f>
        <v>1.0000000000000002</v>
      </c>
      <c r="F11" s="758"/>
      <c r="H11" s="1028"/>
    </row>
    <row r="12" spans="1:11">
      <c r="A12" s="1029"/>
      <c r="B12" s="1029"/>
      <c r="C12" s="1029"/>
      <c r="D12" s="1029"/>
      <c r="F12" s="712"/>
    </row>
    <row r="13" spans="1:11">
      <c r="A13" s="1029"/>
      <c r="B13" s="1029"/>
      <c r="C13" s="1029"/>
      <c r="D13" s="1029"/>
      <c r="E13" s="1029"/>
      <c r="F13" s="712"/>
    </row>
    <row r="14" spans="1:11">
      <c r="B14" s="1029"/>
      <c r="C14" s="1029"/>
      <c r="D14" s="1029"/>
      <c r="E14" s="1029"/>
      <c r="F14" s="712"/>
    </row>
    <row r="15" spans="1:11">
      <c r="B15" s="1029"/>
      <c r="C15" s="1029"/>
      <c r="D15" s="1029"/>
      <c r="E15" s="1029"/>
      <c r="F15" s="712"/>
    </row>
    <row r="16" spans="1:11">
      <c r="B16" s="1029"/>
      <c r="C16" s="1029"/>
      <c r="D16" s="1029"/>
      <c r="E16" s="1029"/>
      <c r="F16" s="712"/>
    </row>
    <row r="17" spans="2:12">
      <c r="B17" s="1029"/>
      <c r="C17" s="1029"/>
      <c r="D17" s="1029"/>
      <c r="E17" s="1029"/>
      <c r="F17" s="712"/>
    </row>
    <row r="18" spans="2:12">
      <c r="B18" s="1029"/>
      <c r="C18" s="1029"/>
      <c r="D18" s="1029"/>
      <c r="E18" s="1029"/>
      <c r="F18" s="712"/>
    </row>
    <row r="19" spans="2:12">
      <c r="B19" s="1029"/>
      <c r="C19" s="1029"/>
      <c r="D19" s="1029"/>
      <c r="E19" s="1029"/>
      <c r="F19" s="1029"/>
    </row>
    <row r="20" spans="2:12">
      <c r="B20" s="1029"/>
      <c r="C20" s="1029"/>
      <c r="D20" s="1029"/>
      <c r="E20" s="1029"/>
      <c r="F20" s="1029"/>
    </row>
    <row r="21" spans="2:12">
      <c r="B21" s="1029"/>
      <c r="C21" s="1029"/>
      <c r="D21" s="1029"/>
      <c r="E21" s="1029"/>
      <c r="F21" s="1029"/>
    </row>
    <row r="22" spans="2:12">
      <c r="B22" s="1029"/>
      <c r="C22" s="1029"/>
      <c r="D22" s="1029"/>
      <c r="E22" s="1029"/>
      <c r="F22" s="1029"/>
    </row>
    <row r="23" spans="2:12">
      <c r="B23" s="1029"/>
      <c r="C23" s="1029"/>
      <c r="D23" s="1029"/>
      <c r="E23" s="1029"/>
      <c r="F23" s="1029"/>
    </row>
    <row r="24" spans="2:12">
      <c r="B24" s="1029"/>
      <c r="C24" s="1029"/>
      <c r="D24" s="1029"/>
      <c r="E24" s="1029"/>
      <c r="F24" s="1029"/>
    </row>
    <row r="25" spans="2:12">
      <c r="B25" s="1029"/>
      <c r="C25" s="1029"/>
      <c r="D25" s="1029"/>
      <c r="E25" s="1029"/>
      <c r="F25" s="1029"/>
    </row>
    <row r="26" spans="2:12">
      <c r="B26" s="1029"/>
      <c r="C26" s="1029"/>
      <c r="D26" s="1029"/>
      <c r="E26" s="1029"/>
      <c r="F26" s="1029"/>
    </row>
    <row r="27" spans="2:12">
      <c r="B27" s="1029"/>
      <c r="C27" s="1029"/>
      <c r="D27" s="1029"/>
      <c r="E27" s="1029"/>
      <c r="F27" s="1029"/>
    </row>
    <row r="28" spans="2:12">
      <c r="B28" s="1029"/>
      <c r="C28" s="1029"/>
      <c r="D28" s="1029"/>
      <c r="E28" s="1029"/>
      <c r="F28" s="1029"/>
    </row>
    <row r="29" spans="2:12">
      <c r="B29" s="1029"/>
      <c r="C29" s="1029"/>
      <c r="D29" s="1029"/>
      <c r="E29" s="1029"/>
      <c r="F29" s="1029"/>
    </row>
    <row r="30" spans="2:12">
      <c r="B30" s="1029"/>
      <c r="C30" s="1029"/>
      <c r="D30" s="1029"/>
      <c r="E30" s="1029"/>
      <c r="F30" s="1029"/>
    </row>
    <row r="31" spans="2:12">
      <c r="E31" s="1029"/>
      <c r="F31" s="1029"/>
      <c r="I31" s="1029"/>
      <c r="J31" s="1029"/>
      <c r="K31" s="1029"/>
      <c r="L31" s="1029"/>
    </row>
    <row r="32" spans="2:12">
      <c r="E32" s="1029"/>
      <c r="F32" s="1029"/>
      <c r="I32" s="1029"/>
      <c r="J32" s="1029"/>
      <c r="K32" s="1029"/>
      <c r="L32" s="1029"/>
    </row>
    <row r="33" spans="2:12">
      <c r="E33" s="1029"/>
      <c r="F33" s="1029"/>
      <c r="I33" s="1029"/>
      <c r="J33" s="1029"/>
      <c r="K33" s="1029"/>
      <c r="L33" s="1029"/>
    </row>
    <row r="34" spans="2:12">
      <c r="E34" s="1029"/>
      <c r="F34" s="1029"/>
      <c r="I34" s="1029"/>
      <c r="J34" s="1029"/>
      <c r="K34" s="1029"/>
      <c r="L34" s="1029"/>
    </row>
    <row r="35" spans="2:12">
      <c r="E35" s="1029"/>
      <c r="F35" s="1029"/>
      <c r="I35" s="1029"/>
      <c r="J35" s="1029"/>
      <c r="K35" s="1029"/>
      <c r="L35" s="1029"/>
    </row>
    <row r="36" spans="2:12">
      <c r="E36" s="1029"/>
      <c r="F36" s="1029"/>
      <c r="I36" s="1029"/>
      <c r="J36" s="1029"/>
      <c r="K36" s="1029"/>
      <c r="L36" s="1029"/>
    </row>
    <row r="37" spans="2:12">
      <c r="B37" s="1029"/>
      <c r="C37" s="1029"/>
      <c r="D37" s="1029"/>
      <c r="E37" s="1029"/>
      <c r="F37" s="1029"/>
      <c r="I37" s="1029"/>
    </row>
    <row r="38" spans="2:12" ht="27.75">
      <c r="B38" s="1029"/>
      <c r="C38" s="1029"/>
      <c r="D38" s="1030"/>
      <c r="E38" s="1029"/>
      <c r="F38" s="1029"/>
      <c r="I38" s="1029"/>
    </row>
    <row r="39" spans="2:12">
      <c r="B39" s="1029"/>
      <c r="C39" s="1029"/>
      <c r="D39" s="1029"/>
      <c r="E39" s="1029"/>
      <c r="F39" s="1029"/>
      <c r="I39" s="1029"/>
    </row>
    <row r="40" spans="2:12">
      <c r="B40" s="1029"/>
      <c r="F40" s="1029"/>
      <c r="I40" s="1029"/>
    </row>
    <row r="41" spans="2:12">
      <c r="B41" s="1029"/>
      <c r="F41" s="1029"/>
      <c r="I41" s="1029"/>
    </row>
    <row r="42" spans="2:12">
      <c r="B42" s="1029"/>
      <c r="F42" s="1029"/>
    </row>
    <row r="43" spans="2:12">
      <c r="B43" s="1029"/>
      <c r="F43" s="1029"/>
    </row>
    <row r="44" spans="2:12">
      <c r="B44" s="1029"/>
      <c r="F44" s="1029"/>
    </row>
    <row r="45" spans="2:12">
      <c r="B45" s="1029"/>
      <c r="C45" s="1029"/>
      <c r="D45" s="1029"/>
      <c r="E45" s="1029"/>
    </row>
    <row r="46" spans="2:12">
      <c r="B46" s="1029"/>
      <c r="C46" s="1029"/>
      <c r="D46" s="1029"/>
      <c r="E46" s="1029"/>
    </row>
    <row r="47" spans="2:12">
      <c r="B47" s="1029"/>
      <c r="C47" s="1029"/>
      <c r="D47" s="1029"/>
      <c r="E47" s="1029"/>
    </row>
    <row r="48" spans="2:12">
      <c r="B48" s="1029"/>
      <c r="C48" s="1029"/>
      <c r="D48" s="1029"/>
      <c r="E48" s="1029"/>
    </row>
    <row r="49" spans="2:5">
      <c r="B49" s="1029"/>
      <c r="C49" s="1029"/>
      <c r="D49" s="1029"/>
      <c r="E49" s="1029"/>
    </row>
    <row r="50" spans="2:5">
      <c r="B50" s="1029"/>
      <c r="C50" s="1029"/>
      <c r="D50" s="1029"/>
      <c r="E50" s="1029"/>
    </row>
    <row r="51" spans="2:5">
      <c r="B51" s="1029"/>
      <c r="C51" s="1029"/>
      <c r="D51" s="1029"/>
      <c r="E51" s="1029"/>
    </row>
    <row r="52" spans="2:5">
      <c r="B52" s="1029"/>
      <c r="C52" s="1029"/>
      <c r="D52" s="1029"/>
      <c r="E52" s="1029"/>
    </row>
    <row r="53" spans="2:5">
      <c r="B53" s="1029"/>
      <c r="C53" s="1029"/>
      <c r="D53" s="1029"/>
      <c r="E53" s="1029"/>
    </row>
    <row r="54" spans="2:5">
      <c r="B54" s="1029"/>
      <c r="C54" s="1029"/>
      <c r="D54" s="1029"/>
      <c r="E54" s="1029"/>
    </row>
    <row r="55" spans="2:5">
      <c r="B55" s="1029"/>
      <c r="C55" s="1029"/>
      <c r="D55" s="1029"/>
      <c r="E55" s="1029"/>
    </row>
    <row r="56" spans="2:5">
      <c r="B56" s="1029"/>
      <c r="C56" s="1029"/>
      <c r="D56" s="1029"/>
      <c r="E56" s="1029"/>
    </row>
    <row r="57" spans="2:5">
      <c r="B57" s="1029"/>
      <c r="C57" s="1029"/>
      <c r="D57" s="1029"/>
      <c r="E57" s="1029"/>
    </row>
    <row r="58" spans="2:5">
      <c r="B58" s="1029"/>
      <c r="C58" s="1029"/>
      <c r="D58" s="1029"/>
      <c r="E58" s="1029"/>
    </row>
    <row r="59" spans="2:5">
      <c r="B59" s="1029"/>
      <c r="C59" s="1029"/>
      <c r="D59" s="1029"/>
      <c r="E59" s="1029"/>
    </row>
    <row r="60" spans="2:5">
      <c r="B60" s="1029"/>
      <c r="C60" s="1029"/>
      <c r="D60" s="1029"/>
      <c r="E60" s="1029"/>
    </row>
    <row r="61" spans="2:5">
      <c r="B61" s="1029"/>
      <c r="C61" s="1029"/>
      <c r="D61" s="1029"/>
      <c r="E61" s="1029"/>
    </row>
    <row r="62" spans="2:5">
      <c r="B62" s="1029"/>
      <c r="C62" s="1029"/>
      <c r="D62" s="1029"/>
      <c r="E62" s="1029"/>
    </row>
    <row r="63" spans="2:5">
      <c r="B63" s="1029"/>
      <c r="C63" s="1029"/>
      <c r="D63" s="1029"/>
      <c r="E63" s="1029"/>
    </row>
    <row r="64" spans="2:5">
      <c r="B64" s="1029"/>
      <c r="C64" s="1029"/>
      <c r="D64" s="1029"/>
      <c r="E64" s="1029"/>
    </row>
    <row r="65" spans="2:5">
      <c r="B65" s="1029"/>
      <c r="C65" s="1029"/>
      <c r="D65" s="1029"/>
      <c r="E65" s="1029"/>
    </row>
    <row r="66" spans="2:5">
      <c r="B66" s="1029"/>
      <c r="C66" s="1029"/>
      <c r="D66" s="1029"/>
      <c r="E66" s="1029"/>
    </row>
    <row r="67" spans="2:5">
      <c r="B67" s="1029"/>
      <c r="C67" s="1029"/>
      <c r="D67" s="1029"/>
      <c r="E67" s="1029"/>
    </row>
    <row r="68" spans="2:5">
      <c r="B68" s="1029"/>
      <c r="C68" s="1029"/>
      <c r="D68" s="1029"/>
      <c r="E68" s="1029"/>
    </row>
    <row r="69" spans="2:5">
      <c r="B69" s="1029"/>
      <c r="C69" s="1029"/>
      <c r="D69" s="1029"/>
      <c r="E69" s="1029"/>
    </row>
    <row r="70" spans="2:5">
      <c r="B70" s="1029"/>
      <c r="C70" s="1029"/>
      <c r="D70" s="1029"/>
      <c r="E70" s="1029"/>
    </row>
    <row r="71" spans="2:5">
      <c r="B71" s="1029"/>
      <c r="C71" s="1029"/>
      <c r="D71" s="1029"/>
      <c r="E71" s="1029"/>
    </row>
    <row r="72" spans="2:5">
      <c r="B72" s="1029"/>
      <c r="C72" s="1029"/>
      <c r="D72" s="1029"/>
      <c r="E72" s="1029"/>
    </row>
    <row r="73" spans="2:5">
      <c r="B73" s="1029"/>
      <c r="C73" s="1029"/>
      <c r="D73" s="1029"/>
      <c r="E73" s="1029"/>
    </row>
    <row r="74" spans="2:5">
      <c r="B74" s="1029"/>
      <c r="C74" s="1029"/>
      <c r="D74" s="1029"/>
      <c r="E74" s="1029"/>
    </row>
    <row r="75" spans="2:5">
      <c r="B75" s="1029"/>
      <c r="C75" s="1029"/>
      <c r="D75" s="1029"/>
      <c r="E75" s="1029"/>
    </row>
  </sheetData>
  <mergeCells count="2">
    <mergeCell ref="A1:F1"/>
    <mergeCell ref="A2:F2"/>
  </mergeCells>
  <pageMargins left="0.70866141732283472" right="0.70866141732283472" top="0.74803149606299213" bottom="0.74803149606299213" header="0.31496062992125984" footer="0.31496062992125984"/>
  <pageSetup scale="54" orientation="landscape" r:id="rId1"/>
  <drawing r:id="rId2"/>
  <tableParts count="1">
    <tablePart r:id="rId3"/>
  </tablePart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tabColor rgb="FF00B0F0"/>
  </sheetPr>
  <dimension ref="A1:N51"/>
  <sheetViews>
    <sheetView showGridLines="0" view="pageBreakPreview" zoomScale="55" zoomScaleNormal="70" zoomScaleSheetLayoutView="55" workbookViewId="0">
      <selection activeCell="A4" sqref="A4:D20"/>
    </sheetView>
  </sheetViews>
  <sheetFormatPr baseColWidth="10" defaultColWidth="11.42578125" defaultRowHeight="15"/>
  <cols>
    <col min="1" max="1" width="30.5703125" style="27" customWidth="1"/>
    <col min="2" max="2" width="39" style="27" customWidth="1"/>
    <col min="3" max="3" width="38.140625" style="27" customWidth="1"/>
    <col min="4" max="4" width="32.28515625" style="27" customWidth="1"/>
    <col min="5" max="5" width="24.140625" style="27" bestFit="1" customWidth="1"/>
    <col min="6" max="6" width="23.140625" style="27" customWidth="1"/>
    <col min="7" max="7" width="22.5703125" style="27" customWidth="1"/>
    <col min="8" max="11" width="19.28515625" style="27" customWidth="1"/>
    <col min="12" max="12" width="16.5703125" style="27" customWidth="1"/>
    <col min="13" max="13" width="19.7109375" style="27" customWidth="1"/>
    <col min="14" max="14" width="18.28515625" style="27" bestFit="1" customWidth="1"/>
    <col min="15" max="16384" width="11.42578125" style="27"/>
  </cols>
  <sheetData>
    <row r="1" spans="1:14" s="1759" customFormat="1" ht="79.5" customHeight="1">
      <c r="A1" s="2064" t="s">
        <v>758</v>
      </c>
      <c r="B1" s="2064"/>
      <c r="C1" s="2064"/>
      <c r="D1" s="2064"/>
      <c r="E1" s="2064"/>
      <c r="F1" s="2064"/>
      <c r="G1" s="2064"/>
      <c r="H1" s="2064"/>
      <c r="I1" s="2064"/>
      <c r="J1" s="2064"/>
      <c r="K1" s="2064"/>
      <c r="L1" s="2064"/>
    </row>
    <row r="2" spans="1:14" s="1759" customFormat="1" ht="33.75" customHeight="1">
      <c r="A2" s="2083" t="str">
        <f>+'Resumen EEp'!O4</f>
        <v>Período:  Diciembre 2008 - Noviembre 2022</v>
      </c>
      <c r="B2" s="2083"/>
      <c r="C2" s="2083"/>
      <c r="D2" s="2083"/>
      <c r="E2" s="2083"/>
      <c r="F2" s="2083"/>
      <c r="G2" s="2083"/>
      <c r="H2" s="2083"/>
      <c r="I2" s="2083"/>
      <c r="J2" s="2083"/>
      <c r="K2" s="2083"/>
      <c r="L2" s="2083"/>
    </row>
    <row r="3" spans="1:14" customFormat="1" ht="30" customHeight="1">
      <c r="A3" s="2178"/>
      <c r="B3" s="2178"/>
      <c r="C3" s="2178"/>
      <c r="D3" s="2178"/>
      <c r="E3" s="2178"/>
      <c r="F3" s="2178"/>
      <c r="G3" s="2178"/>
      <c r="H3" s="2178"/>
      <c r="I3" s="2178"/>
      <c r="J3" s="2178"/>
      <c r="K3" s="2178"/>
      <c r="L3" s="2178"/>
      <c r="M3" s="58"/>
      <c r="N3" s="58"/>
    </row>
    <row r="4" spans="1:14" s="26" customFormat="1" ht="47.25" customHeight="1">
      <c r="A4" s="1551" t="s">
        <v>0</v>
      </c>
      <c r="B4" s="1552" t="s">
        <v>294</v>
      </c>
      <c r="C4" s="1553" t="s">
        <v>265</v>
      </c>
      <c r="D4" s="1552" t="s">
        <v>100</v>
      </c>
      <c r="E4" s="1474"/>
      <c r="F4" s="1475"/>
      <c r="G4" s="1475"/>
      <c r="H4" s="1475"/>
      <c r="I4" s="1475"/>
      <c r="J4" s="1476"/>
      <c r="K4" s="1476"/>
      <c r="L4" s="1476"/>
      <c r="M4" s="1443"/>
    </row>
    <row r="5" spans="1:14" customFormat="1" ht="19.5" customHeight="1">
      <c r="A5" s="800">
        <v>2008</v>
      </c>
      <c r="B5" s="1036">
        <f>+'IV.1.3. Ingr y egr SDSS'!C6</f>
        <v>2203369531</v>
      </c>
      <c r="C5" s="1037">
        <f>+'IV.1.3. Ingr y egr SDSS'!I6</f>
        <v>2556770326.0999999</v>
      </c>
      <c r="D5" s="1038">
        <f t="shared" ref="D5:D11" si="0">B5-C5</f>
        <v>-353400795.0999999</v>
      </c>
      <c r="E5" s="189"/>
      <c r="F5" s="16"/>
      <c r="G5" s="16"/>
      <c r="H5" s="16"/>
      <c r="I5" s="16"/>
      <c r="J5" s="11"/>
      <c r="K5" s="11"/>
      <c r="L5" s="11"/>
      <c r="M5" s="60"/>
    </row>
    <row r="6" spans="1:14" customFormat="1" ht="19.5" customHeight="1">
      <c r="A6" s="800">
        <v>2009</v>
      </c>
      <c r="B6" s="1036">
        <f>+'IV.1.3. Ingr y egr SDSS'!C7</f>
        <v>3190675855.0100002</v>
      </c>
      <c r="C6" s="1037">
        <f>+'IV.1.3. Ingr y egr SDSS'!I7</f>
        <v>2723337644.3600001</v>
      </c>
      <c r="D6" s="1038">
        <f t="shared" si="0"/>
        <v>467338210.6500001</v>
      </c>
      <c r="E6" s="189"/>
      <c r="F6" s="16"/>
      <c r="G6" s="16"/>
      <c r="H6" s="16"/>
      <c r="I6" s="16"/>
      <c r="J6" s="11"/>
      <c r="K6" s="11"/>
      <c r="L6" s="11"/>
      <c r="M6" s="60"/>
    </row>
    <row r="7" spans="1:14" customFormat="1" ht="19.5" customHeight="1">
      <c r="A7" s="800">
        <v>2010</v>
      </c>
      <c r="B7" s="1036">
        <f>+'IV.1.3. Ingr y egr SDSS'!C8</f>
        <v>3736675849.46</v>
      </c>
      <c r="C7" s="1037">
        <f>+'IV.1.3. Ingr y egr SDSS'!I8</f>
        <v>3444380482.9799995</v>
      </c>
      <c r="D7" s="1038">
        <f t="shared" si="0"/>
        <v>292295366.4800005</v>
      </c>
      <c r="E7" s="189"/>
      <c r="F7" s="16"/>
      <c r="G7" s="16"/>
      <c r="H7" s="16"/>
      <c r="I7" s="16"/>
      <c r="J7" s="11"/>
      <c r="K7" s="11"/>
      <c r="L7" s="11"/>
      <c r="M7" s="60"/>
    </row>
    <row r="8" spans="1:14" s="41" customFormat="1" ht="19.5" customHeight="1">
      <c r="A8" s="800">
        <v>2011</v>
      </c>
      <c r="B8" s="1036">
        <f>+'IV.1.3. Ingr y egr SDSS'!C9</f>
        <v>4134675852</v>
      </c>
      <c r="C8" s="1037">
        <f>+'IV.1.3. Ingr y egr SDSS'!I9</f>
        <v>4363872025.2399998</v>
      </c>
      <c r="D8" s="1038">
        <f t="shared" si="0"/>
        <v>-229196173.23999977</v>
      </c>
      <c r="E8" s="189"/>
      <c r="F8" s="16"/>
      <c r="G8" s="16"/>
      <c r="H8" s="16"/>
      <c r="I8" s="16"/>
      <c r="J8" s="11"/>
      <c r="K8" s="11"/>
      <c r="L8" s="11"/>
      <c r="M8" s="60"/>
    </row>
    <row r="9" spans="1:14" s="41" customFormat="1" ht="19.5" customHeight="1">
      <c r="A9" s="800">
        <v>2012</v>
      </c>
      <c r="B9" s="1036">
        <f>+'IV.1.3. Ingr y egr SDSS'!C10</f>
        <v>4599999999.96</v>
      </c>
      <c r="C9" s="1037">
        <f>+'IV.1.3. Ingr y egr SDSS'!I10</f>
        <v>4742082647.7799997</v>
      </c>
      <c r="D9" s="1038">
        <f t="shared" si="0"/>
        <v>-142082647.81999969</v>
      </c>
      <c r="E9" s="189"/>
      <c r="F9" s="16"/>
      <c r="G9" s="16"/>
      <c r="H9" s="16"/>
      <c r="I9" s="16"/>
      <c r="J9" s="11"/>
      <c r="K9" s="11"/>
      <c r="L9" s="11"/>
      <c r="M9" s="60"/>
    </row>
    <row r="10" spans="1:14" s="41" customFormat="1" ht="19.5" customHeight="1">
      <c r="A10" s="800">
        <v>2013</v>
      </c>
      <c r="B10" s="1036">
        <f>+'IV.1.3. Ingr y egr SDSS'!C11</f>
        <v>5302610000</v>
      </c>
      <c r="C10" s="1037">
        <f>+'IV.1.3. Ingr y egr SDSS'!I11</f>
        <v>5215203784.9399996</v>
      </c>
      <c r="D10" s="1038">
        <f t="shared" si="0"/>
        <v>87406215.06000042</v>
      </c>
      <c r="E10" s="189"/>
      <c r="F10" s="16"/>
      <c r="G10" s="16"/>
      <c r="H10" s="16"/>
      <c r="I10" s="16"/>
      <c r="J10" s="11"/>
      <c r="K10" s="11"/>
      <c r="L10" s="11"/>
      <c r="M10" s="60"/>
    </row>
    <row r="11" spans="1:14" s="41" customFormat="1" ht="19.5" customHeight="1">
      <c r="A11" s="800">
        <v>2014</v>
      </c>
      <c r="B11" s="1036">
        <f>+'IV.1.3. Ingr y egr SDSS'!C12</f>
        <v>6839999499</v>
      </c>
      <c r="C11" s="1037">
        <f>+'IV.1.3. Ingr y egr SDSS'!I12</f>
        <v>7378610518.96</v>
      </c>
      <c r="D11" s="1038">
        <f t="shared" si="0"/>
        <v>-538611019.96000004</v>
      </c>
      <c r="E11" s="189"/>
      <c r="F11" s="16"/>
      <c r="G11" s="16"/>
      <c r="H11" s="16"/>
      <c r="I11" s="16"/>
      <c r="J11" s="11"/>
      <c r="K11" s="11"/>
      <c r="L11" s="11"/>
      <c r="M11" s="60"/>
    </row>
    <row r="12" spans="1:14" s="41" customFormat="1" ht="19.5" customHeight="1">
      <c r="A12" s="800">
        <v>2015</v>
      </c>
      <c r="B12" s="1036">
        <f>+'IV.1.3. Ingr y egr SDSS'!C13</f>
        <v>6922811271.25</v>
      </c>
      <c r="C12" s="1037">
        <f>+'IV.1.3. Ingr y egr SDSS'!I13</f>
        <v>6892825210.3000002</v>
      </c>
      <c r="D12" s="1038">
        <f t="shared" ref="D12:D18" si="1">B12-C12</f>
        <v>29986060.949999809</v>
      </c>
      <c r="E12" s="189"/>
      <c r="F12" s="16"/>
      <c r="G12" s="16"/>
      <c r="H12" s="16"/>
      <c r="I12" s="16"/>
      <c r="J12" s="11"/>
      <c r="K12" s="11"/>
      <c r="L12" s="11"/>
      <c r="M12" s="60"/>
    </row>
    <row r="13" spans="1:14" s="191" customFormat="1" ht="19.5" customHeight="1">
      <c r="A13" s="800">
        <v>2016</v>
      </c>
      <c r="B13" s="1036">
        <f>+'IV.1.3. Ingr y egr SDSS'!C14</f>
        <v>8498167479</v>
      </c>
      <c r="C13" s="1037">
        <f>+'IV.1.3. Ingr y egr SDSS'!I14</f>
        <v>8178603831.1000004</v>
      </c>
      <c r="D13" s="1038">
        <f t="shared" si="1"/>
        <v>319563647.89999962</v>
      </c>
      <c r="E13" s="189"/>
      <c r="F13" s="16"/>
      <c r="G13" s="16"/>
      <c r="H13" s="16"/>
      <c r="I13" s="16"/>
      <c r="J13" s="11"/>
      <c r="K13" s="11"/>
      <c r="L13" s="11"/>
      <c r="M13" s="60"/>
    </row>
    <row r="14" spans="1:14" s="191" customFormat="1" ht="19.5" customHeight="1">
      <c r="A14" s="800">
        <v>2017</v>
      </c>
      <c r="B14" s="1036">
        <f>+'IV.1.3. Ingr y egr SDSS'!C15</f>
        <v>8861365332.7000008</v>
      </c>
      <c r="C14" s="1037">
        <f>+'IV.1.3. Ingr y egr SDSS'!I15</f>
        <v>9002153750.7799988</v>
      </c>
      <c r="D14" s="1038">
        <f t="shared" si="1"/>
        <v>-140788418.07999802</v>
      </c>
      <c r="E14" s="189"/>
      <c r="F14" s="16"/>
      <c r="G14" s="16"/>
      <c r="H14" s="16"/>
      <c r="I14" s="16"/>
      <c r="J14" s="11"/>
      <c r="K14" s="11"/>
      <c r="L14" s="11"/>
      <c r="M14" s="60"/>
    </row>
    <row r="15" spans="1:14" s="191" customFormat="1" ht="19.5" customHeight="1">
      <c r="A15" s="800">
        <f>+'IV.1.3. Ingr y egr SDSS'!A16</f>
        <v>2018</v>
      </c>
      <c r="B15" s="1036">
        <f>+'IV.1.3. Ingr y egr SDSS'!C16</f>
        <v>9303031999.3699989</v>
      </c>
      <c r="C15" s="1037">
        <f>+'IV.1.3. Ingr y egr SDSS'!I16</f>
        <v>9656741344.960001</v>
      </c>
      <c r="D15" s="1038">
        <f t="shared" si="1"/>
        <v>-353709345.59000206</v>
      </c>
      <c r="E15" s="189"/>
      <c r="F15" s="16"/>
      <c r="G15" s="16"/>
      <c r="H15" s="16"/>
      <c r="I15" s="16"/>
      <c r="J15" s="11"/>
      <c r="K15" s="11"/>
      <c r="L15" s="11"/>
      <c r="M15" s="60"/>
    </row>
    <row r="16" spans="1:14" customFormat="1" ht="19.5" customHeight="1">
      <c r="A16" s="800">
        <v>2019</v>
      </c>
      <c r="B16" s="1036">
        <f>+'IV.1.3. Ingr y egr SDSS'!C17</f>
        <v>10073865331.690001</v>
      </c>
      <c r="C16" s="1037">
        <f>+'IV.1.3. Ingr y egr SDSS'!I17</f>
        <v>10092459380.139999</v>
      </c>
      <c r="D16" s="1038">
        <f>B16-C16</f>
        <v>-18594048.449998856</v>
      </c>
      <c r="E16" s="189"/>
      <c r="F16" s="16"/>
      <c r="G16" s="16"/>
      <c r="H16" s="16"/>
      <c r="I16" s="16"/>
      <c r="J16" s="11"/>
      <c r="K16" s="11"/>
      <c r="L16" s="11"/>
      <c r="M16" s="60"/>
    </row>
    <row r="17" spans="1:13" s="191" customFormat="1" ht="19.5" customHeight="1">
      <c r="A17" s="800">
        <v>2020</v>
      </c>
      <c r="B17" s="1036">
        <f>+'IV.1.3. Ingr y egr SDSS'!C18</f>
        <v>10800531999.639999</v>
      </c>
      <c r="C17" s="1037">
        <f>+'IV.1.3. Ingr y egr SDSS'!I18</f>
        <v>12108569830.129999</v>
      </c>
      <c r="D17" s="1038">
        <f t="shared" si="1"/>
        <v>-1308037830.4899998</v>
      </c>
      <c r="E17" s="189"/>
      <c r="F17" s="16"/>
      <c r="G17" s="16"/>
      <c r="H17" s="16"/>
      <c r="I17" s="16"/>
      <c r="J17" s="11"/>
      <c r="K17" s="11"/>
      <c r="L17" s="11"/>
      <c r="M17" s="60"/>
    </row>
    <row r="18" spans="1:13" s="191" customFormat="1" ht="19.5" customHeight="1">
      <c r="A18" s="800">
        <v>2021</v>
      </c>
      <c r="B18" s="1036">
        <v>16360531999.959999</v>
      </c>
      <c r="C18" s="1037">
        <v>18026955388.759998</v>
      </c>
      <c r="D18" s="1038">
        <f t="shared" si="1"/>
        <v>-1666423388.7999992</v>
      </c>
      <c r="E18" s="189"/>
      <c r="F18" s="16"/>
      <c r="G18" s="16"/>
      <c r="H18" s="16"/>
      <c r="I18" s="16"/>
      <c r="J18" s="11"/>
      <c r="K18" s="11"/>
      <c r="L18" s="11"/>
      <c r="M18" s="60"/>
    </row>
    <row r="19" spans="1:13" s="191" customFormat="1" ht="19.5" customHeight="1">
      <c r="A19" s="800" t="str">
        <f>+'Resumen EEp'!O6</f>
        <v>Ene - Nov. 2022</v>
      </c>
      <c r="B19" s="1036">
        <f>+'IV.1.3. Ingr y egr SDSS'!C20</f>
        <v>15455487666.629999</v>
      </c>
      <c r="C19" s="1037">
        <f>+'IV.1.3. Ingr y egr SDSS'!I20</f>
        <v>17063270156.77</v>
      </c>
      <c r="D19" s="1038">
        <f>B19-C19</f>
        <v>-1607782490.1400013</v>
      </c>
      <c r="E19" s="189"/>
      <c r="F19" s="16"/>
      <c r="G19" s="16"/>
      <c r="H19" s="16"/>
      <c r="I19" s="16"/>
      <c r="J19" s="11"/>
      <c r="K19" s="11"/>
      <c r="L19" s="11"/>
      <c r="M19" s="60"/>
    </row>
    <row r="20" spans="1:13" customFormat="1" ht="24" customHeight="1">
      <c r="A20" s="1039" t="s">
        <v>1</v>
      </c>
      <c r="B20" s="1040">
        <f>SUM(B5:B19)</f>
        <v>116283799666.67001</v>
      </c>
      <c r="C20" s="984">
        <f>SUM(C5:C19)</f>
        <v>121445836323.29999</v>
      </c>
      <c r="D20" s="1041">
        <f>SUM(D5:D19)</f>
        <v>-5162036656.6299982</v>
      </c>
      <c r="E20" s="168"/>
      <c r="F20" s="17"/>
      <c r="G20" s="17"/>
      <c r="H20" s="17"/>
      <c r="I20" s="17"/>
      <c r="J20" s="12"/>
      <c r="K20" s="12"/>
      <c r="L20" s="12"/>
    </row>
    <row r="21" spans="1:13" customFormat="1">
      <c r="A21" s="165"/>
      <c r="B21" s="165"/>
      <c r="C21" s="165"/>
      <c r="D21" s="96"/>
      <c r="E21" s="17"/>
      <c r="F21" s="17"/>
      <c r="G21" s="17"/>
      <c r="H21" s="17"/>
      <c r="I21" s="17"/>
      <c r="J21" s="12"/>
      <c r="K21" s="12"/>
      <c r="L21" s="12"/>
      <c r="M21" s="27"/>
    </row>
    <row r="22" spans="1:13" customFormat="1">
      <c r="C22" s="12"/>
      <c r="D22" s="12"/>
      <c r="E22" s="17"/>
      <c r="F22" s="12"/>
      <c r="G22" s="12"/>
      <c r="H22" s="12"/>
      <c r="I22" s="12"/>
      <c r="J22" s="12"/>
      <c r="K22" s="12"/>
      <c r="L22" s="12"/>
    </row>
    <row r="23" spans="1:13" customFormat="1">
      <c r="C23" s="12"/>
      <c r="D23" s="12"/>
      <c r="E23" s="12"/>
      <c r="F23" s="12"/>
      <c r="G23" s="12"/>
      <c r="H23" s="12"/>
      <c r="I23" s="12"/>
      <c r="J23" s="12"/>
      <c r="K23" s="12"/>
      <c r="L23" s="12"/>
    </row>
    <row r="24" spans="1:13" customFormat="1">
      <c r="C24" s="12"/>
      <c r="D24" s="12"/>
      <c r="E24" s="12"/>
      <c r="F24" s="12"/>
      <c r="G24" s="12"/>
      <c r="H24" s="12"/>
      <c r="I24" s="12"/>
      <c r="J24" s="12"/>
      <c r="K24" s="12"/>
      <c r="L24" s="12"/>
    </row>
    <row r="25" spans="1:13" customFormat="1">
      <c r="C25" s="12"/>
      <c r="D25" s="12"/>
      <c r="E25" s="12"/>
      <c r="F25" s="12"/>
      <c r="G25" s="12"/>
      <c r="H25" s="12"/>
      <c r="I25" s="12"/>
      <c r="J25" s="12"/>
      <c r="K25" s="12"/>
      <c r="L25" s="12"/>
    </row>
    <row r="26" spans="1:13" customFormat="1">
      <c r="C26" s="12"/>
      <c r="D26" s="12"/>
      <c r="E26" s="12"/>
      <c r="F26" s="12"/>
      <c r="G26" s="12"/>
      <c r="H26" s="12"/>
      <c r="I26" s="12"/>
      <c r="J26" s="12"/>
      <c r="K26" s="12"/>
      <c r="L26" s="12"/>
    </row>
    <row r="27" spans="1:13" customFormat="1">
      <c r="C27" s="12"/>
      <c r="D27" s="12"/>
      <c r="E27" s="12"/>
      <c r="F27" s="12"/>
      <c r="G27" s="12"/>
      <c r="H27" s="12"/>
      <c r="I27" s="12"/>
      <c r="J27" s="12"/>
      <c r="K27" s="12"/>
      <c r="L27" s="12"/>
    </row>
    <row r="28" spans="1:13" customFormat="1">
      <c r="C28" s="12"/>
      <c r="D28" s="12"/>
      <c r="E28" s="12"/>
      <c r="F28" s="12"/>
      <c r="G28" s="12"/>
      <c r="H28" s="12"/>
      <c r="I28" s="12"/>
      <c r="J28" s="12"/>
      <c r="K28" s="12"/>
      <c r="L28" s="12"/>
    </row>
    <row r="29" spans="1:13" customFormat="1">
      <c r="C29" s="12"/>
      <c r="D29" s="12"/>
      <c r="E29" s="12"/>
      <c r="F29" s="12"/>
      <c r="G29" s="12"/>
      <c r="H29" s="12"/>
      <c r="I29" s="12"/>
      <c r="J29" s="12"/>
      <c r="K29" s="12"/>
      <c r="L29" s="12"/>
    </row>
    <row r="30" spans="1:13" customFormat="1">
      <c r="C30" s="12"/>
      <c r="D30" s="12"/>
      <c r="E30" s="12"/>
      <c r="F30" s="12"/>
      <c r="G30" s="12"/>
      <c r="H30" s="12"/>
      <c r="I30" s="12"/>
      <c r="J30" s="12"/>
      <c r="K30" s="12"/>
      <c r="L30" s="12"/>
    </row>
    <row r="31" spans="1:13" customFormat="1">
      <c r="C31" s="12"/>
      <c r="D31" s="12"/>
      <c r="E31" s="12"/>
      <c r="F31" s="12"/>
      <c r="G31" s="12"/>
      <c r="H31" s="12"/>
      <c r="I31" s="12"/>
      <c r="J31" s="12"/>
      <c r="K31" s="12"/>
      <c r="L31" s="12"/>
    </row>
    <row r="32" spans="1:13" customFormat="1">
      <c r="C32" s="12"/>
      <c r="D32" s="12"/>
      <c r="E32" s="12"/>
      <c r="F32" s="12"/>
      <c r="G32" s="12"/>
      <c r="H32" s="12"/>
      <c r="I32" s="12"/>
      <c r="J32" s="12"/>
      <c r="K32" s="12"/>
      <c r="L32" s="12"/>
    </row>
    <row r="33" spans="3:12" customFormat="1">
      <c r="C33" s="12"/>
      <c r="D33" s="12"/>
      <c r="E33" s="12"/>
      <c r="F33" s="12"/>
      <c r="G33" s="12"/>
      <c r="H33" s="12"/>
      <c r="I33" s="12"/>
      <c r="J33" s="12"/>
      <c r="K33" s="12"/>
      <c r="L33" s="12"/>
    </row>
    <row r="34" spans="3:12" customFormat="1">
      <c r="C34" s="12"/>
      <c r="D34" s="12"/>
      <c r="E34" s="12"/>
    </row>
    <row r="35" spans="3:12" customFormat="1"/>
    <row r="36" spans="3:12" customFormat="1"/>
    <row r="37" spans="3:12" customFormat="1"/>
    <row r="38" spans="3:12" customFormat="1"/>
    <row r="39" spans="3:12" customFormat="1"/>
    <row r="40" spans="3:12" customFormat="1"/>
    <row r="41" spans="3:12" customFormat="1"/>
    <row r="42" spans="3:12" customFormat="1"/>
    <row r="43" spans="3:12" customFormat="1"/>
    <row r="44" spans="3:12" customFormat="1"/>
    <row r="45" spans="3:12" customFormat="1"/>
    <row r="46" spans="3:12" customFormat="1"/>
    <row r="47" spans="3:12" customFormat="1"/>
    <row r="48" spans="3:12" customFormat="1"/>
    <row r="49" spans="1:5" customFormat="1"/>
    <row r="50" spans="1:5" customFormat="1"/>
    <row r="51" spans="1:5">
      <c r="A51"/>
      <c r="B51"/>
      <c r="C51"/>
      <c r="D51"/>
      <c r="E51"/>
    </row>
  </sheetData>
  <mergeCells count="3">
    <mergeCell ref="A1:L1"/>
    <mergeCell ref="A3:L3"/>
    <mergeCell ref="A2:L2"/>
  </mergeCells>
  <printOptions horizontalCentered="1" verticalCentered="1"/>
  <pageMargins left="0.39370078740157483" right="0.39370078740157483" top="0.23622047244094491" bottom="0.23622047244094491" header="0.31496062992125984" footer="0.31496062992125984"/>
  <pageSetup scale="42" orientation="landscape" r:id="rId1"/>
  <drawing r:id="rId2"/>
  <tableParts count="1">
    <tablePart r:id="rId3"/>
  </tablePart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8">
    <tabColor rgb="FF00B0F0"/>
  </sheetPr>
  <dimension ref="A1:J18"/>
  <sheetViews>
    <sheetView showGridLines="0" view="pageBreakPreview" topLeftCell="A7" zoomScale="85" zoomScaleNormal="85" zoomScaleSheetLayoutView="85" workbookViewId="0">
      <selection activeCell="A4" sqref="A4:B18"/>
    </sheetView>
  </sheetViews>
  <sheetFormatPr baseColWidth="10" defaultColWidth="11.42578125" defaultRowHeight="15"/>
  <cols>
    <col min="1" max="1" width="19.7109375" style="41" customWidth="1"/>
    <col min="2" max="2" width="24.85546875" style="41" customWidth="1"/>
    <col min="3" max="3" width="19.28515625" style="41" bestFit="1" customWidth="1"/>
    <col min="4" max="4" width="22" style="41" bestFit="1" customWidth="1"/>
    <col min="5" max="5" width="14.42578125" style="41" bestFit="1" customWidth="1"/>
    <col min="6" max="6" width="13.42578125" style="41" bestFit="1" customWidth="1"/>
    <col min="7" max="7" width="14.42578125" style="41" bestFit="1" customWidth="1"/>
    <col min="8" max="8" width="18.140625" style="41" customWidth="1"/>
    <col min="9" max="9" width="19.42578125" style="41" customWidth="1"/>
    <col min="10" max="10" width="11.42578125" style="41"/>
    <col min="11" max="11" width="16.28515625" style="41" customWidth="1"/>
    <col min="12" max="16384" width="11.42578125" style="41"/>
  </cols>
  <sheetData>
    <row r="1" spans="1:10" s="1759" customFormat="1" ht="64.5" customHeight="1">
      <c r="A1" s="2179" t="s">
        <v>759</v>
      </c>
      <c r="B1" s="2179"/>
      <c r="C1" s="2179"/>
      <c r="D1" s="2179"/>
      <c r="E1" s="2179"/>
      <c r="F1" s="2179"/>
      <c r="G1" s="2179"/>
      <c r="H1" s="2179"/>
      <c r="I1" s="2179"/>
      <c r="J1" s="2179"/>
    </row>
    <row r="2" spans="1:10" s="1759" customFormat="1" ht="23.25">
      <c r="A2" s="2180" t="str">
        <f>+'Resumen EEp'!O7</f>
        <v>Período:  Diciembre 2010 - Noviembre 2022</v>
      </c>
      <c r="B2" s="2180"/>
      <c r="C2" s="2180"/>
      <c r="D2" s="2180"/>
      <c r="E2" s="2180"/>
      <c r="F2" s="2180"/>
      <c r="G2" s="2180"/>
      <c r="H2" s="2180"/>
      <c r="I2" s="2180"/>
      <c r="J2" s="2180"/>
    </row>
    <row r="3" spans="1:10" ht="8.25" customHeight="1">
      <c r="C3" s="191"/>
      <c r="D3" s="191"/>
    </row>
    <row r="4" spans="1:10" ht="21" customHeight="1">
      <c r="A4" s="1862" t="s">
        <v>2</v>
      </c>
      <c r="B4" s="1863" t="s">
        <v>489</v>
      </c>
      <c r="C4" s="163"/>
      <c r="D4" s="191"/>
    </row>
    <row r="5" spans="1:10" ht="15.75">
      <c r="A5" s="1042" t="s">
        <v>123</v>
      </c>
      <c r="B5" s="1044">
        <f>+'IV.1.3. Ingr y egr SDSS'!J8</f>
        <v>115952658.19999999</v>
      </c>
      <c r="C5" s="163"/>
      <c r="D5" s="191"/>
      <c r="E5" s="191"/>
    </row>
    <row r="6" spans="1:10" ht="15.75">
      <c r="A6" s="1042">
        <v>2011</v>
      </c>
      <c r="B6" s="1044">
        <f>+'IV.1.3. Ingr y egr SDSS'!J9</f>
        <v>291946073.39999998</v>
      </c>
      <c r="C6" s="163"/>
      <c r="D6" s="191"/>
      <c r="E6" s="191"/>
    </row>
    <row r="7" spans="1:10" ht="15.75">
      <c r="A7" s="1042" t="s">
        <v>201</v>
      </c>
      <c r="B7" s="1044">
        <f>+'IV.1.3. Ingr y egr SDSS'!J10</f>
        <v>331635794.92000002</v>
      </c>
      <c r="C7" s="163"/>
      <c r="D7" s="191"/>
      <c r="E7" s="191"/>
    </row>
    <row r="8" spans="1:10" ht="15.75">
      <c r="A8" s="1042" t="s">
        <v>226</v>
      </c>
      <c r="B8" s="1044">
        <f>+'IV.1.3. Ingr y egr SDSS'!J11</f>
        <v>333800248.55999994</v>
      </c>
      <c r="C8" s="163"/>
      <c r="D8" s="191"/>
      <c r="E8" s="191"/>
    </row>
    <row r="9" spans="1:10" ht="15.75">
      <c r="A9" s="1042" t="s">
        <v>230</v>
      </c>
      <c r="B9" s="1044">
        <f>+'IV.1.3. Ingr y egr SDSS'!J12</f>
        <v>329249337.19999999</v>
      </c>
      <c r="C9" s="163"/>
      <c r="D9" s="191"/>
      <c r="E9" s="191"/>
    </row>
    <row r="10" spans="1:10" ht="15.75">
      <c r="A10" s="1042" t="s">
        <v>399</v>
      </c>
      <c r="B10" s="1044">
        <f>+'IV.1.3. Ingr y egr SDSS'!J13</f>
        <v>335652778.95999998</v>
      </c>
      <c r="C10" s="163"/>
      <c r="D10" s="191"/>
      <c r="E10" s="191"/>
    </row>
    <row r="11" spans="1:10" s="191" customFormat="1" ht="15.75">
      <c r="A11" s="1042" t="s">
        <v>430</v>
      </c>
      <c r="B11" s="1044">
        <f>+'IV.1.3. Ingr y egr SDSS'!J14</f>
        <v>328531909.15999991</v>
      </c>
      <c r="C11" s="163"/>
    </row>
    <row r="12" spans="1:10" s="191" customFormat="1" ht="15.75">
      <c r="A12" s="1042" t="s">
        <v>441</v>
      </c>
      <c r="B12" s="1044">
        <f>+'IV.1.3. Ingr y egr SDSS'!J15</f>
        <v>558973905.84000003</v>
      </c>
      <c r="C12" s="163"/>
    </row>
    <row r="13" spans="1:10" s="191" customFormat="1" ht="15.75">
      <c r="A13" s="1042" t="s">
        <v>464</v>
      </c>
      <c r="B13" s="1044">
        <f>+'IV.1.3. Ingr y egr SDSS'!J16</f>
        <v>758411882.95999992</v>
      </c>
      <c r="C13" s="163"/>
    </row>
    <row r="14" spans="1:10" s="191" customFormat="1" ht="15.75">
      <c r="A14" s="1042" t="s">
        <v>491</v>
      </c>
      <c r="B14" s="1044">
        <f>+'IV.1.3. Ingr y egr SDSS'!J17</f>
        <v>973800800.96999991</v>
      </c>
      <c r="C14" s="163"/>
    </row>
    <row r="15" spans="1:10" s="191" customFormat="1" ht="15.75">
      <c r="A15" s="1043">
        <v>2020</v>
      </c>
      <c r="B15" s="1044">
        <v>970014744.09000003</v>
      </c>
      <c r="C15" s="163"/>
    </row>
    <row r="16" spans="1:10" s="191" customFormat="1" ht="15.75">
      <c r="A16" s="1043">
        <f>+'Resumen EEp'!O9</f>
        <v>2021</v>
      </c>
      <c r="B16" s="1044">
        <f>+'IV.1.3. Ingr y egr SDSS'!J19</f>
        <v>854040296.11999989</v>
      </c>
      <c r="C16" s="163"/>
    </row>
    <row r="17" spans="1:5" s="191" customFormat="1" ht="15.75">
      <c r="A17" s="1043" t="str">
        <f>+'Resumen EEp'!O6</f>
        <v>Ene - Nov. 2022</v>
      </c>
      <c r="B17" s="1044">
        <f>+'IV.1.3. Ingr y egr SDSS'!J20</f>
        <v>1205318803.5699999</v>
      </c>
      <c r="C17" s="163"/>
    </row>
    <row r="18" spans="1:5" ht="15.75">
      <c r="A18" s="1045" t="s">
        <v>1</v>
      </c>
      <c r="B18" s="1046">
        <f>SUM(B5:B17)</f>
        <v>7387329233.9499998</v>
      </c>
      <c r="C18" s="163"/>
      <c r="D18" s="191"/>
      <c r="E18" s="191"/>
    </row>
  </sheetData>
  <mergeCells count="2">
    <mergeCell ref="A1:J1"/>
    <mergeCell ref="A2:J2"/>
  </mergeCells>
  <pageMargins left="0.7" right="0.7" top="0.75" bottom="0.75" header="0.3" footer="0.3"/>
  <pageSetup scale="60" orientation="landscape" r:id="rId1"/>
  <drawing r:id="rId2"/>
  <tableParts count="1">
    <tablePart r:id="rId3"/>
  </tablePart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0">
    <tabColor theme="8" tint="-0.249977111117893"/>
  </sheetPr>
  <dimension ref="A5:Q56"/>
  <sheetViews>
    <sheetView showGridLines="0" view="pageBreakPreview" topLeftCell="A22" zoomScale="55" zoomScaleNormal="100" zoomScaleSheetLayoutView="55" workbookViewId="0">
      <selection activeCell="M54" sqref="M54"/>
    </sheetView>
  </sheetViews>
  <sheetFormatPr baseColWidth="10" defaultRowHeight="18"/>
  <cols>
    <col min="1" max="2" width="11.42578125" style="712"/>
    <col min="3" max="3" width="18.85546875" style="712" customWidth="1"/>
    <col min="4" max="4" width="11.42578125" style="712"/>
    <col min="5" max="5" width="16.42578125" style="712" customWidth="1"/>
    <col min="6" max="6" width="18.140625" style="712" customWidth="1"/>
    <col min="7" max="7" width="11.42578125" style="712"/>
    <col min="8" max="8" width="23.7109375" style="712" customWidth="1"/>
    <col min="9" max="9" width="45.7109375" style="712" customWidth="1"/>
    <col min="10" max="10" width="49.42578125" style="712" customWidth="1"/>
    <col min="11" max="11" width="13" style="712" customWidth="1"/>
    <col min="12" max="12" width="39.7109375" style="991" customWidth="1"/>
    <col min="13" max="13" width="37.42578125" style="1309" customWidth="1"/>
    <col min="14" max="14" width="32.5703125" style="1309" bestFit="1" customWidth="1"/>
    <col min="15" max="15" width="16.5703125" style="1309" customWidth="1"/>
    <col min="16" max="16" width="13.5703125" style="1310" customWidth="1"/>
    <col min="17" max="17" width="45" style="1311" customWidth="1"/>
    <col min="18" max="16384" width="11.42578125" style="712"/>
  </cols>
  <sheetData>
    <row r="5" spans="1:14" ht="43.5" customHeight="1"/>
    <row r="6" spans="1:14">
      <c r="A6" s="2026" t="s">
        <v>1173</v>
      </c>
      <c r="B6" s="2027"/>
      <c r="C6" s="2027"/>
      <c r="D6" s="2027"/>
      <c r="E6" s="2027"/>
      <c r="F6" s="2027"/>
      <c r="G6" s="2027"/>
      <c r="H6" s="2027"/>
      <c r="I6" s="2027"/>
      <c r="J6" s="2027"/>
    </row>
    <row r="7" spans="1:14">
      <c r="A7" s="2027"/>
      <c r="B7" s="2027"/>
      <c r="C7" s="2027"/>
      <c r="D7" s="2027"/>
      <c r="E7" s="2027"/>
      <c r="F7" s="2027"/>
      <c r="G7" s="2027"/>
      <c r="H7" s="2027"/>
      <c r="I7" s="2027"/>
      <c r="J7" s="2027"/>
    </row>
    <row r="8" spans="1:14">
      <c r="A8" s="2027"/>
      <c r="B8" s="2027"/>
      <c r="C8" s="2027"/>
      <c r="D8" s="2027"/>
      <c r="E8" s="2027"/>
      <c r="F8" s="2027"/>
      <c r="G8" s="2027"/>
      <c r="H8" s="2027"/>
      <c r="I8" s="2027"/>
      <c r="J8" s="2027"/>
    </row>
    <row r="9" spans="1:14">
      <c r="A9" s="2027"/>
      <c r="B9" s="2027"/>
      <c r="C9" s="2027"/>
      <c r="D9" s="2027"/>
      <c r="E9" s="2027"/>
      <c r="F9" s="2027"/>
      <c r="G9" s="2027"/>
      <c r="H9" s="2027"/>
      <c r="I9" s="2027"/>
      <c r="J9" s="2027"/>
    </row>
    <row r="10" spans="1:14">
      <c r="A10" s="2027"/>
      <c r="B10" s="2027"/>
      <c r="C10" s="2027"/>
      <c r="D10" s="2027"/>
      <c r="E10" s="2027"/>
      <c r="F10" s="2027"/>
      <c r="G10" s="2027"/>
      <c r="H10" s="2027"/>
      <c r="I10" s="2027"/>
      <c r="J10" s="2027"/>
      <c r="L10" s="1312"/>
    </row>
    <row r="11" spans="1:14">
      <c r="A11" s="2027"/>
      <c r="B11" s="2027"/>
      <c r="C11" s="2027"/>
      <c r="D11" s="2027"/>
      <c r="E11" s="2027"/>
      <c r="F11" s="2027"/>
      <c r="G11" s="2027"/>
      <c r="H11" s="2027"/>
      <c r="I11" s="2027"/>
      <c r="J11" s="2027"/>
      <c r="L11" s="1312"/>
      <c r="M11" s="1313"/>
      <c r="N11" s="1313"/>
    </row>
    <row r="12" spans="1:14">
      <c r="A12" s="2027"/>
      <c r="B12" s="2027"/>
      <c r="C12" s="2027"/>
      <c r="D12" s="2027"/>
      <c r="E12" s="2027"/>
      <c r="F12" s="2027"/>
      <c r="G12" s="2027"/>
      <c r="H12" s="2027"/>
      <c r="I12" s="2027"/>
      <c r="J12" s="2027"/>
      <c r="L12" s="1312"/>
      <c r="M12" s="1314">
        <f>+'IV.3.2.Pagos_ SVDS'!B20</f>
        <v>603968504572.62012</v>
      </c>
      <c r="N12" s="1313"/>
    </row>
    <row r="13" spans="1:14">
      <c r="A13" s="2027"/>
      <c r="B13" s="2027"/>
      <c r="C13" s="2027"/>
      <c r="D13" s="2027"/>
      <c r="E13" s="2027"/>
      <c r="F13" s="2027"/>
      <c r="G13" s="2027"/>
      <c r="H13" s="2027"/>
      <c r="I13" s="2027"/>
      <c r="J13" s="2027"/>
      <c r="L13" s="1315"/>
      <c r="N13" s="1316"/>
    </row>
    <row r="14" spans="1:14">
      <c r="A14" s="2027"/>
      <c r="B14" s="2027"/>
      <c r="C14" s="2027"/>
      <c r="D14" s="2027"/>
      <c r="E14" s="2027"/>
      <c r="F14" s="2027"/>
      <c r="G14" s="2027"/>
      <c r="H14" s="2027"/>
      <c r="I14" s="2027"/>
      <c r="J14" s="2027"/>
      <c r="L14" s="1315"/>
      <c r="M14" s="1317" t="str">
        <f>+Tabla35[[#Headers],[Total]]</f>
        <v>Total</v>
      </c>
      <c r="N14" s="1317" t="s">
        <v>8</v>
      </c>
    </row>
    <row r="15" spans="1:14">
      <c r="A15" s="2027"/>
      <c r="B15" s="2027"/>
      <c r="C15" s="2027"/>
      <c r="D15" s="2027"/>
      <c r="E15" s="2027"/>
      <c r="F15" s="2027"/>
      <c r="G15" s="2027"/>
      <c r="H15" s="2027"/>
      <c r="I15" s="2027"/>
      <c r="J15" s="2027"/>
      <c r="L15" s="1318" t="str">
        <f>+'IV.3.3.Pagos anuales x cuentas'!A5</f>
        <v xml:space="preserve"> CCI</v>
      </c>
      <c r="M15" s="1319">
        <f>+'IV.3.3.Pagos anuales x cuentas'!G5</f>
        <v>530387547402.24005</v>
      </c>
      <c r="N15" s="1320">
        <f>+M15/$M$25</f>
        <v>0.7892695849291429</v>
      </c>
    </row>
    <row r="16" spans="1:14">
      <c r="A16" s="2027"/>
      <c r="B16" s="2027"/>
      <c r="C16" s="2027"/>
      <c r="D16" s="2027"/>
      <c r="E16" s="2027"/>
      <c r="F16" s="2027"/>
      <c r="G16" s="2027"/>
      <c r="H16" s="2027"/>
      <c r="I16" s="2027"/>
      <c r="J16" s="2027"/>
      <c r="L16" s="1318" t="str">
        <f>+'IV.3.3.Pagos anuales x cuentas'!A6</f>
        <v>Seguro Vida</v>
      </c>
      <c r="M16" s="1319">
        <f>+'IV.3.3.Pagos anuales x cuentas'!G6</f>
        <v>58032255410.75</v>
      </c>
      <c r="N16" s="1320">
        <f t="shared" ref="N16:N24" si="0">+M16/$M$25</f>
        <v>8.6357785669896395E-2</v>
      </c>
    </row>
    <row r="17" spans="1:17">
      <c r="A17" s="2027"/>
      <c r="B17" s="2027"/>
      <c r="C17" s="2027"/>
      <c r="D17" s="2027"/>
      <c r="E17" s="2027"/>
      <c r="F17" s="2027"/>
      <c r="G17" s="2027"/>
      <c r="H17" s="2027"/>
      <c r="I17" s="2027"/>
      <c r="J17" s="2027"/>
      <c r="L17" s="1318" t="str">
        <f>+'IV.3.3.Pagos anuales x cuentas'!A7</f>
        <v xml:space="preserve"> FSS</v>
      </c>
      <c r="M17" s="1319">
        <f>+'IV.3.3.Pagos anuales x cuentas'!G7</f>
        <v>25869043128.359501</v>
      </c>
      <c r="N17" s="1320">
        <f t="shared" si="0"/>
        <v>3.8495717013789316E-2</v>
      </c>
    </row>
    <row r="18" spans="1:17">
      <c r="A18" s="2027"/>
      <c r="B18" s="2027"/>
      <c r="C18" s="2027"/>
      <c r="D18" s="2027"/>
      <c r="E18" s="2027"/>
      <c r="F18" s="2027"/>
      <c r="G18" s="2027"/>
      <c r="H18" s="2027"/>
      <c r="I18" s="2027"/>
      <c r="J18" s="2027"/>
      <c r="L18" s="1318" t="str">
        <f>+'IV.3.3.Pagos anuales x cuentas'!A8</f>
        <v>Reparto</v>
      </c>
      <c r="M18" s="1319">
        <f>+'IV.3.3.Pagos anuales x cuentas'!G8</f>
        <v>25106669497.759003</v>
      </c>
      <c r="N18" s="1320">
        <f t="shared" si="0"/>
        <v>3.7361228992846697E-2</v>
      </c>
    </row>
    <row r="19" spans="1:17">
      <c r="A19" s="2027"/>
      <c r="B19" s="2027"/>
      <c r="C19" s="2027"/>
      <c r="D19" s="2027"/>
      <c r="E19" s="2027"/>
      <c r="F19" s="2027"/>
      <c r="G19" s="2027"/>
      <c r="H19" s="2027"/>
      <c r="I19" s="2027"/>
      <c r="J19" s="2027"/>
      <c r="L19" s="1318" t="str">
        <f>+'IV.3.3.Pagos anuales x cuentas'!A9</f>
        <v>Comisión AFP</v>
      </c>
      <c r="M19" s="1319">
        <f>+'IV.3.3.Pagos anuales x cuentas'!G9</f>
        <v>19208374011.639999</v>
      </c>
      <c r="N19" s="1320">
        <f t="shared" si="0"/>
        <v>2.8583976862928153E-2</v>
      </c>
    </row>
    <row r="20" spans="1:17">
      <c r="A20" s="2027"/>
      <c r="B20" s="2027"/>
      <c r="C20" s="2027"/>
      <c r="D20" s="2027"/>
      <c r="E20" s="2027"/>
      <c r="F20" s="2027"/>
      <c r="G20" s="2027"/>
      <c r="H20" s="2027"/>
      <c r="I20" s="2027"/>
      <c r="J20" s="2027"/>
      <c r="L20" s="1318" t="str">
        <f>+'IV.3.3.Pagos anuales x cuentas'!A10</f>
        <v>Comisión SIPEN</v>
      </c>
      <c r="M20" s="1319">
        <f>+'IV.3.3.Pagos anuales x cuentas'!G10</f>
        <v>4638184420.2305002</v>
      </c>
      <c r="N20" s="1320">
        <f t="shared" si="0"/>
        <v>6.9020811482284877E-3</v>
      </c>
    </row>
    <row r="21" spans="1:17">
      <c r="A21" s="2027"/>
      <c r="B21" s="2027"/>
      <c r="C21" s="2027"/>
      <c r="D21" s="2027"/>
      <c r="E21" s="2027"/>
      <c r="F21" s="2027"/>
      <c r="G21" s="2027"/>
      <c r="H21" s="2027"/>
      <c r="I21" s="2027"/>
      <c r="J21" s="2027"/>
      <c r="L21" s="1318" t="str">
        <f>+'IV.3.3.Pagos anuales x cuentas'!A11</f>
        <v>TSS-INABIMA</v>
      </c>
      <c r="M21" s="1319">
        <f>+'IV.3.3.Pagos anuales x cuentas'!G11</f>
        <v>4160086738.3200006</v>
      </c>
      <c r="N21" s="1320">
        <f t="shared" si="0"/>
        <v>6.1906240998771825E-3</v>
      </c>
    </row>
    <row r="22" spans="1:17">
      <c r="A22" s="2027"/>
      <c r="B22" s="2027"/>
      <c r="C22" s="2027"/>
      <c r="D22" s="2027"/>
      <c r="E22" s="2027"/>
      <c r="F22" s="2027"/>
      <c r="G22" s="2027"/>
      <c r="H22" s="2027"/>
      <c r="I22" s="2027"/>
      <c r="J22" s="2027"/>
      <c r="L22" s="1318" t="str">
        <f>+'IV.3.3.Pagos anuales x cuentas'!A12</f>
        <v>Autoseguro IDSS</v>
      </c>
      <c r="M22" s="1319">
        <f>+'IV.3.3.Pagos anuales x cuentas'!G12</f>
        <v>2281534437.7000003</v>
      </c>
      <c r="N22" s="1320">
        <f t="shared" si="0"/>
        <v>3.3951508617892927E-3</v>
      </c>
    </row>
    <row r="23" spans="1:17">
      <c r="A23" s="2027"/>
      <c r="B23" s="2027"/>
      <c r="C23" s="2027"/>
      <c r="D23" s="2027"/>
      <c r="E23" s="2027"/>
      <c r="F23" s="2027"/>
      <c r="G23" s="2027"/>
      <c r="H23" s="2027"/>
      <c r="I23" s="2027"/>
      <c r="J23" s="2027"/>
      <c r="L23" s="1318" t="str">
        <f>+'IV.3.3.Pagos anuales x cuentas'!A13</f>
        <v>Comisión TSS</v>
      </c>
      <c r="M23" s="1319">
        <f>+'IV.3.3.Pagos anuales x cuentas'!G13</f>
        <v>1542816718.8</v>
      </c>
      <c r="N23" s="1320">
        <f t="shared" si="0"/>
        <v>2.2958651975015718E-3</v>
      </c>
    </row>
    <row r="24" spans="1:17">
      <c r="A24" s="2027"/>
      <c r="B24" s="2027"/>
      <c r="C24" s="2027"/>
      <c r="D24" s="2027"/>
      <c r="E24" s="2027"/>
      <c r="F24" s="2027"/>
      <c r="G24" s="2027"/>
      <c r="H24" s="2027"/>
      <c r="I24" s="2027"/>
      <c r="J24" s="2027"/>
      <c r="L24" s="1318" t="str">
        <f>+'IV.3.3.Pagos anuales x cuentas'!A14</f>
        <v>Comisión DIDA</v>
      </c>
      <c r="M24" s="1319">
        <f>+'IV.3.3.Pagos anuales x cuentas'!G14</f>
        <v>771443723.46000004</v>
      </c>
      <c r="N24" s="1320">
        <f t="shared" si="0"/>
        <v>1.1479852240001802E-3</v>
      </c>
    </row>
    <row r="25" spans="1:17">
      <c r="A25" s="2027"/>
      <c r="B25" s="2027"/>
      <c r="C25" s="2027"/>
      <c r="D25" s="2027"/>
      <c r="E25" s="2027"/>
      <c r="F25" s="2027"/>
      <c r="G25" s="2027"/>
      <c r="H25" s="2027"/>
      <c r="I25" s="2027"/>
      <c r="J25" s="2027"/>
      <c r="L25" s="1321" t="str">
        <f>+'IV.3.3.Pagos anuales x cuentas'!A15</f>
        <v>Total</v>
      </c>
      <c r="M25" s="1319">
        <f>+'IV.3.3.Pagos anuales x cuentas'!G15</f>
        <v>671997955489.25891</v>
      </c>
      <c r="N25" s="1320">
        <f t="shared" ref="N25" si="1">+M25/$M$25</f>
        <v>1</v>
      </c>
    </row>
    <row r="26" spans="1:17" ht="24" customHeight="1">
      <c r="A26" s="2027"/>
      <c r="B26" s="2027"/>
      <c r="C26" s="2027"/>
      <c r="D26" s="2027"/>
      <c r="E26" s="2027"/>
      <c r="F26" s="2027"/>
      <c r="G26" s="2027"/>
      <c r="H26" s="2027"/>
      <c r="I26" s="2027"/>
      <c r="J26" s="2027"/>
      <c r="M26" s="1322"/>
      <c r="N26" s="1323"/>
    </row>
    <row r="27" spans="1:17">
      <c r="A27" s="2027"/>
      <c r="B27" s="2027"/>
      <c r="C27" s="2027"/>
      <c r="D27" s="2027"/>
      <c r="E27" s="2027"/>
      <c r="F27" s="2027"/>
      <c r="G27" s="2027"/>
      <c r="H27" s="2027"/>
      <c r="I27" s="2027"/>
      <c r="J27" s="2027"/>
      <c r="L27" s="1324">
        <f>+'Resumen EEp'!B59</f>
        <v>1044452002450</v>
      </c>
      <c r="M27" s="1322">
        <f>+M17/L27</f>
        <v>2.4768053551218982E-2</v>
      </c>
      <c r="N27" s="1323"/>
    </row>
    <row r="28" spans="1:17">
      <c r="A28" s="2027"/>
      <c r="B28" s="2027"/>
      <c r="C28" s="2027"/>
      <c r="D28" s="2027"/>
      <c r="E28" s="2027"/>
      <c r="F28" s="2027"/>
      <c r="G28" s="2027"/>
      <c r="H28" s="2027"/>
      <c r="I28" s="2027"/>
      <c r="J28" s="2027"/>
      <c r="L28" s="1325"/>
      <c r="M28" s="1323"/>
      <c r="N28" s="1323"/>
    </row>
    <row r="29" spans="1:17">
      <c r="A29" s="2027"/>
      <c r="B29" s="2027"/>
      <c r="C29" s="2027"/>
      <c r="D29" s="2027"/>
      <c r="E29" s="2027"/>
      <c r="F29" s="2027"/>
      <c r="G29" s="2027"/>
      <c r="H29" s="2027"/>
      <c r="I29" s="2027"/>
      <c r="J29" s="2027"/>
      <c r="M29" s="1326"/>
      <c r="N29" s="1326"/>
    </row>
    <row r="30" spans="1:17">
      <c r="A30" s="2027"/>
      <c r="B30" s="2027"/>
      <c r="C30" s="2027"/>
      <c r="D30" s="2027"/>
      <c r="E30" s="2027"/>
      <c r="F30" s="2027"/>
      <c r="G30" s="2027"/>
      <c r="H30" s="2027"/>
      <c r="I30" s="2027"/>
      <c r="J30" s="2027"/>
      <c r="M30" s="1313"/>
      <c r="N30" s="1313"/>
      <c r="Q30" s="1310"/>
    </row>
    <row r="31" spans="1:17">
      <c r="A31" s="2027"/>
      <c r="B31" s="2027"/>
      <c r="C31" s="2027"/>
      <c r="D31" s="2027"/>
      <c r="E31" s="2027"/>
      <c r="F31" s="2027"/>
      <c r="G31" s="2027"/>
      <c r="H31" s="2027"/>
      <c r="I31" s="2027"/>
      <c r="J31" s="2027"/>
      <c r="L31" s="1324"/>
      <c r="Q31" s="1310"/>
    </row>
    <row r="32" spans="1:17">
      <c r="A32" s="2027"/>
      <c r="B32" s="2027"/>
      <c r="C32" s="2027"/>
      <c r="D32" s="2027"/>
      <c r="E32" s="2027"/>
      <c r="F32" s="2027"/>
      <c r="G32" s="2027"/>
      <c r="H32" s="2027"/>
      <c r="I32" s="2027"/>
      <c r="J32" s="2027"/>
      <c r="L32" s="1327"/>
      <c r="Q32" s="1310"/>
    </row>
    <row r="33" spans="1:17">
      <c r="A33" s="2027"/>
      <c r="B33" s="2027"/>
      <c r="C33" s="2027"/>
      <c r="D33" s="2027"/>
      <c r="E33" s="2027"/>
      <c r="F33" s="2027"/>
      <c r="G33" s="2027"/>
      <c r="H33" s="2027"/>
      <c r="I33" s="2027"/>
      <c r="J33" s="2027"/>
      <c r="L33" s="1328"/>
      <c r="Q33" s="1310"/>
    </row>
    <row r="34" spans="1:17">
      <c r="A34" s="2027"/>
      <c r="B34" s="2027"/>
      <c r="C34" s="2027"/>
      <c r="D34" s="2027"/>
      <c r="E34" s="2027"/>
      <c r="F34" s="2027"/>
      <c r="G34" s="2027"/>
      <c r="H34" s="2027"/>
      <c r="I34" s="2027"/>
      <c r="J34" s="2027"/>
      <c r="L34" s="1324">
        <f>+'IV.3.5.Patrim. fp anual'!B19</f>
        <v>1044452.00245</v>
      </c>
      <c r="M34" s="1322">
        <f>+'IV.3.5.Patrim. fp anual'!E19</f>
        <v>0.19367835614471185</v>
      </c>
      <c r="Q34" s="1310"/>
    </row>
    <row r="35" spans="1:17">
      <c r="A35" s="2027"/>
      <c r="B35" s="2027"/>
      <c r="C35" s="2027"/>
      <c r="D35" s="2027"/>
      <c r="E35" s="2027"/>
      <c r="F35" s="2027"/>
      <c r="G35" s="2027"/>
      <c r="H35" s="2027"/>
      <c r="I35" s="2027"/>
      <c r="J35" s="2027"/>
      <c r="Q35" s="1310"/>
    </row>
    <row r="36" spans="1:17">
      <c r="A36" s="2027"/>
      <c r="B36" s="2027"/>
      <c r="C36" s="2027"/>
      <c r="D36" s="2027"/>
      <c r="E36" s="2027"/>
      <c r="F36" s="2027"/>
      <c r="G36" s="2027"/>
      <c r="H36" s="2027"/>
      <c r="I36" s="2027"/>
      <c r="J36" s="2027"/>
      <c r="L36" s="1324"/>
      <c r="Q36" s="1310"/>
    </row>
    <row r="37" spans="1:17">
      <c r="A37" s="2027"/>
      <c r="B37" s="2027"/>
      <c r="C37" s="2027"/>
      <c r="D37" s="2027"/>
      <c r="E37" s="2027"/>
      <c r="F37" s="2027"/>
      <c r="G37" s="2027"/>
      <c r="H37" s="2027"/>
      <c r="I37" s="2027"/>
      <c r="J37" s="2027"/>
      <c r="L37" s="1325"/>
      <c r="Q37" s="1310"/>
    </row>
    <row r="38" spans="1:17">
      <c r="A38" s="2027"/>
      <c r="B38" s="2027"/>
      <c r="C38" s="2027"/>
      <c r="D38" s="2027"/>
      <c r="E38" s="2027"/>
      <c r="F38" s="2027"/>
      <c r="G38" s="2027"/>
      <c r="H38" s="2027"/>
      <c r="I38" s="2027"/>
      <c r="J38" s="2027"/>
      <c r="L38" s="1329" t="e">
        <f>+'IV.3.6.Cartera de inv fp'!#REF!</f>
        <v>#REF!</v>
      </c>
      <c r="M38" s="1330" t="str">
        <f>+'IV.3.6.Cartera de inv fp'!A4</f>
        <v>Entidades</v>
      </c>
      <c r="N38" s="1330" t="str">
        <f>+'IV.3.6.Cartera de inv fp'!B4</f>
        <v xml:space="preserve">Inversión </v>
      </c>
      <c r="O38" s="1309" t="str">
        <f>+'IV.3.6.Cartera de inv fp'!C4</f>
        <v>% Participación</v>
      </c>
      <c r="Q38" s="1310"/>
    </row>
    <row r="39" spans="1:17">
      <c r="A39" s="2027"/>
      <c r="B39" s="2027"/>
      <c r="C39" s="2027"/>
      <c r="D39" s="2027"/>
      <c r="E39" s="2027"/>
      <c r="F39" s="2027"/>
      <c r="G39" s="2027"/>
      <c r="H39" s="2027"/>
      <c r="I39" s="2027"/>
      <c r="J39" s="2027"/>
      <c r="L39" s="1325"/>
      <c r="M39" s="1309" t="str">
        <f>+'IV.3.6.Cartera de inv fp'!A5</f>
        <v>Banco Central de la República Dominicana</v>
      </c>
      <c r="N39" s="1331">
        <f>+'IV.3.6.Cartera de inv fp'!B5</f>
        <v>194779538598.57999</v>
      </c>
      <c r="O39" s="1332">
        <f>+'IV.3.6.Cartera de inv fp'!C5</f>
        <v>0.21312828458293168</v>
      </c>
      <c r="P39" s="1333">
        <f>+O39+O44+O45</f>
        <v>0.83329646495987075</v>
      </c>
      <c r="Q39" s="1310"/>
    </row>
    <row r="40" spans="1:17">
      <c r="A40" s="2027"/>
      <c r="B40" s="2027"/>
      <c r="C40" s="2027"/>
      <c r="D40" s="2027"/>
      <c r="E40" s="2027"/>
      <c r="F40" s="2027"/>
      <c r="G40" s="2027"/>
      <c r="H40" s="2027"/>
      <c r="I40" s="2027"/>
      <c r="J40" s="2027"/>
      <c r="L40" s="1325"/>
      <c r="M40" s="1309" t="str">
        <f>+'IV.3.6.Cartera de inv fp'!A6</f>
        <v>Asociaciones de Ahorros y Préstamos</v>
      </c>
      <c r="N40" s="1331">
        <f>+'IV.3.6.Cartera de inv fp'!B6</f>
        <v>19017104814.110001</v>
      </c>
      <c r="O40" s="1332">
        <f>+'IV.3.6.Cartera de inv fp'!C6</f>
        <v>2.0808566217615145E-2</v>
      </c>
      <c r="Q40" s="1310"/>
    </row>
    <row r="41" spans="1:17">
      <c r="A41" s="2027"/>
      <c r="B41" s="2027"/>
      <c r="C41" s="2027"/>
      <c r="D41" s="2027"/>
      <c r="E41" s="2027"/>
      <c r="F41" s="2027"/>
      <c r="G41" s="2027"/>
      <c r="H41" s="2027"/>
      <c r="I41" s="2027"/>
      <c r="J41" s="2027"/>
      <c r="L41" s="1325"/>
      <c r="M41" s="1309" t="str">
        <f>+'IV.3.6.Cartera de inv fp'!A7</f>
        <v>Bancos Comerciales y de Servicios Múltiples</v>
      </c>
      <c r="N41" s="1331">
        <f>+'IV.3.6.Cartera de inv fp'!B7</f>
        <v>72489880709.550003</v>
      </c>
      <c r="O41" s="1332">
        <f>+'IV.3.6.Cartera de inv fp'!C7</f>
        <v>7.9318618559251361E-2</v>
      </c>
    </row>
    <row r="42" spans="1:17">
      <c r="A42" s="2027"/>
      <c r="B42" s="2027"/>
      <c r="C42" s="2027"/>
      <c r="D42" s="2027"/>
      <c r="E42" s="2027"/>
      <c r="F42" s="2027"/>
      <c r="G42" s="2027"/>
      <c r="H42" s="2027"/>
      <c r="I42" s="2027"/>
      <c r="J42" s="2027"/>
      <c r="L42" s="1325"/>
      <c r="M42" s="1309" t="str">
        <f>+'IV.3.6.Cartera de inv fp'!A8</f>
        <v>Bancos de Ahorro y Crédito</v>
      </c>
      <c r="N42" s="1331">
        <f>+'IV.3.6.Cartera de inv fp'!B8</f>
        <v>378673609.55000001</v>
      </c>
      <c r="O42" s="1332">
        <f>+'IV.3.6.Cartera de inv fp'!C8</f>
        <v>4.1434566177171722E-4</v>
      </c>
    </row>
    <row r="43" spans="1:17">
      <c r="A43" s="2027"/>
      <c r="B43" s="2027"/>
      <c r="C43" s="2027"/>
      <c r="D43" s="2027"/>
      <c r="E43" s="2027"/>
      <c r="F43" s="2027"/>
      <c r="G43" s="2027"/>
      <c r="H43" s="2027"/>
      <c r="I43" s="2027"/>
      <c r="J43" s="2027"/>
      <c r="L43" s="1334">
        <f>+'IV.3.7. Rent. nom. de los FP'!C38</f>
        <v>5.6599999999999998E-2</v>
      </c>
      <c r="M43" s="1309" t="str">
        <f>+'IV.3.6.Cartera de inv fp'!A9</f>
        <v>Empresas Privadas</v>
      </c>
      <c r="N43" s="1331">
        <f>+'IV.3.6.Cartera de inv fp'!B9</f>
        <v>25881711573.260002</v>
      </c>
      <c r="O43" s="1332">
        <f>+'IV.3.6.Cartera de inv fp'!C9</f>
        <v>2.831983702891536E-2</v>
      </c>
    </row>
    <row r="44" spans="1:17">
      <c r="A44" s="2027"/>
      <c r="B44" s="2027"/>
      <c r="C44" s="2027"/>
      <c r="D44" s="2027"/>
      <c r="E44" s="2027"/>
      <c r="F44" s="2027"/>
      <c r="G44" s="2027"/>
      <c r="H44" s="2027"/>
      <c r="I44" s="2027"/>
      <c r="J44" s="2027"/>
      <c r="L44" s="1334">
        <f>+IV.3.8.Rentab.Real!B20</f>
        <v>5.0099999999999999E-2</v>
      </c>
      <c r="M44" s="1309" t="str">
        <f>+'IV.3.6.Cartera de inv fp'!A10</f>
        <v>Cartera Ministerio de Hacienda</v>
      </c>
      <c r="N44" s="1331">
        <f>+'IV.3.6.Cartera de inv fp'!B10</f>
        <v>498689189702.57996</v>
      </c>
      <c r="O44" s="1332">
        <f>+'IV.3.6.Cartera de inv fp'!C10</f>
        <v>0.54566702594159411</v>
      </c>
    </row>
    <row r="45" spans="1:17">
      <c r="A45" s="2027"/>
      <c r="B45" s="2027"/>
      <c r="C45" s="2027"/>
      <c r="D45" s="2027"/>
      <c r="E45" s="2027"/>
      <c r="F45" s="2027"/>
      <c r="G45" s="2027"/>
      <c r="H45" s="2027"/>
      <c r="I45" s="2027"/>
      <c r="J45" s="2027"/>
      <c r="L45" s="1334"/>
      <c r="M45" s="1309" t="str">
        <f>+'IV.3.6.Cartera de inv fp'!A11</f>
        <v xml:space="preserve">Fondos de Inversión </v>
      </c>
      <c r="N45" s="1331">
        <f>+'IV.3.6.Cartera de inv fp'!B11</f>
        <v>68087164096.379997</v>
      </c>
      <c r="O45" s="1332">
        <f>+'IV.3.6.Cartera de inv fp'!C11</f>
        <v>7.4501154435344968E-2</v>
      </c>
    </row>
    <row r="46" spans="1:17">
      <c r="A46" s="2027"/>
      <c r="B46" s="2027"/>
      <c r="C46" s="2027"/>
      <c r="D46" s="2027"/>
      <c r="E46" s="2027"/>
      <c r="F46" s="2027"/>
      <c r="G46" s="2027"/>
      <c r="H46" s="2027"/>
      <c r="I46" s="2027"/>
      <c r="J46" s="2027"/>
      <c r="L46" s="1335">
        <f>+IV.3.8.Rentab.Real!D20</f>
        <v>-2.5700000000000008E-2</v>
      </c>
      <c r="M46" s="1309" t="str">
        <f>+'IV.3.6.Cartera de inv fp'!A12</f>
        <v>Fideicomisos de Oferta Pública</v>
      </c>
      <c r="N46" s="1331">
        <f>+'IV.3.6.Cartera de inv fp'!B12</f>
        <v>34125637615.02</v>
      </c>
      <c r="O46" s="1332">
        <f>+'IV.3.6.Cartera de inv fp'!C12</f>
        <v>3.7340362635200353E-2</v>
      </c>
    </row>
    <row r="47" spans="1:17">
      <c r="A47" s="2027"/>
      <c r="B47" s="2027"/>
      <c r="C47" s="2027"/>
      <c r="D47" s="2027"/>
      <c r="E47" s="2027"/>
      <c r="F47" s="2027"/>
      <c r="G47" s="2027"/>
      <c r="H47" s="2027"/>
      <c r="I47" s="2027"/>
      <c r="J47" s="2027"/>
      <c r="L47" s="1336"/>
      <c r="M47" s="1309" t="str">
        <f>+'IV.3.6.Cartera de inv fp'!A13</f>
        <v>Otros</v>
      </c>
      <c r="N47" s="1331">
        <f>+'IV.3.6.Cartera de inv fp'!B13</f>
        <v>458603297.82006836</v>
      </c>
      <c r="O47" s="1332">
        <f>+'IV.3.6.Cartera de inv fp'!C13</f>
        <v>5.0180493737538338E-4</v>
      </c>
    </row>
    <row r="48" spans="1:17" ht="73.5" customHeight="1">
      <c r="A48" s="2027"/>
      <c r="B48" s="2027"/>
      <c r="C48" s="2027"/>
      <c r="D48" s="2027"/>
      <c r="E48" s="2027"/>
      <c r="F48" s="2027"/>
      <c r="G48" s="2027"/>
      <c r="H48" s="2027"/>
      <c r="I48" s="2027"/>
      <c r="J48" s="2027"/>
      <c r="N48" s="1331">
        <f>+'IV.3.6.Cartera de inv fp'!B14</f>
        <v>913907504016.84998</v>
      </c>
      <c r="O48" s="1332" t="e">
        <f>+'IV.3.6.Cartera de inv fp'!#REF!</f>
        <v>#REF!</v>
      </c>
    </row>
    <row r="49" spans="1:14">
      <c r="A49" s="2027"/>
      <c r="B49" s="2027"/>
      <c r="C49" s="2027"/>
      <c r="D49" s="2027"/>
      <c r="E49" s="2027"/>
      <c r="F49" s="2027"/>
      <c r="G49" s="2027"/>
      <c r="H49" s="2027"/>
      <c r="I49" s="2027"/>
      <c r="J49" s="2027"/>
    </row>
    <row r="50" spans="1:14">
      <c r="A50" s="2027"/>
      <c r="B50" s="2027"/>
      <c r="C50" s="2027"/>
      <c r="D50" s="2027"/>
      <c r="E50" s="2027"/>
      <c r="F50" s="2027"/>
      <c r="G50" s="2027"/>
      <c r="H50" s="2027"/>
      <c r="I50" s="2027"/>
      <c r="J50" s="2027"/>
    </row>
    <row r="51" spans="1:14" ht="78.75" customHeight="1">
      <c r="A51" s="2027"/>
      <c r="B51" s="2027"/>
      <c r="C51" s="2027"/>
      <c r="D51" s="2027"/>
      <c r="E51" s="2027"/>
      <c r="F51" s="2027"/>
      <c r="G51" s="2027"/>
      <c r="H51" s="2027"/>
      <c r="I51" s="2027"/>
      <c r="J51" s="2027"/>
    </row>
    <row r="52" spans="1:14">
      <c r="A52" s="2027"/>
      <c r="B52" s="2027"/>
      <c r="C52" s="2027"/>
      <c r="D52" s="2027"/>
      <c r="E52" s="2027"/>
      <c r="F52" s="2027"/>
      <c r="G52" s="2027"/>
      <c r="H52" s="2027"/>
      <c r="I52" s="2027"/>
      <c r="J52" s="2027"/>
    </row>
    <row r="53" spans="1:14" ht="73.5" customHeight="1">
      <c r="A53" s="2027"/>
      <c r="B53" s="2027"/>
      <c r="C53" s="2027"/>
      <c r="D53" s="2027"/>
      <c r="E53" s="2027"/>
      <c r="F53" s="2027"/>
      <c r="G53" s="2027"/>
      <c r="H53" s="2027"/>
      <c r="I53" s="2027"/>
      <c r="J53" s="2027"/>
    </row>
    <row r="54" spans="1:14" ht="102" customHeight="1">
      <c r="A54" s="2027"/>
      <c r="B54" s="2027"/>
      <c r="C54" s="2027"/>
      <c r="D54" s="2027"/>
      <c r="E54" s="2027"/>
      <c r="F54" s="2027"/>
      <c r="G54" s="2027"/>
      <c r="H54" s="2027"/>
      <c r="I54" s="2027"/>
      <c r="J54" s="2027"/>
      <c r="M54" s="1337"/>
      <c r="N54" s="1337"/>
    </row>
    <row r="55" spans="1:14" ht="69.75" customHeight="1">
      <c r="A55" s="2027"/>
      <c r="B55" s="2027"/>
      <c r="C55" s="2027"/>
      <c r="D55" s="2027"/>
      <c r="E55" s="2027"/>
      <c r="F55" s="2027"/>
      <c r="G55" s="2027"/>
      <c r="H55" s="2027"/>
      <c r="I55" s="2027"/>
      <c r="J55" s="2027"/>
    </row>
    <row r="56" spans="1:14" ht="20.25" customHeight="1">
      <c r="N56" s="1332">
        <f>+O39+O45+O44</f>
        <v>0.83329646495987075</v>
      </c>
    </row>
  </sheetData>
  <mergeCells count="1">
    <mergeCell ref="A6:J55"/>
  </mergeCells>
  <pageMargins left="0.7" right="0.7" top="0.75" bottom="0.75" header="0.3" footer="0.3"/>
  <pageSetup scale="41" orientation="portrait"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1">
    <tabColor theme="8" tint="-0.249977111117893"/>
  </sheetPr>
  <dimension ref="A1:M46"/>
  <sheetViews>
    <sheetView showGridLines="0" view="pageBreakPreview" zoomScale="55" zoomScaleNormal="85" zoomScaleSheetLayoutView="55" workbookViewId="0">
      <selection activeCell="A4" sqref="A4:B20"/>
    </sheetView>
  </sheetViews>
  <sheetFormatPr baseColWidth="10" defaultColWidth="11.42578125" defaultRowHeight="15"/>
  <cols>
    <col min="1" max="1" width="24.5703125" style="41" customWidth="1"/>
    <col min="2" max="2" width="34.140625" style="41" customWidth="1"/>
    <col min="3" max="3" width="34.42578125" style="41" customWidth="1"/>
    <col min="4" max="4" width="26.85546875" style="41" bestFit="1" customWidth="1"/>
    <col min="5" max="5" width="22" style="41" bestFit="1" customWidth="1"/>
    <col min="6" max="6" width="28.85546875" style="41" customWidth="1"/>
    <col min="7" max="7" width="22.85546875" style="41" customWidth="1"/>
    <col min="8" max="8" width="25.85546875" style="41" customWidth="1"/>
    <col min="9" max="9" width="31.5703125" style="41" customWidth="1"/>
    <col min="10" max="10" width="30.85546875" style="41" customWidth="1"/>
    <col min="11" max="11" width="15.85546875" style="41" customWidth="1"/>
    <col min="12" max="12" width="11.42578125" style="41"/>
    <col min="13" max="13" width="43.28515625" style="41" customWidth="1"/>
    <col min="14" max="16384" width="11.42578125" style="41"/>
  </cols>
  <sheetData>
    <row r="1" spans="1:12" s="1759" customFormat="1" ht="84.75" customHeight="1">
      <c r="A1" s="2181" t="s">
        <v>760</v>
      </c>
      <c r="B1" s="2181"/>
      <c r="C1" s="2181"/>
      <c r="D1" s="2181"/>
      <c r="E1" s="2181"/>
      <c r="F1" s="2181"/>
      <c r="G1" s="2181"/>
      <c r="H1" s="2181"/>
      <c r="I1" s="2181"/>
      <c r="J1" s="2181"/>
      <c r="K1" s="2181"/>
      <c r="L1" s="2181"/>
    </row>
    <row r="2" spans="1:12" s="1759" customFormat="1" ht="43.5" customHeight="1">
      <c r="A2" s="2083" t="str">
        <f>+'Resumen EEp'!O4</f>
        <v>Período:  Diciembre 2008 - Noviembre 2022</v>
      </c>
      <c r="B2" s="2083"/>
      <c r="C2" s="2083"/>
      <c r="D2" s="2083"/>
      <c r="E2" s="2083"/>
      <c r="F2" s="2083"/>
      <c r="G2" s="2083"/>
      <c r="H2" s="2083"/>
      <c r="I2" s="2083"/>
      <c r="J2" s="2083"/>
      <c r="K2" s="2083"/>
      <c r="L2" s="2083"/>
    </row>
    <row r="3" spans="1:12" ht="17.25" customHeight="1"/>
    <row r="4" spans="1:12" s="1443" customFormat="1" ht="27.75" customHeight="1">
      <c r="A4" s="1793" t="s">
        <v>2</v>
      </c>
      <c r="B4" s="1864" t="s">
        <v>106</v>
      </c>
      <c r="C4" s="1477"/>
      <c r="D4" s="1478"/>
      <c r="E4" s="1478"/>
      <c r="F4" s="1478"/>
      <c r="G4" s="1478"/>
      <c r="H4" s="1478"/>
      <c r="I4" s="1478"/>
      <c r="J4" s="1478"/>
      <c r="K4" s="1478"/>
    </row>
    <row r="5" spans="1:12" s="154" customFormat="1" ht="18.75">
      <c r="A5" s="1067">
        <v>2008</v>
      </c>
      <c r="B5" s="1068">
        <v>15887938438.049999</v>
      </c>
      <c r="C5" s="279"/>
      <c r="D5" s="278"/>
      <c r="E5" s="214"/>
      <c r="F5" s="278"/>
      <c r="G5" s="279"/>
      <c r="H5" s="214"/>
      <c r="I5" s="214"/>
      <c r="J5" s="214"/>
      <c r="K5" s="214"/>
    </row>
    <row r="6" spans="1:12" s="154" customFormat="1" ht="18.75">
      <c r="A6" s="1067">
        <v>2009</v>
      </c>
      <c r="B6" s="1068">
        <v>18789773765.599998</v>
      </c>
      <c r="C6" s="279"/>
      <c r="D6" s="214"/>
      <c r="E6" s="214"/>
      <c r="F6" s="278"/>
      <c r="G6" s="279"/>
      <c r="H6" s="214"/>
      <c r="I6" s="214"/>
      <c r="J6" s="214"/>
      <c r="K6" s="214"/>
    </row>
    <row r="7" spans="1:12" s="154" customFormat="1" ht="18.75">
      <c r="A7" s="1067">
        <v>2010</v>
      </c>
      <c r="B7" s="1068">
        <v>23938490112.330002</v>
      </c>
      <c r="C7" s="279"/>
      <c r="D7" s="278"/>
      <c r="E7" s="214"/>
      <c r="F7" s="278"/>
      <c r="G7" s="279"/>
      <c r="H7" s="214"/>
      <c r="I7" s="214"/>
      <c r="J7" s="214"/>
      <c r="K7" s="214"/>
    </row>
    <row r="8" spans="1:12" s="154" customFormat="1" ht="18.75">
      <c r="A8" s="1067">
        <v>2011</v>
      </c>
      <c r="B8" s="1068">
        <v>23585106301.459999</v>
      </c>
      <c r="C8" s="279"/>
      <c r="D8" s="214"/>
      <c r="E8" s="277"/>
      <c r="F8" s="278"/>
      <c r="G8" s="279"/>
      <c r="H8" s="214"/>
      <c r="I8" s="214"/>
      <c r="J8" s="214"/>
      <c r="K8" s="214"/>
    </row>
    <row r="9" spans="1:12" s="154" customFormat="1" ht="18.75">
      <c r="A9" s="1067" t="s">
        <v>201</v>
      </c>
      <c r="B9" s="1068">
        <v>26400473552.349998</v>
      </c>
      <c r="C9" s="279"/>
      <c r="D9" s="214"/>
      <c r="E9" s="280"/>
      <c r="F9" s="278"/>
      <c r="G9" s="279"/>
      <c r="H9" s="214"/>
      <c r="I9" s="214"/>
      <c r="J9" s="214"/>
      <c r="K9" s="214"/>
    </row>
    <row r="10" spans="1:12" s="154" customFormat="1" ht="18.75">
      <c r="A10" s="1067" t="s">
        <v>226</v>
      </c>
      <c r="B10" s="1068">
        <v>29506184318.75</v>
      </c>
      <c r="C10" s="279"/>
      <c r="D10" s="214"/>
      <c r="E10" s="214"/>
      <c r="F10" s="278"/>
      <c r="G10" s="279"/>
      <c r="H10" s="214"/>
      <c r="I10" s="214"/>
      <c r="J10" s="214"/>
      <c r="K10" s="214"/>
    </row>
    <row r="11" spans="1:12" s="154" customFormat="1" ht="18.75">
      <c r="A11" s="1067" t="s">
        <v>230</v>
      </c>
      <c r="B11" s="1068">
        <v>33591892120.470001</v>
      </c>
      <c r="C11" s="214"/>
      <c r="D11" s="214"/>
      <c r="E11" s="214"/>
      <c r="F11" s="278"/>
      <c r="G11" s="279"/>
      <c r="H11" s="214"/>
      <c r="I11" s="214"/>
      <c r="J11" s="214"/>
      <c r="K11" s="214"/>
    </row>
    <row r="12" spans="1:12" s="154" customFormat="1" ht="18.75">
      <c r="A12" s="1067" t="s">
        <v>399</v>
      </c>
      <c r="B12" s="1068">
        <v>38018208331.940002</v>
      </c>
      <c r="C12" s="281"/>
      <c r="D12" s="214"/>
      <c r="E12" s="214"/>
      <c r="F12" s="278"/>
      <c r="G12" s="279"/>
      <c r="H12" s="214"/>
      <c r="I12" s="214"/>
      <c r="J12" s="214"/>
      <c r="K12" s="214"/>
    </row>
    <row r="13" spans="1:12" s="154" customFormat="1" ht="18.75">
      <c r="A13" s="1067" t="s">
        <v>430</v>
      </c>
      <c r="B13" s="1068">
        <v>42519520570.940002</v>
      </c>
      <c r="C13" s="281"/>
      <c r="E13" s="214"/>
      <c r="F13" s="278"/>
      <c r="G13" s="279"/>
      <c r="H13" s="214"/>
      <c r="I13" s="214"/>
      <c r="J13" s="214"/>
      <c r="K13" s="214"/>
    </row>
    <row r="14" spans="1:12" s="154" customFormat="1" ht="18.75">
      <c r="A14" s="1067" t="s">
        <v>441</v>
      </c>
      <c r="B14" s="1068">
        <v>42519520570.939995</v>
      </c>
      <c r="C14" s="281"/>
      <c r="D14" s="278"/>
      <c r="E14" s="214"/>
      <c r="F14" s="278"/>
      <c r="G14" s="279"/>
    </row>
    <row r="15" spans="1:12" s="154" customFormat="1" ht="18.75">
      <c r="A15" s="1067" t="s">
        <v>464</v>
      </c>
      <c r="B15" s="1068">
        <v>53637242685.029984</v>
      </c>
      <c r="C15" s="281"/>
      <c r="D15" s="278"/>
      <c r="E15" s="214"/>
      <c r="F15" s="278"/>
      <c r="G15" s="279"/>
    </row>
    <row r="16" spans="1:12" s="154" customFormat="1" ht="18.75">
      <c r="A16" s="1067" t="s">
        <v>491</v>
      </c>
      <c r="B16" s="1068">
        <v>58492444764.090012</v>
      </c>
      <c r="C16" s="281"/>
      <c r="D16" s="278"/>
      <c r="E16" s="214"/>
      <c r="F16" s="278"/>
      <c r="G16" s="279"/>
    </row>
    <row r="17" spans="1:13" s="154" customFormat="1" ht="18.75">
      <c r="A17" s="1069">
        <v>2020</v>
      </c>
      <c r="B17" s="1068">
        <v>57570980579.770004</v>
      </c>
      <c r="C17" s="281"/>
      <c r="D17" s="278"/>
      <c r="E17" s="214"/>
      <c r="F17" s="278"/>
      <c r="G17" s="279"/>
    </row>
    <row r="18" spans="1:13" s="154" customFormat="1" ht="18.75">
      <c r="A18" s="1069">
        <v>2021</v>
      </c>
      <c r="B18" s="1068">
        <v>66464047805.589996</v>
      </c>
      <c r="C18" s="281"/>
      <c r="D18" s="278"/>
      <c r="E18" s="214"/>
      <c r="F18" s="278"/>
      <c r="G18" s="279"/>
    </row>
    <row r="19" spans="1:13" s="154" customFormat="1" ht="18.75">
      <c r="A19" s="1069" t="str">
        <f>+'Resumen EEp'!O6</f>
        <v>Ene - Nov. 2022</v>
      </c>
      <c r="B19" s="1068">
        <f>+'IV.3.3.Pagos anuales x cuentas'!F15</f>
        <v>73046680655.309998</v>
      </c>
      <c r="C19" s="281"/>
      <c r="D19" s="278"/>
      <c r="E19" s="214"/>
      <c r="F19" s="278"/>
      <c r="G19" s="279"/>
    </row>
    <row r="20" spans="1:13" s="154" customFormat="1" ht="18.75">
      <c r="A20" s="1865" t="s">
        <v>1</v>
      </c>
      <c r="B20" s="1866">
        <f>SUM(B5:B19)</f>
        <v>603968504572.62012</v>
      </c>
      <c r="C20" s="152"/>
      <c r="E20" s="214"/>
      <c r="F20" s="282"/>
      <c r="G20" s="279"/>
      <c r="M20" s="281"/>
    </row>
    <row r="21" spans="1:13">
      <c r="A21" s="1"/>
      <c r="B21" s="1"/>
      <c r="C21" s="1"/>
      <c r="E21" s="48"/>
      <c r="F21" s="261"/>
      <c r="G21" s="260"/>
    </row>
    <row r="22" spans="1:13">
      <c r="A22" s="1"/>
      <c r="B22" s="1"/>
      <c r="C22" s="1"/>
      <c r="D22" s="1"/>
      <c r="E22" s="1"/>
      <c r="F22" s="261"/>
      <c r="G22" s="260"/>
    </row>
    <row r="23" spans="1:13">
      <c r="A23" s="1"/>
      <c r="B23" s="1"/>
      <c r="C23" s="1"/>
      <c r="D23" s="1"/>
      <c r="E23" s="1"/>
      <c r="F23" s="1"/>
      <c r="G23" s="260"/>
    </row>
    <row r="24" spans="1:13">
      <c r="A24" s="1"/>
      <c r="B24" s="1"/>
      <c r="C24" s="1"/>
      <c r="D24" s="1"/>
      <c r="E24" s="1"/>
      <c r="F24" s="1"/>
      <c r="G24" s="1"/>
    </row>
    <row r="25" spans="1:13">
      <c r="A25" s="1"/>
      <c r="B25" s="1"/>
      <c r="C25" s="1"/>
      <c r="D25" s="1"/>
      <c r="E25" s="1"/>
      <c r="F25" s="1"/>
      <c r="G25" s="1"/>
    </row>
    <row r="26" spans="1:13">
      <c r="A26" s="1"/>
      <c r="B26" s="1"/>
      <c r="C26" s="1"/>
      <c r="D26" s="1"/>
      <c r="E26" s="1"/>
      <c r="F26" s="1"/>
      <c r="G26" s="1"/>
    </row>
    <row r="27" spans="1:13">
      <c r="A27" s="1"/>
      <c r="B27" s="1"/>
      <c r="C27" s="1"/>
      <c r="D27" s="1"/>
      <c r="E27" s="1"/>
      <c r="F27" s="1"/>
      <c r="G27" s="1"/>
    </row>
    <row r="28" spans="1:13">
      <c r="A28" s="1"/>
      <c r="B28" s="1"/>
      <c r="C28" s="1"/>
      <c r="D28" s="1"/>
      <c r="E28" s="1"/>
      <c r="F28" s="1"/>
      <c r="G28" s="1"/>
    </row>
    <row r="29" spans="1:13">
      <c r="A29" s="1"/>
      <c r="B29" s="1"/>
      <c r="C29" s="1"/>
      <c r="D29" s="1"/>
      <c r="E29" s="1"/>
      <c r="F29" s="1"/>
      <c r="G29" s="1"/>
    </row>
    <row r="30" spans="1:13">
      <c r="A30" s="1"/>
      <c r="B30" s="1"/>
      <c r="C30" s="1"/>
      <c r="D30" s="1"/>
      <c r="E30" s="1"/>
      <c r="F30" s="1"/>
      <c r="G30" s="1"/>
    </row>
    <row r="31" spans="1:13">
      <c r="A31" s="1"/>
      <c r="B31" s="1"/>
      <c r="C31" s="1"/>
      <c r="D31" s="1"/>
      <c r="E31" s="1"/>
      <c r="F31" s="1"/>
      <c r="G31" s="1"/>
    </row>
    <row r="32" spans="1:13">
      <c r="A32" s="1"/>
      <c r="B32" s="1"/>
      <c r="C32" s="1"/>
      <c r="D32" s="1"/>
      <c r="E32" s="1"/>
      <c r="F32" s="1"/>
      <c r="G32" s="1"/>
    </row>
    <row r="33" spans="1:7">
      <c r="A33" s="1"/>
      <c r="B33" s="1"/>
      <c r="C33" s="1"/>
      <c r="D33" s="1"/>
      <c r="E33" s="1"/>
      <c r="F33" s="1"/>
      <c r="G33" s="1"/>
    </row>
    <row r="34" spans="1:7">
      <c r="A34" s="1"/>
      <c r="B34" s="1"/>
      <c r="C34" s="1"/>
      <c r="D34" s="1"/>
      <c r="E34" s="1"/>
      <c r="F34" s="1"/>
      <c r="G34" s="1"/>
    </row>
    <row r="35" spans="1:7">
      <c r="A35" s="1"/>
      <c r="B35" s="1"/>
      <c r="C35" s="1"/>
      <c r="D35" s="1"/>
      <c r="E35" s="1"/>
      <c r="F35" s="1"/>
      <c r="G35" s="1"/>
    </row>
    <row r="36" spans="1:7">
      <c r="A36" s="1"/>
      <c r="B36" s="1"/>
      <c r="C36" s="1"/>
      <c r="D36" s="1"/>
      <c r="E36" s="1"/>
      <c r="F36" s="1"/>
      <c r="G36" s="1"/>
    </row>
    <row r="37" spans="1:7">
      <c r="A37" s="1"/>
      <c r="B37" s="1"/>
      <c r="C37" s="1"/>
      <c r="D37" s="1"/>
      <c r="E37" s="1"/>
      <c r="F37" s="1"/>
      <c r="G37" s="1"/>
    </row>
    <row r="38" spans="1:7">
      <c r="A38" s="1"/>
      <c r="B38" s="1"/>
      <c r="C38" s="1"/>
      <c r="D38" s="1"/>
      <c r="E38" s="1"/>
      <c r="F38" s="1"/>
      <c r="G38" s="1"/>
    </row>
    <row r="39" spans="1:7">
      <c r="A39" s="1"/>
      <c r="B39" s="1"/>
      <c r="C39" s="1"/>
      <c r="D39" s="1"/>
      <c r="E39" s="1"/>
      <c r="F39" s="1"/>
      <c r="G39" s="1"/>
    </row>
    <row r="40" spans="1:7">
      <c r="A40" s="1"/>
      <c r="B40" s="1"/>
      <c r="C40" s="1"/>
      <c r="D40" s="1"/>
      <c r="E40" s="1"/>
      <c r="F40" s="1"/>
      <c r="G40" s="1"/>
    </row>
    <row r="41" spans="1:7">
      <c r="A41" s="1"/>
      <c r="B41" s="1"/>
      <c r="C41" s="1"/>
      <c r="D41" s="1"/>
      <c r="E41" s="1"/>
      <c r="F41" s="1"/>
      <c r="G41" s="1"/>
    </row>
    <row r="42" spans="1:7">
      <c r="A42" s="1"/>
      <c r="B42" s="1"/>
      <c r="C42" s="1"/>
      <c r="D42" s="1"/>
      <c r="E42" s="1"/>
      <c r="F42" s="1"/>
      <c r="G42" s="1"/>
    </row>
    <row r="43" spans="1:7">
      <c r="A43" s="1"/>
      <c r="B43" s="1"/>
      <c r="C43" s="1"/>
      <c r="D43" s="1"/>
      <c r="E43" s="1"/>
      <c r="F43" s="1"/>
      <c r="G43" s="1"/>
    </row>
    <row r="44" spans="1:7">
      <c r="A44" s="1"/>
      <c r="B44" s="1"/>
      <c r="C44" s="1"/>
      <c r="D44" s="1"/>
      <c r="E44" s="1"/>
      <c r="F44" s="1"/>
      <c r="G44" s="1"/>
    </row>
    <row r="45" spans="1:7">
      <c r="A45" s="1"/>
      <c r="B45" s="1"/>
      <c r="C45" s="1"/>
      <c r="D45" s="1"/>
      <c r="E45" s="1"/>
      <c r="F45" s="1"/>
      <c r="G45" s="1"/>
    </row>
    <row r="46" spans="1:7">
      <c r="A46" s="1"/>
      <c r="B46" s="1"/>
      <c r="F46" s="191"/>
    </row>
  </sheetData>
  <mergeCells count="2">
    <mergeCell ref="A1:L1"/>
    <mergeCell ref="A2:L2"/>
  </mergeCells>
  <printOptions horizontalCentered="1"/>
  <pageMargins left="0.70866141732283472" right="0.70866141732283472" top="0.33" bottom="0.74803149606299213" header="0.31496062992125984" footer="0.31496062992125984"/>
  <pageSetup scale="39" orientation="landscape" r:id="rId1"/>
  <drawing r:id="rId2"/>
  <tableParts count="1">
    <tablePart r:id="rId3"/>
  </tableParts>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4">
    <tabColor theme="8" tint="-0.249977111117893"/>
  </sheetPr>
  <dimension ref="A1:Y41"/>
  <sheetViews>
    <sheetView showGridLines="0" view="pageBreakPreview" zoomScale="70" zoomScaleNormal="70" zoomScaleSheetLayoutView="70" workbookViewId="0">
      <pane xSplit="1" ySplit="4" topLeftCell="B5" activePane="bottomRight" state="frozen"/>
      <selection activeCell="M11" sqref="M11"/>
      <selection pane="topRight" activeCell="M11" sqref="M11"/>
      <selection pane="bottomLeft" activeCell="M11" sqref="M11"/>
      <selection pane="bottomRight" activeCell="I4" sqref="I4"/>
    </sheetView>
  </sheetViews>
  <sheetFormatPr baseColWidth="10" defaultColWidth="11.5703125" defaultRowHeight="15"/>
  <cols>
    <col min="1" max="1" width="31.140625" customWidth="1"/>
    <col min="2" max="2" width="26.7109375" bestFit="1" customWidth="1"/>
    <col min="3" max="3" width="28.28515625" bestFit="1" customWidth="1"/>
    <col min="4" max="5" width="28.28515625" style="191" bestFit="1" customWidth="1"/>
    <col min="6" max="6" width="26.7109375" style="191" bestFit="1" customWidth="1"/>
    <col min="7" max="7" width="28.28515625" style="191" bestFit="1" customWidth="1"/>
    <col min="8" max="8" width="27.140625" style="191" customWidth="1"/>
    <col min="9" max="9" width="28.140625" style="191" customWidth="1"/>
    <col min="10" max="10" width="19.42578125" style="191" customWidth="1"/>
    <col min="12" max="12" width="17" customWidth="1"/>
    <col min="13" max="13" width="17.85546875" style="12" bestFit="1" customWidth="1"/>
    <col min="14" max="18" width="26.7109375" style="12" bestFit="1" customWidth="1"/>
    <col min="19" max="19" width="28.28515625" style="12" bestFit="1" customWidth="1"/>
    <col min="20" max="22" width="26.7109375" style="12" bestFit="1" customWidth="1"/>
    <col min="23" max="23" width="28.28515625" bestFit="1" customWidth="1"/>
  </cols>
  <sheetData>
    <row r="1" spans="1:25" s="1759" customFormat="1" ht="62.25" customHeight="1">
      <c r="A1" s="2111" t="s">
        <v>761</v>
      </c>
      <c r="B1" s="2111"/>
      <c r="C1" s="2111"/>
      <c r="D1" s="2111"/>
      <c r="E1" s="2111"/>
      <c r="F1" s="2111"/>
      <c r="G1" s="2111"/>
      <c r="H1" s="2111"/>
      <c r="I1" s="2111"/>
      <c r="J1" s="2111"/>
      <c r="M1" s="1867"/>
      <c r="N1" s="1867"/>
      <c r="O1" s="1867"/>
      <c r="P1" s="1867"/>
      <c r="Q1" s="1867"/>
      <c r="R1" s="1867"/>
      <c r="S1" s="1867"/>
      <c r="T1" s="1867"/>
      <c r="U1" s="1867"/>
      <c r="V1" s="1867"/>
    </row>
    <row r="2" spans="1:25" s="1759" customFormat="1" ht="32.25" customHeight="1">
      <c r="A2" s="2182" t="str">
        <f>+'Resumen EEp'!O2</f>
        <v>Período:  Diciembre 2007 - Noviembre 2022</v>
      </c>
      <c r="B2" s="2182"/>
      <c r="C2" s="2182"/>
      <c r="D2" s="2182"/>
      <c r="E2" s="2182"/>
      <c r="F2" s="2182"/>
      <c r="G2" s="2182"/>
      <c r="H2" s="2182"/>
      <c r="I2" s="2182"/>
      <c r="J2" s="2182"/>
      <c r="M2" s="1867"/>
      <c r="N2" s="1867"/>
      <c r="O2" s="1867"/>
      <c r="P2" s="1867"/>
      <c r="Q2" s="1867"/>
      <c r="R2" s="1867"/>
      <c r="S2" s="1867"/>
      <c r="T2" s="1867"/>
      <c r="U2" s="1867"/>
      <c r="V2" s="1867"/>
    </row>
    <row r="3" spans="1:25" s="41" customFormat="1" ht="13.5" customHeight="1">
      <c r="A3" s="116"/>
      <c r="B3" s="115"/>
      <c r="C3" s="115"/>
      <c r="D3" s="115"/>
      <c r="E3" s="115"/>
      <c r="F3" s="115"/>
      <c r="J3" s="12"/>
      <c r="K3" s="12"/>
      <c r="L3" s="12"/>
      <c r="M3" s="12"/>
      <c r="N3" s="12"/>
      <c r="O3" s="12"/>
      <c r="P3" s="12"/>
      <c r="Q3" s="12"/>
      <c r="R3" s="12"/>
      <c r="S3" s="12"/>
      <c r="T3" s="12"/>
      <c r="U3" s="12"/>
      <c r="V3" s="12"/>
      <c r="W3" s="191"/>
      <c r="X3" s="191"/>
      <c r="Y3" s="191"/>
    </row>
    <row r="4" spans="1:25" s="986" customFormat="1" ht="22.5" customHeight="1">
      <c r="A4" s="1554" t="s">
        <v>111</v>
      </c>
      <c r="B4" s="1555" t="s">
        <v>1084</v>
      </c>
      <c r="C4" s="1555" t="s">
        <v>1085</v>
      </c>
      <c r="D4" s="1555" t="s">
        <v>1086</v>
      </c>
      <c r="E4" s="1555" t="s">
        <v>1091</v>
      </c>
      <c r="F4" s="1556" t="s">
        <v>973</v>
      </c>
      <c r="G4" s="1557" t="s">
        <v>1</v>
      </c>
      <c r="M4" s="1479"/>
      <c r="N4" s="1479"/>
      <c r="O4" s="1479"/>
      <c r="P4" s="1479"/>
      <c r="Q4" s="1479"/>
      <c r="R4" s="1479"/>
      <c r="S4" s="1479"/>
      <c r="T4" s="1479"/>
      <c r="U4" s="1479"/>
      <c r="V4" s="1479"/>
    </row>
    <row r="5" spans="1:25" s="826" customFormat="1" ht="18">
      <c r="A5" s="1308" t="s">
        <v>42</v>
      </c>
      <c r="B5" s="1300">
        <v>53090828970.830002</v>
      </c>
      <c r="C5" s="1300">
        <v>88007278099.599991</v>
      </c>
      <c r="D5" s="1300">
        <v>184337450143.01001</v>
      </c>
      <c r="E5" s="1300">
        <v>146292540344.98001</v>
      </c>
      <c r="F5" s="1300">
        <f>+'Resumen EEp'!E73</f>
        <v>58659449843.82</v>
      </c>
      <c r="G5" s="1303">
        <f t="shared" ref="G5:G14" si="0">SUM(B5:F5)</f>
        <v>530387547402.24005</v>
      </c>
      <c r="M5" s="1299"/>
      <c r="N5" s="1299"/>
      <c r="O5" s="1299"/>
      <c r="P5" s="1299"/>
      <c r="Q5" s="1299"/>
      <c r="R5" s="1299"/>
      <c r="S5" s="758"/>
      <c r="T5" s="758"/>
      <c r="U5" s="758"/>
      <c r="V5" s="758"/>
      <c r="W5" s="758"/>
      <c r="X5" s="758"/>
      <c r="Y5" s="758"/>
    </row>
    <row r="6" spans="1:25" s="826" customFormat="1" ht="18">
      <c r="A6" s="1308" t="s">
        <v>45</v>
      </c>
      <c r="B6" s="1300">
        <v>5921715932.1999998</v>
      </c>
      <c r="C6" s="1300">
        <v>9755915254.8199997</v>
      </c>
      <c r="D6" s="1300">
        <v>20746490602.369999</v>
      </c>
      <c r="E6" s="1300">
        <v>15557816057.25</v>
      </c>
      <c r="F6" s="1300">
        <f>+'Resumen EEp'!E76</f>
        <v>6050317564.1099997</v>
      </c>
      <c r="G6" s="1304">
        <f t="shared" si="0"/>
        <v>58032255410.75</v>
      </c>
      <c r="M6" s="758" t="s">
        <v>111</v>
      </c>
      <c r="N6" s="1299" t="s">
        <v>435</v>
      </c>
      <c r="O6" s="1299" t="s">
        <v>436</v>
      </c>
      <c r="P6" s="1299" t="s">
        <v>437</v>
      </c>
      <c r="Q6" s="1299" t="s">
        <v>438</v>
      </c>
      <c r="R6" s="1299" t="s">
        <v>439</v>
      </c>
      <c r="S6" s="1299" t="s">
        <v>472</v>
      </c>
      <c r="T6" s="1299" t="s">
        <v>613</v>
      </c>
      <c r="U6" s="1299">
        <v>2021</v>
      </c>
      <c r="V6" s="1299" t="s">
        <v>973</v>
      </c>
      <c r="W6" s="1299" t="s">
        <v>1</v>
      </c>
      <c r="X6" s="758"/>
      <c r="Y6" s="758"/>
    </row>
    <row r="7" spans="1:25" s="826" customFormat="1" ht="18">
      <c r="A7" s="1308" t="s">
        <v>198</v>
      </c>
      <c r="B7" s="1300">
        <v>2728353754.1395001</v>
      </c>
      <c r="C7" s="1300">
        <v>4385248121.6499996</v>
      </c>
      <c r="D7" s="1300">
        <v>8976559345.9400005</v>
      </c>
      <c r="E7" s="1300">
        <v>6983431385.8299999</v>
      </c>
      <c r="F7" s="1300">
        <f>+'Resumen EEp'!E80</f>
        <v>2795450520.8000002</v>
      </c>
      <c r="G7" s="1304">
        <f t="shared" si="0"/>
        <v>25869043128.359501</v>
      </c>
      <c r="M7" s="826" t="s">
        <v>42</v>
      </c>
      <c r="N7" s="1301">
        <v>20128712672.200001</v>
      </c>
      <c r="O7" s="1301">
        <v>32962116298.629997</v>
      </c>
      <c r="P7" s="1301">
        <v>38670787569.119995</v>
      </c>
      <c r="Q7" s="1301">
        <v>49336490530.479996</v>
      </c>
      <c r="R7" s="1301">
        <v>63454952170.690002</v>
      </c>
      <c r="S7" s="1301">
        <v>120882497972.31999</v>
      </c>
      <c r="T7" s="1301">
        <v>92187023149.380005</v>
      </c>
      <c r="U7" s="1301">
        <v>54105517195.599998</v>
      </c>
      <c r="V7" s="1301">
        <v>58659449843.82</v>
      </c>
      <c r="W7" s="1301">
        <v>530387547402.23999</v>
      </c>
    </row>
    <row r="8" spans="1:25" s="826" customFormat="1" ht="18">
      <c r="A8" s="1308" t="s">
        <v>43</v>
      </c>
      <c r="B8" s="1300">
        <v>3156278124.1589999</v>
      </c>
      <c r="C8" s="1300">
        <v>4357926980.5500002</v>
      </c>
      <c r="D8" s="1300">
        <v>7743961654.4499998</v>
      </c>
      <c r="E8" s="1300">
        <v>6460931532.3800001</v>
      </c>
      <c r="F8" s="1300">
        <f>+'Resumen EEp'!E74</f>
        <v>3387571206.2199998</v>
      </c>
      <c r="G8" s="1304">
        <f t="shared" si="0"/>
        <v>25106669497.759003</v>
      </c>
      <c r="M8" s="826" t="s">
        <v>43</v>
      </c>
      <c r="N8" s="1301">
        <v>1428981451.9089999</v>
      </c>
      <c r="O8" s="1301">
        <v>1727296672.25</v>
      </c>
      <c r="P8" s="1301">
        <v>2077234459.25</v>
      </c>
      <c r="Q8" s="1301">
        <v>2280692521.3000002</v>
      </c>
      <c r="R8" s="1301">
        <v>2300078766.1599998</v>
      </c>
      <c r="S8" s="1301">
        <v>5443882888.29</v>
      </c>
      <c r="T8" s="1301">
        <v>4111247247.6100001</v>
      </c>
      <c r="U8" s="1301">
        <v>2349684284.77</v>
      </c>
      <c r="V8" s="1301">
        <v>3387571206.2199998</v>
      </c>
      <c r="W8" s="1301">
        <v>25106669497.759003</v>
      </c>
    </row>
    <row r="9" spans="1:25" s="826" customFormat="1" ht="18">
      <c r="A9" s="1308" t="s">
        <v>575</v>
      </c>
      <c r="B9" s="1300">
        <v>3560791266.3299999</v>
      </c>
      <c r="C9" s="1300">
        <v>0</v>
      </c>
      <c r="D9" s="1300">
        <v>11153519914.59</v>
      </c>
      <c r="E9" s="1300">
        <v>4003732597.3300004</v>
      </c>
      <c r="F9" s="1300">
        <f>+'Resumen EEp'!E78</f>
        <v>490330233.38999999</v>
      </c>
      <c r="G9" s="1304">
        <f t="shared" si="0"/>
        <v>19208374011.639999</v>
      </c>
      <c r="M9" s="826" t="s">
        <v>44</v>
      </c>
      <c r="N9" s="1301">
        <v>3755460803.8300004</v>
      </c>
      <c r="O9" s="1301">
        <v>404625934.49000001</v>
      </c>
      <c r="P9" s="1301">
        <v>0</v>
      </c>
      <c r="Q9" s="1301">
        <v>0</v>
      </c>
      <c r="R9" s="1301">
        <v>0</v>
      </c>
      <c r="S9" s="1301">
        <v>0</v>
      </c>
      <c r="T9" s="1301">
        <v>0</v>
      </c>
      <c r="U9" s="1301">
        <v>0</v>
      </c>
      <c r="V9" s="1301">
        <v>0</v>
      </c>
      <c r="W9" s="1301">
        <v>4160086738.3200006</v>
      </c>
    </row>
    <row r="10" spans="1:25" s="826" customFormat="1" ht="18">
      <c r="A10" s="1308" t="s">
        <v>576</v>
      </c>
      <c r="B10" s="1300">
        <v>590893592.30050004</v>
      </c>
      <c r="C10" s="1300">
        <v>766314277.86000001</v>
      </c>
      <c r="D10" s="1300">
        <v>1569656421.6399999</v>
      </c>
      <c r="E10" s="1300">
        <v>1222111040.97</v>
      </c>
      <c r="F10" s="1300">
        <f>+'Resumen EEp'!E79</f>
        <v>489209087.45999998</v>
      </c>
      <c r="G10" s="1304">
        <f t="shared" si="0"/>
        <v>4638184420.2305002</v>
      </c>
      <c r="M10" s="826" t="s">
        <v>45</v>
      </c>
      <c r="N10" s="1301">
        <v>2483746224.3299999</v>
      </c>
      <c r="O10" s="1301">
        <v>3437969707.8699999</v>
      </c>
      <c r="P10" s="1301">
        <v>4333222558.0100002</v>
      </c>
      <c r="Q10" s="1301">
        <v>5422692696.8099995</v>
      </c>
      <c r="R10" s="1301">
        <v>7118103243.5200005</v>
      </c>
      <c r="S10" s="1301">
        <v>13628387358.849998</v>
      </c>
      <c r="T10" s="1301">
        <v>10010336904.24</v>
      </c>
      <c r="U10" s="1301">
        <v>5547479153.0100002</v>
      </c>
      <c r="V10" s="1301">
        <v>6050317564.1099997</v>
      </c>
      <c r="W10" s="1301">
        <v>58032255410.75</v>
      </c>
    </row>
    <row r="11" spans="1:25" s="826" customFormat="1" ht="18">
      <c r="A11" s="1308" t="s">
        <v>44</v>
      </c>
      <c r="B11" s="1300">
        <v>4160086738.3200006</v>
      </c>
      <c r="C11" s="1300">
        <v>0</v>
      </c>
      <c r="D11" s="1300">
        <v>0</v>
      </c>
      <c r="E11" s="1300">
        <v>0</v>
      </c>
      <c r="F11" s="1300">
        <f>+'Resumen EEp'!E75</f>
        <v>0</v>
      </c>
      <c r="G11" s="1304">
        <f t="shared" si="0"/>
        <v>4160086738.3200006</v>
      </c>
      <c r="M11" s="826" t="s">
        <v>46</v>
      </c>
      <c r="N11" s="1301">
        <v>136954683.85000002</v>
      </c>
      <c r="O11" s="1301">
        <v>162904511.99000001</v>
      </c>
      <c r="P11" s="1301">
        <v>183917908.27000001</v>
      </c>
      <c r="Q11" s="1301">
        <v>183060302.36000001</v>
      </c>
      <c r="R11" s="1301">
        <v>213460070.02999997</v>
      </c>
      <c r="S11" s="1301">
        <v>534235013.23999995</v>
      </c>
      <c r="T11" s="1301">
        <v>360774402.46000004</v>
      </c>
      <c r="U11" s="1301">
        <v>233300212.19</v>
      </c>
      <c r="V11" s="1301">
        <v>272927333.31</v>
      </c>
      <c r="W11" s="1301">
        <v>2281534437.7000003</v>
      </c>
    </row>
    <row r="12" spans="1:25" s="826" customFormat="1" ht="18">
      <c r="A12" s="1308" t="s">
        <v>46</v>
      </c>
      <c r="B12" s="1300">
        <v>299859195.84000003</v>
      </c>
      <c r="C12" s="1300">
        <v>366978210.63</v>
      </c>
      <c r="D12" s="1300">
        <v>747695083.26999998</v>
      </c>
      <c r="E12" s="1300">
        <v>594074614.6500001</v>
      </c>
      <c r="F12" s="1300">
        <f>+'Resumen EEp'!E77</f>
        <v>272927333.31</v>
      </c>
      <c r="G12" s="1304">
        <f t="shared" si="0"/>
        <v>2281534437.7000003</v>
      </c>
      <c r="M12" s="826" t="s">
        <v>575</v>
      </c>
      <c r="N12" s="1301">
        <v>1429744237.6700001</v>
      </c>
      <c r="O12" s="1301">
        <v>2131047028.6600001</v>
      </c>
      <c r="P12" s="1301" t="s">
        <v>6</v>
      </c>
      <c r="Q12" s="1301">
        <v>3019884924.6999998</v>
      </c>
      <c r="R12" s="1301">
        <v>3827695909.1799998</v>
      </c>
      <c r="S12" s="1301">
        <v>7325824005.4099998</v>
      </c>
      <c r="T12" s="1301">
        <v>3596313494.4900002</v>
      </c>
      <c r="U12" s="1301">
        <v>407419102.83999997</v>
      </c>
      <c r="V12" s="1301">
        <v>490330233.38999999</v>
      </c>
      <c r="W12" s="1301">
        <v>22228258936.34</v>
      </c>
    </row>
    <row r="13" spans="1:25" s="826" customFormat="1" ht="18">
      <c r="A13" s="1308" t="s">
        <v>577</v>
      </c>
      <c r="B13" s="1300">
        <v>0</v>
      </c>
      <c r="C13" s="1300">
        <v>0</v>
      </c>
      <c r="D13" s="1300">
        <v>0</v>
      </c>
      <c r="E13" s="1300">
        <v>941871708.25999999</v>
      </c>
      <c r="F13" s="1300">
        <f>+'Resumen EEp'!E81</f>
        <v>600945010.53999996</v>
      </c>
      <c r="G13" s="1304">
        <f t="shared" si="0"/>
        <v>1542816718.8</v>
      </c>
      <c r="M13" s="826" t="s">
        <v>576</v>
      </c>
      <c r="N13" s="1301">
        <v>270721477.07050002</v>
      </c>
      <c r="O13" s="1301">
        <v>320172115.23000002</v>
      </c>
      <c r="P13" s="1301">
        <v>341527841.87</v>
      </c>
      <c r="Q13" s="1301">
        <v>424786435.99000001</v>
      </c>
      <c r="R13" s="1301">
        <v>538605415.06999993</v>
      </c>
      <c r="S13" s="1301">
        <v>1031051006.5699999</v>
      </c>
      <c r="T13" s="1301">
        <v>776998923.64999998</v>
      </c>
      <c r="U13" s="1301">
        <v>445112117.31999999</v>
      </c>
      <c r="V13" s="1301">
        <v>489209087.45999998</v>
      </c>
      <c r="W13" s="1301">
        <v>4638184420.2305002</v>
      </c>
    </row>
    <row r="14" spans="1:25" s="1302" customFormat="1" ht="18">
      <c r="A14" s="1308" t="s">
        <v>578</v>
      </c>
      <c r="B14" s="1300">
        <v>0</v>
      </c>
      <c r="C14" s="1300">
        <v>0</v>
      </c>
      <c r="D14" s="1300">
        <v>0</v>
      </c>
      <c r="E14" s="1300">
        <v>470963867.80000001</v>
      </c>
      <c r="F14" s="1300">
        <f>+'Resumen EEp'!E82</f>
        <v>300479855.66000003</v>
      </c>
      <c r="G14" s="1304">
        <f t="shared" si="0"/>
        <v>771443723.46000004</v>
      </c>
      <c r="M14" s="826" t="s">
        <v>198</v>
      </c>
      <c r="N14" s="1301">
        <v>1146222145.3295002</v>
      </c>
      <c r="O14" s="1301">
        <v>1582131608.8099999</v>
      </c>
      <c r="P14" s="1301">
        <v>1954779094.0799999</v>
      </c>
      <c r="Q14" s="1301">
        <v>2430469027.5699997</v>
      </c>
      <c r="R14" s="1301">
        <v>3084833328.23</v>
      </c>
      <c r="S14" s="1301">
        <v>5891726017.71</v>
      </c>
      <c r="T14" s="1301">
        <v>4439951088.1399994</v>
      </c>
      <c r="U14" s="1301">
        <v>2543480297.6900001</v>
      </c>
      <c r="V14" s="1301">
        <v>2795450520.8000002</v>
      </c>
      <c r="W14" s="1301">
        <v>25869043128.359497</v>
      </c>
      <c r="X14" s="826"/>
      <c r="Y14" s="826"/>
    </row>
    <row r="15" spans="1:25" s="826" customFormat="1" ht="18">
      <c r="A15" s="1305" t="s">
        <v>1</v>
      </c>
      <c r="B15" s="1306">
        <f>SUM(B5:B14)</f>
        <v>73508807574.119003</v>
      </c>
      <c r="C15" s="1306">
        <f t="shared" ref="C15:G15" si="1">SUM(C5:C14)</f>
        <v>107639660945.10999</v>
      </c>
      <c r="D15" s="1306">
        <f t="shared" si="1"/>
        <v>235275333165.27002</v>
      </c>
      <c r="E15" s="1306">
        <f t="shared" si="1"/>
        <v>182527473149.44998</v>
      </c>
      <c r="F15" s="1306">
        <f t="shared" si="1"/>
        <v>73046680655.309998</v>
      </c>
      <c r="G15" s="1307">
        <f t="shared" si="1"/>
        <v>671997955489.25891</v>
      </c>
      <c r="M15" s="826" t="s">
        <v>577</v>
      </c>
      <c r="N15" s="1301">
        <v>0</v>
      </c>
      <c r="O15" s="1301">
        <v>0</v>
      </c>
      <c r="P15" s="1301">
        <v>0</v>
      </c>
      <c r="Q15" s="1301">
        <v>0</v>
      </c>
      <c r="R15" s="1301">
        <v>0</v>
      </c>
      <c r="S15" s="1301">
        <v>0</v>
      </c>
      <c r="T15" s="1301">
        <v>387176696.64999998</v>
      </c>
      <c r="U15" s="1301">
        <v>554695011.61000001</v>
      </c>
      <c r="V15" s="1301">
        <v>600945010.53999996</v>
      </c>
      <c r="W15" s="1301">
        <v>1542816718.8</v>
      </c>
    </row>
    <row r="16" spans="1:25">
      <c r="A16" s="57"/>
      <c r="B16" s="57"/>
      <c r="C16" s="57"/>
      <c r="D16" s="57"/>
      <c r="E16" s="57"/>
      <c r="F16" s="57"/>
      <c r="M16" s="20" t="s">
        <v>578</v>
      </c>
      <c r="N16" s="16">
        <v>0</v>
      </c>
      <c r="O16" s="16">
        <v>0</v>
      </c>
      <c r="P16" s="16">
        <v>0</v>
      </c>
      <c r="Q16" s="16"/>
      <c r="R16" s="16">
        <v>0</v>
      </c>
      <c r="S16" s="16">
        <v>0</v>
      </c>
      <c r="T16" s="16">
        <v>193603437.24000001</v>
      </c>
      <c r="U16" s="16">
        <v>277360430.56</v>
      </c>
      <c r="V16" s="16">
        <v>300479855.66000003</v>
      </c>
      <c r="W16" s="16">
        <v>771443723.46000004</v>
      </c>
      <c r="X16" s="20"/>
      <c r="Y16" s="20"/>
    </row>
    <row r="17" spans="1:25" ht="14.25" customHeight="1">
      <c r="A17" s="18"/>
      <c r="B17" s="50"/>
      <c r="C17" s="50"/>
      <c r="D17" s="50"/>
      <c r="E17" s="50"/>
      <c r="F17" s="79"/>
      <c r="G17" s="79"/>
      <c r="H17" s="79"/>
      <c r="I17" s="79"/>
      <c r="J17" s="79"/>
      <c r="L17" s="125" t="s">
        <v>111</v>
      </c>
      <c r="M17" s="153" t="s">
        <v>1</v>
      </c>
      <c r="N17" s="16">
        <v>30780543696.189003</v>
      </c>
      <c r="O17" s="16">
        <v>42728263877.93</v>
      </c>
      <c r="P17" s="1054">
        <v>47561469430.599998</v>
      </c>
      <c r="Q17" s="1054">
        <v>63098076439.209991</v>
      </c>
      <c r="R17" s="1054">
        <v>80537728902.880005</v>
      </c>
      <c r="S17" s="1054">
        <v>154737604262.38998</v>
      </c>
      <c r="T17" s="1054">
        <v>116063425343.86002</v>
      </c>
      <c r="U17" s="1054">
        <v>66464047805.589996</v>
      </c>
      <c r="V17" s="1054">
        <v>73046680655.310013</v>
      </c>
      <c r="W17" s="1054">
        <v>675017840413.95886</v>
      </c>
      <c r="X17" s="153"/>
      <c r="Y17" s="153"/>
    </row>
    <row r="18" spans="1:25">
      <c r="A18" s="18"/>
      <c r="B18" s="50"/>
      <c r="C18" s="50"/>
      <c r="D18" s="50"/>
      <c r="E18" s="50"/>
      <c r="F18" s="79"/>
      <c r="G18" s="79"/>
      <c r="H18" s="79"/>
      <c r="I18" s="79"/>
      <c r="J18" s="79"/>
      <c r="L18" s="128" t="s">
        <v>42</v>
      </c>
      <c r="M18" s="20"/>
      <c r="N18" s="16"/>
      <c r="O18" s="16"/>
      <c r="P18" s="16"/>
      <c r="Q18" s="16"/>
      <c r="R18" s="16"/>
      <c r="S18" s="16"/>
      <c r="T18" s="16"/>
      <c r="U18" s="16"/>
      <c r="V18" s="16"/>
      <c r="W18" s="16"/>
      <c r="X18" s="20"/>
      <c r="Y18" s="20"/>
    </row>
    <row r="19" spans="1:25" ht="14.25" customHeight="1">
      <c r="A19" s="18"/>
      <c r="B19" s="50"/>
      <c r="C19" s="50"/>
      <c r="D19" s="50"/>
      <c r="E19" s="50"/>
      <c r="F19" s="50"/>
      <c r="L19" s="128" t="s">
        <v>43</v>
      </c>
    </row>
    <row r="20" spans="1:25" ht="14.25" customHeight="1">
      <c r="A20" s="18"/>
      <c r="B20" s="50"/>
      <c r="C20" s="50"/>
      <c r="D20" s="50"/>
      <c r="E20" s="50"/>
      <c r="F20" s="50"/>
      <c r="L20" s="128" t="s">
        <v>44</v>
      </c>
      <c r="M20" s="1055" t="s">
        <v>1084</v>
      </c>
      <c r="N20" s="1055" t="s">
        <v>1085</v>
      </c>
      <c r="O20" s="1055" t="s">
        <v>1086</v>
      </c>
      <c r="P20" s="1055" t="s">
        <v>1091</v>
      </c>
      <c r="Q20" s="1055"/>
      <c r="R20" s="1055"/>
      <c r="S20" s="1056"/>
      <c r="T20" s="1056"/>
      <c r="U20" s="1057"/>
      <c r="V20" s="1058" t="s">
        <v>1</v>
      </c>
    </row>
    <row r="21" spans="1:25" ht="14.25" customHeight="1">
      <c r="A21" s="18"/>
      <c r="B21" s="50"/>
      <c r="C21" s="50"/>
      <c r="D21" s="50"/>
      <c r="E21" s="50"/>
      <c r="F21" s="50"/>
      <c r="L21" s="128" t="s">
        <v>45</v>
      </c>
      <c r="M21" s="193">
        <f t="shared" ref="M21:M30" si="2">+N7+O7</f>
        <v>53090828970.830002</v>
      </c>
      <c r="N21" s="193">
        <f t="shared" ref="N21:N30" si="3">+P7+Q7</f>
        <v>88007278099.599991</v>
      </c>
      <c r="O21" s="193">
        <f t="shared" ref="O21:O30" si="4">+R7+S7</f>
        <v>184337450143.01001</v>
      </c>
      <c r="P21" s="193">
        <f t="shared" ref="P21:P30" si="5">+T7+U7</f>
        <v>146292540344.98001</v>
      </c>
      <c r="Q21" s="193"/>
      <c r="R21" s="193"/>
      <c r="S21" s="193"/>
      <c r="T21" s="193"/>
      <c r="U21" s="193"/>
      <c r="V21" s="130">
        <f t="shared" ref="V21:V25" si="6">SUM(M21:U21)</f>
        <v>471728097558.42004</v>
      </c>
    </row>
    <row r="22" spans="1:25" ht="14.25" customHeight="1">
      <c r="B22" s="191"/>
      <c r="C22" s="191"/>
      <c r="F22" s="50"/>
      <c r="G22" s="50"/>
      <c r="H22" s="50"/>
      <c r="I22" s="50"/>
      <c r="J22" s="50"/>
      <c r="L22" s="128" t="s">
        <v>46</v>
      </c>
      <c r="M22" s="193">
        <f t="shared" si="2"/>
        <v>3156278124.1589999</v>
      </c>
      <c r="N22" s="193">
        <f t="shared" si="3"/>
        <v>4357926980.5500002</v>
      </c>
      <c r="O22" s="193">
        <f t="shared" si="4"/>
        <v>7743961654.4499998</v>
      </c>
      <c r="P22" s="193">
        <f t="shared" si="5"/>
        <v>6460931532.3800001</v>
      </c>
      <c r="Q22" s="193"/>
      <c r="R22" s="193"/>
      <c r="S22" s="193"/>
      <c r="T22" s="193"/>
      <c r="U22" s="193"/>
      <c r="V22" s="130">
        <f t="shared" si="6"/>
        <v>21719098291.539001</v>
      </c>
    </row>
    <row r="23" spans="1:25" ht="14.25" customHeight="1">
      <c r="B23" s="191"/>
      <c r="C23" s="191"/>
      <c r="L23" s="128" t="s">
        <v>575</v>
      </c>
      <c r="M23" s="193">
        <f t="shared" si="2"/>
        <v>4160086738.3200006</v>
      </c>
      <c r="N23" s="193">
        <f t="shared" si="3"/>
        <v>0</v>
      </c>
      <c r="O23" s="193">
        <f t="shared" si="4"/>
        <v>0</v>
      </c>
      <c r="P23" s="193">
        <f t="shared" si="5"/>
        <v>0</v>
      </c>
      <c r="Q23" s="193"/>
      <c r="R23" s="193"/>
      <c r="S23" s="193"/>
      <c r="T23" s="193"/>
      <c r="U23" s="193"/>
      <c r="V23" s="130">
        <f t="shared" si="6"/>
        <v>4160086738.3200006</v>
      </c>
    </row>
    <row r="24" spans="1:25" ht="14.25" customHeight="1">
      <c r="B24" s="191"/>
      <c r="C24" s="191"/>
      <c r="L24" s="128" t="s">
        <v>576</v>
      </c>
      <c r="M24" s="193">
        <f t="shared" si="2"/>
        <v>5921715932.1999998</v>
      </c>
      <c r="N24" s="193">
        <f t="shared" si="3"/>
        <v>9755915254.8199997</v>
      </c>
      <c r="O24" s="193">
        <f t="shared" si="4"/>
        <v>20746490602.369999</v>
      </c>
      <c r="P24" s="193">
        <f t="shared" si="5"/>
        <v>15557816057.25</v>
      </c>
      <c r="Q24" s="193"/>
      <c r="R24" s="193"/>
      <c r="S24" s="193"/>
      <c r="T24" s="193"/>
      <c r="U24" s="193"/>
      <c r="V24" s="130">
        <f t="shared" si="6"/>
        <v>51981937846.639999</v>
      </c>
    </row>
    <row r="25" spans="1:25" ht="14.25" customHeight="1">
      <c r="B25" s="191"/>
      <c r="C25" s="191"/>
      <c r="L25" s="128" t="s">
        <v>198</v>
      </c>
      <c r="M25" s="193">
        <f t="shared" si="2"/>
        <v>299859195.84000003</v>
      </c>
      <c r="N25" s="193">
        <f t="shared" si="3"/>
        <v>366978210.63</v>
      </c>
      <c r="O25" s="193">
        <f t="shared" si="4"/>
        <v>747695083.26999998</v>
      </c>
      <c r="P25" s="193">
        <f t="shared" si="5"/>
        <v>594074614.6500001</v>
      </c>
      <c r="Q25" s="193"/>
      <c r="R25" s="193"/>
      <c r="S25" s="193"/>
      <c r="T25" s="193"/>
      <c r="U25" s="193"/>
      <c r="V25" s="130">
        <f t="shared" si="6"/>
        <v>2008607104.3900001</v>
      </c>
    </row>
    <row r="26" spans="1:25" ht="14.25" customHeight="1">
      <c r="B26" s="191"/>
      <c r="C26" s="191"/>
      <c r="L26" s="128" t="s">
        <v>577</v>
      </c>
      <c r="M26" s="193">
        <f t="shared" si="2"/>
        <v>3560791266.3299999</v>
      </c>
      <c r="N26" s="193" t="e">
        <f t="shared" si="3"/>
        <v>#VALUE!</v>
      </c>
      <c r="O26" s="193">
        <f t="shared" si="4"/>
        <v>11153519914.59</v>
      </c>
      <c r="P26" s="193">
        <f t="shared" si="5"/>
        <v>4003732597.3300004</v>
      </c>
      <c r="Q26" s="193"/>
      <c r="R26" s="193"/>
      <c r="S26" s="193"/>
      <c r="T26" s="193"/>
      <c r="U26" s="193"/>
      <c r="V26" s="130" t="e">
        <f>SUM(M26:U26)</f>
        <v>#VALUE!</v>
      </c>
    </row>
    <row r="27" spans="1:25" ht="14.25" customHeight="1">
      <c r="B27" s="191"/>
      <c r="C27" s="191"/>
      <c r="L27" s="128" t="s">
        <v>578</v>
      </c>
      <c r="M27" s="193">
        <f t="shared" si="2"/>
        <v>590893592.30050004</v>
      </c>
      <c r="N27" s="193">
        <f t="shared" si="3"/>
        <v>766314277.86000001</v>
      </c>
      <c r="O27" s="193">
        <f t="shared" si="4"/>
        <v>1569656421.6399999</v>
      </c>
      <c r="P27" s="193">
        <f t="shared" si="5"/>
        <v>1222111040.97</v>
      </c>
      <c r="Q27" s="193"/>
      <c r="R27" s="193"/>
      <c r="S27" s="193"/>
      <c r="T27" s="193"/>
      <c r="U27" s="193"/>
      <c r="V27" s="130">
        <f t="shared" ref="V27:V29" si="7">SUM(M27:U27)</f>
        <v>4148975332.7705002</v>
      </c>
    </row>
    <row r="28" spans="1:25" ht="14.25" customHeight="1">
      <c r="B28" s="191"/>
      <c r="C28" s="191"/>
      <c r="L28" s="129" t="s">
        <v>1</v>
      </c>
      <c r="M28" s="193">
        <f t="shared" si="2"/>
        <v>2728353754.1395001</v>
      </c>
      <c r="N28" s="193">
        <f t="shared" si="3"/>
        <v>4385248121.6499996</v>
      </c>
      <c r="O28" s="193">
        <f t="shared" si="4"/>
        <v>8976559345.9400005</v>
      </c>
      <c r="P28" s="193">
        <f t="shared" si="5"/>
        <v>6983431385.8299999</v>
      </c>
      <c r="Q28" s="193"/>
      <c r="R28" s="193"/>
      <c r="S28" s="193"/>
      <c r="T28" s="193"/>
      <c r="U28" s="193"/>
      <c r="V28" s="130">
        <f t="shared" si="7"/>
        <v>23073592607.559502</v>
      </c>
    </row>
    <row r="29" spans="1:25" ht="14.25" customHeight="1">
      <c r="B29" s="191"/>
      <c r="C29" s="191"/>
      <c r="M29" s="193">
        <f t="shared" si="2"/>
        <v>0</v>
      </c>
      <c r="N29" s="193">
        <f t="shared" si="3"/>
        <v>0</v>
      </c>
      <c r="O29" s="193">
        <f t="shared" si="4"/>
        <v>0</v>
      </c>
      <c r="P29" s="193">
        <f t="shared" si="5"/>
        <v>941871708.25999999</v>
      </c>
      <c r="Q29" s="193"/>
      <c r="R29" s="193"/>
      <c r="S29" s="193"/>
      <c r="T29" s="193"/>
      <c r="U29" s="193"/>
      <c r="V29" s="130">
        <f t="shared" si="7"/>
        <v>941871708.25999999</v>
      </c>
    </row>
    <row r="30" spans="1:25" ht="14.25" customHeight="1">
      <c r="B30" s="191"/>
      <c r="C30" s="191"/>
      <c r="M30" s="193">
        <f t="shared" si="2"/>
        <v>0</v>
      </c>
      <c r="N30" s="193">
        <f t="shared" si="3"/>
        <v>0</v>
      </c>
      <c r="O30" s="193">
        <f t="shared" si="4"/>
        <v>0</v>
      </c>
      <c r="P30" s="193">
        <f t="shared" si="5"/>
        <v>470963867.80000001</v>
      </c>
      <c r="Q30" s="193"/>
      <c r="R30" s="193"/>
      <c r="S30" s="193"/>
      <c r="T30" s="193"/>
      <c r="U30" s="193"/>
      <c r="V30" s="130">
        <f>SUM(M30:U30)</f>
        <v>470963867.80000001</v>
      </c>
    </row>
    <row r="31" spans="1:25" ht="14.25" customHeight="1">
      <c r="B31" s="191"/>
      <c r="C31" s="191"/>
      <c r="M31" s="1059">
        <f t="shared" ref="M31:P31" si="8">SUM(M21:M30)</f>
        <v>73508807574.118988</v>
      </c>
      <c r="N31" s="1059" t="e">
        <f t="shared" si="8"/>
        <v>#VALUE!</v>
      </c>
      <c r="O31" s="1059">
        <f t="shared" si="8"/>
        <v>235275333165.27002</v>
      </c>
      <c r="P31" s="1059">
        <f t="shared" si="8"/>
        <v>182527473149.44998</v>
      </c>
      <c r="Q31" s="1059"/>
      <c r="R31" s="1059"/>
      <c r="S31" s="1059"/>
      <c r="T31" s="1059"/>
      <c r="U31" s="1059"/>
      <c r="V31" s="186" t="e">
        <f>SUM(V21:V30)</f>
        <v>#VALUE!</v>
      </c>
    </row>
    <row r="32" spans="1:25" ht="14.25" customHeight="1">
      <c r="B32" s="191"/>
      <c r="C32" s="191"/>
    </row>
    <row r="33" spans="2:11">
      <c r="B33" s="191"/>
      <c r="C33" s="191"/>
    </row>
    <row r="34" spans="2:11">
      <c r="B34" s="191"/>
      <c r="C34" s="191"/>
    </row>
    <row r="39" spans="2:11">
      <c r="K39" t="s">
        <v>478</v>
      </c>
    </row>
    <row r="40" spans="2:11" ht="58.5" customHeight="1"/>
    <row r="41" spans="2:11" ht="51.75" customHeight="1"/>
  </sheetData>
  <mergeCells count="2">
    <mergeCell ref="A1:J1"/>
    <mergeCell ref="A2:J2"/>
  </mergeCells>
  <conditionalFormatting sqref="B5:F13 B15:G15">
    <cfRule type="cellIs" dxfId="270" priority="3" operator="equal">
      <formula>0</formula>
    </cfRule>
  </conditionalFormatting>
  <conditionalFormatting sqref="M21:U30">
    <cfRule type="cellIs" dxfId="269"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50" orientation="landscape" r:id="rId1"/>
  <drawing r:id="rId2"/>
  <legacyDrawing r:id="rId3"/>
  <tableParts count="1">
    <tablePart r:id="rId4"/>
  </tablePart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2">
    <tabColor theme="8" tint="-0.249977111117893"/>
  </sheetPr>
  <dimension ref="A1:I43"/>
  <sheetViews>
    <sheetView showGridLines="0" view="pageBreakPreview" zoomScaleNormal="100" zoomScaleSheetLayoutView="100" workbookViewId="0">
      <pane xSplit="1" ySplit="4" topLeftCell="B44" activePane="bottomRight" state="frozen"/>
      <selection activeCell="M11" sqref="M11"/>
      <selection pane="topRight" activeCell="M11" sqref="M11"/>
      <selection pane="bottomLeft" activeCell="M11" sqref="M11"/>
      <selection pane="bottomRight" activeCell="H52" sqref="H52"/>
    </sheetView>
  </sheetViews>
  <sheetFormatPr baseColWidth="10" defaultColWidth="11.42578125" defaultRowHeight="15"/>
  <cols>
    <col min="1" max="4" width="22.5703125" style="81" customWidth="1"/>
    <col min="5" max="5" width="20.5703125" style="268" customWidth="1"/>
    <col min="6" max="6" width="23.140625" style="146" customWidth="1"/>
    <col min="7" max="7" width="13.5703125" style="81" customWidth="1"/>
    <col min="8" max="8" width="30.5703125" style="399" customWidth="1"/>
    <col min="9" max="9" width="19.7109375" style="81" customWidth="1"/>
    <col min="10" max="16384" width="11.42578125" style="81"/>
  </cols>
  <sheetData>
    <row r="1" spans="1:9" s="1868" customFormat="1" ht="50.25" customHeight="1">
      <c r="A1" s="2183" t="s">
        <v>762</v>
      </c>
      <c r="B1" s="2183"/>
      <c r="C1" s="2183"/>
      <c r="D1" s="2183"/>
      <c r="E1" s="2183"/>
      <c r="F1" s="2183"/>
      <c r="H1" s="1869"/>
    </row>
    <row r="2" spans="1:9" s="1868" customFormat="1" ht="18" customHeight="1">
      <c r="A2" s="2186" t="str">
        <f>+'Resumen EEp'!O1</f>
        <v>Período:  Diciembre 2009 - Noviembre 2022</v>
      </c>
      <c r="B2" s="2186"/>
      <c r="C2" s="2186"/>
      <c r="D2" s="2186"/>
      <c r="E2" s="2186"/>
      <c r="F2" s="2186"/>
      <c r="H2" s="1869"/>
    </row>
    <row r="3" spans="1:9" ht="7.5" customHeight="1">
      <c r="A3" s="2184"/>
      <c r="B3" s="2184"/>
      <c r="C3" s="2184"/>
      <c r="D3" s="2184"/>
    </row>
    <row r="4" spans="1:9" s="1560" customFormat="1" ht="20.25" customHeight="1">
      <c r="A4" s="1558" t="s">
        <v>269</v>
      </c>
      <c r="B4" s="1558" t="s">
        <v>1093</v>
      </c>
      <c r="C4" s="1558" t="s">
        <v>1094</v>
      </c>
      <c r="D4" s="1558" t="s">
        <v>1095</v>
      </c>
      <c r="E4" s="1558" t="s">
        <v>973</v>
      </c>
      <c r="F4" s="1559" t="s">
        <v>1</v>
      </c>
      <c r="H4" s="1561"/>
    </row>
    <row r="5" spans="1:9" s="355" customFormat="1" ht="15.75" customHeight="1">
      <c r="A5" s="1060" t="s">
        <v>270</v>
      </c>
      <c r="B5" s="1061">
        <v>25453075491.400002</v>
      </c>
      <c r="C5" s="1061">
        <v>39643405950.940002</v>
      </c>
      <c r="D5" s="1061">
        <v>89919991179.740005</v>
      </c>
      <c r="E5" s="1062">
        <f>+'Resumen EEp'!H73</f>
        <v>19223622050.639999</v>
      </c>
      <c r="F5" s="1063">
        <f>SUM(B5:E5)</f>
        <v>174240094672.72003</v>
      </c>
      <c r="H5" s="577"/>
    </row>
    <row r="6" spans="1:9" s="355" customFormat="1" ht="15.75" customHeight="1">
      <c r="A6" s="1060" t="s">
        <v>271</v>
      </c>
      <c r="B6" s="1061">
        <v>18881230957.73</v>
      </c>
      <c r="C6" s="1061">
        <v>29861442233.68</v>
      </c>
      <c r="D6" s="1061">
        <v>63918256223.180008</v>
      </c>
      <c r="E6" s="1062">
        <f>+'Resumen EEp'!H74</f>
        <v>13780257422.92</v>
      </c>
      <c r="F6" s="1063">
        <f t="shared" ref="F6:F21" si="0">SUM(B6:E6)</f>
        <v>126441186837.51001</v>
      </c>
      <c r="H6" s="577"/>
    </row>
    <row r="7" spans="1:9" s="355" customFormat="1" ht="15.75" customHeight="1">
      <c r="A7" s="1060" t="s">
        <v>272</v>
      </c>
      <c r="B7" s="1061">
        <v>15588512670.17</v>
      </c>
      <c r="C7" s="1061">
        <v>23052495557.969997</v>
      </c>
      <c r="D7" s="1061">
        <v>53906402755.330002</v>
      </c>
      <c r="E7" s="1062">
        <f>+'Resumen EEp'!H75</f>
        <v>11833019199.73</v>
      </c>
      <c r="F7" s="1063">
        <f t="shared" si="0"/>
        <v>104380430183.2</v>
      </c>
      <c r="H7" s="577"/>
    </row>
    <row r="8" spans="1:9" s="355" customFormat="1" ht="15.75" customHeight="1">
      <c r="A8" s="1060" t="s">
        <v>273</v>
      </c>
      <c r="B8" s="1061">
        <v>14888083377.610001</v>
      </c>
      <c r="C8" s="1061">
        <v>23467994864.18</v>
      </c>
      <c r="D8" s="1061">
        <v>56200241133.410004</v>
      </c>
      <c r="E8" s="1062">
        <f>+'Resumen EEp'!H76</f>
        <v>11440312265.059999</v>
      </c>
      <c r="F8" s="1063">
        <f t="shared" si="0"/>
        <v>105996631640.26001</v>
      </c>
      <c r="H8" s="577">
        <v>700000</v>
      </c>
      <c r="I8" s="357">
        <f>+H9*H8</f>
        <v>77000</v>
      </c>
    </row>
    <row r="9" spans="1:9" s="355" customFormat="1" ht="15.75" customHeight="1">
      <c r="A9" s="1060" t="s">
        <v>274</v>
      </c>
      <c r="B9" s="1061">
        <v>10866305441.619999</v>
      </c>
      <c r="C9" s="1061">
        <v>18702688898.580002</v>
      </c>
      <c r="D9" s="1061">
        <v>47644363276.909996</v>
      </c>
      <c r="E9" s="1062">
        <f>+'Resumen EEp'!H77</f>
        <v>9653244834.4899998</v>
      </c>
      <c r="F9" s="1063">
        <f t="shared" si="0"/>
        <v>86866602451.600006</v>
      </c>
      <c r="H9" s="578">
        <v>0.11</v>
      </c>
      <c r="I9" s="357">
        <f>+I8*5</f>
        <v>385000</v>
      </c>
    </row>
    <row r="10" spans="1:9" s="355" customFormat="1" ht="15.75" customHeight="1">
      <c r="A10" s="1060" t="s">
        <v>95</v>
      </c>
      <c r="B10" s="1061">
        <v>4034946935.6399999</v>
      </c>
      <c r="C10" s="1061">
        <v>4855369751.4300003</v>
      </c>
      <c r="D10" s="1061">
        <v>12410309643.629999</v>
      </c>
      <c r="E10" s="1062">
        <f>+'Resumen EEp'!H78</f>
        <v>3484718579.3899999</v>
      </c>
      <c r="F10" s="1063">
        <f t="shared" si="0"/>
        <v>24785344910.089996</v>
      </c>
      <c r="H10" s="577">
        <f>5*H9*H8</f>
        <v>385000.00000000006</v>
      </c>
      <c r="I10" s="357"/>
    </row>
    <row r="11" spans="1:9" s="355" customFormat="1" ht="15.75" customHeight="1">
      <c r="A11" s="1060" t="s">
        <v>275</v>
      </c>
      <c r="B11" s="1061">
        <v>729612080.78999996</v>
      </c>
      <c r="C11" s="1061">
        <v>957954042.44000006</v>
      </c>
      <c r="D11" s="1061">
        <v>2227262919.79</v>
      </c>
      <c r="E11" s="1062">
        <f>+'Resumen EEp'!H79</f>
        <v>434002105.01999998</v>
      </c>
      <c r="F11" s="1063">
        <f t="shared" si="0"/>
        <v>4348831148.04</v>
      </c>
      <c r="H11" s="577"/>
      <c r="I11" s="357"/>
    </row>
    <row r="12" spans="1:9" s="355" customFormat="1" ht="15.75" customHeight="1">
      <c r="A12" s="1060" t="s">
        <v>276</v>
      </c>
      <c r="B12" s="1061">
        <v>661699957.10000002</v>
      </c>
      <c r="C12" s="1061">
        <v>963391851.05999994</v>
      </c>
      <c r="D12" s="1061">
        <v>2253162047.54</v>
      </c>
      <c r="E12" s="1062">
        <f>+'Resumen EEp'!H80</f>
        <v>489209087.45999998</v>
      </c>
      <c r="F12" s="1063">
        <f t="shared" si="0"/>
        <v>4367462943.1599998</v>
      </c>
      <c r="G12" s="356"/>
      <c r="H12" s="356"/>
      <c r="I12" s="357"/>
    </row>
    <row r="13" spans="1:9" s="355" customFormat="1" ht="15.75" customHeight="1">
      <c r="A13" s="1060" t="s">
        <v>277</v>
      </c>
      <c r="B13" s="1061">
        <v>619577342.93000007</v>
      </c>
      <c r="C13" s="1061">
        <v>1036874055.35</v>
      </c>
      <c r="D13" s="1061">
        <v>2056792796.25</v>
      </c>
      <c r="E13" s="1062">
        <f>+'Resumen EEp'!H81</f>
        <v>269843305.17000002</v>
      </c>
      <c r="F13" s="1063">
        <f t="shared" si="0"/>
        <v>3983087499.7000003</v>
      </c>
      <c r="G13" s="356"/>
      <c r="H13" s="356"/>
      <c r="I13" s="357"/>
    </row>
    <row r="14" spans="1:9" s="355" customFormat="1" ht="15.75" customHeight="1">
      <c r="A14" s="1060" t="s">
        <v>278</v>
      </c>
      <c r="B14" s="1061">
        <v>643977056.19000006</v>
      </c>
      <c r="C14" s="1061">
        <v>680194876.61000001</v>
      </c>
      <c r="D14" s="1061">
        <v>1035126645.5899999</v>
      </c>
      <c r="E14" s="1062">
        <f>+'Resumen EEp'!H82</f>
        <v>126767596.78</v>
      </c>
      <c r="F14" s="1063">
        <f t="shared" si="0"/>
        <v>2486066175.1700006</v>
      </c>
      <c r="G14" s="358"/>
      <c r="H14" s="356"/>
      <c r="I14" s="357"/>
    </row>
    <row r="15" spans="1:9" s="355" customFormat="1" ht="15.75" customHeight="1">
      <c r="A15" s="1060" t="s">
        <v>279</v>
      </c>
      <c r="B15" s="1061">
        <v>346822420.46000004</v>
      </c>
      <c r="C15" s="1061">
        <v>396520372.38999999</v>
      </c>
      <c r="D15" s="1061">
        <v>1128309627.8900001</v>
      </c>
      <c r="E15" s="1062">
        <f>+'Resumen EEp'!H83</f>
        <v>272927333.31</v>
      </c>
      <c r="F15" s="1063">
        <f t="shared" si="0"/>
        <v>2144579754.0500002</v>
      </c>
      <c r="G15" s="356"/>
      <c r="H15" s="356"/>
      <c r="I15" s="357"/>
    </row>
    <row r="16" spans="1:9" s="355" customFormat="1" ht="15.75" customHeight="1">
      <c r="A16" s="1060" t="s">
        <v>425</v>
      </c>
      <c r="B16" s="1061">
        <v>0</v>
      </c>
      <c r="C16" s="1061">
        <v>0</v>
      </c>
      <c r="D16" s="1061">
        <v>2303193275.4499998</v>
      </c>
      <c r="E16" s="1062">
        <f>+'Resumen EEp'!H84</f>
        <v>779479680.75</v>
      </c>
      <c r="F16" s="1063">
        <f t="shared" si="0"/>
        <v>3082672956.1999998</v>
      </c>
      <c r="G16" s="356"/>
      <c r="H16" s="356"/>
      <c r="I16" s="357"/>
    </row>
    <row r="17" spans="1:9" s="355" customFormat="1" ht="15.75" customHeight="1">
      <c r="A17" s="1060" t="s">
        <v>453</v>
      </c>
      <c r="B17" s="1061">
        <v>0</v>
      </c>
      <c r="C17" s="1061">
        <v>0</v>
      </c>
      <c r="D17" s="1061">
        <v>848830315.07000005</v>
      </c>
      <c r="E17" s="1062">
        <f>+'Resumen EEp'!H85</f>
        <v>357852328.69</v>
      </c>
      <c r="F17" s="1063">
        <f t="shared" si="0"/>
        <v>1206682643.76</v>
      </c>
      <c r="G17" s="356"/>
      <c r="H17" s="356"/>
      <c r="I17" s="357"/>
    </row>
    <row r="18" spans="1:9" s="355" customFormat="1" ht="15.75" customHeight="1">
      <c r="A18" s="1060" t="s">
        <v>577</v>
      </c>
      <c r="B18" s="1061">
        <v>0</v>
      </c>
      <c r="C18" s="1061">
        <v>0</v>
      </c>
      <c r="D18" s="1061">
        <v>941871708.25999999</v>
      </c>
      <c r="E18" s="1062">
        <f>+'Resumen EEp'!H86</f>
        <v>600945010.53999996</v>
      </c>
      <c r="F18" s="1063">
        <f t="shared" si="0"/>
        <v>1542816718.8</v>
      </c>
      <c r="G18" s="356"/>
      <c r="H18" s="356"/>
      <c r="I18" s="357"/>
    </row>
    <row r="19" spans="1:9" s="355" customFormat="1" ht="15.75" customHeight="1">
      <c r="A19" s="1060" t="s">
        <v>578</v>
      </c>
      <c r="B19" s="1061">
        <v>0</v>
      </c>
      <c r="C19" s="1061">
        <v>0</v>
      </c>
      <c r="D19" s="1061">
        <v>470963867.80000001</v>
      </c>
      <c r="E19" s="1062">
        <f>+'Resumen EEp'!H87</f>
        <v>300479855.66000003</v>
      </c>
      <c r="F19" s="1063">
        <f t="shared" si="0"/>
        <v>771443723.46000004</v>
      </c>
      <c r="G19" s="356"/>
      <c r="H19" s="356"/>
      <c r="I19" s="357"/>
    </row>
    <row r="20" spans="1:9" s="355" customFormat="1" ht="15.75" customHeight="1">
      <c r="A20" s="1060" t="s">
        <v>280</v>
      </c>
      <c r="B20" s="1061">
        <v>0</v>
      </c>
      <c r="C20" s="1061">
        <v>0</v>
      </c>
      <c r="D20" s="1061">
        <v>0</v>
      </c>
      <c r="E20" s="1061">
        <v>0</v>
      </c>
      <c r="F20" s="1063">
        <f t="shared" si="0"/>
        <v>0</v>
      </c>
      <c r="G20" s="356"/>
      <c r="H20" s="356"/>
      <c r="I20" s="357"/>
    </row>
    <row r="21" spans="1:9" s="355" customFormat="1" ht="15.75" customHeight="1">
      <c r="A21" s="1060" t="s">
        <v>281</v>
      </c>
      <c r="B21" s="1061">
        <v>0</v>
      </c>
      <c r="C21" s="1061">
        <v>0</v>
      </c>
      <c r="D21" s="1061">
        <v>0</v>
      </c>
      <c r="E21" s="1061">
        <v>0</v>
      </c>
      <c r="F21" s="1063">
        <f t="shared" si="0"/>
        <v>0</v>
      </c>
      <c r="G21" s="356"/>
      <c r="H21" s="356"/>
      <c r="I21" s="357"/>
    </row>
    <row r="22" spans="1:9" s="360" customFormat="1" ht="16.5" customHeight="1">
      <c r="A22" s="1064" t="s">
        <v>269</v>
      </c>
      <c r="B22" s="1065">
        <f t="shared" ref="B22:D22" si="1">SUM(B5:B21)</f>
        <v>92713843731.639999</v>
      </c>
      <c r="C22" s="1065">
        <f t="shared" si="1"/>
        <v>143618332454.63</v>
      </c>
      <c r="D22" s="1065">
        <f t="shared" si="1"/>
        <v>337265077415.84003</v>
      </c>
      <c r="E22" s="1065">
        <f>SUM(E5:E21)</f>
        <v>73046680655.610001</v>
      </c>
      <c r="F22" s="1066">
        <f>SUM(F5:F21)</f>
        <v>646643934257.72009</v>
      </c>
      <c r="G22" s="356"/>
      <c r="H22" s="356"/>
      <c r="I22" s="359"/>
    </row>
    <row r="23" spans="1:9" s="353" customFormat="1" ht="18.75" customHeight="1">
      <c r="A23" s="2185" t="s">
        <v>562</v>
      </c>
      <c r="B23" s="2185"/>
      <c r="C23" s="2185"/>
      <c r="D23" s="2185"/>
      <c r="E23" s="352"/>
      <c r="G23" s="356"/>
      <c r="H23" s="380"/>
    </row>
    <row r="24" spans="1:9" s="353" customFormat="1" ht="12.75" customHeight="1">
      <c r="A24" s="288" t="s">
        <v>563</v>
      </c>
      <c r="B24" s="288"/>
      <c r="C24" s="288"/>
      <c r="D24" s="288"/>
      <c r="E24" s="352"/>
      <c r="G24" s="354"/>
      <c r="H24" s="380"/>
    </row>
    <row r="25" spans="1:9">
      <c r="E25" s="269"/>
      <c r="G25" s="293"/>
      <c r="H25" s="293"/>
    </row>
    <row r="26" spans="1:9">
      <c r="E26" s="269"/>
      <c r="G26" s="293"/>
      <c r="H26" s="293"/>
    </row>
    <row r="27" spans="1:9">
      <c r="G27" s="293"/>
      <c r="H27" s="293"/>
    </row>
    <row r="28" spans="1:9">
      <c r="G28" s="293"/>
      <c r="H28" s="293"/>
    </row>
    <row r="29" spans="1:9">
      <c r="G29" s="293"/>
      <c r="H29" s="293"/>
    </row>
    <row r="30" spans="1:9">
      <c r="G30" s="293"/>
      <c r="H30" s="293"/>
    </row>
    <row r="31" spans="1:9">
      <c r="G31" s="293"/>
      <c r="H31" s="293"/>
    </row>
    <row r="32" spans="1:9">
      <c r="G32" s="293"/>
      <c r="H32" s="293"/>
    </row>
    <row r="33" spans="7:8">
      <c r="G33" s="293"/>
      <c r="H33" s="293"/>
    </row>
    <row r="34" spans="7:8">
      <c r="G34" s="293"/>
      <c r="H34" s="293"/>
    </row>
    <row r="35" spans="7:8">
      <c r="G35" s="293"/>
      <c r="H35" s="293"/>
    </row>
    <row r="36" spans="7:8">
      <c r="G36" s="293"/>
      <c r="H36" s="293"/>
    </row>
    <row r="37" spans="7:8">
      <c r="G37" s="293"/>
      <c r="H37" s="293"/>
    </row>
    <row r="38" spans="7:8">
      <c r="G38" s="293"/>
      <c r="H38" s="293"/>
    </row>
    <row r="39" spans="7:8">
      <c r="G39" s="293"/>
      <c r="H39" s="293"/>
    </row>
    <row r="40" spans="7:8">
      <c r="G40" s="293"/>
      <c r="H40" s="293"/>
    </row>
    <row r="41" spans="7:8">
      <c r="G41" s="293"/>
      <c r="H41" s="293"/>
    </row>
    <row r="42" spans="7:8">
      <c r="G42" s="293"/>
      <c r="H42" s="293"/>
    </row>
    <row r="43" spans="7:8">
      <c r="G43" s="293"/>
      <c r="H43" s="293"/>
    </row>
  </sheetData>
  <mergeCells count="4">
    <mergeCell ref="A1:F1"/>
    <mergeCell ref="A3:D3"/>
    <mergeCell ref="A23:D23"/>
    <mergeCell ref="A2:F2"/>
  </mergeCells>
  <conditionalFormatting sqref="E5:E19">
    <cfRule type="cellIs" dxfId="257" priority="4" operator="equal">
      <formula>0</formula>
    </cfRule>
  </conditionalFormatting>
  <conditionalFormatting sqref="E5:E19">
    <cfRule type="cellIs" dxfId="256" priority="3" operator="equal">
      <formula>0</formula>
    </cfRule>
  </conditionalFormatting>
  <conditionalFormatting sqref="B5:F21">
    <cfRule type="cellIs" dxfId="255" priority="1" operator="equal">
      <formula>0</formula>
    </cfRule>
  </conditionalFormatting>
  <pageMargins left="0.7" right="0.7" top="0.75" bottom="0.75" header="0.3" footer="0.3"/>
  <pageSetup scale="46" orientation="landscape" r:id="rId1"/>
  <drawing r:id="rId2"/>
  <tableParts count="1">
    <tablePart r:id="rId3"/>
  </tablePart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3">
    <tabColor theme="8" tint="-0.249977111117893"/>
  </sheetPr>
  <dimension ref="A1:Q155"/>
  <sheetViews>
    <sheetView showGridLines="0" view="pageBreakPreview" zoomScale="79" zoomScaleNormal="100" zoomScaleSheetLayoutView="79" workbookViewId="0">
      <pane ySplit="1" topLeftCell="A17" activePane="bottomLeft" state="frozen"/>
      <selection activeCell="M11" sqref="M11"/>
      <selection pane="bottomLeft" activeCell="A4" sqref="A4:E20"/>
    </sheetView>
  </sheetViews>
  <sheetFormatPr baseColWidth="10" defaultColWidth="11.42578125" defaultRowHeight="22.5" customHeight="1"/>
  <cols>
    <col min="1" max="1" width="20.140625" style="42" customWidth="1"/>
    <col min="2" max="2" width="20.85546875" style="219" customWidth="1"/>
    <col min="3" max="3" width="16.28515625" style="219" customWidth="1"/>
    <col min="4" max="5" width="17.42578125" style="219" customWidth="1"/>
    <col min="6" max="6" width="24.7109375" style="42" bestFit="1" customWidth="1"/>
    <col min="7" max="7" width="22.42578125" style="42" customWidth="1"/>
    <col min="8" max="8" width="21" style="42" customWidth="1"/>
    <col min="9" max="9" width="18.140625" style="42" customWidth="1"/>
    <col min="10" max="10" width="2.140625" style="42" customWidth="1"/>
    <col min="11" max="11" width="23.7109375" style="42" customWidth="1"/>
    <col min="12" max="12" width="18.5703125" style="42" bestFit="1" customWidth="1"/>
    <col min="13" max="13" width="11.42578125" style="42"/>
    <col min="14" max="14" width="28.42578125" style="42" customWidth="1"/>
    <col min="15" max="15" width="18.28515625" style="42" customWidth="1"/>
    <col min="16" max="16" width="11.85546875" style="42" bestFit="1" customWidth="1"/>
    <col min="17" max="16384" width="11.42578125" style="42"/>
  </cols>
  <sheetData>
    <row r="1" spans="1:17" s="1871" customFormat="1" ht="82.5" customHeight="1">
      <c r="A1" s="2190" t="s">
        <v>763</v>
      </c>
      <c r="B1" s="2190"/>
      <c r="C1" s="2190"/>
      <c r="D1" s="2190"/>
      <c r="E1" s="2190"/>
      <c r="F1" s="2190"/>
      <c r="G1" s="2190"/>
      <c r="H1" s="2190"/>
      <c r="I1" s="2190"/>
      <c r="J1" s="1870"/>
    </row>
    <row r="2" spans="1:17" ht="22.5" customHeight="1">
      <c r="A2" s="2191" t="str">
        <f>+'Resumen EEp'!O4</f>
        <v>Período:  Diciembre 2008 - Noviembre 2022</v>
      </c>
      <c r="B2" s="2191"/>
      <c r="C2" s="2191"/>
      <c r="D2" s="2191"/>
      <c r="E2" s="2191"/>
      <c r="F2" s="2191"/>
      <c r="G2" s="2191"/>
      <c r="H2" s="2191"/>
      <c r="I2" s="2191"/>
      <c r="J2" s="498"/>
    </row>
    <row r="3" spans="1:17" ht="13.5" customHeight="1">
      <c r="A3" s="2187"/>
      <c r="B3" s="2187"/>
      <c r="C3" s="2187"/>
      <c r="D3" s="2187"/>
      <c r="E3" s="2187"/>
      <c r="F3" s="2187"/>
      <c r="G3" s="2187"/>
      <c r="H3" s="2187"/>
      <c r="I3" s="2187"/>
      <c r="J3" s="64"/>
    </row>
    <row r="4" spans="1:17" s="1480" customFormat="1" ht="63" customHeight="1">
      <c r="A4" s="1564" t="s">
        <v>11</v>
      </c>
      <c r="B4" s="1563" t="s">
        <v>481</v>
      </c>
      <c r="C4" s="1567" t="s">
        <v>433</v>
      </c>
      <c r="D4" s="1563" t="s">
        <v>859</v>
      </c>
      <c r="E4" s="1567" t="s">
        <v>137</v>
      </c>
      <c r="G4" s="1481"/>
      <c r="K4" s="1482"/>
      <c r="L4" s="1483"/>
    </row>
    <row r="5" spans="1:17" ht="16.5" customHeight="1">
      <c r="A5" s="1565">
        <v>2008</v>
      </c>
      <c r="B5" s="1562">
        <v>68371.91</v>
      </c>
      <c r="C5" s="1568">
        <v>0</v>
      </c>
      <c r="D5" s="1562">
        <v>1576162.8</v>
      </c>
      <c r="E5" s="1572">
        <f t="shared" ref="E5:E12" si="0">B5/D5</f>
        <v>4.3378710625577514E-2</v>
      </c>
      <c r="G5" s="191"/>
      <c r="H5" s="84"/>
      <c r="K5" s="24"/>
      <c r="Q5" s="24"/>
    </row>
    <row r="6" spans="1:17" ht="16.5" customHeight="1">
      <c r="A6" s="1565">
        <v>2009</v>
      </c>
      <c r="B6" s="262">
        <v>94318.74</v>
      </c>
      <c r="C6" s="1569">
        <f t="shared" ref="C6:C11" si="1">B6/B5-1</f>
        <v>0.37949546824127034</v>
      </c>
      <c r="D6" s="262">
        <v>1678762.6</v>
      </c>
      <c r="E6" s="1573">
        <f t="shared" si="0"/>
        <v>5.6183488957878856E-2</v>
      </c>
      <c r="G6" s="191"/>
      <c r="Q6" s="24"/>
    </row>
    <row r="7" spans="1:17" ht="16.5" customHeight="1">
      <c r="A7" s="1565">
        <v>2010</v>
      </c>
      <c r="B7" s="262">
        <v>120339.19</v>
      </c>
      <c r="C7" s="1569">
        <f t="shared" si="1"/>
        <v>0.27587783721453452</v>
      </c>
      <c r="D7" s="262">
        <v>1901896.7</v>
      </c>
      <c r="E7" s="1573">
        <f t="shared" si="0"/>
        <v>6.3273252432689955E-2</v>
      </c>
      <c r="G7" s="191"/>
      <c r="I7" s="43"/>
      <c r="J7" s="43"/>
      <c r="N7" s="41"/>
      <c r="P7" s="212"/>
      <c r="Q7" s="24"/>
    </row>
    <row r="8" spans="1:17" s="41" customFormat="1" ht="16.5" customHeight="1">
      <c r="A8" s="1565">
        <v>2011</v>
      </c>
      <c r="B8" s="262">
        <v>154672.16</v>
      </c>
      <c r="C8" s="1569">
        <f t="shared" si="1"/>
        <v>0.28530165443194355</v>
      </c>
      <c r="D8" s="262">
        <v>2119301.7999999998</v>
      </c>
      <c r="E8" s="1573">
        <f t="shared" si="0"/>
        <v>7.2982602100370983E-2</v>
      </c>
      <c r="F8" s="65"/>
      <c r="G8" s="191"/>
      <c r="H8" s="42"/>
      <c r="L8" s="42"/>
      <c r="M8" s="42"/>
      <c r="O8" s="42"/>
      <c r="P8" s="212"/>
      <c r="Q8" s="24"/>
    </row>
    <row r="9" spans="1:17" s="41" customFormat="1" ht="16.5" customHeight="1">
      <c r="A9" s="1565">
        <v>2012</v>
      </c>
      <c r="B9" s="262">
        <v>198249.65</v>
      </c>
      <c r="C9" s="1569">
        <f t="shared" si="1"/>
        <v>0.28174100626770837</v>
      </c>
      <c r="D9" s="262">
        <v>2316783.7000000002</v>
      </c>
      <c r="E9" s="1573">
        <f t="shared" si="0"/>
        <v>8.5571065611347308E-2</v>
      </c>
      <c r="F9" s="65"/>
      <c r="H9" s="42"/>
      <c r="K9" s="110"/>
      <c r="L9" s="42"/>
      <c r="M9" s="42"/>
      <c r="O9" s="42"/>
      <c r="P9" s="212"/>
      <c r="Q9" s="24"/>
    </row>
    <row r="10" spans="1:17" s="41" customFormat="1" ht="16.5" customHeight="1">
      <c r="A10" s="1565">
        <v>2013</v>
      </c>
      <c r="B10" s="262">
        <v>248516.38566900001</v>
      </c>
      <c r="C10" s="1569">
        <f t="shared" si="1"/>
        <v>0.25355270825951015</v>
      </c>
      <c r="D10" s="262">
        <v>2534067.7999999998</v>
      </c>
      <c r="E10" s="1573">
        <f t="shared" si="0"/>
        <v>9.8070140691973604E-2</v>
      </c>
      <c r="F10" s="65"/>
      <c r="G10" s="191"/>
      <c r="H10" s="42"/>
      <c r="L10" s="42"/>
      <c r="M10" s="42"/>
      <c r="O10" s="42"/>
      <c r="P10" s="212"/>
      <c r="Q10" s="24"/>
    </row>
    <row r="11" spans="1:17" s="41" customFormat="1" ht="16.5" customHeight="1">
      <c r="A11" s="1565">
        <v>2014</v>
      </c>
      <c r="B11" s="262">
        <v>305297.32352799998</v>
      </c>
      <c r="C11" s="1569">
        <f t="shared" si="1"/>
        <v>0.2284796541932117</v>
      </c>
      <c r="D11" s="262">
        <v>2786229.7038019407</v>
      </c>
      <c r="E11" s="1573">
        <f t="shared" si="0"/>
        <v>0.10957363748990527</v>
      </c>
      <c r="F11" s="65"/>
      <c r="G11" s="191"/>
      <c r="H11" s="42"/>
      <c r="K11" s="183"/>
      <c r="L11" s="42"/>
      <c r="M11" s="42"/>
      <c r="O11" s="42"/>
      <c r="P11" s="212"/>
      <c r="Q11" s="24"/>
    </row>
    <row r="12" spans="1:17" s="191" customFormat="1" ht="16.5" customHeight="1">
      <c r="A12" s="1565">
        <v>2015</v>
      </c>
      <c r="B12" s="262">
        <v>367708.87092800002</v>
      </c>
      <c r="C12" s="1569">
        <f>B12/B11-1</f>
        <v>0.20442874073960238</v>
      </c>
      <c r="D12" s="262">
        <f>3068138700000/1000000</f>
        <v>3068138.7</v>
      </c>
      <c r="E12" s="1573">
        <f t="shared" si="0"/>
        <v>0.1198475384857927</v>
      </c>
      <c r="F12" s="65"/>
      <c r="H12" s="42"/>
      <c r="K12" s="183"/>
      <c r="L12" s="42"/>
      <c r="M12" s="42"/>
      <c r="O12" s="42"/>
      <c r="P12" s="212"/>
      <c r="Q12" s="24"/>
    </row>
    <row r="13" spans="1:17" s="191" customFormat="1" ht="16.5" customHeight="1">
      <c r="A13" s="1565">
        <v>2016</v>
      </c>
      <c r="B13" s="262">
        <v>436929.96823200001</v>
      </c>
      <c r="C13" s="1569">
        <v>0.18824973444155502</v>
      </c>
      <c r="D13" s="262">
        <v>3298427</v>
      </c>
      <c r="E13" s="1573">
        <v>0.13300480292241038</v>
      </c>
      <c r="F13" s="262"/>
      <c r="H13" s="42"/>
      <c r="K13" s="183"/>
      <c r="L13" s="42"/>
      <c r="M13" s="42"/>
      <c r="O13" s="42"/>
      <c r="P13" s="212"/>
      <c r="Q13" s="24"/>
    </row>
    <row r="14" spans="1:17" s="41" customFormat="1" ht="16.5" customHeight="1">
      <c r="A14" s="1565">
        <v>2017</v>
      </c>
      <c r="B14" s="262">
        <f>520077015573/1000000</f>
        <v>520077.01557300001</v>
      </c>
      <c r="C14" s="1569">
        <f>B14/B13-1</f>
        <v>0.19029833929095652</v>
      </c>
      <c r="D14" s="262">
        <v>3613147.1441620402</v>
      </c>
      <c r="E14" s="1573">
        <f t="shared" ref="E14:E19" si="2">B14/D14</f>
        <v>0.14394017038949464</v>
      </c>
      <c r="F14" s="262"/>
      <c r="H14" s="42"/>
      <c r="K14" s="110"/>
      <c r="L14" s="42"/>
      <c r="M14" s="42"/>
      <c r="N14" s="42"/>
      <c r="P14" s="166"/>
      <c r="Q14" s="24"/>
    </row>
    <row r="15" spans="1:17" s="191" customFormat="1" ht="16.5" customHeight="1">
      <c r="A15" s="1565">
        <v>2018</v>
      </c>
      <c r="B15" s="262">
        <v>599976.12957899994</v>
      </c>
      <c r="C15" s="1569">
        <f>B15/B14-1</f>
        <v>0.15362938875114551</v>
      </c>
      <c r="D15" s="262">
        <v>4025092.3826097399</v>
      </c>
      <c r="E15" s="1573">
        <f t="shared" si="2"/>
        <v>0.14905897121049302</v>
      </c>
      <c r="F15" s="262"/>
      <c r="H15" s="42"/>
      <c r="K15" s="110"/>
      <c r="L15" s="42"/>
      <c r="M15" s="42"/>
      <c r="N15" s="42"/>
      <c r="P15" s="166"/>
      <c r="Q15" s="24"/>
    </row>
    <row r="16" spans="1:17" s="191" customFormat="1" ht="16.5" customHeight="1">
      <c r="A16" s="1565">
        <v>2019</v>
      </c>
      <c r="B16" s="262">
        <f>707666437209/1000000</f>
        <v>707666.437209</v>
      </c>
      <c r="C16" s="1569">
        <f>B16/B15-1</f>
        <v>0.1794909869257062</v>
      </c>
      <c r="D16" s="262">
        <v>4562235.0999999996</v>
      </c>
      <c r="E16" s="1573">
        <f t="shared" si="2"/>
        <v>0.15511397849904754</v>
      </c>
      <c r="F16" s="262"/>
      <c r="H16" s="42"/>
      <c r="K16" s="110"/>
      <c r="L16" s="42"/>
      <c r="M16" s="42"/>
      <c r="N16" s="42"/>
      <c r="P16" s="166"/>
      <c r="Q16" s="24"/>
    </row>
    <row r="17" spans="1:17" s="191" customFormat="1" ht="16.5" customHeight="1">
      <c r="A17" s="1565">
        <v>2020</v>
      </c>
      <c r="B17" s="262">
        <v>820942.24981800001</v>
      </c>
      <c r="C17" s="1569">
        <f>B17/B16-1</f>
        <v>0.16006949977132434</v>
      </c>
      <c r="D17" s="262">
        <v>4456657.3767522695</v>
      </c>
      <c r="E17" s="1573">
        <f t="shared" si="2"/>
        <v>0.18420582522236675</v>
      </c>
      <c r="F17" s="262"/>
      <c r="H17" s="42"/>
      <c r="K17" s="110"/>
      <c r="L17" s="42"/>
      <c r="M17" s="42"/>
      <c r="N17" s="42"/>
      <c r="P17" s="166"/>
      <c r="Q17" s="24"/>
    </row>
    <row r="18" spans="1:17" s="191" customFormat="1" ht="16.5" customHeight="1">
      <c r="A18" s="1566">
        <v>2021</v>
      </c>
      <c r="B18" s="262">
        <v>960567.11641200003</v>
      </c>
      <c r="C18" s="1570">
        <f>B18/B17-1</f>
        <v>0.17007879253985814</v>
      </c>
      <c r="D18" s="262">
        <v>5392714.1020838199</v>
      </c>
      <c r="E18" s="1574">
        <f t="shared" si="2"/>
        <v>0.17812313025102211</v>
      </c>
      <c r="F18" s="262"/>
      <c r="H18" s="42"/>
      <c r="K18" s="110"/>
      <c r="L18" s="42"/>
      <c r="M18" s="42"/>
      <c r="N18" s="42"/>
      <c r="P18" s="166"/>
      <c r="Q18" s="24"/>
    </row>
    <row r="19" spans="1:17" ht="15.75">
      <c r="A19" s="1566" t="str">
        <f>+'Resumen EEp'!O6</f>
        <v>Ene - Nov. 2022</v>
      </c>
      <c r="B19" s="262">
        <f>+'Resumen EEp'!B59/1000000</f>
        <v>1044452.00245</v>
      </c>
      <c r="C19" s="262">
        <v>0</v>
      </c>
      <c r="D19" s="262">
        <f>+'Resumen EEp'!B60/1000000</f>
        <v>5392714.1020838199</v>
      </c>
      <c r="E19" s="1571">
        <f t="shared" si="2"/>
        <v>0.19367835614471185</v>
      </c>
      <c r="F19" s="65"/>
      <c r="G19" s="41"/>
      <c r="I19" s="41"/>
      <c r="O19" s="24"/>
      <c r="Q19" s="24"/>
    </row>
    <row r="20" spans="1:17" ht="35.25" customHeight="1">
      <c r="A20" s="2188" t="s">
        <v>893</v>
      </c>
      <c r="B20" s="2189"/>
      <c r="C20" s="2189"/>
      <c r="D20" s="2189"/>
      <c r="E20" s="2189"/>
      <c r="F20" s="65"/>
      <c r="K20" s="300"/>
      <c r="O20" s="24"/>
    </row>
    <row r="21" spans="1:17" ht="22.5" customHeight="1">
      <c r="J21" s="44"/>
      <c r="K21" s="24"/>
      <c r="O21" s="24"/>
    </row>
    <row r="22" spans="1:17" ht="22.5" customHeight="1">
      <c r="J22" s="45"/>
      <c r="K22" s="24"/>
      <c r="O22" s="24"/>
    </row>
    <row r="23" spans="1:17" ht="22.5" customHeight="1">
      <c r="K23" s="24"/>
      <c r="O23" s="24"/>
    </row>
    <row r="24" spans="1:17" ht="39.75" customHeight="1">
      <c r="K24" s="24"/>
      <c r="O24" s="24"/>
    </row>
    <row r="25" spans="1:17" ht="39.75" customHeight="1">
      <c r="K25" s="24"/>
      <c r="O25" s="24"/>
    </row>
    <row r="26" spans="1:17" ht="22.5" customHeight="1">
      <c r="K26" s="24"/>
      <c r="O26" s="24"/>
    </row>
    <row r="27" spans="1:17" ht="22.5" customHeight="1">
      <c r="K27" s="24"/>
      <c r="O27" s="24"/>
    </row>
    <row r="28" spans="1:17" ht="22.5" customHeight="1">
      <c r="K28" s="24"/>
      <c r="O28" s="24"/>
    </row>
    <row r="29" spans="1:17" ht="22.5" customHeight="1">
      <c r="K29" s="24"/>
      <c r="O29" s="24"/>
    </row>
    <row r="30" spans="1:17" ht="22.5" customHeight="1">
      <c r="K30" s="24"/>
      <c r="O30" s="24"/>
    </row>
    <row r="31" spans="1:17" ht="22.5" customHeight="1">
      <c r="K31" s="24"/>
      <c r="O31" s="24"/>
    </row>
    <row r="32" spans="1:17" ht="22.5" customHeight="1">
      <c r="K32" s="24"/>
      <c r="O32" s="24"/>
    </row>
    <row r="33" spans="11:15" ht="22.5" customHeight="1">
      <c r="K33" s="24"/>
      <c r="O33" s="24"/>
    </row>
    <row r="34" spans="11:15" ht="22.5" customHeight="1">
      <c r="K34" s="296"/>
      <c r="O34" s="24"/>
    </row>
    <row r="35" spans="11:15" ht="22.5" customHeight="1">
      <c r="O35" s="24"/>
    </row>
    <row r="36" spans="11:15" ht="22.5" customHeight="1">
      <c r="O36" s="24"/>
    </row>
    <row r="37" spans="11:15" ht="22.5" customHeight="1">
      <c r="O37" s="24"/>
    </row>
    <row r="38" spans="11:15" ht="22.5" customHeight="1">
      <c r="O38" s="24"/>
    </row>
    <row r="39" spans="11:15" ht="22.5" customHeight="1">
      <c r="O39" s="24"/>
    </row>
    <row r="40" spans="11:15" ht="22.5" customHeight="1">
      <c r="O40" s="24"/>
    </row>
    <row r="41" spans="11:15" ht="22.5" customHeight="1">
      <c r="O41" s="24"/>
    </row>
    <row r="42" spans="11:15" ht="22.5" customHeight="1">
      <c r="O42" s="24"/>
    </row>
    <row r="43" spans="11:15" ht="22.5" customHeight="1">
      <c r="O43" s="24"/>
    </row>
    <row r="44" spans="11:15" ht="22.5" customHeight="1">
      <c r="O44" s="24"/>
    </row>
    <row r="45" spans="11:15" ht="22.5" customHeight="1">
      <c r="O45" s="24"/>
    </row>
    <row r="46" spans="11:15" ht="22.5" customHeight="1">
      <c r="O46" s="24"/>
    </row>
    <row r="47" spans="11:15" ht="22.5" customHeight="1">
      <c r="O47" s="24"/>
    </row>
    <row r="48" spans="11:15" ht="22.5" customHeight="1">
      <c r="O48" s="24"/>
    </row>
    <row r="49" spans="15:15" ht="22.5" customHeight="1">
      <c r="O49" s="24"/>
    </row>
    <row r="50" spans="15:15" ht="22.5" customHeight="1">
      <c r="O50" s="24"/>
    </row>
    <row r="51" spans="15:15" ht="22.5" customHeight="1">
      <c r="O51" s="24"/>
    </row>
    <row r="52" spans="15:15" ht="22.5" customHeight="1">
      <c r="O52" s="24"/>
    </row>
    <row r="53" spans="15:15" ht="22.5" customHeight="1">
      <c r="O53" s="24"/>
    </row>
    <row r="54" spans="15:15" ht="22.5" customHeight="1">
      <c r="O54" s="24"/>
    </row>
    <row r="55" spans="15:15" ht="22.5" customHeight="1">
      <c r="O55" s="24"/>
    </row>
    <row r="56" spans="15:15" ht="22.5" customHeight="1">
      <c r="O56" s="24"/>
    </row>
    <row r="57" spans="15:15" ht="22.5" customHeight="1">
      <c r="O57" s="24"/>
    </row>
    <row r="58" spans="15:15" ht="22.5" customHeight="1">
      <c r="O58" s="24"/>
    </row>
    <row r="59" spans="15:15" ht="22.5" customHeight="1">
      <c r="O59" s="24"/>
    </row>
    <row r="60" spans="15:15" ht="22.5" customHeight="1">
      <c r="O60" s="24"/>
    </row>
    <row r="61" spans="15:15" ht="22.5" customHeight="1">
      <c r="O61" s="24"/>
    </row>
    <row r="62" spans="15:15" ht="22.5" customHeight="1">
      <c r="O62" s="24"/>
    </row>
    <row r="63" spans="15:15" ht="22.5" customHeight="1">
      <c r="O63" s="24"/>
    </row>
    <row r="64" spans="15:15" ht="22.5" customHeight="1">
      <c r="O64" s="24"/>
    </row>
    <row r="65" spans="15:15" ht="22.5" customHeight="1">
      <c r="O65" s="24"/>
    </row>
    <row r="66" spans="15:15" ht="22.5" customHeight="1">
      <c r="O66" s="24"/>
    </row>
    <row r="67" spans="15:15" ht="22.5" customHeight="1">
      <c r="O67" s="24"/>
    </row>
    <row r="68" spans="15:15" ht="22.5" customHeight="1">
      <c r="O68" s="24"/>
    </row>
    <row r="69" spans="15:15" ht="22.5" customHeight="1">
      <c r="O69" s="24"/>
    </row>
    <row r="70" spans="15:15" ht="22.5" customHeight="1">
      <c r="O70" s="24"/>
    </row>
    <row r="71" spans="15:15" ht="22.5" customHeight="1">
      <c r="O71" s="24"/>
    </row>
    <row r="72" spans="15:15" ht="22.5" customHeight="1">
      <c r="O72" s="24"/>
    </row>
    <row r="73" spans="15:15" ht="22.5" customHeight="1">
      <c r="O73" s="24"/>
    </row>
    <row r="74" spans="15:15" ht="22.5" customHeight="1">
      <c r="O74" s="24"/>
    </row>
    <row r="75" spans="15:15" ht="22.5" customHeight="1">
      <c r="O75" s="24"/>
    </row>
    <row r="76" spans="15:15" ht="22.5" customHeight="1">
      <c r="O76" s="24"/>
    </row>
    <row r="77" spans="15:15" ht="22.5" customHeight="1">
      <c r="O77" s="24"/>
    </row>
    <row r="78" spans="15:15" ht="22.5" customHeight="1">
      <c r="O78" s="24"/>
    </row>
    <row r="79" spans="15:15" ht="22.5" customHeight="1">
      <c r="O79" s="24"/>
    </row>
    <row r="80" spans="15:15" ht="22.5" customHeight="1">
      <c r="O80" s="24"/>
    </row>
    <row r="81" spans="15:15" ht="22.5" customHeight="1">
      <c r="O81" s="24"/>
    </row>
    <row r="82" spans="15:15" ht="22.5" customHeight="1">
      <c r="O82" s="24"/>
    </row>
    <row r="83" spans="15:15" ht="22.5" customHeight="1">
      <c r="O83" s="24"/>
    </row>
    <row r="84" spans="15:15" ht="22.5" customHeight="1">
      <c r="O84" s="24"/>
    </row>
    <row r="85" spans="15:15" ht="22.5" customHeight="1">
      <c r="O85" s="24"/>
    </row>
    <row r="86" spans="15:15" ht="22.5" customHeight="1">
      <c r="O86" s="24"/>
    </row>
    <row r="87" spans="15:15" ht="22.5" customHeight="1">
      <c r="O87" s="24"/>
    </row>
    <row r="88" spans="15:15" ht="22.5" customHeight="1">
      <c r="O88" s="24"/>
    </row>
    <row r="89" spans="15:15" ht="22.5" customHeight="1">
      <c r="O89" s="24"/>
    </row>
    <row r="90" spans="15:15" ht="22.5" customHeight="1">
      <c r="O90" s="24"/>
    </row>
    <row r="91" spans="15:15" ht="22.5" customHeight="1">
      <c r="O91" s="24"/>
    </row>
    <row r="92" spans="15:15" ht="22.5" customHeight="1">
      <c r="O92" s="24"/>
    </row>
    <row r="93" spans="15:15" ht="22.5" customHeight="1">
      <c r="O93" s="24"/>
    </row>
    <row r="94" spans="15:15" ht="22.5" customHeight="1">
      <c r="O94" s="24"/>
    </row>
    <row r="95" spans="15:15" ht="22.5" customHeight="1">
      <c r="O95" s="24"/>
    </row>
    <row r="96" spans="15:15" ht="22.5" customHeight="1">
      <c r="O96" s="24"/>
    </row>
    <row r="97" spans="15:15" ht="22.5" customHeight="1">
      <c r="O97" s="24"/>
    </row>
    <row r="98" spans="15:15" ht="22.5" customHeight="1">
      <c r="O98" s="24"/>
    </row>
    <row r="99" spans="15:15" ht="22.5" customHeight="1">
      <c r="O99" s="24"/>
    </row>
    <row r="100" spans="15:15" ht="22.5" customHeight="1">
      <c r="O100" s="24"/>
    </row>
    <row r="101" spans="15:15" ht="22.5" customHeight="1">
      <c r="O101" s="24"/>
    </row>
    <row r="102" spans="15:15" ht="22.5" customHeight="1">
      <c r="O102" s="24"/>
    </row>
    <row r="103" spans="15:15" ht="22.5" customHeight="1">
      <c r="O103" s="24"/>
    </row>
    <row r="104" spans="15:15" ht="22.5" customHeight="1">
      <c r="O104" s="24"/>
    </row>
    <row r="105" spans="15:15" ht="22.5" customHeight="1">
      <c r="O105" s="24"/>
    </row>
    <row r="106" spans="15:15" ht="22.5" customHeight="1">
      <c r="O106" s="24"/>
    </row>
    <row r="107" spans="15:15" ht="22.5" customHeight="1">
      <c r="O107" s="24"/>
    </row>
    <row r="108" spans="15:15" ht="22.5" customHeight="1">
      <c r="O108" s="24"/>
    </row>
    <row r="109" spans="15:15" ht="22.5" customHeight="1">
      <c r="O109" s="24"/>
    </row>
    <row r="110" spans="15:15" ht="22.5" customHeight="1">
      <c r="O110" s="24"/>
    </row>
    <row r="111" spans="15:15" ht="22.5" customHeight="1">
      <c r="O111" s="24"/>
    </row>
    <row r="112" spans="15:15" ht="22.5" customHeight="1">
      <c r="O112" s="24"/>
    </row>
    <row r="113" spans="15:15" ht="22.5" customHeight="1">
      <c r="O113" s="24"/>
    </row>
    <row r="114" spans="15:15" ht="22.5" customHeight="1">
      <c r="O114" s="24"/>
    </row>
    <row r="115" spans="15:15" ht="22.5" customHeight="1">
      <c r="O115" s="24"/>
    </row>
    <row r="116" spans="15:15" ht="22.5" customHeight="1">
      <c r="O116" s="24"/>
    </row>
    <row r="117" spans="15:15" ht="22.5" customHeight="1">
      <c r="O117" s="24"/>
    </row>
    <row r="118" spans="15:15" ht="22.5" customHeight="1">
      <c r="O118" s="24"/>
    </row>
    <row r="119" spans="15:15" ht="22.5" customHeight="1">
      <c r="O119" s="24"/>
    </row>
    <row r="120" spans="15:15" ht="22.5" customHeight="1">
      <c r="O120" s="24"/>
    </row>
    <row r="121" spans="15:15" ht="22.5" customHeight="1">
      <c r="O121" s="24"/>
    </row>
    <row r="122" spans="15:15" ht="22.5" customHeight="1">
      <c r="O122" s="24"/>
    </row>
    <row r="123" spans="15:15" ht="22.5" customHeight="1">
      <c r="O123" s="24"/>
    </row>
    <row r="124" spans="15:15" ht="22.5" customHeight="1">
      <c r="O124" s="24"/>
    </row>
    <row r="125" spans="15:15" ht="22.5" customHeight="1">
      <c r="O125" s="24"/>
    </row>
    <row r="126" spans="15:15" ht="22.5" customHeight="1">
      <c r="O126" s="24"/>
    </row>
    <row r="127" spans="15:15" ht="22.5" customHeight="1">
      <c r="O127" s="24"/>
    </row>
    <row r="128" spans="15:15" ht="22.5" customHeight="1">
      <c r="O128" s="24"/>
    </row>
    <row r="129" spans="15:15" ht="22.5" customHeight="1">
      <c r="O129" s="24"/>
    </row>
    <row r="130" spans="15:15" ht="22.5" customHeight="1">
      <c r="O130" s="24"/>
    </row>
    <row r="131" spans="15:15" ht="22.5" customHeight="1">
      <c r="O131" s="24"/>
    </row>
    <row r="132" spans="15:15" ht="22.5" customHeight="1">
      <c r="O132" s="24"/>
    </row>
    <row r="133" spans="15:15" ht="22.5" customHeight="1">
      <c r="O133" s="24"/>
    </row>
    <row r="134" spans="15:15" ht="22.5" customHeight="1">
      <c r="O134" s="24"/>
    </row>
    <row r="135" spans="15:15" ht="22.5" customHeight="1">
      <c r="O135" s="24"/>
    </row>
    <row r="136" spans="15:15" ht="22.5" customHeight="1">
      <c r="O136" s="24"/>
    </row>
    <row r="137" spans="15:15" ht="22.5" customHeight="1">
      <c r="O137" s="24"/>
    </row>
    <row r="138" spans="15:15" ht="22.5" customHeight="1">
      <c r="O138" s="24"/>
    </row>
    <row r="139" spans="15:15" ht="22.5" customHeight="1">
      <c r="O139" s="24"/>
    </row>
    <row r="140" spans="15:15" ht="22.5" customHeight="1">
      <c r="O140" s="24"/>
    </row>
    <row r="141" spans="15:15" ht="22.5" customHeight="1">
      <c r="O141" s="24"/>
    </row>
    <row r="142" spans="15:15" ht="22.5" customHeight="1">
      <c r="O142" s="24"/>
    </row>
    <row r="143" spans="15:15" ht="22.5" customHeight="1">
      <c r="O143" s="24"/>
    </row>
    <row r="144" spans="15:15" ht="22.5" customHeight="1">
      <c r="O144" s="24"/>
    </row>
    <row r="145" spans="15:15" ht="22.5" customHeight="1">
      <c r="O145" s="24"/>
    </row>
    <row r="146" spans="15:15" ht="22.5" customHeight="1">
      <c r="O146" s="24"/>
    </row>
    <row r="147" spans="15:15" ht="22.5" customHeight="1">
      <c r="O147" s="24"/>
    </row>
    <row r="148" spans="15:15" ht="22.5" customHeight="1">
      <c r="O148" s="24"/>
    </row>
    <row r="149" spans="15:15" ht="22.5" customHeight="1">
      <c r="O149" s="24"/>
    </row>
    <row r="150" spans="15:15" ht="22.5" customHeight="1">
      <c r="O150" s="24"/>
    </row>
    <row r="151" spans="15:15" ht="22.5" customHeight="1">
      <c r="O151" s="24"/>
    </row>
    <row r="152" spans="15:15" ht="22.5" customHeight="1">
      <c r="O152" s="24"/>
    </row>
    <row r="153" spans="15:15" ht="22.5" customHeight="1">
      <c r="O153" s="24"/>
    </row>
    <row r="154" spans="15:15" ht="22.5" customHeight="1">
      <c r="O154" s="24"/>
    </row>
    <row r="155" spans="15:15" ht="22.5" customHeight="1">
      <c r="O155" s="24"/>
    </row>
  </sheetData>
  <mergeCells count="4">
    <mergeCell ref="A3:I3"/>
    <mergeCell ref="A20:E20"/>
    <mergeCell ref="A1:I1"/>
    <mergeCell ref="A2:I2"/>
  </mergeCells>
  <conditionalFormatting sqref="C6:C18">
    <cfRule type="cellIs" dxfId="244"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65" orientation="landscape" r:id="rId1"/>
  <drawing r:id="rId2"/>
  <tableParts count="1">
    <tablePart r:id="rId3"/>
  </tablePart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4">
    <tabColor theme="8" tint="-0.249977111117893"/>
  </sheetPr>
  <dimension ref="A1:P77"/>
  <sheetViews>
    <sheetView showGridLines="0" view="pageBreakPreview" topLeftCell="A7" zoomScale="85" zoomScaleNormal="100" zoomScaleSheetLayoutView="85" workbookViewId="0">
      <selection activeCell="A4" sqref="A4:C15"/>
    </sheetView>
  </sheetViews>
  <sheetFormatPr baseColWidth="10" defaultColWidth="11.42578125" defaultRowHeight="15"/>
  <cols>
    <col min="1" max="1" width="45.28515625" style="131" customWidth="1"/>
    <col min="2" max="2" width="29.42578125" style="131" customWidth="1"/>
    <col min="3" max="3" width="22.140625" style="131" customWidth="1"/>
    <col min="4" max="4" width="24.28515625" style="131" customWidth="1"/>
    <col min="5" max="5" width="29.140625" style="131" customWidth="1"/>
    <col min="6" max="6" width="31" style="131" customWidth="1"/>
    <col min="7" max="7" width="11.42578125" style="131"/>
    <col min="8" max="8" width="52.7109375" style="131" customWidth="1"/>
    <col min="9" max="9" width="20.85546875" style="131" bestFit="1" customWidth="1"/>
    <col min="10" max="10" width="12" style="131" bestFit="1" customWidth="1"/>
    <col min="11" max="11" width="11.42578125" style="131"/>
    <col min="12" max="12" width="93.7109375" style="131" bestFit="1" customWidth="1"/>
    <col min="13" max="13" width="20.85546875" style="131" bestFit="1" customWidth="1"/>
    <col min="14" max="14" width="12" style="131" bestFit="1" customWidth="1"/>
    <col min="15" max="16384" width="11.42578125" style="131"/>
  </cols>
  <sheetData>
    <row r="1" spans="1:16" s="1872" customFormat="1" ht="57.75" customHeight="1">
      <c r="A1" s="2194" t="s">
        <v>764</v>
      </c>
      <c r="B1" s="2194"/>
      <c r="C1" s="2194"/>
      <c r="D1" s="2194"/>
      <c r="E1" s="2194"/>
      <c r="F1" s="2194"/>
    </row>
    <row r="2" spans="1:16" s="1872" customFormat="1" ht="25.5" customHeight="1">
      <c r="A2" s="2124" t="s">
        <v>1097</v>
      </c>
      <c r="B2" s="2124"/>
      <c r="C2" s="2124"/>
      <c r="D2" s="2124"/>
      <c r="E2" s="2124"/>
      <c r="F2" s="2124"/>
      <c r="H2" s="1872">
        <f>+I76-B14</f>
        <v>0</v>
      </c>
    </row>
    <row r="3" spans="1:16" ht="12.75" customHeight="1" thickBot="1"/>
    <row r="4" spans="1:16" s="1490" customFormat="1" ht="24" customHeight="1" thickTop="1" thickBot="1">
      <c r="A4" s="1575" t="s">
        <v>238</v>
      </c>
      <c r="B4" s="1576" t="s">
        <v>426</v>
      </c>
      <c r="C4" s="1577" t="s">
        <v>239</v>
      </c>
      <c r="D4" s="1489"/>
      <c r="E4" s="1489"/>
      <c r="F4" s="1489"/>
      <c r="H4" s="2195" t="s">
        <v>902</v>
      </c>
      <c r="I4" s="2192" t="s">
        <v>1</v>
      </c>
      <c r="J4" s="2193"/>
      <c r="L4" s="2195" t="s">
        <v>902</v>
      </c>
      <c r="M4" s="2192" t="s">
        <v>1</v>
      </c>
      <c r="N4" s="2193"/>
    </row>
    <row r="5" spans="1:16" ht="15.75" customHeight="1" thickTop="1" thickBot="1">
      <c r="A5" s="1484" t="s">
        <v>579</v>
      </c>
      <c r="B5" s="1485">
        <v>194779538598.57999</v>
      </c>
      <c r="C5" s="1486">
        <f>+Tabla41[[#This Row],[Inversión ]]/$B$14</f>
        <v>0.21312828458293168</v>
      </c>
      <c r="D5" s="216"/>
      <c r="E5" s="216"/>
      <c r="F5" s="216"/>
      <c r="H5" s="2196"/>
      <c r="I5" s="643" t="s">
        <v>903</v>
      </c>
      <c r="J5" s="644" t="s">
        <v>904</v>
      </c>
      <c r="L5" s="2196"/>
      <c r="M5" s="643" t="s">
        <v>903</v>
      </c>
      <c r="N5" s="644" t="s">
        <v>904</v>
      </c>
    </row>
    <row r="6" spans="1:16" ht="15.75" customHeight="1" thickTop="1" thickBot="1">
      <c r="A6" s="1484" t="s">
        <v>444</v>
      </c>
      <c r="B6" s="1487">
        <v>19017104814.110001</v>
      </c>
      <c r="C6" s="1486">
        <f>+Tabla41[[#This Row],[Inversión ]]/$B$14</f>
        <v>2.0808566217615145E-2</v>
      </c>
      <c r="D6" s="216"/>
      <c r="E6" s="216"/>
      <c r="F6" s="216"/>
      <c r="H6" s="645" t="s">
        <v>95</v>
      </c>
      <c r="I6" s="646">
        <v>498689189702.57996</v>
      </c>
      <c r="J6" s="648">
        <v>0.54566702594159389</v>
      </c>
      <c r="L6" s="645" t="s">
        <v>95</v>
      </c>
      <c r="M6" s="646">
        <v>498689189702.57996</v>
      </c>
      <c r="N6" s="648">
        <v>0.54566702594159389</v>
      </c>
    </row>
    <row r="7" spans="1:16" ht="15.75" customHeight="1" thickTop="1" thickBot="1">
      <c r="A7" s="1484" t="s">
        <v>423</v>
      </c>
      <c r="B7" s="1487">
        <v>72489880709.550003</v>
      </c>
      <c r="C7" s="1486">
        <f>+Tabla41[[#This Row],[Inversión ]]/$B$14</f>
        <v>7.9318618559251361E-2</v>
      </c>
      <c r="D7" s="216"/>
      <c r="E7" s="222"/>
      <c r="F7" s="222"/>
      <c r="H7" s="645" t="s">
        <v>579</v>
      </c>
      <c r="I7" s="646">
        <v>194779538598.57999</v>
      </c>
      <c r="J7" s="648">
        <v>0.21312828458293162</v>
      </c>
      <c r="L7" s="645" t="s">
        <v>579</v>
      </c>
      <c r="M7" s="646">
        <v>194779538598.57999</v>
      </c>
      <c r="N7" s="648">
        <v>0.21312828458293162</v>
      </c>
    </row>
    <row r="8" spans="1:16" ht="15.75" customHeight="1" thickTop="1" thickBot="1">
      <c r="A8" s="1484" t="s">
        <v>240</v>
      </c>
      <c r="B8" s="1487">
        <v>378673609.55000001</v>
      </c>
      <c r="C8" s="1486">
        <f>+Tabla41[[#This Row],[Inversión ]]/$B$14</f>
        <v>4.1434566177171722E-4</v>
      </c>
      <c r="D8" s="216"/>
      <c r="E8" s="216"/>
      <c r="F8" s="216"/>
      <c r="H8" s="645" t="s">
        <v>905</v>
      </c>
      <c r="I8" s="646">
        <v>72489880709.550003</v>
      </c>
      <c r="J8" s="648">
        <v>7.9318618559251333E-2</v>
      </c>
      <c r="L8" s="645" t="s">
        <v>905</v>
      </c>
      <c r="M8" s="646">
        <v>72489880709.550003</v>
      </c>
      <c r="N8" s="648">
        <v>7.9318618559251333E-2</v>
      </c>
    </row>
    <row r="9" spans="1:16" ht="15.75" customHeight="1" thickTop="1">
      <c r="A9" s="1484" t="s">
        <v>139</v>
      </c>
      <c r="B9" s="1487">
        <v>25881711573.260002</v>
      </c>
      <c r="C9" s="1486">
        <f>+Tabla41[[#This Row],[Inversión ]]/$B$14</f>
        <v>2.831983702891536E-2</v>
      </c>
      <c r="D9" s="216"/>
      <c r="E9" s="216"/>
      <c r="F9" s="216"/>
      <c r="H9" s="649" t="s">
        <v>906</v>
      </c>
      <c r="I9" s="650">
        <v>21606259294.199997</v>
      </c>
      <c r="J9" s="652">
        <v>2.3641625874867126E-2</v>
      </c>
      <c r="L9" s="649" t="s">
        <v>906</v>
      </c>
      <c r="M9" s="650">
        <v>21606259294.199997</v>
      </c>
      <c r="N9" s="652">
        <v>2.3641625874867126E-2</v>
      </c>
    </row>
    <row r="10" spans="1:16" ht="15.75" customHeight="1">
      <c r="A10" s="1484" t="s">
        <v>241</v>
      </c>
      <c r="B10" s="1487">
        <v>498689189702.57996</v>
      </c>
      <c r="C10" s="1486">
        <f>+Tabla41[[#This Row],[Inversión ]]/$B$14</f>
        <v>0.54566702594159411</v>
      </c>
      <c r="D10" s="216"/>
      <c r="E10" s="216"/>
      <c r="F10" s="216"/>
      <c r="H10" s="649" t="s">
        <v>907</v>
      </c>
      <c r="I10" s="650">
        <v>385972054.63</v>
      </c>
      <c r="J10" s="652">
        <v>4.2233163961731036E-4</v>
      </c>
      <c r="L10" s="649" t="s">
        <v>907</v>
      </c>
      <c r="M10" s="650">
        <v>385972054.63</v>
      </c>
      <c r="N10" s="652">
        <v>4.2233163961731036E-4</v>
      </c>
    </row>
    <row r="11" spans="1:16" ht="15.75" customHeight="1">
      <c r="A11" s="1484" t="s">
        <v>445</v>
      </c>
      <c r="B11" s="1487">
        <v>68087164096.379997</v>
      </c>
      <c r="C11" s="1486">
        <f>+Tabla41[[#This Row],[Inversión ]]/$B$14</f>
        <v>7.4501154435344968E-2</v>
      </c>
      <c r="D11" s="216"/>
      <c r="E11" s="24"/>
      <c r="F11" s="79"/>
      <c r="H11" s="649" t="s">
        <v>908</v>
      </c>
      <c r="I11" s="650">
        <v>215275520.62</v>
      </c>
      <c r="J11" s="652">
        <v>2.3555504213917784E-4</v>
      </c>
      <c r="L11" s="649" t="s">
        <v>908</v>
      </c>
      <c r="M11" s="650">
        <v>215275520.62</v>
      </c>
      <c r="N11" s="652">
        <v>2.3555504213917784E-4</v>
      </c>
    </row>
    <row r="12" spans="1:16" ht="15.75" customHeight="1">
      <c r="A12" s="1484" t="s">
        <v>485</v>
      </c>
      <c r="B12" s="1487">
        <v>34125637615.02</v>
      </c>
      <c r="C12" s="1486">
        <f>+Tabla41[[#This Row],[Inversión ]]/$B$14</f>
        <v>3.7340362635200353E-2</v>
      </c>
      <c r="D12" s="216"/>
      <c r="E12" s="24"/>
      <c r="F12" s="24"/>
      <c r="H12" s="649" t="s">
        <v>909</v>
      </c>
      <c r="I12" s="650">
        <v>11929900686.059999</v>
      </c>
      <c r="J12" s="652">
        <v>1.305372877848702E-2</v>
      </c>
      <c r="L12" s="649" t="s">
        <v>909</v>
      </c>
      <c r="M12" s="650">
        <v>11929900686.059999</v>
      </c>
      <c r="N12" s="652">
        <v>1.305372877848702E-2</v>
      </c>
    </row>
    <row r="13" spans="1:16" s="283" customFormat="1" ht="15.75" customHeight="1">
      <c r="A13" s="1484" t="s">
        <v>91</v>
      </c>
      <c r="B13" s="1487">
        <v>458603297.82006836</v>
      </c>
      <c r="C13" s="1486">
        <f>+Tabla41[[#This Row],[Inversión ]]/$B$14</f>
        <v>5.0180493737538338E-4</v>
      </c>
      <c r="D13" s="216"/>
      <c r="E13" s="216"/>
      <c r="H13" s="649" t="s">
        <v>910</v>
      </c>
      <c r="I13" s="650">
        <v>839932555.33999991</v>
      </c>
      <c r="J13" s="652">
        <v>9.1905641615621704E-4</v>
      </c>
      <c r="L13" s="649" t="s">
        <v>910</v>
      </c>
      <c r="M13" s="650">
        <v>839932555.33999991</v>
      </c>
      <c r="N13" s="652">
        <v>9.1905641615621704E-4</v>
      </c>
    </row>
    <row r="14" spans="1:16" ht="15.75">
      <c r="A14" s="1486" t="s">
        <v>1</v>
      </c>
      <c r="B14" s="1488">
        <f>SUM(B5:B13)</f>
        <v>913907504016.84998</v>
      </c>
      <c r="C14" s="1486">
        <f>+Tabla41[[#This Row],[Inversión ]]/$B$14</f>
        <v>1</v>
      </c>
      <c r="H14" s="649"/>
      <c r="I14" s="650"/>
      <c r="J14" s="652"/>
      <c r="K14" s="283"/>
      <c r="L14" s="649"/>
      <c r="M14" s="650"/>
      <c r="N14" s="652"/>
      <c r="O14" s="283"/>
      <c r="P14" s="283"/>
    </row>
    <row r="15" spans="1:16">
      <c r="A15" s="131" t="s">
        <v>1114</v>
      </c>
      <c r="H15" s="649" t="s">
        <v>911</v>
      </c>
      <c r="I15" s="650">
        <v>44852005.140000001</v>
      </c>
      <c r="J15" s="652">
        <v>4.9077182256261506E-5</v>
      </c>
      <c r="L15" s="649" t="s">
        <v>911</v>
      </c>
      <c r="M15" s="650">
        <v>44852005.140000001</v>
      </c>
      <c r="N15" s="652">
        <v>4.9077182256261506E-5</v>
      </c>
    </row>
    <row r="16" spans="1:16">
      <c r="H16" s="649" t="s">
        <v>1098</v>
      </c>
      <c r="I16" s="650">
        <v>575014219.86000001</v>
      </c>
      <c r="J16" s="652">
        <v>6.2918207513634565E-4</v>
      </c>
      <c r="L16" s="649" t="s">
        <v>1098</v>
      </c>
      <c r="M16" s="650">
        <v>575014219.86000001</v>
      </c>
      <c r="N16" s="652">
        <v>6.2918207513634565E-4</v>
      </c>
    </row>
    <row r="17" spans="8:14">
      <c r="H17" s="649" t="s">
        <v>912</v>
      </c>
      <c r="I17" s="650">
        <v>5276189122.25</v>
      </c>
      <c r="J17" s="652">
        <v>5.7732200458578574E-3</v>
      </c>
      <c r="L17" s="649" t="s">
        <v>912</v>
      </c>
      <c r="M17" s="650">
        <v>5276189122.25</v>
      </c>
      <c r="N17" s="652">
        <v>5.7732200458578574E-3</v>
      </c>
    </row>
    <row r="18" spans="8:14">
      <c r="H18" s="649" t="s">
        <v>913</v>
      </c>
      <c r="I18" s="650">
        <v>202385661.51000002</v>
      </c>
      <c r="J18" s="652">
        <v>2.2145092432271848E-4</v>
      </c>
      <c r="L18" s="649" t="s">
        <v>913</v>
      </c>
      <c r="M18" s="650">
        <v>202385661.51000002</v>
      </c>
      <c r="N18" s="652">
        <v>2.2145092432271848E-4</v>
      </c>
    </row>
    <row r="19" spans="8:14">
      <c r="H19" s="649" t="s">
        <v>914</v>
      </c>
      <c r="I19" s="650">
        <v>29910179799.360001</v>
      </c>
      <c r="J19" s="652">
        <v>3.2727797581152733E-2</v>
      </c>
      <c r="L19" s="649" t="s">
        <v>914</v>
      </c>
      <c r="M19" s="650">
        <v>29910179799.360001</v>
      </c>
      <c r="N19" s="652">
        <v>3.2727797581152733E-2</v>
      </c>
    </row>
    <row r="20" spans="8:14" ht="15.75" thickBot="1">
      <c r="H20" s="649" t="s">
        <v>915</v>
      </c>
      <c r="I20" s="650">
        <v>1503919790.5799999</v>
      </c>
      <c r="J20" s="652">
        <v>1.6455929992585676E-3</v>
      </c>
      <c r="L20" s="649" t="s">
        <v>915</v>
      </c>
      <c r="M20" s="650">
        <v>1503919790.5799999</v>
      </c>
      <c r="N20" s="652">
        <v>1.6455929992585676E-3</v>
      </c>
    </row>
    <row r="21" spans="8:14" ht="16.5" thickTop="1" thickBot="1">
      <c r="H21" s="645" t="s">
        <v>444</v>
      </c>
      <c r="I21" s="646">
        <v>19017104814.110001</v>
      </c>
      <c r="J21" s="648">
        <v>2.0808566217615138E-2</v>
      </c>
      <c r="L21" s="645" t="s">
        <v>444</v>
      </c>
      <c r="M21" s="646">
        <v>19017104814.110001</v>
      </c>
      <c r="N21" s="648">
        <v>2.0808566217615138E-2</v>
      </c>
    </row>
    <row r="22" spans="8:14" ht="15.75" thickTop="1">
      <c r="H22" s="649" t="s">
        <v>916</v>
      </c>
      <c r="I22" s="650">
        <v>2818180002.5299997</v>
      </c>
      <c r="J22" s="652">
        <v>3.0836599876282876E-3</v>
      </c>
      <c r="L22" s="649" t="s">
        <v>916</v>
      </c>
      <c r="M22" s="650">
        <v>2818180002.5299997</v>
      </c>
      <c r="N22" s="652">
        <v>3.0836599876282876E-3</v>
      </c>
    </row>
    <row r="23" spans="8:14">
      <c r="H23" s="649" t="s">
        <v>917</v>
      </c>
      <c r="I23" s="650">
        <v>806287952.75999999</v>
      </c>
      <c r="J23" s="652">
        <v>8.8224240332436749E-4</v>
      </c>
      <c r="L23" s="649" t="s">
        <v>917</v>
      </c>
      <c r="M23" s="650">
        <v>806287952.75999999</v>
      </c>
      <c r="N23" s="652">
        <v>8.8224240332436749E-4</v>
      </c>
    </row>
    <row r="24" spans="8:14">
      <c r="H24" s="649" t="s">
        <v>918</v>
      </c>
      <c r="I24" s="650">
        <v>15392636858.82</v>
      </c>
      <c r="J24" s="652">
        <v>1.6842663826662482E-2</v>
      </c>
      <c r="L24" s="649" t="s">
        <v>918</v>
      </c>
      <c r="M24" s="650">
        <v>15392636858.82</v>
      </c>
      <c r="N24" s="652">
        <v>1.6842663826662482E-2</v>
      </c>
    </row>
    <row r="25" spans="8:14" ht="15.75" thickBot="1">
      <c r="H25" s="649" t="s">
        <v>240</v>
      </c>
      <c r="I25" s="650">
        <v>378673609.55000001</v>
      </c>
      <c r="J25" s="652">
        <v>4.1434566177171711E-4</v>
      </c>
      <c r="L25" s="649" t="s">
        <v>240</v>
      </c>
      <c r="M25" s="650">
        <v>378673609.55000001</v>
      </c>
      <c r="N25" s="652">
        <v>4.1434566177171711E-4</v>
      </c>
    </row>
    <row r="26" spans="8:14" ht="16.5" thickTop="1" thickBot="1">
      <c r="H26" s="645" t="s">
        <v>240</v>
      </c>
      <c r="I26" s="646">
        <v>378673609.55000001</v>
      </c>
      <c r="J26" s="647">
        <v>4.1434566177171711E-4</v>
      </c>
      <c r="L26" s="645" t="s">
        <v>240</v>
      </c>
      <c r="M26" s="646">
        <v>378673609.55000001</v>
      </c>
      <c r="N26" s="647">
        <v>4.1434566177171711E-4</v>
      </c>
    </row>
    <row r="27" spans="8:14" ht="15.75" thickTop="1">
      <c r="H27" s="649" t="s">
        <v>1099</v>
      </c>
      <c r="I27" s="650">
        <v>0</v>
      </c>
      <c r="J27" s="652">
        <v>0</v>
      </c>
      <c r="L27" s="649" t="s">
        <v>1099</v>
      </c>
      <c r="M27" s="650">
        <v>0</v>
      </c>
      <c r="N27" s="652">
        <v>0</v>
      </c>
    </row>
    <row r="28" spans="8:14">
      <c r="H28" s="649" t="s">
        <v>919</v>
      </c>
      <c r="I28" s="650">
        <v>112325016.09</v>
      </c>
      <c r="J28" s="652">
        <v>1.2290632869989981E-4</v>
      </c>
      <c r="L28" s="649" t="s">
        <v>919</v>
      </c>
      <c r="M28" s="650">
        <v>112325016.09</v>
      </c>
      <c r="N28" s="652">
        <v>1.2290632869989981E-4</v>
      </c>
    </row>
    <row r="29" spans="8:14" ht="15.75" thickBot="1">
      <c r="H29" s="649" t="s">
        <v>920</v>
      </c>
      <c r="I29" s="650">
        <v>266348593.46000001</v>
      </c>
      <c r="J29" s="652">
        <v>2.914393330718173E-4</v>
      </c>
      <c r="L29" s="649" t="s">
        <v>920</v>
      </c>
      <c r="M29" s="650">
        <v>266348593.46000001</v>
      </c>
      <c r="N29" s="652">
        <v>2.914393330718173E-4</v>
      </c>
    </row>
    <row r="30" spans="8:14" ht="16.5" thickTop="1" thickBot="1">
      <c r="H30" s="645" t="s">
        <v>139</v>
      </c>
      <c r="I30" s="646">
        <v>25881711573.260002</v>
      </c>
      <c r="J30" s="648">
        <v>2.8319837028915353E-2</v>
      </c>
      <c r="L30" s="645" t="s">
        <v>139</v>
      </c>
      <c r="M30" s="646">
        <v>25881711573.260002</v>
      </c>
      <c r="N30" s="648">
        <v>2.8319837028915353E-2</v>
      </c>
    </row>
    <row r="31" spans="8:14" ht="15.75" thickTop="1">
      <c r="H31" s="653" t="s">
        <v>921</v>
      </c>
      <c r="I31" s="650">
        <v>1170543743.5699999</v>
      </c>
      <c r="J31" s="652">
        <v>1.2808120498247031E-3</v>
      </c>
      <c r="L31" s="653" t="s">
        <v>921</v>
      </c>
      <c r="M31" s="650">
        <v>1170543743.5699999</v>
      </c>
      <c r="N31" s="652">
        <v>1.2808120498247031E-3</v>
      </c>
    </row>
    <row r="32" spans="8:14">
      <c r="H32" s="653" t="s">
        <v>922</v>
      </c>
      <c r="I32" s="650">
        <v>1661733083.3299999</v>
      </c>
      <c r="J32" s="652">
        <v>1.8182727201891556E-3</v>
      </c>
      <c r="L32" s="653" t="s">
        <v>922</v>
      </c>
      <c r="M32" s="650">
        <v>1661733083.3299999</v>
      </c>
      <c r="N32" s="652">
        <v>1.8182727201891556E-3</v>
      </c>
    </row>
    <row r="33" spans="8:14">
      <c r="H33" s="653" t="s">
        <v>923</v>
      </c>
      <c r="I33" s="650">
        <v>3604235214.4700003</v>
      </c>
      <c r="J33" s="652">
        <v>3.9437636726129205E-3</v>
      </c>
      <c r="L33" s="653" t="s">
        <v>923</v>
      </c>
      <c r="M33" s="650">
        <v>3604235214.4700003</v>
      </c>
      <c r="N33" s="652">
        <v>3.9437636726129205E-3</v>
      </c>
    </row>
    <row r="34" spans="8:14">
      <c r="H34" s="653" t="s">
        <v>924</v>
      </c>
      <c r="I34" s="650">
        <v>2756750852.4400001</v>
      </c>
      <c r="J34" s="652">
        <v>3.0164440496695741E-3</v>
      </c>
      <c r="L34" s="653" t="s">
        <v>924</v>
      </c>
      <c r="M34" s="650">
        <v>2756750852.4400001</v>
      </c>
      <c r="N34" s="652">
        <v>3.0164440496695741E-3</v>
      </c>
    </row>
    <row r="35" spans="8:14">
      <c r="H35" s="653" t="s">
        <v>925</v>
      </c>
      <c r="I35" s="650">
        <v>7192083481.4099998</v>
      </c>
      <c r="J35" s="652">
        <v>7.8695967040417203E-3</v>
      </c>
      <c r="L35" s="653" t="s">
        <v>925</v>
      </c>
      <c r="M35" s="650">
        <v>7192083481.4099998</v>
      </c>
      <c r="N35" s="652">
        <v>7.8695967040417203E-3</v>
      </c>
    </row>
    <row r="36" spans="8:14">
      <c r="H36" s="653" t="s">
        <v>1100</v>
      </c>
      <c r="I36" s="650">
        <v>1181606297.8199999</v>
      </c>
      <c r="J36" s="652">
        <v>1.2929167258464856E-3</v>
      </c>
      <c r="L36" s="653" t="s">
        <v>1100</v>
      </c>
      <c r="M36" s="650">
        <v>1181606297.8199999</v>
      </c>
      <c r="N36" s="652">
        <v>1.2929167258464856E-3</v>
      </c>
    </row>
    <row r="37" spans="8:14">
      <c r="H37" s="653" t="s">
        <v>926</v>
      </c>
      <c r="I37" s="650">
        <v>3564360045.4699998</v>
      </c>
      <c r="J37" s="652">
        <v>3.900132157580229E-3</v>
      </c>
      <c r="L37" s="653" t="s">
        <v>926</v>
      </c>
      <c r="M37" s="650">
        <v>3564360045.4699998</v>
      </c>
      <c r="N37" s="652">
        <v>3.900132157580229E-3</v>
      </c>
    </row>
    <row r="38" spans="8:14">
      <c r="H38" s="653" t="s">
        <v>927</v>
      </c>
      <c r="I38" s="650">
        <v>2049312064.0699999</v>
      </c>
      <c r="J38" s="652">
        <v>2.2423626625919634E-3</v>
      </c>
      <c r="L38" s="653" t="s">
        <v>927</v>
      </c>
      <c r="M38" s="650">
        <v>2049312064.0699999</v>
      </c>
      <c r="N38" s="652">
        <v>2.2423626625919634E-3</v>
      </c>
    </row>
    <row r="39" spans="8:14">
      <c r="H39" s="653" t="s">
        <v>928</v>
      </c>
      <c r="I39" s="650">
        <v>1202991160.3099999</v>
      </c>
      <c r="J39" s="652">
        <v>1.3163160987545845E-3</v>
      </c>
      <c r="L39" s="653" t="s">
        <v>928</v>
      </c>
      <c r="M39" s="650">
        <v>1202991160.3099999</v>
      </c>
      <c r="N39" s="652">
        <v>1.3163160987545845E-3</v>
      </c>
    </row>
    <row r="40" spans="8:14" ht="15.75" thickBot="1">
      <c r="H40" s="653" t="s">
        <v>1101</v>
      </c>
      <c r="I40" s="650">
        <v>1498095630.3699999</v>
      </c>
      <c r="J40" s="652">
        <v>1.639220187804015E-3</v>
      </c>
      <c r="L40" s="653" t="s">
        <v>1101</v>
      </c>
      <c r="M40" s="650">
        <v>1498095630.3699999</v>
      </c>
      <c r="N40" s="652">
        <v>1.639220187804015E-3</v>
      </c>
    </row>
    <row r="41" spans="8:14" ht="16.5" thickTop="1" thickBot="1">
      <c r="H41" s="645" t="s">
        <v>929</v>
      </c>
      <c r="I41" s="646">
        <v>458603297.81999999</v>
      </c>
      <c r="J41" s="648">
        <v>5.0180493737530846E-4</v>
      </c>
      <c r="L41" s="645" t="s">
        <v>929</v>
      </c>
      <c r="M41" s="646">
        <v>458603297.81999999</v>
      </c>
      <c r="N41" s="648">
        <v>5.0180493737530846E-4</v>
      </c>
    </row>
    <row r="42" spans="8:14" ht="15.75" thickTop="1">
      <c r="H42" s="653" t="s">
        <v>930</v>
      </c>
      <c r="I42" s="650">
        <v>26151976.079999998</v>
      </c>
      <c r="J42" s="652">
        <v>2.8615561164620681E-5</v>
      </c>
      <c r="L42" s="653" t="s">
        <v>930</v>
      </c>
      <c r="M42" s="650">
        <v>26151976.079999998</v>
      </c>
      <c r="N42" s="652">
        <v>2.8615561164620681E-5</v>
      </c>
    </row>
    <row r="43" spans="8:14" ht="30" thickBot="1">
      <c r="H43" s="653" t="s">
        <v>931</v>
      </c>
      <c r="I43" s="650">
        <v>432451321.74000001</v>
      </c>
      <c r="J43" s="652">
        <v>4.7318937621068782E-4</v>
      </c>
      <c r="L43" s="653" t="s">
        <v>931</v>
      </c>
      <c r="M43" s="650">
        <v>432451321.74000001</v>
      </c>
      <c r="N43" s="652">
        <v>4.7318937621068782E-4</v>
      </c>
    </row>
    <row r="44" spans="8:14" ht="16.5" thickTop="1" thickBot="1">
      <c r="H44" s="645" t="s">
        <v>485</v>
      </c>
      <c r="I44" s="646">
        <v>34125637615.02</v>
      </c>
      <c r="J44" s="648">
        <v>3.7340362635200346E-2</v>
      </c>
      <c r="L44" s="645" t="s">
        <v>485</v>
      </c>
      <c r="M44" s="646">
        <v>34125637615.02</v>
      </c>
      <c r="N44" s="648">
        <v>3.7340362635200346E-2</v>
      </c>
    </row>
    <row r="45" spans="8:14" ht="15.75" thickTop="1">
      <c r="H45" s="653" t="s">
        <v>932</v>
      </c>
      <c r="I45" s="650">
        <v>483439267.95999998</v>
      </c>
      <c r="J45" s="652">
        <v>5.2898052137132531E-4</v>
      </c>
      <c r="L45" s="653" t="s">
        <v>932</v>
      </c>
      <c r="M45" s="650">
        <v>483439267.95999998</v>
      </c>
      <c r="N45" s="652">
        <v>5.2898052137132531E-4</v>
      </c>
    </row>
    <row r="46" spans="8:14">
      <c r="H46" s="653" t="s">
        <v>933</v>
      </c>
      <c r="I46" s="650">
        <v>26520038926.240002</v>
      </c>
      <c r="J46" s="652">
        <v>2.9018296501208109E-2</v>
      </c>
      <c r="L46" s="653" t="s">
        <v>933</v>
      </c>
      <c r="M46" s="650">
        <v>26520038926.240002</v>
      </c>
      <c r="N46" s="652">
        <v>2.9018296501208109E-2</v>
      </c>
    </row>
    <row r="47" spans="8:14" ht="15.75" thickBot="1">
      <c r="H47" s="654" t="s">
        <v>934</v>
      </c>
      <c r="I47" s="650">
        <v>7122159420.8199997</v>
      </c>
      <c r="J47" s="652">
        <v>7.7930856126209079E-3</v>
      </c>
      <c r="L47" s="654" t="s">
        <v>934</v>
      </c>
      <c r="M47" s="650">
        <v>7122159420.8199997</v>
      </c>
      <c r="N47" s="652">
        <v>7.7930856126209079E-3</v>
      </c>
    </row>
    <row r="48" spans="8:14" ht="16.5" thickTop="1" thickBot="1">
      <c r="H48" s="645" t="s">
        <v>935</v>
      </c>
      <c r="I48" s="646">
        <v>68087164096.379997</v>
      </c>
      <c r="J48" s="648">
        <v>7.4501154435344982E-2</v>
      </c>
      <c r="L48" s="645" t="s">
        <v>935</v>
      </c>
      <c r="M48" s="646">
        <v>68087164096.379997</v>
      </c>
      <c r="N48" s="648">
        <v>7.4501154435344982E-2</v>
      </c>
    </row>
    <row r="49" spans="8:14" ht="15.75" thickTop="1">
      <c r="H49" s="654" t="s">
        <v>1102</v>
      </c>
      <c r="I49" s="650">
        <v>1850657076.9200001</v>
      </c>
      <c r="J49" s="652">
        <v>2.0249938519881971E-3</v>
      </c>
      <c r="L49" s="654" t="s">
        <v>1102</v>
      </c>
      <c r="M49" s="650">
        <v>1850657076.9200001</v>
      </c>
      <c r="N49" s="652">
        <v>2.0249938519881971E-3</v>
      </c>
    </row>
    <row r="50" spans="8:14">
      <c r="H50" s="654" t="s">
        <v>936</v>
      </c>
      <c r="I50" s="650">
        <v>855854251.93000007</v>
      </c>
      <c r="J50" s="652">
        <v>9.3647797853536408E-4</v>
      </c>
      <c r="L50" s="654" t="s">
        <v>936</v>
      </c>
      <c r="M50" s="650">
        <v>855854251.93000007</v>
      </c>
      <c r="N50" s="652">
        <v>9.3647797853536408E-4</v>
      </c>
    </row>
    <row r="51" spans="8:14">
      <c r="H51" s="654" t="s">
        <v>937</v>
      </c>
      <c r="I51" s="650">
        <v>11809839030.76</v>
      </c>
      <c r="J51" s="652">
        <v>1.2922356998769381E-2</v>
      </c>
      <c r="L51" s="654" t="s">
        <v>937</v>
      </c>
      <c r="M51" s="650">
        <v>11809839030.76</v>
      </c>
      <c r="N51" s="652">
        <v>1.2922356998769381E-2</v>
      </c>
    </row>
    <row r="52" spans="8:14">
      <c r="H52" s="654" t="s">
        <v>938</v>
      </c>
      <c r="I52" s="650">
        <v>6739360796.4399996</v>
      </c>
      <c r="J52" s="652">
        <v>7.3742263487484644E-3</v>
      </c>
      <c r="L52" s="654" t="s">
        <v>938</v>
      </c>
      <c r="M52" s="650">
        <v>6739360796.4399996</v>
      </c>
      <c r="N52" s="652">
        <v>7.3742263487484644E-3</v>
      </c>
    </row>
    <row r="53" spans="8:14">
      <c r="H53" s="654" t="s">
        <v>939</v>
      </c>
      <c r="I53" s="650">
        <v>8153042127.21</v>
      </c>
      <c r="J53" s="652">
        <v>8.9210801874099483E-3</v>
      </c>
      <c r="L53" s="654" t="s">
        <v>939</v>
      </c>
      <c r="M53" s="650">
        <v>8153042127.21</v>
      </c>
      <c r="N53" s="652">
        <v>8.9210801874099483E-3</v>
      </c>
    </row>
    <row r="54" spans="8:14">
      <c r="H54" s="654" t="s">
        <v>940</v>
      </c>
      <c r="I54" s="650">
        <v>2426170848.6599998</v>
      </c>
      <c r="J54" s="652">
        <v>2.6547225381084814E-3</v>
      </c>
      <c r="L54" s="654" t="s">
        <v>940</v>
      </c>
      <c r="M54" s="650">
        <v>2426170848.6599998</v>
      </c>
      <c r="N54" s="652">
        <v>2.6547225381084814E-3</v>
      </c>
    </row>
    <row r="55" spans="8:14">
      <c r="H55" s="654" t="s">
        <v>941</v>
      </c>
      <c r="I55" s="650">
        <v>627152332.72000003</v>
      </c>
      <c r="J55" s="652">
        <v>6.8623173566636662E-4</v>
      </c>
      <c r="L55" s="654" t="s">
        <v>941</v>
      </c>
      <c r="M55" s="650">
        <v>627152332.72000003</v>
      </c>
      <c r="N55" s="652">
        <v>6.8623173566636662E-4</v>
      </c>
    </row>
    <row r="56" spans="8:14">
      <c r="H56" s="654" t="s">
        <v>1103</v>
      </c>
      <c r="I56" s="650">
        <v>2545537730.3699999</v>
      </c>
      <c r="J56" s="652">
        <v>2.7853340947324866E-3</v>
      </c>
      <c r="L56" s="654" t="s">
        <v>1103</v>
      </c>
      <c r="M56" s="650">
        <v>2545537730.3699999</v>
      </c>
      <c r="N56" s="652">
        <v>2.7853340947324866E-3</v>
      </c>
    </row>
    <row r="57" spans="8:14">
      <c r="H57" s="654" t="s">
        <v>942</v>
      </c>
      <c r="I57" s="650">
        <v>1849517996.5799999</v>
      </c>
      <c r="J57" s="652">
        <v>2.0237474672774973E-3</v>
      </c>
      <c r="L57" s="654" t="s">
        <v>942</v>
      </c>
      <c r="M57" s="650">
        <v>1849517996.5799999</v>
      </c>
      <c r="N57" s="652">
        <v>2.0237474672774973E-3</v>
      </c>
    </row>
    <row r="58" spans="8:14">
      <c r="H58" s="654" t="s">
        <v>943</v>
      </c>
      <c r="I58" s="650">
        <v>1222122745.8699999</v>
      </c>
      <c r="J58" s="652">
        <v>1.337249930106129E-3</v>
      </c>
      <c r="L58" s="654" t="s">
        <v>943</v>
      </c>
      <c r="M58" s="650">
        <v>1222122745.8699999</v>
      </c>
      <c r="N58" s="652">
        <v>1.337249930106129E-3</v>
      </c>
    </row>
    <row r="59" spans="8:14" ht="28.5">
      <c r="H59" s="649" t="s">
        <v>944</v>
      </c>
      <c r="I59" s="650">
        <v>520375574.94999999</v>
      </c>
      <c r="J59" s="652">
        <v>5.6939632584569028E-4</v>
      </c>
      <c r="L59" s="649" t="s">
        <v>944</v>
      </c>
      <c r="M59" s="650">
        <v>520375574.94999999</v>
      </c>
      <c r="N59" s="652">
        <v>5.6939632584569028E-4</v>
      </c>
    </row>
    <row r="60" spans="8:14">
      <c r="H60" s="654" t="s">
        <v>1104</v>
      </c>
      <c r="I60" s="650">
        <v>6488040404.6000004</v>
      </c>
      <c r="J60" s="652">
        <v>7.099230913504324E-3</v>
      </c>
      <c r="L60" s="654" t="s">
        <v>1104</v>
      </c>
      <c r="M60" s="650">
        <v>6488040404.6000004</v>
      </c>
      <c r="N60" s="652">
        <v>7.099230913504324E-3</v>
      </c>
    </row>
    <row r="61" spans="8:14">
      <c r="H61" s="654" t="s">
        <v>945</v>
      </c>
      <c r="I61" s="650">
        <v>1516273578.74</v>
      </c>
      <c r="J61" s="652">
        <v>1.6591105468284279E-3</v>
      </c>
      <c r="L61" s="654" t="s">
        <v>945</v>
      </c>
      <c r="M61" s="650">
        <v>1516273578.74</v>
      </c>
      <c r="N61" s="652">
        <v>1.6591105468284279E-3</v>
      </c>
    </row>
    <row r="62" spans="8:14">
      <c r="H62" s="654" t="s">
        <v>1105</v>
      </c>
      <c r="I62" s="650">
        <v>304303888.67000002</v>
      </c>
      <c r="J62" s="652">
        <v>3.3297011714260901E-4</v>
      </c>
      <c r="L62" s="654" t="s">
        <v>1105</v>
      </c>
      <c r="M62" s="650">
        <v>304303888.67000002</v>
      </c>
      <c r="N62" s="652">
        <v>3.3297011714260901E-4</v>
      </c>
    </row>
    <row r="63" spans="8:14">
      <c r="H63" s="654" t="s">
        <v>1106</v>
      </c>
      <c r="I63" s="650">
        <v>386947868.5</v>
      </c>
      <c r="J63" s="652">
        <v>4.2339937772615729E-4</v>
      </c>
      <c r="L63" s="654" t="s">
        <v>1106</v>
      </c>
      <c r="M63" s="650">
        <v>386947868.5</v>
      </c>
      <c r="N63" s="652">
        <v>4.2339937772615729E-4</v>
      </c>
    </row>
    <row r="64" spans="8:14">
      <c r="H64" s="654" t="s">
        <v>1107</v>
      </c>
      <c r="I64" s="650">
        <v>4109454299.8800001</v>
      </c>
      <c r="J64" s="652">
        <v>4.4965757276506967E-3</v>
      </c>
      <c r="L64" s="654" t="s">
        <v>1107</v>
      </c>
      <c r="M64" s="650">
        <v>4109454299.8800001</v>
      </c>
      <c r="N64" s="652">
        <v>4.4965757276506967E-3</v>
      </c>
    </row>
    <row r="65" spans="8:14">
      <c r="H65" s="654" t="s">
        <v>1108</v>
      </c>
      <c r="I65" s="650">
        <v>2935346619.4499998</v>
      </c>
      <c r="J65" s="652">
        <v>3.2118640087190698E-3</v>
      </c>
      <c r="L65" s="654" t="s">
        <v>1108</v>
      </c>
      <c r="M65" s="650">
        <v>2935346619.4499998</v>
      </c>
      <c r="N65" s="652">
        <v>3.2118640087190698E-3</v>
      </c>
    </row>
    <row r="66" spans="8:14">
      <c r="H66" s="654" t="s">
        <v>1109</v>
      </c>
      <c r="I66" s="650">
        <v>9323132224.8500004</v>
      </c>
      <c r="J66" s="652">
        <v>1.0201395856662212E-2</v>
      </c>
      <c r="L66" s="654" t="s">
        <v>1109</v>
      </c>
      <c r="M66" s="650">
        <v>9323132224.8500004</v>
      </c>
      <c r="N66" s="652">
        <v>1.0201395856662212E-2</v>
      </c>
    </row>
    <row r="67" spans="8:14">
      <c r="H67" s="654" t="s">
        <v>1110</v>
      </c>
      <c r="I67" s="650">
        <v>378864097.47000003</v>
      </c>
      <c r="J67" s="652">
        <v>4.1455409415591655E-4</v>
      </c>
      <c r="L67" s="654" t="s">
        <v>1110</v>
      </c>
      <c r="M67" s="650">
        <v>378864097.47000003</v>
      </c>
      <c r="N67" s="652">
        <v>4.1455409415591655E-4</v>
      </c>
    </row>
    <row r="68" spans="8:14">
      <c r="H68" s="654" t="s">
        <v>1111</v>
      </c>
      <c r="I68" s="650">
        <v>31379410.329999998</v>
      </c>
      <c r="J68" s="652">
        <v>3.4335433500742365E-5</v>
      </c>
      <c r="L68" s="654" t="s">
        <v>1111</v>
      </c>
      <c r="M68" s="650">
        <v>31379410.329999998</v>
      </c>
      <c r="N68" s="652">
        <v>3.4335433500742365E-5</v>
      </c>
    </row>
    <row r="69" spans="8:14">
      <c r="H69" s="654" t="s">
        <v>1112</v>
      </c>
      <c r="I69" s="650">
        <v>1755526802</v>
      </c>
      <c r="J69" s="652">
        <v>1.9209020544026876E-3</v>
      </c>
      <c r="L69" s="654" t="s">
        <v>1112</v>
      </c>
      <c r="M69" s="650">
        <v>1755526802</v>
      </c>
      <c r="N69" s="652">
        <v>1.9209020544026876E-3</v>
      </c>
    </row>
    <row r="70" spans="8:14">
      <c r="H70" s="654" t="s">
        <v>946</v>
      </c>
      <c r="I70" s="650">
        <v>526439756.5</v>
      </c>
      <c r="J70" s="652">
        <v>5.7603176928317868E-4</v>
      </c>
      <c r="L70" s="654" t="s">
        <v>946</v>
      </c>
      <c r="M70" s="650">
        <v>526439756.5</v>
      </c>
      <c r="N70" s="652">
        <v>5.7603176928317868E-4</v>
      </c>
    </row>
    <row r="71" spans="8:14">
      <c r="H71" s="654" t="s">
        <v>947</v>
      </c>
      <c r="I71" s="650">
        <v>610431759.5</v>
      </c>
      <c r="J71" s="652">
        <v>6.6793604037279587E-4</v>
      </c>
      <c r="L71" s="654" t="s">
        <v>947</v>
      </c>
      <c r="M71" s="650">
        <v>610431759.5</v>
      </c>
      <c r="N71" s="652">
        <v>6.6793604037279587E-4</v>
      </c>
    </row>
    <row r="72" spans="8:14">
      <c r="H72" s="654" t="s">
        <v>948</v>
      </c>
      <c r="I72" s="650">
        <v>56159517.579999998</v>
      </c>
      <c r="J72" s="652">
        <v>6.1449892175263898E-5</v>
      </c>
      <c r="L72" s="654" t="s">
        <v>948</v>
      </c>
      <c r="M72" s="650">
        <v>56159517.579999998</v>
      </c>
      <c r="N72" s="652">
        <v>6.1449892175263898E-5</v>
      </c>
    </row>
    <row r="73" spans="8:14">
      <c r="H73" s="654" t="s">
        <v>1113</v>
      </c>
      <c r="I73" s="650">
        <v>919195744.75</v>
      </c>
      <c r="J73" s="652">
        <v>1.005786406950273E-3</v>
      </c>
      <c r="L73" s="654" t="s">
        <v>1113</v>
      </c>
      <c r="M73" s="650">
        <v>919195744.75</v>
      </c>
      <c r="N73" s="652">
        <v>1.005786406950273E-3</v>
      </c>
    </row>
    <row r="74" spans="8:14">
      <c r="H74" s="654" t="s">
        <v>949</v>
      </c>
      <c r="I74" s="650">
        <v>52544166.780000001</v>
      </c>
      <c r="J74" s="652">
        <v>5.7493965799662826E-5</v>
      </c>
      <c r="L74" s="654" t="s">
        <v>949</v>
      </c>
      <c r="M74" s="650">
        <v>52544166.780000001</v>
      </c>
      <c r="N74" s="652">
        <v>5.7493965799662826E-5</v>
      </c>
    </row>
    <row r="75" spans="8:14" ht="15.75" thickBot="1">
      <c r="H75" s="653" t="s">
        <v>950</v>
      </c>
      <c r="I75" s="650">
        <v>93493444.370000005</v>
      </c>
      <c r="J75" s="651">
        <v>1.0230077328293412E-4</v>
      </c>
      <c r="L75" s="653" t="s">
        <v>950</v>
      </c>
      <c r="M75" s="650">
        <v>93493444.370000005</v>
      </c>
      <c r="N75" s="651">
        <v>1.0230077328293412E-4</v>
      </c>
    </row>
    <row r="76" spans="8:14" ht="16.5" thickTop="1" thickBot="1">
      <c r="H76" s="645" t="s">
        <v>57</v>
      </c>
      <c r="I76" s="646">
        <v>913907504016.84998</v>
      </c>
      <c r="J76" s="647">
        <v>0.99999999999999967</v>
      </c>
      <c r="L76" s="645" t="s">
        <v>57</v>
      </c>
      <c r="M76" s="646">
        <v>913907504016.84998</v>
      </c>
      <c r="N76" s="647">
        <v>0.99999999999999967</v>
      </c>
    </row>
    <row r="77" spans="8:14" ht="15.75" thickTop="1"/>
  </sheetData>
  <sortState ref="A4:C12">
    <sortCondition descending="1" ref="B4:B12"/>
  </sortState>
  <mergeCells count="6">
    <mergeCell ref="M4:N4"/>
    <mergeCell ref="A1:F1"/>
    <mergeCell ref="A2:F2"/>
    <mergeCell ref="I4:J4"/>
    <mergeCell ref="H4:H5"/>
    <mergeCell ref="L4:L5"/>
  </mergeCells>
  <printOptions horizontalCentered="1" verticalCentered="1"/>
  <pageMargins left="0.4" right="0.4" top="0.25" bottom="0.25" header="0.3" footer="0.3"/>
  <pageSetup scale="63" orientation="landscape" r:id="rId1"/>
  <drawing r:id="rId2"/>
  <tableParts count="1">
    <tablePart r:id="rId3"/>
  </tablePart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7">
    <tabColor theme="8" tint="-0.249977111117893"/>
  </sheetPr>
  <dimension ref="A1:Q37"/>
  <sheetViews>
    <sheetView showGridLines="0" view="pageBreakPreview" topLeftCell="A19" zoomScale="70" zoomScaleNormal="100" zoomScaleSheetLayoutView="70" workbookViewId="0">
      <selection activeCell="A4" sqref="A4:D20"/>
    </sheetView>
  </sheetViews>
  <sheetFormatPr baseColWidth="10" defaultColWidth="11.42578125" defaultRowHeight="15"/>
  <cols>
    <col min="1" max="1" width="20.42578125" style="111" customWidth="1"/>
    <col min="2" max="2" width="26.5703125" style="111" customWidth="1"/>
    <col min="3" max="3" width="22.28515625" style="111" customWidth="1"/>
    <col min="4" max="4" width="22.42578125" style="111" customWidth="1"/>
    <col min="5" max="5" width="14.28515625" style="111" customWidth="1"/>
    <col min="6" max="11" width="13.5703125" style="111" customWidth="1"/>
    <col min="12" max="12" width="26.85546875" style="111" customWidth="1"/>
    <col min="13" max="13" width="22.7109375" style="111" customWidth="1"/>
    <col min="14" max="14" width="0.28515625" style="111" customWidth="1"/>
    <col min="15" max="15" width="11.42578125" style="111"/>
    <col min="16" max="16" width="12.7109375" style="111" customWidth="1"/>
    <col min="17" max="18" width="15.28515625" style="111" customWidth="1"/>
    <col min="19" max="19" width="15.85546875" style="111" customWidth="1"/>
    <col min="20" max="16384" width="11.42578125" style="111"/>
  </cols>
  <sheetData>
    <row r="1" spans="1:14" s="1873" customFormat="1" ht="72.75" customHeight="1">
      <c r="A1" s="2197" t="s">
        <v>765</v>
      </c>
      <c r="B1" s="2197"/>
      <c r="C1" s="2197"/>
      <c r="D1" s="2197"/>
      <c r="E1" s="2197"/>
      <c r="F1" s="2197"/>
      <c r="G1" s="2197"/>
      <c r="H1" s="2197"/>
      <c r="I1" s="2197"/>
      <c r="J1" s="2197"/>
      <c r="K1" s="2197"/>
      <c r="L1" s="2197"/>
      <c r="M1" s="2197"/>
      <c r="N1" s="2197"/>
    </row>
    <row r="2" spans="1:14" s="1873" customFormat="1" ht="40.5" customHeight="1">
      <c r="A2" s="2202" t="str">
        <f>+'Resumen EEp'!O4</f>
        <v>Período:  Diciembre 2008 - Noviembre 2022</v>
      </c>
      <c r="B2" s="2202"/>
      <c r="C2" s="2202"/>
      <c r="D2" s="2202"/>
      <c r="E2" s="2202"/>
      <c r="F2" s="2202"/>
      <c r="G2" s="2202"/>
      <c r="H2" s="2202"/>
      <c r="I2" s="2202"/>
      <c r="J2" s="2202"/>
      <c r="K2" s="2202"/>
      <c r="L2" s="2202"/>
      <c r="M2" s="2202"/>
      <c r="N2" s="2202"/>
    </row>
    <row r="3" spans="1:14" ht="24" customHeight="1">
      <c r="A3" s="2198"/>
      <c r="B3" s="2198"/>
      <c r="C3" s="2198"/>
      <c r="D3" s="2198"/>
      <c r="E3" s="2198"/>
      <c r="F3" s="2198"/>
      <c r="G3" s="2198"/>
      <c r="H3" s="2198"/>
      <c r="I3" s="2198"/>
      <c r="J3" s="2198"/>
      <c r="K3" s="2198"/>
      <c r="L3" s="2198"/>
      <c r="M3" s="2198"/>
      <c r="N3" s="112"/>
    </row>
    <row r="4" spans="1:14" ht="27" customHeight="1">
      <c r="A4" s="2199" t="s">
        <v>228</v>
      </c>
      <c r="B4" s="2200"/>
      <c r="C4" s="2200"/>
      <c r="D4" s="2201"/>
      <c r="E4" s="112"/>
      <c r="F4" s="112"/>
      <c r="G4" s="112"/>
      <c r="H4" s="112"/>
      <c r="I4" s="112"/>
      <c r="J4" s="112"/>
      <c r="K4" s="112"/>
      <c r="L4" s="112"/>
      <c r="M4" s="112"/>
      <c r="N4" s="112"/>
    </row>
    <row r="5" spans="1:14" ht="46.5" customHeight="1">
      <c r="A5" s="1578" t="s">
        <v>11</v>
      </c>
      <c r="B5" s="1579" t="s">
        <v>446</v>
      </c>
      <c r="C5" s="1579" t="s">
        <v>447</v>
      </c>
      <c r="D5" s="1580" t="s">
        <v>229</v>
      </c>
      <c r="E5" s="112"/>
      <c r="F5" s="112"/>
      <c r="G5" s="171"/>
      <c r="H5" s="112"/>
      <c r="I5" s="171"/>
      <c r="J5" s="171"/>
      <c r="K5" s="112"/>
      <c r="L5" s="112"/>
      <c r="M5" s="112"/>
      <c r="N5" s="112"/>
    </row>
    <row r="6" spans="1:14" ht="18.75">
      <c r="A6" s="1070">
        <v>39783</v>
      </c>
      <c r="B6" s="171">
        <v>0.1326</v>
      </c>
      <c r="C6" s="171">
        <v>4.517248281844255E-2</v>
      </c>
      <c r="D6" s="1071">
        <f t="shared" ref="D6:D19" si="0">B6-C6</f>
        <v>8.7427517181557446E-2</v>
      </c>
      <c r="E6" s="112"/>
      <c r="F6" s="112"/>
      <c r="G6" s="171"/>
      <c r="H6" s="112"/>
      <c r="I6" s="171"/>
      <c r="J6" s="171"/>
      <c r="K6" s="112"/>
      <c r="L6" s="112"/>
      <c r="M6" s="112"/>
      <c r="N6" s="112"/>
    </row>
    <row r="7" spans="1:14" ht="18.75">
      <c r="A7" s="1070">
        <v>40148</v>
      </c>
      <c r="B7" s="171">
        <v>0.14330000000000001</v>
      </c>
      <c r="C7" s="171">
        <v>5.7648110316649515E-2</v>
      </c>
      <c r="D7" s="1071">
        <f t="shared" si="0"/>
        <v>8.5651889683350496E-2</v>
      </c>
      <c r="E7" s="112"/>
      <c r="F7" s="112"/>
      <c r="G7" s="171"/>
      <c r="H7" s="112"/>
      <c r="I7" s="171"/>
      <c r="J7" s="171"/>
      <c r="K7" s="112"/>
      <c r="L7" s="112"/>
      <c r="M7" s="112"/>
      <c r="N7" s="112"/>
    </row>
    <row r="8" spans="1:14" s="114" customFormat="1" ht="18.75">
      <c r="A8" s="1070">
        <v>40513</v>
      </c>
      <c r="B8" s="171">
        <v>0.110547250717437</v>
      </c>
      <c r="C8" s="171">
        <v>6.2383050642844218E-2</v>
      </c>
      <c r="D8" s="1071">
        <f t="shared" si="0"/>
        <v>4.8164200074592781E-2</v>
      </c>
      <c r="E8" s="113"/>
      <c r="F8" s="113"/>
      <c r="G8" s="171"/>
      <c r="H8" s="113"/>
      <c r="I8" s="171"/>
      <c r="J8" s="171"/>
      <c r="K8" s="113"/>
      <c r="L8" s="113"/>
      <c r="M8" s="113"/>
      <c r="N8" s="113"/>
    </row>
    <row r="9" spans="1:14" ht="18.75">
      <c r="A9" s="1070">
        <v>40878</v>
      </c>
      <c r="B9" s="171">
        <v>0.12663965470126301</v>
      </c>
      <c r="C9" s="171">
        <v>7.7600000000000002E-2</v>
      </c>
      <c r="D9" s="1071">
        <f t="shared" si="0"/>
        <v>4.9039654701263008E-2</v>
      </c>
      <c r="E9" s="113"/>
      <c r="F9" s="113"/>
      <c r="G9" s="171"/>
      <c r="H9" s="113"/>
      <c r="I9" s="171"/>
      <c r="J9" s="171"/>
      <c r="K9" s="113"/>
      <c r="L9" s="113"/>
      <c r="M9" s="113"/>
      <c r="N9" s="112"/>
    </row>
    <row r="10" spans="1:14" ht="18.75">
      <c r="A10" s="1070">
        <v>41244</v>
      </c>
      <c r="B10" s="171">
        <v>0.1454</v>
      </c>
      <c r="C10" s="171">
        <v>3.9100000000000003E-2</v>
      </c>
      <c r="D10" s="1071">
        <f t="shared" si="0"/>
        <v>0.10630000000000001</v>
      </c>
      <c r="E10" s="112"/>
      <c r="F10" s="112"/>
      <c r="G10" s="171"/>
      <c r="H10" s="112"/>
      <c r="I10" s="171"/>
      <c r="J10" s="171"/>
      <c r="K10" s="112"/>
      <c r="L10" s="112"/>
      <c r="M10" s="112"/>
      <c r="N10" s="112"/>
    </row>
    <row r="11" spans="1:14" ht="18.75">
      <c r="A11" s="1070">
        <v>41609</v>
      </c>
      <c r="B11" s="171">
        <v>0.133732017269869</v>
      </c>
      <c r="C11" s="171">
        <v>3.8800000000000001E-2</v>
      </c>
      <c r="D11" s="1071">
        <f t="shared" si="0"/>
        <v>9.4932017269868996E-2</v>
      </c>
      <c r="E11" s="112"/>
      <c r="F11" s="112"/>
      <c r="G11" s="171"/>
      <c r="H11" s="112"/>
      <c r="I11" s="171"/>
      <c r="J11" s="171"/>
      <c r="K11" s="112"/>
      <c r="L11" s="112"/>
      <c r="M11" s="112"/>
      <c r="N11" s="112"/>
    </row>
    <row r="12" spans="1:14" ht="18.75">
      <c r="A12" s="1070">
        <v>41974</v>
      </c>
      <c r="B12" s="171">
        <v>0.124785116569871</v>
      </c>
      <c r="C12" s="171">
        <v>1.5800000000000002E-2</v>
      </c>
      <c r="D12" s="1071">
        <f t="shared" si="0"/>
        <v>0.108985116569871</v>
      </c>
      <c r="E12" s="112"/>
      <c r="F12" s="112"/>
      <c r="G12" s="171"/>
      <c r="H12" s="112"/>
      <c r="I12" s="171"/>
      <c r="J12" s="171"/>
      <c r="K12" s="112"/>
      <c r="L12" s="112"/>
      <c r="M12" s="112"/>
      <c r="N12" s="112"/>
    </row>
    <row r="13" spans="1:14" ht="18.75">
      <c r="A13" s="1070">
        <v>42339</v>
      </c>
      <c r="B13" s="171">
        <v>0.1108</v>
      </c>
      <c r="C13" s="171">
        <v>2.3400000000000001E-2</v>
      </c>
      <c r="D13" s="1071">
        <f t="shared" si="0"/>
        <v>8.7399999999999992E-2</v>
      </c>
      <c r="E13" s="112"/>
      <c r="F13" s="112"/>
      <c r="G13" s="112"/>
      <c r="H13" s="112"/>
      <c r="I13" s="112"/>
      <c r="J13" s="112"/>
      <c r="K13" s="112"/>
      <c r="L13" s="112"/>
      <c r="M13" s="112"/>
      <c r="N13" s="112"/>
    </row>
    <row r="14" spans="1:14" ht="18.75">
      <c r="A14" s="1070" t="s">
        <v>448</v>
      </c>
      <c r="B14" s="171">
        <v>0.1024</v>
      </c>
      <c r="C14" s="171">
        <v>1.7000000000000001E-2</v>
      </c>
      <c r="D14" s="1071">
        <f t="shared" si="0"/>
        <v>8.5400000000000004E-2</v>
      </c>
      <c r="E14" s="112"/>
      <c r="F14" s="112"/>
      <c r="G14" s="112"/>
      <c r="H14" s="112"/>
      <c r="I14" s="112"/>
      <c r="J14" s="112"/>
      <c r="K14" s="112"/>
      <c r="L14" s="112"/>
      <c r="M14" s="112"/>
      <c r="N14" s="112"/>
    </row>
    <row r="15" spans="1:14" ht="18.75">
      <c r="A15" s="1070">
        <v>43086</v>
      </c>
      <c r="B15" s="171">
        <v>0.1082</v>
      </c>
      <c r="C15" s="171">
        <v>4.2000000000000003E-2</v>
      </c>
      <c r="D15" s="1071">
        <f t="shared" si="0"/>
        <v>6.6200000000000009E-2</v>
      </c>
      <c r="E15" s="112"/>
      <c r="F15" s="112"/>
      <c r="G15" s="112"/>
      <c r="H15" s="112"/>
      <c r="I15" s="112"/>
      <c r="J15" s="112"/>
      <c r="K15" s="112"/>
      <c r="L15" s="112"/>
      <c r="M15" s="112"/>
      <c r="N15" s="112"/>
    </row>
    <row r="16" spans="1:14" ht="18.75">
      <c r="A16" s="1070" t="s">
        <v>473</v>
      </c>
      <c r="B16" s="171">
        <v>8.7800000000000003E-2</v>
      </c>
      <c r="C16" s="171">
        <v>2.3699999999999999E-2</v>
      </c>
      <c r="D16" s="1071">
        <f t="shared" si="0"/>
        <v>6.4100000000000004E-2</v>
      </c>
      <c r="E16" s="112"/>
      <c r="F16" s="112"/>
      <c r="G16" s="112"/>
      <c r="H16" s="112"/>
      <c r="I16" s="112"/>
      <c r="J16" s="112"/>
      <c r="K16" s="112"/>
      <c r="L16" s="112"/>
      <c r="M16" s="112"/>
      <c r="N16" s="112"/>
    </row>
    <row r="17" spans="1:17" ht="18.75">
      <c r="A17" s="1070">
        <v>43800</v>
      </c>
      <c r="B17" s="171">
        <v>0.10809646211624585</v>
      </c>
      <c r="C17" s="171">
        <v>3.6600000000000001E-2</v>
      </c>
      <c r="D17" s="1071">
        <f t="shared" si="0"/>
        <v>7.1496462116245857E-2</v>
      </c>
      <c r="E17" s="112"/>
      <c r="F17" s="112"/>
      <c r="G17" s="112"/>
      <c r="H17" s="112"/>
      <c r="I17" s="112"/>
      <c r="J17" s="112"/>
      <c r="K17" s="112"/>
      <c r="L17" s="112"/>
      <c r="M17" s="112"/>
      <c r="N17" s="112"/>
    </row>
    <row r="18" spans="1:17" ht="18.75">
      <c r="A18" s="1070">
        <v>44166</v>
      </c>
      <c r="B18" s="171">
        <v>0.1028</v>
      </c>
      <c r="C18" s="171">
        <v>5.5500000000000001E-2</v>
      </c>
      <c r="D18" s="1071">
        <f t="shared" si="0"/>
        <v>4.7300000000000002E-2</v>
      </c>
      <c r="E18" s="112"/>
      <c r="F18" s="112"/>
      <c r="G18" s="112"/>
      <c r="H18" s="112"/>
      <c r="I18" s="112"/>
      <c r="J18" s="112"/>
      <c r="K18" s="112"/>
      <c r="L18" s="112"/>
      <c r="M18" s="112"/>
      <c r="N18" s="112"/>
    </row>
    <row r="19" spans="1:17" ht="18.75">
      <c r="A19" s="1070" t="s">
        <v>766</v>
      </c>
      <c r="B19" s="171">
        <v>0.1215</v>
      </c>
      <c r="C19" s="171">
        <v>8.5000000000000006E-2</v>
      </c>
      <c r="D19" s="1071">
        <f t="shared" si="0"/>
        <v>3.6499999999999991E-2</v>
      </c>
      <c r="E19" s="112"/>
      <c r="F19" s="112"/>
      <c r="G19" s="112"/>
      <c r="H19" s="112"/>
      <c r="I19" s="112"/>
      <c r="J19" s="112"/>
      <c r="K19" s="112"/>
      <c r="L19" s="112"/>
      <c r="M19" s="112"/>
      <c r="N19" s="112"/>
    </row>
    <row r="20" spans="1:17" ht="18.75">
      <c r="A20" s="1070" t="str">
        <f>+'Resumen EEp'!O5</f>
        <v>Nov.2022</v>
      </c>
      <c r="B20" s="171">
        <f>+'Resumen EEp'!B49</f>
        <v>5.0099999999999999E-2</v>
      </c>
      <c r="C20" s="171">
        <f>+'Resumen EEp'!B51</f>
        <v>7.5800000000000006E-2</v>
      </c>
      <c r="D20" s="1071">
        <f>B20-C20</f>
        <v>-2.5700000000000008E-2</v>
      </c>
      <c r="E20" s="112"/>
      <c r="F20" s="112"/>
      <c r="G20" s="112"/>
      <c r="H20" s="112"/>
      <c r="I20" s="112"/>
      <c r="J20" s="112"/>
      <c r="K20" s="112"/>
      <c r="L20" s="112"/>
      <c r="M20" s="112"/>
      <c r="N20" s="112"/>
      <c r="P20" s="24"/>
      <c r="Q20" s="24"/>
    </row>
    <row r="21" spans="1:17">
      <c r="A21" s="112"/>
      <c r="B21" s="112"/>
      <c r="C21" s="112"/>
      <c r="D21" s="112"/>
    </row>
    <row r="22" spans="1:17">
      <c r="A22" s="112"/>
      <c r="B22" s="112"/>
      <c r="C22" s="112"/>
      <c r="D22" s="112"/>
    </row>
    <row r="23" spans="1:17">
      <c r="A23" s="112"/>
      <c r="B23" s="112"/>
      <c r="C23" s="112"/>
      <c r="D23" s="112"/>
    </row>
    <row r="26" spans="1:17">
      <c r="P26" s="132"/>
    </row>
    <row r="27" spans="1:17">
      <c r="P27" s="132"/>
    </row>
    <row r="28" spans="1:17">
      <c r="P28" s="132"/>
    </row>
    <row r="29" spans="1:17">
      <c r="P29" s="132"/>
    </row>
    <row r="30" spans="1:17">
      <c r="P30" s="132"/>
    </row>
    <row r="31" spans="1:17">
      <c r="P31" s="132"/>
    </row>
    <row r="32" spans="1:17">
      <c r="P32" s="133"/>
    </row>
    <row r="33" spans="16:16">
      <c r="P33" s="133"/>
    </row>
    <row r="34" spans="16:16">
      <c r="P34" s="133"/>
    </row>
    <row r="35" spans="16:16">
      <c r="P35" s="133"/>
    </row>
    <row r="36" spans="16:16">
      <c r="P36" s="134"/>
    </row>
    <row r="37" spans="16:16">
      <c r="P37" s="134"/>
    </row>
  </sheetData>
  <mergeCells count="4">
    <mergeCell ref="A1:N1"/>
    <mergeCell ref="A3:M3"/>
    <mergeCell ref="A4:D4"/>
    <mergeCell ref="A2:N2"/>
  </mergeCells>
  <printOptions horizontalCentered="1" verticalCentered="1"/>
  <pageMargins left="0.4" right="0.4" top="0.25" bottom="0.25" header="0.3" footer="0.3"/>
  <pageSetup scale="47" orientation="landscape" r:id="rId1"/>
  <drawing r:id="rId2"/>
  <tableParts count="1">
    <tablePart r:id="rId3"/>
  </tablePart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6">
    <tabColor theme="8" tint="-0.249977111117893"/>
  </sheetPr>
  <dimension ref="A1:R50"/>
  <sheetViews>
    <sheetView showGridLines="0" view="pageBreakPreview" topLeftCell="A14" zoomScale="55" zoomScaleNormal="100" zoomScaleSheetLayoutView="55" workbookViewId="0">
      <selection activeCell="A4" sqref="A4:C38"/>
    </sheetView>
  </sheetViews>
  <sheetFormatPr baseColWidth="10" defaultColWidth="11.42578125" defaultRowHeight="15"/>
  <cols>
    <col min="1" max="1" width="24.140625" style="46" customWidth="1"/>
    <col min="2" max="3" width="28" style="46" customWidth="1"/>
    <col min="4" max="8" width="11.42578125" style="46"/>
    <col min="9" max="9" width="11.42578125" style="333"/>
    <col min="10" max="10" width="22" style="333" customWidth="1"/>
    <col min="11" max="11" width="25.42578125" style="333" customWidth="1"/>
    <col min="12" max="12" width="18.7109375" style="333" customWidth="1"/>
    <col min="13" max="17" width="17.140625" style="333" customWidth="1"/>
    <col min="18" max="18" width="11.42578125" style="333"/>
    <col min="19" max="16384" width="11.42578125" style="46"/>
  </cols>
  <sheetData>
    <row r="1" spans="1:18" s="1875" customFormat="1" ht="75" customHeight="1">
      <c r="A1" s="2083" t="s">
        <v>767</v>
      </c>
      <c r="B1" s="2083"/>
      <c r="C1" s="2083"/>
      <c r="D1" s="2083"/>
      <c r="E1" s="2083"/>
      <c r="F1" s="2083"/>
      <c r="G1" s="2083"/>
      <c r="H1" s="2083"/>
      <c r="I1" s="2083"/>
      <c r="J1" s="2083"/>
      <c r="K1" s="2083"/>
      <c r="L1" s="2083"/>
      <c r="M1" s="2083"/>
      <c r="N1" s="2083"/>
      <c r="O1" s="2083"/>
      <c r="P1" s="2083"/>
      <c r="Q1" s="2083"/>
      <c r="R1" s="1874"/>
    </row>
    <row r="2" spans="1:18" s="1875" customFormat="1" ht="32.25" customHeight="1">
      <c r="A2" s="2066" t="str">
        <f>+'Resumen EEp'!O2</f>
        <v>Período:  Diciembre 2007 - Noviembre 2022</v>
      </c>
      <c r="B2" s="2066"/>
      <c r="C2" s="2066"/>
      <c r="D2" s="2066"/>
      <c r="E2" s="2066"/>
      <c r="F2" s="2066"/>
      <c r="G2" s="2066"/>
      <c r="H2" s="2066"/>
      <c r="I2" s="2066"/>
      <c r="J2" s="2066"/>
      <c r="K2" s="2066"/>
      <c r="L2" s="2066"/>
      <c r="M2" s="2066"/>
      <c r="N2" s="2066"/>
      <c r="O2" s="2066"/>
      <c r="P2" s="2066"/>
      <c r="Q2" s="2066"/>
      <c r="R2" s="1874"/>
    </row>
    <row r="3" spans="1:18" ht="34.5" customHeight="1">
      <c r="A3" s="2204" t="s">
        <v>253</v>
      </c>
      <c r="B3" s="2204"/>
      <c r="C3" s="2204"/>
      <c r="D3" s="2204"/>
      <c r="E3" s="2204"/>
      <c r="F3" s="2204"/>
      <c r="G3" s="2204"/>
      <c r="H3" s="2204"/>
      <c r="I3" s="2204"/>
      <c r="J3" s="2204"/>
      <c r="K3" s="2204"/>
      <c r="L3" s="2204"/>
      <c r="M3" s="2204"/>
      <c r="N3" s="2204"/>
      <c r="O3" s="2204"/>
      <c r="P3" s="2204"/>
      <c r="Q3" s="2204"/>
    </row>
    <row r="4" spans="1:18" ht="61.5" customHeight="1">
      <c r="A4" s="2203" t="s">
        <v>1096</v>
      </c>
      <c r="B4" s="2203"/>
      <c r="C4" s="2203"/>
      <c r="D4" s="1581"/>
      <c r="E4" s="54"/>
      <c r="F4" s="54"/>
      <c r="G4" s="54"/>
      <c r="H4" s="54"/>
      <c r="I4" s="334"/>
      <c r="J4" s="334"/>
      <c r="K4" s="334"/>
      <c r="L4" s="334"/>
      <c r="M4" s="334"/>
      <c r="N4" s="334"/>
      <c r="O4" s="334"/>
      <c r="P4" s="334"/>
      <c r="Q4" s="334"/>
    </row>
    <row r="5" spans="1:18" ht="48" customHeight="1">
      <c r="A5" s="1585" t="s">
        <v>11</v>
      </c>
      <c r="B5" s="1586" t="s">
        <v>450</v>
      </c>
      <c r="C5" s="1586" t="s">
        <v>109</v>
      </c>
      <c r="D5" s="1582"/>
      <c r="E5" s="54"/>
      <c r="F5" s="54"/>
      <c r="G5" s="135"/>
      <c r="H5" s="135"/>
      <c r="I5" s="335"/>
      <c r="J5" s="338"/>
      <c r="K5" s="338"/>
      <c r="L5" s="339"/>
      <c r="M5" s="339"/>
      <c r="N5" s="339"/>
      <c r="O5" s="339"/>
      <c r="P5" s="339"/>
      <c r="Q5" s="339"/>
    </row>
    <row r="6" spans="1:18" ht="21" hidden="1">
      <c r="A6" s="1587">
        <v>37956</v>
      </c>
      <c r="B6" s="1072">
        <v>0.24099999999999999</v>
      </c>
      <c r="C6" s="1072">
        <v>0.23569999999999999</v>
      </c>
      <c r="D6" s="1582"/>
      <c r="E6" s="54"/>
      <c r="F6" s="54"/>
      <c r="G6" s="135"/>
      <c r="H6" s="135"/>
      <c r="I6" s="335"/>
      <c r="J6" s="338"/>
      <c r="K6" s="338"/>
      <c r="L6" s="339"/>
      <c r="M6" s="339"/>
      <c r="N6" s="339"/>
      <c r="O6" s="339"/>
      <c r="P6" s="339"/>
      <c r="Q6" s="339"/>
    </row>
    <row r="7" spans="1:18" ht="21" hidden="1">
      <c r="A7" s="1587">
        <v>38139</v>
      </c>
      <c r="B7" s="1072">
        <v>0.25175884853706698</v>
      </c>
      <c r="C7" s="1072">
        <v>0.24867163477509091</v>
      </c>
      <c r="D7" s="1582"/>
      <c r="E7" s="54"/>
      <c r="F7" s="54"/>
      <c r="G7" s="135"/>
      <c r="H7" s="135"/>
      <c r="I7" s="335"/>
      <c r="L7" s="339"/>
      <c r="M7" s="339"/>
      <c r="N7" s="339"/>
      <c r="O7" s="339"/>
      <c r="P7" s="339"/>
      <c r="Q7" s="339"/>
    </row>
    <row r="8" spans="1:18" ht="21" hidden="1">
      <c r="A8" s="1587">
        <v>38322</v>
      </c>
      <c r="B8" s="1072">
        <v>0.22987130488506399</v>
      </c>
      <c r="C8" s="1072">
        <v>0.238433752130429</v>
      </c>
      <c r="D8" s="1582"/>
      <c r="E8" s="54"/>
      <c r="F8" s="54"/>
      <c r="G8" s="135"/>
      <c r="H8" s="135"/>
      <c r="I8" s="335"/>
      <c r="L8" s="339"/>
      <c r="M8" s="339"/>
      <c r="N8" s="339"/>
      <c r="O8" s="339"/>
      <c r="P8" s="339"/>
      <c r="Q8" s="339"/>
    </row>
    <row r="9" spans="1:18" ht="21" hidden="1">
      <c r="A9" s="1587">
        <v>38504</v>
      </c>
      <c r="B9" s="1072">
        <v>0.1992410770624177</v>
      </c>
      <c r="C9" s="1072">
        <v>0.20409561690347056</v>
      </c>
      <c r="D9" s="1582"/>
      <c r="E9" s="54"/>
      <c r="F9" s="54"/>
      <c r="G9" s="135"/>
      <c r="H9" s="135"/>
      <c r="I9" s="335"/>
      <c r="L9" s="339"/>
      <c r="M9" s="339"/>
      <c r="N9" s="339"/>
      <c r="O9" s="339"/>
      <c r="P9" s="339"/>
      <c r="Q9" s="339"/>
    </row>
    <row r="10" spans="1:18" ht="21" hidden="1">
      <c r="A10" s="1587">
        <v>38687</v>
      </c>
      <c r="B10" s="1072">
        <v>0.17089695553831788</v>
      </c>
      <c r="C10" s="1072">
        <v>0.16964146990989265</v>
      </c>
      <c r="D10" s="1582"/>
      <c r="E10" s="54"/>
      <c r="F10" s="54"/>
      <c r="G10" s="135"/>
      <c r="H10" s="135"/>
      <c r="I10" s="335"/>
      <c r="L10" s="339"/>
      <c r="M10" s="339"/>
      <c r="N10" s="339"/>
      <c r="O10" s="339"/>
      <c r="P10" s="339"/>
      <c r="Q10" s="339"/>
    </row>
    <row r="11" spans="1:18" ht="21" hidden="1">
      <c r="A11" s="1587">
        <v>38869</v>
      </c>
      <c r="B11" s="1072">
        <v>0.13300480636525761</v>
      </c>
      <c r="C11" s="1072">
        <v>0.13468173812691406</v>
      </c>
      <c r="D11" s="1582"/>
      <c r="E11" s="54"/>
      <c r="F11" s="54"/>
      <c r="G11" s="135"/>
      <c r="H11" s="135"/>
      <c r="I11" s="335"/>
      <c r="L11" s="339"/>
      <c r="M11" s="339"/>
      <c r="N11" s="339"/>
      <c r="O11" s="339"/>
      <c r="P11" s="339"/>
      <c r="Q11" s="339"/>
    </row>
    <row r="12" spans="1:18" ht="21" hidden="1">
      <c r="A12" s="1587">
        <v>39052</v>
      </c>
      <c r="B12" s="1072">
        <v>0.11468843642102869</v>
      </c>
      <c r="C12" s="1072">
        <v>0.11484584318471436</v>
      </c>
      <c r="D12" s="1582"/>
      <c r="E12" s="54"/>
      <c r="F12" s="54"/>
      <c r="G12" s="135"/>
      <c r="H12" s="135"/>
      <c r="I12" s="335"/>
      <c r="L12" s="339"/>
      <c r="M12" s="339"/>
      <c r="N12" s="339"/>
      <c r="O12" s="339"/>
      <c r="P12" s="339"/>
      <c r="Q12" s="339"/>
    </row>
    <row r="13" spans="1:18" ht="21" hidden="1">
      <c r="A13" s="1587">
        <v>39234</v>
      </c>
      <c r="B13" s="1072">
        <v>9.4391360756030912E-2</v>
      </c>
      <c r="C13" s="1072">
        <v>9.4204840251650449E-2</v>
      </c>
      <c r="D13" s="1582"/>
      <c r="E13" s="54"/>
      <c r="F13" s="54"/>
      <c r="G13" s="135"/>
      <c r="H13" s="135"/>
      <c r="I13" s="335"/>
      <c r="L13" s="339"/>
      <c r="M13" s="339"/>
      <c r="N13" s="339"/>
      <c r="O13" s="339"/>
      <c r="P13" s="339"/>
      <c r="Q13" s="339"/>
    </row>
    <row r="14" spans="1:18" ht="21">
      <c r="A14" s="1587">
        <v>39417</v>
      </c>
      <c r="B14" s="1072">
        <v>8.4768885030462301E-2</v>
      </c>
      <c r="C14" s="1072">
        <v>8.4401489702688598E-2</v>
      </c>
      <c r="D14" s="1582"/>
      <c r="E14" s="54"/>
      <c r="F14" s="54"/>
      <c r="G14" s="135"/>
      <c r="H14" s="135"/>
      <c r="I14" s="335"/>
      <c r="L14" s="339"/>
      <c r="M14" s="339"/>
      <c r="N14" s="339"/>
      <c r="O14" s="339"/>
      <c r="P14" s="339"/>
      <c r="Q14" s="339"/>
    </row>
    <row r="15" spans="1:18" ht="21">
      <c r="A15" s="1587">
        <v>39600</v>
      </c>
      <c r="B15" s="1072">
        <v>8.6699999999999999E-2</v>
      </c>
      <c r="C15" s="1072">
        <v>9.06E-2</v>
      </c>
      <c r="D15" s="1582"/>
      <c r="E15" s="54"/>
      <c r="F15" s="54"/>
      <c r="G15" s="54"/>
      <c r="H15" s="54"/>
      <c r="I15" s="334"/>
      <c r="L15" s="339"/>
      <c r="M15" s="339"/>
      <c r="N15" s="339"/>
      <c r="O15" s="339"/>
      <c r="P15" s="339"/>
      <c r="Q15" s="339"/>
    </row>
    <row r="16" spans="1:18" ht="21">
      <c r="A16" s="1587">
        <v>39783</v>
      </c>
      <c r="B16" s="1072">
        <v>0.1208</v>
      </c>
      <c r="C16" s="1072">
        <v>0.1326</v>
      </c>
      <c r="D16" s="1582"/>
      <c r="E16" s="54"/>
      <c r="F16" s="54"/>
      <c r="G16" s="54"/>
      <c r="H16" s="54"/>
      <c r="I16" s="334"/>
      <c r="L16" s="339"/>
      <c r="M16" s="339"/>
      <c r="N16" s="339"/>
      <c r="O16" s="339"/>
      <c r="P16" s="339"/>
      <c r="Q16" s="339"/>
    </row>
    <row r="17" spans="1:18" s="41" customFormat="1" ht="21">
      <c r="A17" s="1587">
        <v>39965</v>
      </c>
      <c r="B17" s="1072">
        <v>0.15529999999999999</v>
      </c>
      <c r="C17" s="1072">
        <v>0.161</v>
      </c>
      <c r="D17" s="1583"/>
      <c r="E17" s="48"/>
      <c r="F17" s="48"/>
      <c r="G17" s="48"/>
      <c r="H17" s="48"/>
      <c r="I17" s="336"/>
      <c r="L17" s="340"/>
      <c r="M17" s="340"/>
      <c r="N17" s="340"/>
      <c r="O17" s="341"/>
      <c r="P17" s="340"/>
      <c r="Q17" s="340"/>
      <c r="R17" s="95"/>
    </row>
    <row r="18" spans="1:18" ht="21">
      <c r="A18" s="1587">
        <v>40148</v>
      </c>
      <c r="B18" s="1072">
        <v>0.1404</v>
      </c>
      <c r="C18" s="1072">
        <v>0.14330000000000001</v>
      </c>
      <c r="D18" s="1582"/>
      <c r="E18" s="55"/>
      <c r="F18" s="55"/>
      <c r="G18" s="55"/>
      <c r="H18" s="55"/>
      <c r="I18" s="337"/>
      <c r="L18" s="341"/>
      <c r="M18" s="341"/>
      <c r="N18" s="341"/>
      <c r="O18" s="339"/>
      <c r="P18" s="339"/>
      <c r="Q18" s="339"/>
    </row>
    <row r="19" spans="1:18" ht="21">
      <c r="A19" s="1587">
        <v>40330</v>
      </c>
      <c r="B19" s="1072">
        <v>0.11609999999999999</v>
      </c>
      <c r="C19" s="1072">
        <v>0.1183</v>
      </c>
      <c r="D19" s="1583"/>
      <c r="E19" s="48"/>
      <c r="F19" s="48"/>
      <c r="G19" s="48"/>
      <c r="H19" s="48"/>
      <c r="I19" s="336"/>
      <c r="L19" s="340"/>
      <c r="M19" s="340"/>
      <c r="N19" s="340"/>
      <c r="O19" s="340"/>
      <c r="P19" s="339"/>
      <c r="Q19" s="339"/>
    </row>
    <row r="20" spans="1:18" ht="21">
      <c r="A20" s="1587">
        <v>40513</v>
      </c>
      <c r="B20" s="1072">
        <v>0.108409960162953</v>
      </c>
      <c r="C20" s="1072">
        <v>0.110547250717437</v>
      </c>
      <c r="D20" s="1582"/>
      <c r="E20" s="54"/>
      <c r="F20" s="54"/>
      <c r="G20" s="54"/>
      <c r="H20" s="54"/>
      <c r="I20" s="334"/>
      <c r="L20" s="339"/>
      <c r="M20" s="339"/>
      <c r="N20" s="339"/>
      <c r="O20" s="339"/>
      <c r="P20" s="339"/>
      <c r="Q20" s="339"/>
    </row>
    <row r="21" spans="1:18" ht="21">
      <c r="A21" s="1587">
        <v>40695</v>
      </c>
      <c r="B21" s="1072">
        <v>0.113957126516463</v>
      </c>
      <c r="C21" s="1072">
        <v>0.115288967128472</v>
      </c>
      <c r="D21" s="1582"/>
      <c r="E21" s="54"/>
      <c r="F21" s="54"/>
      <c r="G21" s="54"/>
      <c r="H21" s="54"/>
      <c r="I21" s="334"/>
      <c r="L21" s="339"/>
      <c r="M21" s="339"/>
      <c r="N21" s="339"/>
      <c r="O21" s="339"/>
      <c r="P21" s="339"/>
      <c r="Q21" s="339"/>
    </row>
    <row r="22" spans="1:18" ht="21">
      <c r="A22" s="1587">
        <v>40878</v>
      </c>
      <c r="B22" s="1072">
        <v>0.124824699343822</v>
      </c>
      <c r="C22" s="1072">
        <v>0.12663965470126301</v>
      </c>
      <c r="D22" s="1582"/>
      <c r="E22" s="54"/>
      <c r="F22" s="54"/>
      <c r="G22" s="54"/>
      <c r="H22" s="54"/>
      <c r="I22" s="334"/>
      <c r="L22" s="339"/>
      <c r="M22" s="339"/>
      <c r="N22" s="339"/>
      <c r="O22" s="339"/>
      <c r="P22" s="339"/>
      <c r="Q22" s="339"/>
    </row>
    <row r="23" spans="1:18" ht="21">
      <c r="A23" s="1587">
        <v>41061</v>
      </c>
      <c r="B23" s="1072">
        <v>0.13097785101096041</v>
      </c>
      <c r="C23" s="1072">
        <v>0.13425247806895432</v>
      </c>
      <c r="D23" s="1582"/>
      <c r="E23" s="54"/>
      <c r="F23" s="54"/>
      <c r="G23" s="54"/>
      <c r="H23" s="54"/>
      <c r="I23" s="334"/>
      <c r="L23" s="339"/>
      <c r="M23" s="339"/>
      <c r="N23" s="339"/>
      <c r="O23" s="339"/>
      <c r="P23" s="339"/>
      <c r="Q23" s="339"/>
    </row>
    <row r="24" spans="1:18" ht="21">
      <c r="A24" s="1587">
        <v>41244</v>
      </c>
      <c r="B24" s="1072">
        <v>0.14269999999999999</v>
      </c>
      <c r="C24" s="1072">
        <v>0.1454</v>
      </c>
      <c r="D24" s="1582"/>
      <c r="E24" s="54"/>
      <c r="F24" s="54"/>
      <c r="G24" s="54"/>
      <c r="H24" s="54"/>
      <c r="I24" s="334"/>
      <c r="J24" s="339"/>
      <c r="K24" s="339"/>
      <c r="L24" s="339"/>
      <c r="M24" s="339"/>
      <c r="N24" s="339"/>
      <c r="O24" s="339"/>
      <c r="P24" s="339"/>
      <c r="Q24" s="339"/>
    </row>
    <row r="25" spans="1:18" ht="21">
      <c r="A25" s="1587">
        <v>41426</v>
      </c>
      <c r="B25" s="1072">
        <v>0.15329999999999999</v>
      </c>
      <c r="C25" s="1072">
        <v>0.15759999999999999</v>
      </c>
      <c r="D25" s="1582"/>
      <c r="E25" s="54"/>
      <c r="F25" s="54"/>
      <c r="G25" s="54"/>
      <c r="H25" s="54"/>
      <c r="I25" s="334"/>
      <c r="J25" s="339"/>
      <c r="K25" s="339"/>
      <c r="L25" s="339"/>
      <c r="M25" s="339"/>
      <c r="N25" s="339"/>
      <c r="O25" s="339"/>
      <c r="P25" s="339"/>
      <c r="Q25" s="339"/>
    </row>
    <row r="26" spans="1:18" ht="21">
      <c r="A26" s="1587">
        <v>41609</v>
      </c>
      <c r="B26" s="1072">
        <v>0.132289709655253</v>
      </c>
      <c r="C26" s="1072">
        <v>0.133732017269869</v>
      </c>
      <c r="D26" s="1582"/>
      <c r="E26" s="54"/>
      <c r="F26" s="54"/>
      <c r="G26" s="54"/>
      <c r="H26" s="54"/>
      <c r="I26" s="334"/>
      <c r="J26" s="339"/>
      <c r="K26" s="339"/>
      <c r="L26" s="339"/>
      <c r="M26" s="339"/>
      <c r="N26" s="339"/>
      <c r="O26" s="339"/>
      <c r="P26" s="339"/>
      <c r="Q26" s="339"/>
    </row>
    <row r="27" spans="1:18" ht="21">
      <c r="A27" s="1587">
        <v>41791</v>
      </c>
      <c r="B27" s="1072">
        <v>0.116663916655663</v>
      </c>
      <c r="C27" s="1072">
        <v>0.117645839774349</v>
      </c>
      <c r="D27" s="1582"/>
      <c r="E27" s="54"/>
      <c r="F27" s="54"/>
      <c r="G27" s="54"/>
      <c r="H27" s="54"/>
      <c r="I27" s="334"/>
      <c r="J27" s="339"/>
      <c r="K27" s="339"/>
      <c r="L27" s="339"/>
      <c r="M27" s="339"/>
      <c r="N27" s="339"/>
      <c r="O27" s="339"/>
      <c r="P27" s="339"/>
      <c r="Q27" s="339"/>
    </row>
    <row r="28" spans="1:18" ht="21">
      <c r="A28" s="1587">
        <v>41974</v>
      </c>
      <c r="B28" s="1072">
        <v>0.12024802064232901</v>
      </c>
      <c r="C28" s="1072">
        <v>0.124785116569871</v>
      </c>
      <c r="D28" s="1582"/>
      <c r="E28" s="54"/>
      <c r="F28" s="54"/>
      <c r="G28" s="54"/>
      <c r="H28" s="54"/>
      <c r="I28" s="334"/>
      <c r="J28" s="339"/>
      <c r="K28" s="339"/>
      <c r="L28" s="339"/>
      <c r="M28" s="339"/>
      <c r="N28" s="339"/>
      <c r="O28" s="339"/>
      <c r="P28" s="339"/>
      <c r="Q28" s="339"/>
    </row>
    <row r="29" spans="1:18" ht="21">
      <c r="A29" s="1587">
        <v>42156</v>
      </c>
      <c r="B29" s="1072">
        <v>0.119904812700729</v>
      </c>
      <c r="C29" s="1072">
        <v>0.12382087974788</v>
      </c>
      <c r="D29" s="1582"/>
      <c r="E29" s="54"/>
      <c r="F29" s="54"/>
      <c r="G29" s="54"/>
      <c r="H29" s="54"/>
      <c r="I29" s="334"/>
      <c r="J29" s="339"/>
      <c r="K29" s="339"/>
      <c r="L29" s="339"/>
      <c r="M29" s="339"/>
      <c r="N29" s="339"/>
      <c r="O29" s="339"/>
      <c r="P29" s="339"/>
      <c r="Q29" s="339"/>
    </row>
    <row r="30" spans="1:18" ht="18.75">
      <c r="A30" s="1587">
        <v>42339</v>
      </c>
      <c r="B30" s="1072">
        <v>0.10699132529452618</v>
      </c>
      <c r="C30" s="1072">
        <v>0.11080081164274938</v>
      </c>
      <c r="D30" s="1582"/>
      <c r="E30" s="54"/>
      <c r="F30" s="54"/>
      <c r="G30" s="54"/>
      <c r="H30" s="54"/>
      <c r="I30" s="334"/>
      <c r="J30" s="334"/>
      <c r="K30" s="334"/>
      <c r="L30" s="334"/>
      <c r="M30" s="334"/>
      <c r="N30" s="334"/>
      <c r="O30" s="334"/>
      <c r="P30" s="334"/>
      <c r="Q30" s="334"/>
    </row>
    <row r="31" spans="1:18" ht="18.75">
      <c r="A31" s="1587">
        <v>42522</v>
      </c>
      <c r="B31" s="1072">
        <v>9.4724611591017208E-2</v>
      </c>
      <c r="C31" s="1072">
        <v>9.923979479437206E-2</v>
      </c>
      <c r="D31" s="1582"/>
      <c r="E31" s="54"/>
      <c r="F31" s="54"/>
      <c r="G31" s="54"/>
      <c r="H31" s="54"/>
      <c r="I31" s="334"/>
      <c r="J31" s="334"/>
      <c r="K31" s="334"/>
      <c r="L31" s="334"/>
      <c r="M31" s="334"/>
      <c r="N31" s="334"/>
      <c r="O31" s="334"/>
      <c r="P31" s="334"/>
      <c r="Q31" s="334"/>
    </row>
    <row r="32" spans="1:18" ht="18.75">
      <c r="A32" s="1587">
        <v>42705</v>
      </c>
      <c r="B32" s="1072">
        <v>9.8297349429762718E-2</v>
      </c>
      <c r="C32" s="1072">
        <v>0.10235589284546419</v>
      </c>
      <c r="D32" s="1582"/>
      <c r="E32" s="54"/>
      <c r="F32" s="54"/>
      <c r="G32" s="54"/>
      <c r="H32" s="54"/>
      <c r="I32" s="334"/>
      <c r="J32" s="334"/>
      <c r="K32" s="334"/>
      <c r="L32" s="334"/>
      <c r="M32" s="334"/>
      <c r="N32" s="334"/>
      <c r="O32" s="334"/>
      <c r="P32" s="334"/>
      <c r="Q32" s="334"/>
    </row>
    <row r="33" spans="1:17" ht="18.75">
      <c r="A33" s="1587">
        <v>43070</v>
      </c>
      <c r="B33" s="1072">
        <v>0.1082</v>
      </c>
      <c r="C33" s="1072">
        <v>0.11070000000000001</v>
      </c>
      <c r="D33" s="1582"/>
      <c r="E33" s="54"/>
      <c r="F33" s="54"/>
      <c r="G33" s="54"/>
      <c r="H33" s="54"/>
      <c r="I33" s="334"/>
      <c r="J33" s="334"/>
      <c r="K33" s="334"/>
      <c r="L33" s="334"/>
      <c r="M33" s="334"/>
      <c r="N33" s="334"/>
      <c r="O33" s="334"/>
      <c r="P33" s="334"/>
      <c r="Q33" s="334"/>
    </row>
    <row r="34" spans="1:17" ht="18.75">
      <c r="A34" s="1587">
        <v>43435</v>
      </c>
      <c r="B34" s="1072">
        <v>7.7600000000000002E-2</v>
      </c>
      <c r="C34" s="1072">
        <v>8.2600000000000007E-2</v>
      </c>
      <c r="D34" s="1582"/>
      <c r="E34" s="54"/>
      <c r="F34" s="54"/>
      <c r="G34" s="54"/>
      <c r="H34" s="54"/>
      <c r="I34" s="334"/>
      <c r="J34" s="334"/>
      <c r="K34" s="334"/>
      <c r="L34" s="334"/>
      <c r="M34" s="334"/>
      <c r="N34" s="334"/>
      <c r="O34" s="334"/>
      <c r="P34" s="334"/>
      <c r="Q34" s="334"/>
    </row>
    <row r="35" spans="1:17" ht="18.75">
      <c r="A35" s="1587">
        <v>43800</v>
      </c>
      <c r="B35" s="1072">
        <v>0.10809646211624585</v>
      </c>
      <c r="C35" s="1072">
        <v>0.10823910973861361</v>
      </c>
      <c r="D35" s="1582"/>
      <c r="E35" s="54"/>
      <c r="F35" s="54"/>
      <c r="G35" s="54"/>
      <c r="H35" s="54"/>
      <c r="I35" s="334"/>
      <c r="J35" s="334"/>
      <c r="K35" s="334"/>
      <c r="L35" s="334"/>
      <c r="M35" s="334"/>
      <c r="N35" s="334"/>
      <c r="O35" s="334"/>
      <c r="P35" s="334"/>
      <c r="Q35" s="334"/>
    </row>
    <row r="36" spans="1:17" ht="18.75">
      <c r="A36" s="1587">
        <v>44166</v>
      </c>
      <c r="B36" s="1072">
        <v>0.1028</v>
      </c>
      <c r="C36" s="1072">
        <v>0.1021</v>
      </c>
      <c r="D36" s="1582"/>
      <c r="E36" s="54"/>
      <c r="F36" s="54"/>
      <c r="G36" s="54"/>
      <c r="H36" s="54"/>
      <c r="I36" s="334"/>
      <c r="J36" s="334"/>
      <c r="K36" s="334"/>
      <c r="L36" s="334"/>
      <c r="M36" s="334"/>
      <c r="N36" s="334"/>
      <c r="O36" s="334"/>
      <c r="P36" s="334"/>
      <c r="Q36" s="334"/>
    </row>
    <row r="37" spans="1:17" ht="18.75">
      <c r="A37" s="1587">
        <v>44531</v>
      </c>
      <c r="B37" s="1072">
        <v>0.1215</v>
      </c>
      <c r="C37" s="1072">
        <v>0.12</v>
      </c>
      <c r="D37" s="1582"/>
      <c r="E37" s="54"/>
      <c r="F37" s="54"/>
      <c r="G37" s="54"/>
      <c r="H37" s="54"/>
      <c r="I37" s="334"/>
      <c r="J37" s="334"/>
      <c r="K37" s="334"/>
      <c r="L37" s="334"/>
      <c r="M37" s="334"/>
      <c r="N37" s="334"/>
      <c r="O37" s="334"/>
      <c r="P37" s="334"/>
      <c r="Q37" s="334"/>
    </row>
    <row r="38" spans="1:17" ht="18.75">
      <c r="A38" s="1587" t="str">
        <f>+'Resumen EEp'!O5</f>
        <v>Nov.2022</v>
      </c>
      <c r="B38" s="1072">
        <f>+'Resumen EEp'!B49</f>
        <v>5.0099999999999999E-2</v>
      </c>
      <c r="C38" s="1072">
        <f>+'Resumen EEp'!B50</f>
        <v>5.6599999999999998E-2</v>
      </c>
      <c r="D38" s="1584"/>
    </row>
    <row r="39" spans="1:17">
      <c r="A39" s="54"/>
      <c r="B39" s="54"/>
      <c r="C39" s="54"/>
    </row>
    <row r="48" spans="1:17" ht="39.75" customHeight="1"/>
    <row r="49" ht="39.75" customHeight="1"/>
    <row r="50" ht="39.75" customHeight="1"/>
  </sheetData>
  <mergeCells count="4">
    <mergeCell ref="A1:Q1"/>
    <mergeCell ref="A4:C4"/>
    <mergeCell ref="A3:Q3"/>
    <mergeCell ref="A2:Q2"/>
  </mergeCells>
  <conditionalFormatting sqref="B38:C38">
    <cfRule type="cellIs" dxfId="219" priority="1" operator="equal">
      <formula>0</formula>
    </cfRule>
  </conditionalFormatting>
  <printOptions horizontalCentered="1" verticalCentered="1"/>
  <pageMargins left="0.4" right="0.4" top="0.25" bottom="0.25" header="0.3" footer="0.3"/>
  <pageSetup scale="36" orientation="landscape" r:id="rId1"/>
  <drawing r:id="rId2"/>
  <tableParts count="1">
    <tablePart r:id="rId3"/>
  </tablePart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8">
    <tabColor rgb="FF00B0F0"/>
  </sheetPr>
  <dimension ref="A6:G60"/>
  <sheetViews>
    <sheetView showGridLines="0" view="pageBreakPreview" zoomScale="115" zoomScaleNormal="100" zoomScaleSheetLayoutView="115" workbookViewId="0">
      <selection activeCell="I17" sqref="I17"/>
    </sheetView>
  </sheetViews>
  <sheetFormatPr baseColWidth="10" defaultRowHeight="15"/>
  <cols>
    <col min="1" max="1" width="11.42578125" style="35"/>
    <col min="2" max="2" width="15" style="35" customWidth="1"/>
    <col min="3" max="3" width="21.85546875" style="35" customWidth="1"/>
    <col min="4" max="4" width="36.42578125" style="1073" customWidth="1"/>
    <col min="5" max="5" width="7.28515625" customWidth="1"/>
    <col min="6" max="6" width="19.140625" customWidth="1"/>
  </cols>
  <sheetData>
    <row r="6" spans="1:7" ht="60.75" customHeight="1">
      <c r="A6" s="2205" t="s">
        <v>1172</v>
      </c>
      <c r="B6" s="2205"/>
      <c r="C6" s="2205"/>
      <c r="D6" s="2205"/>
      <c r="F6" s="12">
        <f>+'IV.4.2.Pagos ARL A'!H22</f>
        <v>60331989170.209999</v>
      </c>
    </row>
    <row r="7" spans="1:7">
      <c r="A7" s="2205"/>
      <c r="B7" s="2205"/>
      <c r="C7" s="2205"/>
      <c r="D7" s="2205"/>
    </row>
    <row r="8" spans="1:7">
      <c r="A8" s="2205"/>
      <c r="B8" s="2205"/>
      <c r="C8" s="2205"/>
      <c r="D8" s="2205"/>
    </row>
    <row r="9" spans="1:7">
      <c r="A9" s="2205"/>
      <c r="B9" s="2205"/>
      <c r="C9" s="2205"/>
      <c r="D9" s="2205"/>
    </row>
    <row r="10" spans="1:7">
      <c r="A10" s="2205"/>
      <c r="B10" s="2205"/>
      <c r="C10" s="2205"/>
      <c r="D10" s="2205"/>
      <c r="F10" s="79">
        <f>+'IV.4.2.Pagos ARL A'!C22</f>
        <v>0.95437855727092347</v>
      </c>
    </row>
    <row r="11" spans="1:7">
      <c r="A11" s="2205"/>
      <c r="B11" s="2205"/>
      <c r="C11" s="2205"/>
      <c r="D11" s="2205"/>
      <c r="F11" s="79">
        <f>+'IV.4.2.Pagos ARL A'!E22</f>
        <v>4.1521427479419545E-2</v>
      </c>
    </row>
    <row r="12" spans="1:7">
      <c r="A12" s="2205"/>
      <c r="B12" s="2205"/>
      <c r="C12" s="2205"/>
      <c r="D12" s="2205"/>
      <c r="F12" s="79">
        <f>+'IV.4.2.Pagos ARL A'!G22</f>
        <v>4.1000152496569672E-3</v>
      </c>
    </row>
    <row r="13" spans="1:7">
      <c r="A13" s="2205"/>
      <c r="B13" s="2205"/>
      <c r="C13" s="2205"/>
      <c r="D13" s="2205"/>
      <c r="F13" s="85"/>
    </row>
    <row r="14" spans="1:7">
      <c r="A14" s="2205"/>
      <c r="B14" s="2205"/>
      <c r="C14" s="2205"/>
      <c r="D14" s="2205"/>
    </row>
    <row r="15" spans="1:7">
      <c r="A15" s="2205"/>
      <c r="B15" s="2205"/>
      <c r="C15" s="2205"/>
      <c r="D15" s="2205"/>
      <c r="F15" s="12">
        <f>+'IV.4.2.Pagos ARL A'!B21</f>
        <v>6880267928.79</v>
      </c>
      <c r="G15" s="79">
        <f>+F15/$F$18</f>
        <v>0.95757688853189327</v>
      </c>
    </row>
    <row r="16" spans="1:7">
      <c r="A16" s="2205"/>
      <c r="B16" s="2205"/>
      <c r="C16" s="2205"/>
      <c r="D16" s="2205"/>
      <c r="F16" s="12">
        <f>+'IV.4.2.Pagos ARL A'!D21</f>
        <v>299387633.44</v>
      </c>
      <c r="G16" s="79">
        <f>+F16/$F$18</f>
        <v>4.1667952681723609E-2</v>
      </c>
    </row>
    <row r="17" spans="1:7">
      <c r="A17" s="2205"/>
      <c r="B17" s="2205"/>
      <c r="C17" s="2205"/>
      <c r="D17" s="2205"/>
      <c r="F17" s="12">
        <f>+'IV.4.2.Pagos ARL A'!F21</f>
        <v>5425877.3799999999</v>
      </c>
      <c r="G17" s="79">
        <f>+F17/$F$18</f>
        <v>7.551587863831523E-4</v>
      </c>
    </row>
    <row r="18" spans="1:7">
      <c r="A18" s="2205"/>
      <c r="B18" s="2205"/>
      <c r="C18" s="2205"/>
      <c r="D18" s="2205"/>
      <c r="F18" s="12">
        <f>SUM(F15:F17)</f>
        <v>7185081439.6099997</v>
      </c>
    </row>
    <row r="19" spans="1:7" ht="54.75" customHeight="1">
      <c r="A19" s="2205"/>
      <c r="B19" s="2205"/>
      <c r="C19" s="2205"/>
      <c r="D19" s="2205"/>
      <c r="F19" s="12"/>
    </row>
    <row r="31" spans="1:7">
      <c r="B31" s="1074"/>
      <c r="C31" s="1075"/>
      <c r="D31" s="35"/>
    </row>
    <row r="32" spans="1:7">
      <c r="B32" s="1074"/>
      <c r="C32" s="1075"/>
      <c r="D32" s="35"/>
    </row>
    <row r="33" spans="2:4">
      <c r="B33" s="1074"/>
      <c r="C33" s="1075"/>
      <c r="D33" s="35"/>
    </row>
    <row r="34" spans="2:4">
      <c r="B34" s="1074"/>
      <c r="C34" s="1075"/>
      <c r="D34" s="35"/>
    </row>
    <row r="35" spans="2:4">
      <c r="B35" s="1074"/>
      <c r="C35" s="1075"/>
      <c r="D35" s="35"/>
    </row>
    <row r="36" spans="2:4">
      <c r="B36" s="1076"/>
      <c r="C36" s="1077"/>
      <c r="D36" s="35"/>
    </row>
    <row r="37" spans="2:4">
      <c r="B37" s="1078"/>
      <c r="C37" s="1079"/>
      <c r="D37" s="35"/>
    </row>
    <row r="38" spans="2:4">
      <c r="B38" s="1078"/>
      <c r="C38" s="1079"/>
      <c r="D38" s="35"/>
    </row>
    <row r="39" spans="2:4">
      <c r="B39" s="1078"/>
      <c r="C39" s="1079"/>
      <c r="D39" s="35"/>
    </row>
    <row r="40" spans="2:4">
      <c r="B40" s="1078"/>
      <c r="C40" s="1079"/>
      <c r="D40" s="35"/>
    </row>
    <row r="41" spans="2:4">
      <c r="B41" s="1078"/>
      <c r="C41" s="1079"/>
      <c r="D41" s="35"/>
    </row>
    <row r="42" spans="2:4">
      <c r="B42" s="1078"/>
      <c r="C42" s="1079"/>
      <c r="D42" s="35"/>
    </row>
    <row r="43" spans="2:4">
      <c r="B43" s="1078"/>
      <c r="C43" s="1079"/>
      <c r="D43" s="35"/>
    </row>
    <row r="44" spans="2:4">
      <c r="B44" s="1078"/>
      <c r="C44" s="1079"/>
      <c r="D44" s="35"/>
    </row>
    <row r="45" spans="2:4">
      <c r="B45" s="1078"/>
      <c r="C45" s="1079"/>
      <c r="D45" s="35"/>
    </row>
    <row r="46" spans="2:4">
      <c r="B46" s="1078"/>
      <c r="C46" s="1079"/>
      <c r="D46" s="35"/>
    </row>
    <row r="47" spans="2:4">
      <c r="B47" s="1078"/>
      <c r="C47" s="1079"/>
      <c r="D47" s="35"/>
    </row>
    <row r="48" spans="2:4">
      <c r="B48" s="1078"/>
      <c r="C48" s="1079"/>
      <c r="D48" s="35"/>
    </row>
    <row r="49" spans="2:4">
      <c r="B49" s="1078"/>
      <c r="C49" s="1079"/>
      <c r="D49" s="35"/>
    </row>
    <row r="50" spans="2:4">
      <c r="B50" s="1078"/>
      <c r="C50" s="1079"/>
      <c r="D50" s="35"/>
    </row>
    <row r="51" spans="2:4">
      <c r="B51" s="1078"/>
      <c r="C51" s="1079"/>
      <c r="D51" s="35"/>
    </row>
    <row r="52" spans="2:4">
      <c r="B52" s="1078"/>
      <c r="C52" s="1079"/>
      <c r="D52" s="35"/>
    </row>
    <row r="53" spans="2:4">
      <c r="B53" s="1078"/>
      <c r="C53" s="1079"/>
      <c r="D53" s="35"/>
    </row>
    <row r="54" spans="2:4">
      <c r="B54" s="1078"/>
      <c r="C54" s="1079"/>
      <c r="D54" s="35"/>
    </row>
    <row r="55" spans="2:4">
      <c r="B55" s="1078"/>
      <c r="C55" s="1079"/>
      <c r="D55" s="35"/>
    </row>
    <row r="56" spans="2:4">
      <c r="B56" s="1078"/>
      <c r="C56" s="1079"/>
      <c r="D56" s="35"/>
    </row>
    <row r="57" spans="2:4">
      <c r="B57" s="1078"/>
      <c r="C57" s="1079"/>
      <c r="D57" s="35"/>
    </row>
    <row r="58" spans="2:4">
      <c r="B58" s="1078"/>
      <c r="C58" s="1079"/>
      <c r="D58" s="35"/>
    </row>
    <row r="59" spans="2:4">
      <c r="B59" s="1078"/>
      <c r="C59" s="1079"/>
      <c r="D59" s="35"/>
    </row>
    <row r="60" spans="2:4">
      <c r="B60" s="1078"/>
      <c r="C60" s="1079"/>
      <c r="D60" s="35"/>
    </row>
  </sheetData>
  <mergeCells count="1">
    <mergeCell ref="A6:D19"/>
  </mergeCells>
  <pageMargins left="0.7" right="0.7" top="0.75" bottom="0.75" header="0.3" footer="0.3"/>
  <pageSetup orientation="portrait"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7">
    <tabColor rgb="FF00B0F0"/>
  </sheetPr>
  <dimension ref="A1:M56"/>
  <sheetViews>
    <sheetView showGridLines="0" view="pageBreakPreview" topLeftCell="A7" zoomScale="70" zoomScaleNormal="100" zoomScaleSheetLayoutView="70" workbookViewId="0">
      <selection activeCell="A5" sqref="A5:H22"/>
    </sheetView>
  </sheetViews>
  <sheetFormatPr baseColWidth="10" defaultColWidth="11.42578125" defaultRowHeight="15"/>
  <cols>
    <col min="1" max="1" width="20.28515625" style="20" customWidth="1"/>
    <col min="2" max="2" width="26.28515625" style="20" customWidth="1"/>
    <col min="3" max="3" width="20" style="20" customWidth="1"/>
    <col min="4" max="4" width="23" style="20" customWidth="1"/>
    <col min="5" max="5" width="20.42578125" style="20" customWidth="1"/>
    <col min="6" max="6" width="23.42578125" style="20" customWidth="1"/>
    <col min="7" max="7" width="21.7109375" style="20" customWidth="1"/>
    <col min="8" max="8" width="24.42578125" style="20" customWidth="1"/>
    <col min="9" max="9" width="18.42578125" style="20" customWidth="1"/>
    <col min="10" max="10" width="21.140625" style="20" customWidth="1"/>
    <col min="11" max="11" width="19.28515625" style="20" customWidth="1"/>
    <col min="12" max="12" width="19.7109375" style="28" customWidth="1"/>
    <col min="13" max="13" width="14.28515625" style="20" customWidth="1"/>
    <col min="14" max="14" width="13.85546875" style="20" customWidth="1"/>
    <col min="15" max="16384" width="11.42578125" style="20"/>
  </cols>
  <sheetData>
    <row r="1" spans="1:13" customFormat="1" ht="64.5" customHeight="1">
      <c r="A1" s="2083" t="s">
        <v>768</v>
      </c>
      <c r="B1" s="2083"/>
      <c r="C1" s="2083"/>
      <c r="D1" s="2083"/>
      <c r="E1" s="2083"/>
      <c r="F1" s="2083"/>
      <c r="G1" s="2083"/>
      <c r="H1" s="2083"/>
      <c r="I1" s="2083"/>
      <c r="J1" s="2083"/>
      <c r="K1" s="2083"/>
      <c r="L1" s="98"/>
    </row>
    <row r="2" spans="1:13" s="1759" customFormat="1" ht="35.25" customHeight="1">
      <c r="A2" s="2194" t="str">
        <f>+'Resumen EEp'!O2</f>
        <v>Período:  Diciembre 2007 - Noviembre 2022</v>
      </c>
      <c r="B2" s="2194"/>
      <c r="C2" s="2194"/>
      <c r="D2" s="2194"/>
      <c r="E2" s="2194"/>
      <c r="F2" s="2194"/>
      <c r="G2" s="2194"/>
      <c r="H2" s="2194"/>
      <c r="I2" s="2194"/>
      <c r="J2" s="2194"/>
      <c r="K2" s="2194"/>
      <c r="L2" s="1876"/>
    </row>
    <row r="3" spans="1:13" customFormat="1" ht="12.75" customHeight="1">
      <c r="A3" s="361"/>
      <c r="B3" s="361"/>
      <c r="C3" s="361"/>
      <c r="D3" s="361"/>
      <c r="E3" s="361"/>
      <c r="F3" s="361"/>
      <c r="G3" s="361"/>
      <c r="H3" s="361"/>
      <c r="I3" s="361"/>
      <c r="J3" s="361"/>
      <c r="K3" s="361"/>
      <c r="L3" s="98"/>
    </row>
    <row r="4" spans="1:13" customFormat="1" ht="33" customHeight="1">
      <c r="A4" s="20"/>
      <c r="B4" s="2206" t="s">
        <v>92</v>
      </c>
      <c r="C4" s="2207"/>
      <c r="D4" s="2207"/>
      <c r="E4" s="2207"/>
      <c r="F4" s="2207"/>
      <c r="G4" s="2207"/>
      <c r="H4" s="2208"/>
      <c r="I4" s="20"/>
      <c r="J4" s="20"/>
      <c r="K4" s="20"/>
      <c r="L4" s="343"/>
    </row>
    <row r="5" spans="1:13" s="225" customFormat="1" ht="60" customHeight="1">
      <c r="A5" s="1877" t="s">
        <v>13</v>
      </c>
      <c r="B5" s="1878" t="s">
        <v>606</v>
      </c>
      <c r="C5" s="1878" t="s">
        <v>101</v>
      </c>
      <c r="D5" s="1878" t="s">
        <v>60</v>
      </c>
      <c r="E5" s="1878" t="s">
        <v>1115</v>
      </c>
      <c r="F5" s="1879" t="s">
        <v>607</v>
      </c>
      <c r="G5" s="1878" t="s">
        <v>1116</v>
      </c>
      <c r="H5" s="1880" t="s">
        <v>90</v>
      </c>
      <c r="I5" s="1491"/>
      <c r="J5" s="1491"/>
      <c r="K5" s="1491"/>
      <c r="L5" s="1491"/>
    </row>
    <row r="6" spans="1:13" s="154" customFormat="1" ht="18" customHeight="1">
      <c r="A6" s="1881">
        <v>2007</v>
      </c>
      <c r="B6" s="1882">
        <v>1635826213.1600001</v>
      </c>
      <c r="C6" s="1883">
        <f>B6/H6</f>
        <v>0.94578819961072813</v>
      </c>
      <c r="D6" s="1882">
        <v>70883463.600000009</v>
      </c>
      <c r="E6" s="1883">
        <f t="shared" ref="E6:E22" si="0">D6/H6</f>
        <v>4.0982802990368349E-2</v>
      </c>
      <c r="F6" s="1884">
        <v>22880747.219999999</v>
      </c>
      <c r="G6" s="1883">
        <f t="shared" ref="G6:G19" si="1">F6/H6</f>
        <v>1.3228997398903602E-2</v>
      </c>
      <c r="H6" s="1885">
        <f t="shared" ref="H6:H18" si="2">B6+D6+F6</f>
        <v>1729590423.98</v>
      </c>
      <c r="I6" s="381"/>
      <c r="J6" s="382"/>
      <c r="K6" s="384"/>
      <c r="L6" s="383"/>
      <c r="M6" s="220"/>
    </row>
    <row r="7" spans="1:13" s="154" customFormat="1" ht="18" customHeight="1">
      <c r="A7" s="1881">
        <v>2008</v>
      </c>
      <c r="B7" s="1884">
        <v>1581393650.8599999</v>
      </c>
      <c r="C7" s="1883">
        <f>B7/H7</f>
        <v>0.94890566872483018</v>
      </c>
      <c r="D7" s="1884">
        <v>68964104.809999987</v>
      </c>
      <c r="E7" s="1883">
        <f t="shared" si="0"/>
        <v>4.1381492809936499E-2</v>
      </c>
      <c r="F7" s="1884">
        <v>16186878.83</v>
      </c>
      <c r="G7" s="1883">
        <f t="shared" si="1"/>
        <v>9.7128384652334383E-3</v>
      </c>
      <c r="H7" s="1885">
        <f t="shared" si="2"/>
        <v>1666544634.4999998</v>
      </c>
      <c r="I7" s="381" t="s">
        <v>6</v>
      </c>
      <c r="J7" s="382"/>
      <c r="K7" s="384"/>
      <c r="L7" s="383"/>
      <c r="M7" s="220"/>
    </row>
    <row r="8" spans="1:13" s="154" customFormat="1" ht="18" customHeight="1">
      <c r="A8" s="1881">
        <v>2009</v>
      </c>
      <c r="B8" s="1882">
        <v>1687099942.1400001</v>
      </c>
      <c r="C8" s="1883">
        <f>B8/H8</f>
        <v>0.95230043356878247</v>
      </c>
      <c r="D8" s="1882">
        <v>73407508.640000001</v>
      </c>
      <c r="E8" s="1883">
        <f t="shared" si="0"/>
        <v>4.1435602336873975E-2</v>
      </c>
      <c r="F8" s="1884">
        <v>11097268.350000001</v>
      </c>
      <c r="G8" s="1883">
        <f t="shared" si="1"/>
        <v>6.263964094343601E-3</v>
      </c>
      <c r="H8" s="1885">
        <f t="shared" si="2"/>
        <v>1771604719.1300001</v>
      </c>
      <c r="I8" s="381"/>
      <c r="J8" s="382"/>
      <c r="K8" s="385"/>
      <c r="L8" s="383"/>
      <c r="M8" s="220"/>
    </row>
    <row r="9" spans="1:13" s="154" customFormat="1" ht="18" customHeight="1">
      <c r="A9" s="1881">
        <v>2010</v>
      </c>
      <c r="B9" s="1882">
        <v>1922473262.4300001</v>
      </c>
      <c r="C9" s="1883">
        <f>B9/H9</f>
        <v>0.95304420065592299</v>
      </c>
      <c r="D9" s="1882">
        <v>83809693.36999999</v>
      </c>
      <c r="E9" s="1883">
        <f t="shared" si="0"/>
        <v>4.1547699926951773E-2</v>
      </c>
      <c r="F9" s="1884">
        <v>10909175.590000002</v>
      </c>
      <c r="G9" s="1883">
        <f t="shared" si="1"/>
        <v>5.4080994171253009E-3</v>
      </c>
      <c r="H9" s="1885">
        <f t="shared" si="2"/>
        <v>2017192131.3899999</v>
      </c>
      <c r="I9" s="386"/>
      <c r="J9" s="382"/>
      <c r="K9" s="386"/>
      <c r="L9" s="383"/>
      <c r="M9" s="263"/>
    </row>
    <row r="10" spans="1:13" s="154" customFormat="1" ht="18" customHeight="1">
      <c r="A10" s="1881">
        <v>2011</v>
      </c>
      <c r="B10" s="1882">
        <v>2175109581.8400002</v>
      </c>
      <c r="C10" s="1883">
        <f t="shared" ref="C10:C22" si="3">B10/H10</f>
        <v>0.95103367657376847</v>
      </c>
      <c r="D10" s="1882">
        <v>94554070.570000008</v>
      </c>
      <c r="E10" s="1883">
        <f t="shared" si="0"/>
        <v>4.1342333333446481E-2</v>
      </c>
      <c r="F10" s="1884">
        <v>17436831.43</v>
      </c>
      <c r="G10" s="1883">
        <f t="shared" si="1"/>
        <v>7.623990092785026E-3</v>
      </c>
      <c r="H10" s="1885">
        <f t="shared" si="2"/>
        <v>2287100483.8400002</v>
      </c>
      <c r="I10" s="386"/>
      <c r="J10" s="382"/>
      <c r="K10" s="386"/>
      <c r="L10" s="383"/>
    </row>
    <row r="11" spans="1:13" s="154" customFormat="1" ht="18" customHeight="1">
      <c r="A11" s="1881">
        <v>2012</v>
      </c>
      <c r="B11" s="1882">
        <v>2411674911.5</v>
      </c>
      <c r="C11" s="1883">
        <f t="shared" si="3"/>
        <v>0.95211214546597178</v>
      </c>
      <c r="D11" s="1882">
        <v>104789518.08999999</v>
      </c>
      <c r="E11" s="1883">
        <f t="shared" si="0"/>
        <v>4.1370158314148531E-2</v>
      </c>
      <c r="F11" s="1884">
        <v>16509152.34</v>
      </c>
      <c r="G11" s="1883">
        <f t="shared" si="1"/>
        <v>6.5176962198795789E-3</v>
      </c>
      <c r="H11" s="1885">
        <f t="shared" si="2"/>
        <v>2532973581.9300003</v>
      </c>
      <c r="I11" s="387"/>
      <c r="J11" s="388"/>
      <c r="K11" s="386"/>
      <c r="L11" s="383"/>
    </row>
    <row r="12" spans="1:13" s="154" customFormat="1" ht="18" customHeight="1">
      <c r="A12" s="1881">
        <v>2013</v>
      </c>
      <c r="B12" s="1882">
        <v>2663186569.8199997</v>
      </c>
      <c r="C12" s="1883">
        <f t="shared" si="3"/>
        <v>0.95177416884053523</v>
      </c>
      <c r="D12" s="1882">
        <v>115834844.37000003</v>
      </c>
      <c r="E12" s="1883">
        <f t="shared" si="0"/>
        <v>4.1397254691953878E-2</v>
      </c>
      <c r="F12" s="1884">
        <v>19107235.449999999</v>
      </c>
      <c r="G12" s="1883">
        <f t="shared" si="1"/>
        <v>6.8285764675109885E-3</v>
      </c>
      <c r="H12" s="1885">
        <f t="shared" si="2"/>
        <v>2798128649.6399994</v>
      </c>
      <c r="J12" s="388"/>
      <c r="K12" s="386"/>
      <c r="L12" s="383"/>
    </row>
    <row r="13" spans="1:13" s="154" customFormat="1" ht="18" customHeight="1">
      <c r="A13" s="1881">
        <v>2014</v>
      </c>
      <c r="B13" s="1882">
        <v>3005088863.5</v>
      </c>
      <c r="C13" s="1883">
        <f t="shared" si="3"/>
        <v>0.95169285075746779</v>
      </c>
      <c r="D13" s="1882">
        <v>131454109.10000002</v>
      </c>
      <c r="E13" s="1883">
        <f t="shared" si="0"/>
        <v>4.1630694304146058E-2</v>
      </c>
      <c r="F13" s="1884">
        <v>21081739.099999998</v>
      </c>
      <c r="G13" s="1883">
        <f t="shared" si="1"/>
        <v>6.6764549383862741E-3</v>
      </c>
      <c r="H13" s="1885">
        <f t="shared" si="2"/>
        <v>3157624711.6999998</v>
      </c>
      <c r="K13" s="386"/>
      <c r="L13" s="383"/>
    </row>
    <row r="14" spans="1:13" s="154" customFormat="1" ht="18" customHeight="1">
      <c r="A14" s="1881">
        <v>2015</v>
      </c>
      <c r="B14" s="1882">
        <v>3382710516.6399999</v>
      </c>
      <c r="C14" s="1883">
        <f t="shared" si="3"/>
        <v>0.95338904993406337</v>
      </c>
      <c r="D14" s="1882">
        <v>147262666.77000001</v>
      </c>
      <c r="E14" s="1883">
        <f t="shared" si="0"/>
        <v>4.1504767632928548E-2</v>
      </c>
      <c r="F14" s="1884">
        <v>18117196.77</v>
      </c>
      <c r="G14" s="1883">
        <f t="shared" si="1"/>
        <v>5.106182433008059E-3</v>
      </c>
      <c r="H14" s="1885">
        <f t="shared" si="2"/>
        <v>3548090380.1799998</v>
      </c>
      <c r="I14" s="375"/>
      <c r="J14" s="382"/>
      <c r="K14" s="386"/>
      <c r="L14" s="383"/>
    </row>
    <row r="15" spans="1:13" s="154" customFormat="1" ht="18" customHeight="1">
      <c r="A15" s="1881">
        <v>2016</v>
      </c>
      <c r="B15" s="1882">
        <v>3862688790.9599996</v>
      </c>
      <c r="C15" s="1883">
        <f t="shared" si="3"/>
        <v>0.95416022594621486</v>
      </c>
      <c r="D15" s="1882">
        <v>168521814.59</v>
      </c>
      <c r="E15" s="1883">
        <f t="shared" si="0"/>
        <v>4.1628208066458665E-2</v>
      </c>
      <c r="F15" s="1884">
        <v>17049514.629999999</v>
      </c>
      <c r="G15" s="1883">
        <f t="shared" si="1"/>
        <v>4.2115659873264068E-3</v>
      </c>
      <c r="H15" s="1885">
        <f t="shared" si="2"/>
        <v>4048260120.1799998</v>
      </c>
      <c r="I15" s="233"/>
      <c r="J15" s="382"/>
      <c r="K15" s="389"/>
      <c r="L15" s="383"/>
    </row>
    <row r="16" spans="1:13" s="154" customFormat="1" ht="18" customHeight="1">
      <c r="A16" s="1881">
        <v>2017</v>
      </c>
      <c r="B16" s="1882">
        <v>4365095869.0900002</v>
      </c>
      <c r="C16" s="1883">
        <f t="shared" si="3"/>
        <v>0.95451833422211996</v>
      </c>
      <c r="D16" s="1882">
        <v>189049670.72999999</v>
      </c>
      <c r="E16" s="1883">
        <f t="shared" si="0"/>
        <v>4.1339613653905587E-2</v>
      </c>
      <c r="F16" s="1884">
        <v>18941966.82</v>
      </c>
      <c r="G16" s="1883">
        <f t="shared" si="1"/>
        <v>4.1420521239746181E-3</v>
      </c>
      <c r="H16" s="1885">
        <f t="shared" si="2"/>
        <v>4573087506.6399994</v>
      </c>
      <c r="I16" s="235"/>
      <c r="J16" s="235"/>
      <c r="K16" s="235"/>
      <c r="L16" s="383"/>
      <c r="M16" s="235"/>
    </row>
    <row r="17" spans="1:13" s="154" customFormat="1" ht="18" customHeight="1">
      <c r="A17" s="1881">
        <v>2018</v>
      </c>
      <c r="B17" s="1882">
        <v>4960308050.1199999</v>
      </c>
      <c r="C17" s="1883">
        <f t="shared" si="3"/>
        <v>0.95442170562015738</v>
      </c>
      <c r="D17" s="1882">
        <v>216582431.09999999</v>
      </c>
      <c r="E17" s="1883">
        <f t="shared" si="0"/>
        <v>4.1673011274535959E-2</v>
      </c>
      <c r="F17" s="1884">
        <v>20296486.460000001</v>
      </c>
      <c r="G17" s="1883">
        <f t="shared" si="1"/>
        <v>3.9052831053065342E-3</v>
      </c>
      <c r="H17" s="1885">
        <f t="shared" si="2"/>
        <v>5197186967.6800003</v>
      </c>
      <c r="I17" s="235"/>
      <c r="J17" s="235"/>
      <c r="K17" s="235"/>
      <c r="L17" s="383"/>
      <c r="M17" s="235"/>
    </row>
    <row r="18" spans="1:13" s="154" customFormat="1" ht="18" customHeight="1">
      <c r="A18" s="1881">
        <v>2019</v>
      </c>
      <c r="B18" s="1882">
        <v>5454398175.96</v>
      </c>
      <c r="C18" s="1883">
        <f t="shared" si="3"/>
        <v>0.95509227720429402</v>
      </c>
      <c r="D18" s="1882">
        <v>236137407.19999999</v>
      </c>
      <c r="E18" s="1883">
        <f t="shared" si="0"/>
        <v>4.13488356918627E-2</v>
      </c>
      <c r="F18" s="1884">
        <v>20324305.609999999</v>
      </c>
      <c r="G18" s="1883">
        <f t="shared" si="1"/>
        <v>3.5588871038433815E-3</v>
      </c>
      <c r="H18" s="1885">
        <f t="shared" si="2"/>
        <v>5710859888.7699995</v>
      </c>
      <c r="I18" s="235"/>
      <c r="J18" s="235"/>
      <c r="K18" s="235"/>
      <c r="L18" s="383"/>
      <c r="M18" s="235"/>
    </row>
    <row r="19" spans="1:13" s="154" customFormat="1" ht="18" customHeight="1">
      <c r="A19" s="1881">
        <v>2020</v>
      </c>
      <c r="B19" s="1882">
        <v>5371768693.4499998</v>
      </c>
      <c r="C19" s="1883">
        <f t="shared" si="3"/>
        <v>0.95732388446010375</v>
      </c>
      <c r="D19" s="1882">
        <v>233752220.31999999</v>
      </c>
      <c r="E19" s="1883">
        <f t="shared" si="0"/>
        <v>4.1657896370477683E-2</v>
      </c>
      <c r="F19" s="1884">
        <v>5713466.4100000001</v>
      </c>
      <c r="G19" s="1883">
        <f t="shared" si="1"/>
        <v>1.0182191694186051E-3</v>
      </c>
      <c r="H19" s="1885">
        <f>B19+D19+F19</f>
        <v>5611234380.1799994</v>
      </c>
      <c r="I19" s="235"/>
      <c r="J19" s="235"/>
      <c r="K19" s="235"/>
      <c r="L19" s="390"/>
      <c r="M19" s="235"/>
    </row>
    <row r="20" spans="1:13" s="154" customFormat="1" ht="18" customHeight="1">
      <c r="A20" s="1881">
        <f>+'Resumen EEp'!O9</f>
        <v>2021</v>
      </c>
      <c r="B20" s="1882">
        <v>6220465761.29</v>
      </c>
      <c r="C20" s="1883">
        <f>B20/H20</f>
        <v>0.95737338828337348</v>
      </c>
      <c r="D20" s="1882">
        <v>270679156.31999999</v>
      </c>
      <c r="E20" s="1883">
        <f>D20/H20</f>
        <v>4.1659424063773424E-2</v>
      </c>
      <c r="F20" s="1884">
        <v>6284233.25</v>
      </c>
      <c r="G20" s="1883">
        <f>F20/H20</f>
        <v>9.6718765285316258E-4</v>
      </c>
      <c r="H20" s="1885">
        <f>B20+D20+F20</f>
        <v>6497429150.8599997</v>
      </c>
      <c r="I20" s="235"/>
      <c r="J20" s="235"/>
      <c r="K20" s="235"/>
      <c r="L20" s="391"/>
      <c r="M20" s="235"/>
    </row>
    <row r="21" spans="1:13" s="154" customFormat="1" ht="18" customHeight="1">
      <c r="A21" s="1881" t="str">
        <f>+'Resumen EEp'!O6</f>
        <v>Ene - Nov. 2022</v>
      </c>
      <c r="B21" s="1882">
        <f>+'Resumen EEp'!H93</f>
        <v>6880267928.79</v>
      </c>
      <c r="C21" s="1883">
        <f>B21/H21</f>
        <v>0.95757688853189327</v>
      </c>
      <c r="D21" s="1882">
        <f>+'Resumen EEp'!H94</f>
        <v>299387633.44</v>
      </c>
      <c r="E21" s="1883">
        <f>D21/H21</f>
        <v>4.1667952681723609E-2</v>
      </c>
      <c r="F21" s="1884">
        <f>+'Resumen EEp'!H95</f>
        <v>5425877.3799999999</v>
      </c>
      <c r="G21" s="1883">
        <f>F21/H21</f>
        <v>7.551587863831523E-4</v>
      </c>
      <c r="H21" s="1885">
        <f>B21+D21+F21</f>
        <v>7185081439.6099997</v>
      </c>
      <c r="I21" s="235"/>
      <c r="J21" s="235"/>
      <c r="K21" s="235"/>
      <c r="L21" s="391"/>
      <c r="M21" s="235"/>
    </row>
    <row r="22" spans="1:13" s="155" customFormat="1" ht="25.5" customHeight="1">
      <c r="A22" s="1886" t="s">
        <v>1</v>
      </c>
      <c r="B22" s="1887">
        <f>SUM(B6:B21)</f>
        <v>57579556781.549995</v>
      </c>
      <c r="C22" s="1888">
        <f t="shared" si="3"/>
        <v>0.95437855727092347</v>
      </c>
      <c r="D22" s="1887">
        <f>SUM(D6:D21)</f>
        <v>2505070313.02</v>
      </c>
      <c r="E22" s="1888">
        <f t="shared" si="0"/>
        <v>4.1521427479419545E-2</v>
      </c>
      <c r="F22" s="1887">
        <f>SUM(F6:F21)</f>
        <v>247362075.64000002</v>
      </c>
      <c r="G22" s="1888">
        <f>F22/H22</f>
        <v>4.1000152496569672E-3</v>
      </c>
      <c r="H22" s="1889">
        <f>SUM(H6:H21)</f>
        <v>60331989170.209999</v>
      </c>
      <c r="I22" s="236"/>
      <c r="J22" s="236"/>
      <c r="K22" s="236"/>
      <c r="L22" s="391"/>
      <c r="M22" s="235"/>
    </row>
    <row r="23" spans="1:13" customFormat="1" ht="18.75">
      <c r="B23" s="10"/>
      <c r="C23" s="10"/>
      <c r="D23" s="10"/>
      <c r="E23" s="10"/>
      <c r="F23" s="10"/>
      <c r="G23" s="12"/>
      <c r="H23" s="12"/>
      <c r="I23" s="12"/>
      <c r="J23" s="12"/>
      <c r="K23" s="12"/>
      <c r="L23" s="391"/>
      <c r="M23" s="235"/>
    </row>
    <row r="24" spans="1:13" customFormat="1" ht="18.75">
      <c r="B24" s="79"/>
      <c r="C24" s="79"/>
      <c r="D24" s="79"/>
      <c r="E24" s="79"/>
      <c r="F24" s="79"/>
      <c r="G24" s="12"/>
      <c r="H24" s="12"/>
      <c r="I24" s="12"/>
      <c r="J24" s="12"/>
      <c r="K24" s="12"/>
      <c r="L24" s="236"/>
      <c r="M24" s="236"/>
    </row>
    <row r="25" spans="1:13" customFormat="1">
      <c r="C25" s="12"/>
      <c r="D25" s="12"/>
      <c r="E25" s="12"/>
      <c r="F25" s="12"/>
      <c r="G25" s="12"/>
      <c r="H25" s="12"/>
      <c r="I25" s="12"/>
      <c r="J25" s="12"/>
      <c r="K25" s="12"/>
      <c r="L25" s="344"/>
      <c r="M25" s="12"/>
    </row>
    <row r="26" spans="1:13" customFormat="1">
      <c r="C26" s="12"/>
      <c r="D26" s="12"/>
      <c r="E26" s="12"/>
      <c r="F26" s="12"/>
      <c r="G26" s="12"/>
      <c r="H26" s="12"/>
      <c r="I26" s="12"/>
      <c r="J26" s="12"/>
      <c r="K26" s="12"/>
      <c r="L26" s="344"/>
      <c r="M26" s="12"/>
    </row>
    <row r="27" spans="1:13" customFormat="1">
      <c r="C27" s="12"/>
      <c r="D27" s="12"/>
      <c r="E27" s="12"/>
      <c r="F27" s="12"/>
      <c r="G27" s="12"/>
      <c r="H27" s="12"/>
      <c r="I27" s="12"/>
      <c r="J27" s="12"/>
      <c r="K27" s="12"/>
      <c r="L27" s="345"/>
      <c r="M27" s="12"/>
    </row>
    <row r="28" spans="1:13" customFormat="1">
      <c r="C28" s="12"/>
      <c r="D28" s="12"/>
      <c r="E28" s="12"/>
      <c r="F28" s="12"/>
      <c r="G28" s="12"/>
      <c r="H28" s="12"/>
      <c r="I28" s="12"/>
      <c r="J28" s="12"/>
      <c r="K28" s="12"/>
      <c r="L28" s="234"/>
      <c r="M28" s="12"/>
    </row>
    <row r="29" spans="1:13" customFormat="1">
      <c r="C29" s="12"/>
      <c r="D29" s="12"/>
      <c r="E29" s="12"/>
      <c r="F29" s="12"/>
      <c r="G29" s="12"/>
      <c r="H29" s="12"/>
      <c r="I29" s="12"/>
      <c r="J29" s="12"/>
      <c r="K29" s="12"/>
      <c r="L29" s="234"/>
      <c r="M29" s="12"/>
    </row>
    <row r="30" spans="1:13" customFormat="1">
      <c r="C30" s="12"/>
      <c r="D30" s="12"/>
      <c r="E30" s="12"/>
      <c r="F30" s="12"/>
      <c r="G30" s="12"/>
      <c r="H30" s="12"/>
      <c r="I30" s="12"/>
      <c r="J30" s="12"/>
      <c r="K30" s="12"/>
      <c r="L30" s="234"/>
      <c r="M30" s="12"/>
    </row>
    <row r="31" spans="1:13" customFormat="1">
      <c r="C31" s="12"/>
      <c r="D31" s="12"/>
      <c r="E31" s="12"/>
      <c r="F31" s="12"/>
      <c r="G31" s="12"/>
      <c r="H31" s="12"/>
      <c r="I31" s="12"/>
      <c r="J31" s="12"/>
      <c r="K31" s="12"/>
      <c r="L31" s="234"/>
      <c r="M31" s="12"/>
    </row>
    <row r="32" spans="1:13" customFormat="1">
      <c r="C32" s="12"/>
      <c r="D32" s="12"/>
      <c r="E32" s="12"/>
      <c r="F32" s="12"/>
      <c r="G32" s="12"/>
      <c r="H32" s="12"/>
      <c r="I32" s="12"/>
      <c r="J32" s="12"/>
      <c r="K32" s="12"/>
      <c r="L32" s="234"/>
      <c r="M32" s="12"/>
    </row>
    <row r="33" spans="3:13" customFormat="1">
      <c r="C33" s="12"/>
      <c r="D33" s="12"/>
      <c r="E33" s="12"/>
      <c r="F33" s="12"/>
      <c r="G33" s="12"/>
      <c r="H33" s="12"/>
      <c r="I33" s="12"/>
      <c r="J33" s="12"/>
      <c r="K33" s="12"/>
      <c r="L33" s="234"/>
      <c r="M33" s="12"/>
    </row>
    <row r="34" spans="3:13" customFormat="1">
      <c r="C34" s="12"/>
      <c r="D34" s="12"/>
      <c r="E34" s="12"/>
      <c r="F34" s="12"/>
      <c r="G34" s="12"/>
      <c r="H34" s="12"/>
      <c r="I34" s="12"/>
      <c r="J34" s="12"/>
      <c r="K34" s="12"/>
      <c r="L34" s="234"/>
      <c r="M34" s="12"/>
    </row>
    <row r="35" spans="3:13" customFormat="1">
      <c r="C35" s="12"/>
      <c r="D35" s="12"/>
      <c r="E35" s="12"/>
      <c r="F35" s="12"/>
      <c r="G35" s="12"/>
      <c r="H35" s="12"/>
      <c r="I35" s="12"/>
      <c r="J35" s="12"/>
      <c r="K35" s="12"/>
      <c r="L35" s="234"/>
      <c r="M35" s="12"/>
    </row>
    <row r="36" spans="3:13" customFormat="1">
      <c r="C36" s="12"/>
      <c r="D36" s="12"/>
      <c r="E36" s="12"/>
      <c r="F36" s="12"/>
      <c r="G36" s="12"/>
      <c r="H36" s="12"/>
      <c r="I36" s="12"/>
      <c r="J36" s="12"/>
      <c r="K36" s="12"/>
      <c r="L36" s="234"/>
      <c r="M36" s="12"/>
    </row>
    <row r="37" spans="3:13" customFormat="1">
      <c r="C37" s="12"/>
      <c r="D37" s="12"/>
      <c r="E37" s="12"/>
      <c r="F37" s="12"/>
      <c r="G37" s="12"/>
      <c r="H37" s="12"/>
      <c r="I37" s="12"/>
      <c r="J37" s="12"/>
      <c r="K37" s="12"/>
      <c r="L37" s="234"/>
      <c r="M37" s="12"/>
    </row>
    <row r="38" spans="3:13" customFormat="1">
      <c r="C38" s="12"/>
      <c r="D38" s="12"/>
      <c r="E38" s="12"/>
      <c r="F38" s="12"/>
      <c r="G38" s="12"/>
      <c r="H38" s="12"/>
      <c r="I38" s="12"/>
      <c r="J38" s="12"/>
      <c r="K38" s="12"/>
      <c r="L38" s="234"/>
      <c r="M38" s="12"/>
    </row>
    <row r="39" spans="3:13" customFormat="1">
      <c r="C39" s="12"/>
      <c r="D39" s="12"/>
      <c r="E39" s="12"/>
      <c r="F39" s="12"/>
      <c r="G39" s="12"/>
      <c r="H39" s="12"/>
      <c r="J39" s="41"/>
      <c r="K39" s="41"/>
      <c r="L39" s="234"/>
      <c r="M39" s="12"/>
    </row>
    <row r="40" spans="3:13" customFormat="1">
      <c r="C40" s="12"/>
      <c r="D40" s="12"/>
      <c r="E40" s="12"/>
      <c r="F40" s="12"/>
      <c r="G40" s="12"/>
      <c r="H40" s="12"/>
      <c r="J40" s="41"/>
      <c r="K40" s="41"/>
      <c r="L40" s="234"/>
      <c r="M40" s="12"/>
    </row>
    <row r="41" spans="3:13" customFormat="1">
      <c r="C41" s="12"/>
      <c r="D41" s="12"/>
      <c r="E41" s="12"/>
      <c r="F41" s="12"/>
      <c r="G41" s="12"/>
      <c r="H41" s="12"/>
      <c r="J41" s="41"/>
      <c r="K41" s="41"/>
      <c r="L41" s="98"/>
    </row>
    <row r="42" spans="3:13" customFormat="1" ht="39" customHeight="1">
      <c r="J42" s="41"/>
      <c r="K42" s="41"/>
      <c r="L42" s="98"/>
    </row>
    <row r="43" spans="3:13" customFormat="1">
      <c r="J43" s="41"/>
      <c r="K43" s="41"/>
      <c r="L43" s="98"/>
    </row>
    <row r="44" spans="3:13" customFormat="1">
      <c r="J44" s="41"/>
      <c r="K44" s="41"/>
      <c r="L44" s="98"/>
    </row>
    <row r="45" spans="3:13" customFormat="1">
      <c r="J45" s="41"/>
      <c r="K45" s="41"/>
      <c r="L45" s="98"/>
    </row>
    <row r="46" spans="3:13" customFormat="1">
      <c r="J46" s="41"/>
      <c r="K46" s="41"/>
      <c r="L46" s="98"/>
    </row>
    <row r="47" spans="3:13" customFormat="1">
      <c r="J47" s="41"/>
      <c r="K47" s="41"/>
      <c r="L47" s="98"/>
    </row>
    <row r="48" spans="3:13" customFormat="1">
      <c r="J48" s="41"/>
      <c r="K48" s="41"/>
      <c r="L48" s="98"/>
    </row>
    <row r="49" spans="1:13" customFormat="1">
      <c r="J49" s="41"/>
      <c r="K49" s="41"/>
      <c r="L49" s="98"/>
    </row>
    <row r="50" spans="1:13" customFormat="1">
      <c r="J50" s="41"/>
      <c r="K50" s="41"/>
      <c r="L50" s="98"/>
    </row>
    <row r="51" spans="1:13" customFormat="1">
      <c r="J51" s="41"/>
      <c r="K51" s="41"/>
      <c r="L51" s="98"/>
    </row>
    <row r="52" spans="1:13" customFormat="1">
      <c r="J52" s="41"/>
      <c r="K52" s="41"/>
      <c r="L52" s="98"/>
    </row>
    <row r="53" spans="1:13" customFormat="1">
      <c r="J53" s="41"/>
      <c r="K53" s="41"/>
      <c r="L53" s="98"/>
    </row>
    <row r="54" spans="1:13">
      <c r="A54"/>
      <c r="B54"/>
      <c r="C54"/>
      <c r="D54"/>
      <c r="E54"/>
      <c r="F54"/>
      <c r="G54"/>
      <c r="H54"/>
      <c r="L54" s="98"/>
      <c r="M54"/>
    </row>
    <row r="55" spans="1:13">
      <c r="A55"/>
      <c r="B55"/>
      <c r="C55"/>
      <c r="D55"/>
      <c r="E55"/>
      <c r="F55"/>
      <c r="G55"/>
      <c r="H55"/>
      <c r="L55" s="98"/>
      <c r="M55"/>
    </row>
    <row r="56" spans="1:13">
      <c r="A56"/>
      <c r="B56"/>
      <c r="C56"/>
      <c r="D56"/>
      <c r="E56"/>
      <c r="F56"/>
      <c r="G56"/>
      <c r="H56"/>
    </row>
  </sheetData>
  <mergeCells count="3">
    <mergeCell ref="A1:K1"/>
    <mergeCell ref="B4:H4"/>
    <mergeCell ref="A2:K2"/>
  </mergeCells>
  <conditionalFormatting sqref="B18:H21">
    <cfRule type="cellIs" dxfId="211" priority="1" operator="equal">
      <formula>0</formula>
    </cfRule>
  </conditionalFormatting>
  <printOptions horizontalCentered="1"/>
  <pageMargins left="0.39370078740157483" right="0.39370078740157483" top="0.23622047244094491" bottom="0.23622047244094491" header="0.31496062992125984" footer="0.31496062992125984"/>
  <pageSetup scale="50" orientation="landscape" r:id="rId1"/>
  <drawing r:id="rId2"/>
  <tableParts count="1">
    <tablePart r:id="rId3"/>
  </tablePart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tabColor theme="9" tint="-0.249977111117893"/>
    <pageSetUpPr fitToPage="1"/>
  </sheetPr>
  <dimension ref="A1:Q77"/>
  <sheetViews>
    <sheetView showGridLines="0" view="pageBreakPreview" topLeftCell="B1" zoomScale="55" zoomScaleNormal="100" zoomScaleSheetLayoutView="55" zoomScalePageLayoutView="62" workbookViewId="0">
      <selection activeCell="I19" sqref="A4:I19"/>
    </sheetView>
  </sheetViews>
  <sheetFormatPr baseColWidth="10" defaultColWidth="11.42578125" defaultRowHeight="21"/>
  <cols>
    <col min="1" max="1" width="0" style="191" hidden="1" customWidth="1"/>
    <col min="2" max="2" width="20.140625" style="41" customWidth="1"/>
    <col min="3" max="3" width="25.85546875" style="41" customWidth="1"/>
    <col min="4" max="4" width="28.85546875" style="41" customWidth="1"/>
    <col min="5" max="5" width="28.28515625" style="41" customWidth="1"/>
    <col min="6" max="6" width="21.5703125" style="41" customWidth="1"/>
    <col min="7" max="7" width="23.5703125" style="41" customWidth="1"/>
    <col min="8" max="8" width="24.7109375" style="41" customWidth="1"/>
    <col min="9" max="9" width="26.42578125" style="41" customWidth="1"/>
    <col min="10" max="10" width="25" style="41" customWidth="1"/>
    <col min="11" max="11" width="5.7109375" style="73" customWidth="1"/>
    <col min="12" max="13" width="11.42578125" style="156"/>
    <col min="14" max="14" width="9.5703125" style="156" customWidth="1"/>
    <col min="15" max="15" width="11.42578125" style="156"/>
    <col min="16" max="16" width="11.42578125" style="41"/>
    <col min="17" max="17" width="18.7109375" style="41" bestFit="1" customWidth="1"/>
    <col min="18" max="16384" width="11.42578125" style="41"/>
  </cols>
  <sheetData>
    <row r="1" spans="1:15" s="191" customFormat="1" ht="86.25" customHeight="1">
      <c r="B1" s="2067" t="s">
        <v>737</v>
      </c>
      <c r="C1" s="2067"/>
      <c r="D1" s="2067"/>
      <c r="E1" s="2067"/>
      <c r="F1" s="2067"/>
      <c r="G1" s="2067"/>
      <c r="H1" s="2067"/>
      <c r="I1" s="2067"/>
      <c r="J1" s="2067"/>
      <c r="K1" s="73"/>
      <c r="L1" s="156"/>
      <c r="M1" s="156"/>
      <c r="N1" s="156"/>
      <c r="O1" s="156"/>
    </row>
    <row r="2" spans="1:15" ht="43.5" customHeight="1">
      <c r="B2" s="2068" t="str">
        <f>+'Resumen EEp'!O4</f>
        <v>Período:  Diciembre 2008 - Noviembre 2022</v>
      </c>
      <c r="C2" s="2068"/>
      <c r="D2" s="2068"/>
      <c r="E2" s="2068"/>
      <c r="F2" s="2068"/>
      <c r="G2" s="2068"/>
      <c r="H2" s="2068"/>
      <c r="I2" s="2068"/>
      <c r="J2" s="2068"/>
    </row>
    <row r="3" spans="1:15" ht="27" customHeight="1">
      <c r="B3" s="144"/>
      <c r="C3" s="144"/>
      <c r="D3" s="144"/>
      <c r="E3" s="144"/>
      <c r="F3" s="144"/>
      <c r="G3" s="144"/>
      <c r="H3" s="144"/>
      <c r="I3" s="144"/>
      <c r="J3" s="144"/>
    </row>
    <row r="4" spans="1:15" s="25" customFormat="1" ht="55.5" customHeight="1">
      <c r="A4" s="215"/>
      <c r="B4" s="1782" t="s">
        <v>11</v>
      </c>
      <c r="C4" s="1761" t="s">
        <v>1073</v>
      </c>
      <c r="D4" s="1783" t="s">
        <v>1074</v>
      </c>
      <c r="E4" s="1784" t="s">
        <v>295</v>
      </c>
      <c r="F4" s="1783" t="s">
        <v>1075</v>
      </c>
      <c r="G4" s="1783" t="s">
        <v>1076</v>
      </c>
      <c r="H4" s="1784" t="s">
        <v>261</v>
      </c>
      <c r="I4" s="1761" t="s">
        <v>285</v>
      </c>
      <c r="J4" s="41"/>
      <c r="K4" s="99"/>
      <c r="L4" s="196"/>
      <c r="M4" s="196"/>
      <c r="N4" s="196"/>
      <c r="O4" s="196"/>
    </row>
    <row r="5" spans="1:15" ht="24" customHeight="1">
      <c r="A5" s="191">
        <v>2008</v>
      </c>
      <c r="B5" s="786" t="s">
        <v>202</v>
      </c>
      <c r="C5" s="785">
        <v>169198</v>
      </c>
      <c r="D5" s="783">
        <v>376240</v>
      </c>
      <c r="E5" s="788">
        <f t="shared" ref="E5:E11" si="0">C5+D5</f>
        <v>545438</v>
      </c>
      <c r="F5" s="785">
        <v>320751</v>
      </c>
      <c r="G5" s="783">
        <v>358454</v>
      </c>
      <c r="H5" s="784">
        <f t="shared" ref="H5:H11" si="1">F5+G5</f>
        <v>679205</v>
      </c>
      <c r="I5" s="788">
        <f t="shared" ref="I5:I11" si="2">E5+H5</f>
        <v>1224643</v>
      </c>
      <c r="K5" s="175"/>
    </row>
    <row r="6" spans="1:15" ht="23.25">
      <c r="A6" s="191">
        <v>2009</v>
      </c>
      <c r="B6" s="787" t="s">
        <v>190</v>
      </c>
      <c r="C6" s="785">
        <v>213701</v>
      </c>
      <c r="D6" s="783">
        <v>401930</v>
      </c>
      <c r="E6" s="788">
        <f t="shared" si="0"/>
        <v>615631</v>
      </c>
      <c r="F6" s="785">
        <v>408348</v>
      </c>
      <c r="G6" s="783">
        <v>380246</v>
      </c>
      <c r="H6" s="784">
        <f t="shared" si="1"/>
        <v>788594</v>
      </c>
      <c r="I6" s="788">
        <f t="shared" si="2"/>
        <v>1404225</v>
      </c>
      <c r="K6" s="175"/>
    </row>
    <row r="7" spans="1:15" ht="23.25" customHeight="1">
      <c r="A7" s="191">
        <v>2010</v>
      </c>
      <c r="B7" s="786" t="s">
        <v>191</v>
      </c>
      <c r="C7" s="785">
        <v>328922</v>
      </c>
      <c r="D7" s="783">
        <v>575714</v>
      </c>
      <c r="E7" s="788">
        <f t="shared" si="0"/>
        <v>904636</v>
      </c>
      <c r="F7" s="785">
        <v>574328</v>
      </c>
      <c r="G7" s="783">
        <v>534822</v>
      </c>
      <c r="H7" s="784">
        <f t="shared" si="1"/>
        <v>1109150</v>
      </c>
      <c r="I7" s="788">
        <f t="shared" si="2"/>
        <v>2013786</v>
      </c>
      <c r="K7" s="175"/>
      <c r="L7" s="178"/>
    </row>
    <row r="8" spans="1:15" ht="23.25" customHeight="1">
      <c r="A8" s="191">
        <v>2011</v>
      </c>
      <c r="B8" s="787" t="s">
        <v>192</v>
      </c>
      <c r="C8" s="785">
        <v>319816</v>
      </c>
      <c r="D8" s="783">
        <v>579358</v>
      </c>
      <c r="E8" s="788">
        <f t="shared" si="0"/>
        <v>899174</v>
      </c>
      <c r="F8" s="785">
        <v>563959</v>
      </c>
      <c r="G8" s="783">
        <v>540294</v>
      </c>
      <c r="H8" s="784">
        <f t="shared" si="1"/>
        <v>1104253</v>
      </c>
      <c r="I8" s="788">
        <f t="shared" si="2"/>
        <v>2003427</v>
      </c>
      <c r="K8" s="175"/>
      <c r="L8" s="178"/>
    </row>
    <row r="9" spans="1:15" ht="23.25">
      <c r="A9" s="191">
        <v>2012</v>
      </c>
      <c r="B9" s="786" t="s">
        <v>203</v>
      </c>
      <c r="C9" s="785">
        <v>446880</v>
      </c>
      <c r="D9" s="783">
        <v>584446</v>
      </c>
      <c r="E9" s="788">
        <f t="shared" si="0"/>
        <v>1031326</v>
      </c>
      <c r="F9" s="785">
        <v>731160</v>
      </c>
      <c r="G9" s="783">
        <v>540865</v>
      </c>
      <c r="H9" s="784">
        <f t="shared" si="1"/>
        <v>1272025</v>
      </c>
      <c r="I9" s="788">
        <f t="shared" si="2"/>
        <v>2303351</v>
      </c>
      <c r="K9" s="175"/>
    </row>
    <row r="10" spans="1:15" ht="23.25">
      <c r="A10" s="191">
        <v>2013</v>
      </c>
      <c r="B10" s="787" t="s">
        <v>214</v>
      </c>
      <c r="C10" s="785">
        <v>625451</v>
      </c>
      <c r="D10" s="783">
        <v>617980</v>
      </c>
      <c r="E10" s="788">
        <f t="shared" si="0"/>
        <v>1243431</v>
      </c>
      <c r="F10" s="785">
        <v>942774</v>
      </c>
      <c r="G10" s="783">
        <v>565548</v>
      </c>
      <c r="H10" s="784">
        <f t="shared" si="1"/>
        <v>1508322</v>
      </c>
      <c r="I10" s="788">
        <f t="shared" si="2"/>
        <v>2751753</v>
      </c>
      <c r="K10" s="175"/>
    </row>
    <row r="11" spans="1:15" ht="23.25">
      <c r="A11" s="191">
        <v>2014</v>
      </c>
      <c r="B11" s="786" t="s">
        <v>235</v>
      </c>
      <c r="C11" s="785">
        <v>760801</v>
      </c>
      <c r="D11" s="783">
        <v>639717</v>
      </c>
      <c r="E11" s="788">
        <f t="shared" si="0"/>
        <v>1400518</v>
      </c>
      <c r="F11" s="785">
        <v>1034413</v>
      </c>
      <c r="G11" s="783">
        <v>580715</v>
      </c>
      <c r="H11" s="784">
        <f t="shared" si="1"/>
        <v>1615128</v>
      </c>
      <c r="I11" s="788">
        <f t="shared" si="2"/>
        <v>3015646</v>
      </c>
      <c r="J11" s="110"/>
      <c r="K11" s="175"/>
    </row>
    <row r="12" spans="1:15" ht="23.25">
      <c r="A12" s="191">
        <v>2015</v>
      </c>
      <c r="B12" s="786" t="s">
        <v>413</v>
      </c>
      <c r="C12" s="785">
        <v>965980</v>
      </c>
      <c r="D12" s="783">
        <v>606813</v>
      </c>
      <c r="E12" s="788">
        <f t="shared" ref="E12:E19" si="3">C12+D12</f>
        <v>1572793</v>
      </c>
      <c r="F12" s="785">
        <v>1198725</v>
      </c>
      <c r="G12" s="783">
        <v>545887</v>
      </c>
      <c r="H12" s="784">
        <f>F12+G12</f>
        <v>1744612</v>
      </c>
      <c r="I12" s="788">
        <f t="shared" ref="I12:I19" si="4">E12+H12</f>
        <v>3317405</v>
      </c>
      <c r="J12" s="79"/>
      <c r="K12" s="175"/>
    </row>
    <row r="13" spans="1:15" ht="25.5" customHeight="1">
      <c r="A13" s="191">
        <v>2016</v>
      </c>
      <c r="B13" s="786" t="s">
        <v>429</v>
      </c>
      <c r="C13" s="785">
        <v>958091</v>
      </c>
      <c r="D13" s="783">
        <v>617507</v>
      </c>
      <c r="E13" s="788">
        <f t="shared" si="3"/>
        <v>1575598</v>
      </c>
      <c r="F13" s="785">
        <v>1210866</v>
      </c>
      <c r="G13" s="783">
        <v>560604</v>
      </c>
      <c r="H13" s="784">
        <v>1771470</v>
      </c>
      <c r="I13" s="788">
        <f t="shared" si="4"/>
        <v>3347068</v>
      </c>
      <c r="J13" s="15"/>
    </row>
    <row r="14" spans="1:15" s="191" customFormat="1" ht="23.25">
      <c r="B14" s="786" t="s">
        <v>455</v>
      </c>
      <c r="C14" s="785">
        <v>1093168</v>
      </c>
      <c r="D14" s="783">
        <v>584707</v>
      </c>
      <c r="E14" s="788">
        <f t="shared" si="3"/>
        <v>1677875</v>
      </c>
      <c r="F14" s="785">
        <v>1335044</v>
      </c>
      <c r="G14" s="783">
        <v>533769</v>
      </c>
      <c r="H14" s="784">
        <f>+G14+F14</f>
        <v>1868813</v>
      </c>
      <c r="I14" s="788">
        <f t="shared" si="4"/>
        <v>3546688</v>
      </c>
      <c r="J14" s="15"/>
      <c r="K14" s="73"/>
      <c r="L14" s="156"/>
      <c r="M14" s="156"/>
      <c r="N14" s="156"/>
      <c r="O14" s="156"/>
    </row>
    <row r="15" spans="1:15" s="191" customFormat="1" ht="23.25">
      <c r="B15" s="786" t="s">
        <v>471</v>
      </c>
      <c r="C15" s="785">
        <v>1152483</v>
      </c>
      <c r="D15" s="783">
        <v>559698</v>
      </c>
      <c r="E15" s="788">
        <f t="shared" si="3"/>
        <v>1712181</v>
      </c>
      <c r="F15" s="785">
        <v>1397915</v>
      </c>
      <c r="G15" s="783">
        <v>510054</v>
      </c>
      <c r="H15" s="784">
        <f>+G15+F15</f>
        <v>1907969</v>
      </c>
      <c r="I15" s="788">
        <f t="shared" si="4"/>
        <v>3620150</v>
      </c>
      <c r="J15" s="15"/>
      <c r="K15" s="73"/>
      <c r="L15" s="156"/>
      <c r="M15" s="156"/>
      <c r="N15" s="156"/>
      <c r="O15" s="156"/>
    </row>
    <row r="16" spans="1:15" s="191" customFormat="1" ht="23.25">
      <c r="B16" s="786" t="s">
        <v>567</v>
      </c>
      <c r="C16" s="785">
        <v>1234201</v>
      </c>
      <c r="D16" s="783">
        <v>524150</v>
      </c>
      <c r="E16" s="788">
        <f t="shared" si="3"/>
        <v>1758351</v>
      </c>
      <c r="F16" s="785">
        <v>1492342</v>
      </c>
      <c r="G16" s="783">
        <v>475569</v>
      </c>
      <c r="H16" s="784">
        <f>+G16+F16</f>
        <v>1967911</v>
      </c>
      <c r="I16" s="788">
        <f t="shared" si="4"/>
        <v>3726262</v>
      </c>
      <c r="J16" s="15"/>
      <c r="K16" s="73"/>
      <c r="L16" s="156"/>
      <c r="M16" s="156"/>
      <c r="N16" s="156"/>
      <c r="O16" s="156"/>
    </row>
    <row r="17" spans="2:17" s="191" customFormat="1" ht="23.25">
      <c r="B17" s="786" t="s">
        <v>608</v>
      </c>
      <c r="C17" s="785">
        <v>2285213</v>
      </c>
      <c r="D17" s="783">
        <v>568211</v>
      </c>
      <c r="E17" s="788">
        <f t="shared" si="3"/>
        <v>2853424</v>
      </c>
      <c r="F17" s="785">
        <v>2370917</v>
      </c>
      <c r="G17" s="783">
        <v>522498</v>
      </c>
      <c r="H17" s="784">
        <f>+G17+F17</f>
        <v>2893415</v>
      </c>
      <c r="I17" s="788">
        <f t="shared" si="4"/>
        <v>5746839</v>
      </c>
      <c r="J17" s="15"/>
      <c r="K17" s="73"/>
      <c r="L17" s="156"/>
      <c r="M17" s="156"/>
      <c r="N17" s="156"/>
      <c r="O17" s="156"/>
    </row>
    <row r="18" spans="2:17" s="191" customFormat="1" ht="23.25">
      <c r="B18" s="786" t="s">
        <v>726</v>
      </c>
      <c r="C18" s="785">
        <v>2336934</v>
      </c>
      <c r="D18" s="783">
        <v>475534</v>
      </c>
      <c r="E18" s="788">
        <f t="shared" si="3"/>
        <v>2812468</v>
      </c>
      <c r="F18" s="785">
        <v>2414928</v>
      </c>
      <c r="G18" s="783">
        <v>475534</v>
      </c>
      <c r="H18" s="784">
        <f>+G18+F18</f>
        <v>2890462</v>
      </c>
      <c r="I18" s="788">
        <f t="shared" si="4"/>
        <v>5702930</v>
      </c>
      <c r="J18" s="15"/>
      <c r="K18" s="73"/>
      <c r="L18" s="156"/>
      <c r="M18" s="156"/>
      <c r="N18" s="156"/>
      <c r="O18" s="156"/>
    </row>
    <row r="19" spans="2:17" ht="22.5" customHeight="1">
      <c r="B19" s="786" t="str">
        <f>+'Resumen EEp'!O5</f>
        <v>Nov.2022</v>
      </c>
      <c r="C19" s="785">
        <f>+'Resumen EEp'!D37</f>
        <v>2387287</v>
      </c>
      <c r="D19" s="783">
        <f>+'Resumen EEp'!E38</f>
        <v>452579</v>
      </c>
      <c r="E19" s="788">
        <f t="shared" si="3"/>
        <v>2839866</v>
      </c>
      <c r="F19" s="785">
        <f>+'Resumen EEp'!E37</f>
        <v>2454608</v>
      </c>
      <c r="G19" s="783">
        <f>+'Resumen EEp'!E38</f>
        <v>452579</v>
      </c>
      <c r="H19" s="784">
        <f>F19+G19</f>
        <v>2907187</v>
      </c>
      <c r="I19" s="788">
        <f t="shared" si="4"/>
        <v>5747053</v>
      </c>
      <c r="J19" s="15"/>
    </row>
    <row r="20" spans="2:17" ht="25.5" customHeight="1">
      <c r="B20" s="2070" t="s">
        <v>443</v>
      </c>
      <c r="C20" s="2070"/>
      <c r="D20" s="2070"/>
      <c r="E20" s="2070"/>
      <c r="F20" s="2070"/>
      <c r="G20" s="2070"/>
      <c r="H20" s="2070"/>
      <c r="I20" s="2070"/>
      <c r="J20" s="15"/>
    </row>
    <row r="21" spans="2:17" ht="25.5" customHeight="1">
      <c r="B21" s="2069"/>
      <c r="C21" s="2069"/>
      <c r="D21" s="2069"/>
      <c r="E21" s="2069"/>
      <c r="F21" s="2069"/>
      <c r="G21" s="2069"/>
      <c r="H21" s="2069"/>
      <c r="I21" s="2069"/>
      <c r="J21" s="15"/>
    </row>
    <row r="22" spans="2:17" ht="25.5" customHeight="1">
      <c r="B22" s="218"/>
      <c r="C22" s="218"/>
      <c r="D22" s="218"/>
      <c r="E22" s="218"/>
      <c r="F22" s="218"/>
      <c r="G22" s="218"/>
      <c r="H22" s="218"/>
      <c r="I22" s="218"/>
      <c r="J22" s="15"/>
      <c r="K22" s="176"/>
    </row>
    <row r="23" spans="2:17" ht="25.5" customHeight="1">
      <c r="I23" s="15"/>
      <c r="J23" s="15"/>
      <c r="K23" s="176"/>
    </row>
    <row r="24" spans="2:17" ht="25.5" customHeight="1">
      <c r="B24" s="15"/>
      <c r="C24" s="15"/>
      <c r="D24" s="15"/>
      <c r="E24" s="15"/>
      <c r="F24" s="15"/>
      <c r="G24" s="15"/>
      <c r="I24" s="15"/>
      <c r="J24" s="15"/>
      <c r="K24" s="176"/>
    </row>
    <row r="25" spans="2:17" ht="25.5" customHeight="1">
      <c r="B25" s="15"/>
      <c r="C25" s="15"/>
      <c r="D25" s="15"/>
      <c r="E25" s="15"/>
      <c r="F25" s="15"/>
      <c r="G25" s="15"/>
      <c r="I25" s="15"/>
      <c r="J25" s="15"/>
      <c r="K25" s="176"/>
    </row>
    <row r="26" spans="2:17" ht="25.5" customHeight="1">
      <c r="B26" s="15"/>
      <c r="C26" s="15"/>
      <c r="D26" s="15"/>
      <c r="E26" s="15"/>
      <c r="F26" s="15"/>
      <c r="G26" s="15"/>
      <c r="H26" s="15"/>
      <c r="I26" s="15"/>
      <c r="J26" s="15"/>
      <c r="K26" s="176"/>
    </row>
    <row r="27" spans="2:17" ht="25.5" customHeight="1">
      <c r="B27" s="15"/>
      <c r="C27" s="15"/>
      <c r="D27" s="15"/>
      <c r="E27" s="15"/>
      <c r="F27" s="15"/>
      <c r="G27" s="15"/>
      <c r="H27" s="15"/>
      <c r="I27" s="15"/>
      <c r="J27" s="15"/>
      <c r="K27" s="176"/>
    </row>
    <row r="28" spans="2:17" ht="25.5" customHeight="1">
      <c r="B28" s="15"/>
      <c r="C28" s="15"/>
      <c r="D28" s="15"/>
      <c r="E28" s="15"/>
      <c r="F28" s="15"/>
      <c r="G28" s="15"/>
      <c r="H28" s="15"/>
      <c r="I28" s="15"/>
      <c r="J28" s="15"/>
    </row>
    <row r="29" spans="2:17" ht="25.5" customHeight="1">
      <c r="B29" s="15"/>
      <c r="C29" s="15"/>
      <c r="D29" s="15"/>
      <c r="E29" s="15"/>
      <c r="F29" s="15"/>
      <c r="G29" s="15"/>
      <c r="H29" s="15"/>
      <c r="I29" s="15"/>
      <c r="J29" s="15"/>
      <c r="K29" s="176"/>
    </row>
    <row r="30" spans="2:17" ht="25.5" customHeight="1">
      <c r="B30" s="15"/>
      <c r="C30" s="15"/>
      <c r="D30" s="15"/>
      <c r="E30" s="15"/>
      <c r="F30" s="15"/>
      <c r="G30" s="15"/>
      <c r="H30" s="15"/>
      <c r="I30" s="15"/>
      <c r="K30" s="176"/>
    </row>
    <row r="31" spans="2:17">
      <c r="B31" s="15"/>
      <c r="C31" s="15"/>
      <c r="D31" s="15"/>
      <c r="E31" s="15"/>
      <c r="F31" s="15"/>
      <c r="G31" s="15"/>
      <c r="H31" s="15"/>
      <c r="I31" s="15"/>
      <c r="K31" s="174"/>
      <c r="L31" s="160"/>
      <c r="M31" s="160"/>
      <c r="N31" s="160"/>
      <c r="O31" s="160"/>
      <c r="P31" s="50"/>
      <c r="Q31" s="50"/>
    </row>
    <row r="32" spans="2:17">
      <c r="B32" s="15"/>
      <c r="C32" s="15"/>
      <c r="D32" s="15"/>
      <c r="E32" s="15"/>
      <c r="F32" s="15"/>
      <c r="G32" s="15"/>
      <c r="H32" s="15"/>
      <c r="I32" s="15"/>
      <c r="K32" s="177"/>
      <c r="L32" s="160"/>
      <c r="M32" s="160"/>
      <c r="N32" s="160"/>
      <c r="O32" s="160"/>
      <c r="P32" s="50"/>
      <c r="Q32" s="50"/>
    </row>
    <row r="33" spans="2:17">
      <c r="L33" s="160"/>
      <c r="M33" s="160"/>
      <c r="N33" s="160"/>
      <c r="O33" s="160"/>
      <c r="P33" s="50"/>
      <c r="Q33" s="50"/>
    </row>
    <row r="34" spans="2:17">
      <c r="K34" s="177"/>
      <c r="L34" s="160"/>
      <c r="M34" s="160"/>
      <c r="N34" s="160"/>
      <c r="O34" s="160"/>
      <c r="P34" s="50"/>
      <c r="Q34" s="50"/>
    </row>
    <row r="35" spans="2:17" ht="51" customHeight="1">
      <c r="J35" s="173"/>
      <c r="K35" s="177"/>
      <c r="L35" s="160"/>
      <c r="M35" s="160"/>
      <c r="N35" s="160"/>
      <c r="O35" s="160"/>
      <c r="P35" s="50"/>
      <c r="Q35" s="50"/>
    </row>
    <row r="36" spans="2:17" ht="78" customHeight="1">
      <c r="K36" s="173"/>
      <c r="L36" s="159"/>
      <c r="M36" s="159"/>
      <c r="N36" s="159"/>
      <c r="O36" s="159"/>
      <c r="P36" s="50"/>
      <c r="Q36" s="50"/>
    </row>
    <row r="38" spans="2:17" ht="23.25">
      <c r="B38" s="173"/>
      <c r="C38" s="173"/>
      <c r="D38" s="173"/>
      <c r="E38" s="173"/>
      <c r="F38" s="173"/>
      <c r="G38" s="173"/>
      <c r="H38" s="173"/>
      <c r="I38" s="173"/>
    </row>
    <row r="42" spans="2:17">
      <c r="K42" s="177"/>
      <c r="L42" s="160"/>
      <c r="M42" s="160"/>
      <c r="N42" s="160"/>
      <c r="O42" s="160"/>
      <c r="P42" s="50"/>
      <c r="Q42" s="50"/>
    </row>
    <row r="43" spans="2:17">
      <c r="K43" s="177"/>
      <c r="L43" s="160"/>
      <c r="M43" s="160"/>
      <c r="N43" s="160"/>
      <c r="O43" s="160"/>
      <c r="P43" s="50"/>
      <c r="Q43" s="50"/>
    </row>
    <row r="44" spans="2:17">
      <c r="K44" s="177"/>
      <c r="L44" s="160"/>
      <c r="M44" s="160"/>
      <c r="N44" s="160"/>
      <c r="O44" s="160"/>
      <c r="P44" s="50"/>
      <c r="Q44" s="50"/>
    </row>
    <row r="57" spans="11:14">
      <c r="K57" s="177"/>
      <c r="L57" s="160"/>
      <c r="M57" s="160"/>
      <c r="N57" s="160"/>
    </row>
    <row r="58" spans="11:14">
      <c r="K58" s="177"/>
      <c r="L58" s="160"/>
      <c r="M58" s="160"/>
      <c r="N58" s="160"/>
    </row>
    <row r="59" spans="11:14">
      <c r="K59" s="177"/>
      <c r="L59" s="160"/>
      <c r="M59" s="160"/>
      <c r="N59" s="160"/>
    </row>
    <row r="60" spans="11:14">
      <c r="K60" s="177"/>
      <c r="L60" s="160"/>
      <c r="M60" s="160"/>
      <c r="N60" s="160"/>
    </row>
    <row r="61" spans="11:14">
      <c r="K61" s="177"/>
      <c r="L61" s="160"/>
      <c r="M61" s="160"/>
      <c r="N61" s="160"/>
    </row>
    <row r="62" spans="11:14">
      <c r="K62" s="177"/>
      <c r="L62" s="160"/>
      <c r="M62" s="160"/>
      <c r="N62" s="160"/>
    </row>
    <row r="63" spans="11:14">
      <c r="K63" s="177"/>
      <c r="L63" s="160"/>
      <c r="M63" s="160"/>
      <c r="N63" s="160"/>
    </row>
    <row r="64" spans="11:14">
      <c r="K64" s="177"/>
      <c r="L64" s="160"/>
      <c r="M64" s="160"/>
      <c r="N64" s="160"/>
    </row>
    <row r="74" spans="11:14">
      <c r="K74" s="177"/>
      <c r="L74" s="160"/>
      <c r="M74" s="160"/>
      <c r="N74" s="160"/>
    </row>
    <row r="75" spans="11:14">
      <c r="K75" s="177"/>
      <c r="L75" s="160"/>
      <c r="M75" s="160"/>
      <c r="N75" s="160"/>
    </row>
    <row r="76" spans="11:14">
      <c r="K76" s="177"/>
      <c r="L76" s="160"/>
      <c r="M76" s="160"/>
      <c r="N76" s="160"/>
    </row>
    <row r="77" spans="11:14">
      <c r="K77" s="177"/>
      <c r="L77" s="160"/>
      <c r="M77" s="160"/>
      <c r="N77" s="160"/>
    </row>
  </sheetData>
  <mergeCells count="4">
    <mergeCell ref="B1:J1"/>
    <mergeCell ref="B2:J2"/>
    <mergeCell ref="B21:I21"/>
    <mergeCell ref="B20:I20"/>
  </mergeCells>
  <conditionalFormatting sqref="C19:H19">
    <cfRule type="cellIs" dxfId="543"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paperSize="10023" scale="45" orientation="landscape" r:id="rId1"/>
  <drawing r:id="rId2"/>
  <tableParts count="1">
    <tablePart r:id="rId3"/>
  </tablePart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2" tint="-0.499984740745262"/>
    <pageSetUpPr fitToPage="1"/>
  </sheetPr>
  <dimension ref="A1:XFD161"/>
  <sheetViews>
    <sheetView showGridLines="0" view="pageBreakPreview" zoomScaleNormal="100" zoomScaleSheetLayoutView="100" workbookViewId="0">
      <pane ySplit="3" topLeftCell="A91" activePane="bottomLeft" state="frozen"/>
      <selection activeCell="T57" sqref="T57:T58"/>
      <selection pane="bottomLeft" activeCell="A122" sqref="A122"/>
    </sheetView>
  </sheetViews>
  <sheetFormatPr baseColWidth="10" defaultColWidth="11.42578125" defaultRowHeight="12.75"/>
  <cols>
    <col min="1" max="1" width="137.42578125" style="1231" customWidth="1"/>
    <col min="2" max="2" width="13" style="1231" customWidth="1"/>
    <col min="3" max="16384" width="11.42578125" style="1231"/>
  </cols>
  <sheetData>
    <row r="1" spans="1:1">
      <c r="A1" s="1230" t="s">
        <v>412</v>
      </c>
    </row>
    <row r="2" spans="1:1" ht="24" customHeight="1"/>
    <row r="5" spans="1:1">
      <c r="A5" s="1232" t="s">
        <v>300</v>
      </c>
    </row>
    <row r="6" spans="1:1">
      <c r="A6" s="1232"/>
    </row>
    <row r="7" spans="1:1">
      <c r="A7" s="1233" t="s">
        <v>301</v>
      </c>
    </row>
    <row r="8" spans="1:1">
      <c r="A8" s="1233" t="s">
        <v>302</v>
      </c>
    </row>
    <row r="9" spans="1:1">
      <c r="A9" s="1233" t="s">
        <v>303</v>
      </c>
    </row>
    <row r="10" spans="1:1">
      <c r="A10" s="1233" t="s">
        <v>304</v>
      </c>
    </row>
    <row r="11" spans="1:1" collapsed="1"/>
    <row r="12" spans="1:1">
      <c r="A12" s="1234" t="s">
        <v>305</v>
      </c>
    </row>
    <row r="13" spans="1:1">
      <c r="A13" s="1233" t="s">
        <v>306</v>
      </c>
    </row>
    <row r="14" spans="1:1">
      <c r="A14" s="1233" t="s">
        <v>307</v>
      </c>
    </row>
    <row r="15" spans="1:1">
      <c r="A15" s="1233" t="s">
        <v>308</v>
      </c>
    </row>
    <row r="16" spans="1:1">
      <c r="A16" s="1233" t="s">
        <v>309</v>
      </c>
    </row>
    <row r="17" spans="1:8">
      <c r="A17" s="1233" t="s">
        <v>310</v>
      </c>
    </row>
    <row r="18" spans="1:8" collapsed="1">
      <c r="A18" s="1233" t="s">
        <v>311</v>
      </c>
    </row>
    <row r="19" spans="1:8" ht="4.5" customHeight="1">
      <c r="A19" s="1235"/>
    </row>
    <row r="20" spans="1:8">
      <c r="A20" s="1234" t="s">
        <v>312</v>
      </c>
    </row>
    <row r="21" spans="1:8" ht="3.75" customHeight="1">
      <c r="A21" s="1234"/>
    </row>
    <row r="22" spans="1:8">
      <c r="A22" s="1236" t="s">
        <v>313</v>
      </c>
    </row>
    <row r="23" spans="1:8" ht="6" customHeight="1">
      <c r="A23" s="1236"/>
    </row>
    <row r="24" spans="1:8">
      <c r="A24" s="1237" t="s">
        <v>314</v>
      </c>
    </row>
    <row r="25" spans="1:8">
      <c r="A25" s="1237" t="s">
        <v>315</v>
      </c>
      <c r="H25" s="1231" t="s">
        <v>6</v>
      </c>
    </row>
    <row r="26" spans="1:8">
      <c r="A26" s="1237" t="s">
        <v>316</v>
      </c>
    </row>
    <row r="27" spans="1:8">
      <c r="A27" s="1237" t="s">
        <v>317</v>
      </c>
    </row>
    <row r="28" spans="1:8">
      <c r="A28" s="1237" t="s">
        <v>318</v>
      </c>
    </row>
    <row r="29" spans="1:8">
      <c r="A29" s="1237" t="s">
        <v>319</v>
      </c>
    </row>
    <row r="30" spans="1:8" ht="6.75" customHeight="1"/>
    <row r="31" spans="1:8">
      <c r="A31" s="1236" t="s">
        <v>320</v>
      </c>
    </row>
    <row r="32" spans="1:8" ht="3.75" customHeight="1"/>
    <row r="33" spans="1:1" s="1238" customFormat="1">
      <c r="A33" s="1237" t="s">
        <v>321</v>
      </c>
    </row>
    <row r="34" spans="1:1">
      <c r="A34" s="1237" t="s">
        <v>322</v>
      </c>
    </row>
    <row r="35" spans="1:1">
      <c r="A35" s="1237" t="s">
        <v>323</v>
      </c>
    </row>
    <row r="36" spans="1:1">
      <c r="A36" s="1237" t="s">
        <v>324</v>
      </c>
    </row>
    <row r="37" spans="1:1">
      <c r="A37" s="1237" t="s">
        <v>325</v>
      </c>
    </row>
    <row r="38" spans="1:1">
      <c r="A38" s="1237" t="s">
        <v>326</v>
      </c>
    </row>
    <row r="39" spans="1:1" ht="7.5" customHeight="1">
      <c r="A39" s="1239"/>
    </row>
    <row r="40" spans="1:1">
      <c r="A40" s="1236" t="s">
        <v>327</v>
      </c>
    </row>
    <row r="41" spans="1:1" ht="6" customHeight="1"/>
    <row r="42" spans="1:1">
      <c r="A42" s="1237" t="s">
        <v>328</v>
      </c>
    </row>
    <row r="43" spans="1:1">
      <c r="A43" s="1237" t="s">
        <v>329</v>
      </c>
    </row>
    <row r="44" spans="1:1">
      <c r="A44" s="1237" t="s">
        <v>330</v>
      </c>
    </row>
    <row r="45" spans="1:1">
      <c r="A45" s="1237" t="s">
        <v>331</v>
      </c>
    </row>
    <row r="46" spans="1:1">
      <c r="A46" s="1237" t="s">
        <v>332</v>
      </c>
    </row>
    <row r="47" spans="1:1">
      <c r="A47" s="1237" t="s">
        <v>333</v>
      </c>
    </row>
    <row r="48" spans="1:1" ht="6.75" customHeight="1"/>
    <row r="49" spans="1:1" ht="21.75" customHeight="1">
      <c r="A49" s="1236" t="s">
        <v>334</v>
      </c>
    </row>
    <row r="50" spans="1:1" ht="6.75" customHeight="1"/>
    <row r="51" spans="1:1">
      <c r="A51" s="1237" t="s">
        <v>335</v>
      </c>
    </row>
    <row r="52" spans="1:1">
      <c r="A52" s="1237" t="s">
        <v>336</v>
      </c>
    </row>
    <row r="53" spans="1:1">
      <c r="A53" s="1237" t="s">
        <v>337</v>
      </c>
    </row>
    <row r="54" spans="1:1">
      <c r="A54" s="1237" t="s">
        <v>338</v>
      </c>
    </row>
    <row r="56" spans="1:1">
      <c r="A56" s="1236" t="s">
        <v>339</v>
      </c>
    </row>
    <row r="57" spans="1:1" ht="14.25" customHeight="1"/>
    <row r="58" spans="1:1">
      <c r="A58" s="1237" t="s">
        <v>340</v>
      </c>
    </row>
    <row r="59" spans="1:1">
      <c r="A59" s="1237" t="s">
        <v>341</v>
      </c>
    </row>
    <row r="60" spans="1:1">
      <c r="A60" s="1237" t="s">
        <v>342</v>
      </c>
    </row>
    <row r="61" spans="1:1">
      <c r="A61" s="1237" t="s">
        <v>343</v>
      </c>
    </row>
    <row r="62" spans="1:1">
      <c r="A62" s="1237" t="s">
        <v>344</v>
      </c>
    </row>
    <row r="63" spans="1:1">
      <c r="A63" s="1237" t="s">
        <v>345</v>
      </c>
    </row>
    <row r="64" spans="1:1">
      <c r="A64" s="1237" t="s">
        <v>346</v>
      </c>
    </row>
    <row r="65" spans="1:1">
      <c r="A65" s="1237" t="s">
        <v>347</v>
      </c>
    </row>
    <row r="66" spans="1:1">
      <c r="A66" s="1237" t="s">
        <v>348</v>
      </c>
    </row>
    <row r="67" spans="1:1">
      <c r="A67" s="1237" t="s">
        <v>349</v>
      </c>
    </row>
    <row r="68" spans="1:1" s="1241" customFormat="1">
      <c r="A68" s="1240" t="s">
        <v>350</v>
      </c>
    </row>
    <row r="69" spans="1:1">
      <c r="A69" s="1237" t="s">
        <v>351</v>
      </c>
    </row>
    <row r="70" spans="1:1">
      <c r="A70" s="1237" t="s">
        <v>352</v>
      </c>
    </row>
    <row r="71" spans="1:1">
      <c r="A71" s="1237" t="s">
        <v>353</v>
      </c>
    </row>
    <row r="72" spans="1:1">
      <c r="A72" s="1237" t="s">
        <v>354</v>
      </c>
    </row>
    <row r="73" spans="1:1" ht="3.75" customHeight="1"/>
    <row r="74" spans="1:1">
      <c r="A74" s="1236" t="s">
        <v>355</v>
      </c>
    </row>
    <row r="75" spans="1:1" ht="7.5" customHeight="1"/>
    <row r="76" spans="1:1">
      <c r="A76" s="1237" t="s">
        <v>356</v>
      </c>
    </row>
    <row r="77" spans="1:1">
      <c r="A77" s="1237" t="s">
        <v>357</v>
      </c>
    </row>
    <row r="78" spans="1:1">
      <c r="A78" s="1237" t="s">
        <v>358</v>
      </c>
    </row>
    <row r="79" spans="1:1">
      <c r="A79" s="1237" t="s">
        <v>359</v>
      </c>
    </row>
    <row r="80" spans="1:1">
      <c r="A80" s="1237" t="s">
        <v>360</v>
      </c>
    </row>
    <row r="81" spans="1:16384" ht="14.25" customHeight="1">
      <c r="A81" s="1237" t="s">
        <v>361</v>
      </c>
    </row>
    <row r="82" spans="1:16384" ht="9" customHeight="1">
      <c r="A82" s="1239"/>
    </row>
    <row r="83" spans="1:16384">
      <c r="A83" s="1234" t="s">
        <v>362</v>
      </c>
    </row>
    <row r="84" spans="1:16384" ht="6" customHeight="1">
      <c r="A84" s="1234"/>
    </row>
    <row r="85" spans="1:16384">
      <c r="A85" s="1236" t="s">
        <v>363</v>
      </c>
    </row>
    <row r="86" spans="1:16384" ht="21" customHeight="1">
      <c r="A86" s="1237" t="s">
        <v>364</v>
      </c>
    </row>
    <row r="87" spans="1:16384">
      <c r="A87" s="1237" t="s">
        <v>365</v>
      </c>
    </row>
    <row r="88" spans="1:16384">
      <c r="A88" s="1237" t="s">
        <v>366</v>
      </c>
    </row>
    <row r="89" spans="1:16384">
      <c r="A89" s="1237" t="s">
        <v>367</v>
      </c>
    </row>
    <row r="90" spans="1:16384">
      <c r="A90" s="1237" t="s">
        <v>368</v>
      </c>
    </row>
    <row r="91" spans="1:16384">
      <c r="A91" s="1237" t="s">
        <v>369</v>
      </c>
    </row>
    <row r="92" spans="1:16384">
      <c r="A92" s="1239"/>
    </row>
    <row r="93" spans="1:16384">
      <c r="A93" s="1236" t="s">
        <v>370</v>
      </c>
    </row>
    <row r="94" spans="1:16384" ht="6" customHeight="1"/>
    <row r="95" spans="1:16384" ht="13.5" customHeight="1">
      <c r="A95" s="1237" t="s">
        <v>371</v>
      </c>
      <c r="B95" s="1239"/>
      <c r="C95" s="1239"/>
      <c r="D95" s="1239"/>
      <c r="E95" s="1239"/>
      <c r="F95" s="1239"/>
      <c r="G95" s="1239"/>
      <c r="H95" s="1239"/>
      <c r="I95" s="1239"/>
      <c r="J95" s="1239"/>
      <c r="K95" s="1239"/>
      <c r="L95" s="1239"/>
      <c r="M95" s="1239"/>
      <c r="N95" s="1239"/>
      <c r="O95" s="1239"/>
      <c r="P95" s="1239"/>
      <c r="Q95" s="1239"/>
      <c r="R95" s="1239" t="s">
        <v>365</v>
      </c>
      <c r="S95" s="1239" t="s">
        <v>365</v>
      </c>
      <c r="T95" s="1239" t="s">
        <v>365</v>
      </c>
      <c r="U95" s="1239" t="s">
        <v>365</v>
      </c>
      <c r="V95" s="1239" t="s">
        <v>365</v>
      </c>
      <c r="W95" s="1239" t="s">
        <v>365</v>
      </c>
      <c r="X95" s="1239" t="s">
        <v>365</v>
      </c>
      <c r="Y95" s="1239" t="s">
        <v>365</v>
      </c>
      <c r="Z95" s="1239" t="s">
        <v>365</v>
      </c>
      <c r="AA95" s="1239" t="s">
        <v>365</v>
      </c>
      <c r="AB95" s="1239" t="s">
        <v>365</v>
      </c>
      <c r="AC95" s="1239" t="s">
        <v>365</v>
      </c>
      <c r="AD95" s="1239" t="s">
        <v>365</v>
      </c>
      <c r="AE95" s="1239" t="s">
        <v>365</v>
      </c>
      <c r="AF95" s="1239" t="s">
        <v>365</v>
      </c>
      <c r="AG95" s="1239" t="s">
        <v>365</v>
      </c>
      <c r="AH95" s="1239" t="s">
        <v>365</v>
      </c>
      <c r="AI95" s="1239" t="s">
        <v>365</v>
      </c>
      <c r="AJ95" s="1239" t="s">
        <v>365</v>
      </c>
      <c r="AK95" s="1239" t="s">
        <v>365</v>
      </c>
      <c r="AL95" s="1239" t="s">
        <v>365</v>
      </c>
      <c r="AM95" s="1239" t="s">
        <v>365</v>
      </c>
      <c r="AN95" s="1239" t="s">
        <v>365</v>
      </c>
      <c r="AO95" s="1239" t="s">
        <v>365</v>
      </c>
      <c r="AP95" s="1239" t="s">
        <v>365</v>
      </c>
      <c r="AQ95" s="1239" t="s">
        <v>365</v>
      </c>
      <c r="AR95" s="1239" t="s">
        <v>365</v>
      </c>
      <c r="AS95" s="1239" t="s">
        <v>365</v>
      </c>
      <c r="AT95" s="1239" t="s">
        <v>365</v>
      </c>
      <c r="AU95" s="1239" t="s">
        <v>365</v>
      </c>
      <c r="AV95" s="1239" t="s">
        <v>365</v>
      </c>
      <c r="AW95" s="1239" t="s">
        <v>365</v>
      </c>
      <c r="AX95" s="1239" t="s">
        <v>365</v>
      </c>
      <c r="AY95" s="1239" t="s">
        <v>365</v>
      </c>
      <c r="AZ95" s="1239" t="s">
        <v>365</v>
      </c>
      <c r="BA95" s="1239" t="s">
        <v>365</v>
      </c>
      <c r="BB95" s="1239" t="s">
        <v>365</v>
      </c>
      <c r="BC95" s="1239" t="s">
        <v>365</v>
      </c>
      <c r="BD95" s="1239" t="s">
        <v>365</v>
      </c>
      <c r="BE95" s="1239" t="s">
        <v>365</v>
      </c>
      <c r="BF95" s="1239" t="s">
        <v>365</v>
      </c>
      <c r="BG95" s="1239" t="s">
        <v>365</v>
      </c>
      <c r="BH95" s="1239" t="s">
        <v>365</v>
      </c>
      <c r="BI95" s="1239" t="s">
        <v>365</v>
      </c>
      <c r="BJ95" s="1239" t="s">
        <v>365</v>
      </c>
      <c r="BK95" s="1239" t="s">
        <v>365</v>
      </c>
      <c r="BL95" s="1239" t="s">
        <v>365</v>
      </c>
      <c r="BM95" s="1239" t="s">
        <v>365</v>
      </c>
      <c r="BN95" s="1239" t="s">
        <v>365</v>
      </c>
      <c r="BO95" s="1239" t="s">
        <v>365</v>
      </c>
      <c r="BP95" s="1239" t="s">
        <v>365</v>
      </c>
      <c r="BQ95" s="1239" t="s">
        <v>365</v>
      </c>
      <c r="BR95" s="1239" t="s">
        <v>365</v>
      </c>
      <c r="BS95" s="1239" t="s">
        <v>365</v>
      </c>
      <c r="BT95" s="1239" t="s">
        <v>365</v>
      </c>
      <c r="BU95" s="1239" t="s">
        <v>365</v>
      </c>
      <c r="BV95" s="1239" t="s">
        <v>365</v>
      </c>
      <c r="BW95" s="1239" t="s">
        <v>365</v>
      </c>
      <c r="BX95" s="1239" t="s">
        <v>365</v>
      </c>
      <c r="BY95" s="1239" t="s">
        <v>365</v>
      </c>
      <c r="BZ95" s="1239" t="s">
        <v>365</v>
      </c>
      <c r="CA95" s="1239" t="s">
        <v>365</v>
      </c>
      <c r="CB95" s="1239" t="s">
        <v>365</v>
      </c>
      <c r="CC95" s="1239" t="s">
        <v>365</v>
      </c>
      <c r="CD95" s="1239" t="s">
        <v>365</v>
      </c>
      <c r="CE95" s="1239" t="s">
        <v>365</v>
      </c>
      <c r="CF95" s="1239" t="s">
        <v>365</v>
      </c>
      <c r="CG95" s="1239" t="s">
        <v>365</v>
      </c>
      <c r="CH95" s="1239" t="s">
        <v>365</v>
      </c>
      <c r="CI95" s="1239" t="s">
        <v>365</v>
      </c>
      <c r="CJ95" s="1239" t="s">
        <v>365</v>
      </c>
      <c r="CK95" s="1239" t="s">
        <v>365</v>
      </c>
      <c r="CL95" s="1239" t="s">
        <v>365</v>
      </c>
      <c r="CM95" s="1239" t="s">
        <v>365</v>
      </c>
      <c r="CN95" s="1239" t="s">
        <v>365</v>
      </c>
      <c r="CO95" s="1239" t="s">
        <v>365</v>
      </c>
      <c r="CP95" s="1239" t="s">
        <v>365</v>
      </c>
      <c r="CQ95" s="1239" t="s">
        <v>365</v>
      </c>
      <c r="CR95" s="1239" t="s">
        <v>365</v>
      </c>
      <c r="CS95" s="1239" t="s">
        <v>365</v>
      </c>
      <c r="CT95" s="1239" t="s">
        <v>365</v>
      </c>
      <c r="CU95" s="1239" t="s">
        <v>365</v>
      </c>
      <c r="CV95" s="1239" t="s">
        <v>365</v>
      </c>
      <c r="CW95" s="1239" t="s">
        <v>365</v>
      </c>
      <c r="CX95" s="1239" t="s">
        <v>365</v>
      </c>
      <c r="CY95" s="1239" t="s">
        <v>365</v>
      </c>
      <c r="CZ95" s="1239" t="s">
        <v>365</v>
      </c>
      <c r="DA95" s="1239" t="s">
        <v>365</v>
      </c>
      <c r="DB95" s="1239" t="s">
        <v>365</v>
      </c>
      <c r="DC95" s="1239" t="s">
        <v>365</v>
      </c>
      <c r="DD95" s="1239" t="s">
        <v>365</v>
      </c>
      <c r="DE95" s="1239" t="s">
        <v>365</v>
      </c>
      <c r="DF95" s="1239" t="s">
        <v>365</v>
      </c>
      <c r="DG95" s="1239" t="s">
        <v>365</v>
      </c>
      <c r="DH95" s="1239" t="s">
        <v>365</v>
      </c>
      <c r="DI95" s="1239" t="s">
        <v>365</v>
      </c>
      <c r="DJ95" s="1239" t="s">
        <v>365</v>
      </c>
      <c r="DK95" s="1239" t="s">
        <v>365</v>
      </c>
      <c r="DL95" s="1239" t="s">
        <v>365</v>
      </c>
      <c r="DM95" s="1239" t="s">
        <v>365</v>
      </c>
      <c r="DN95" s="1239" t="s">
        <v>365</v>
      </c>
      <c r="DO95" s="1239" t="s">
        <v>365</v>
      </c>
      <c r="DP95" s="1239" t="s">
        <v>365</v>
      </c>
      <c r="DQ95" s="1239" t="s">
        <v>365</v>
      </c>
      <c r="DR95" s="1239" t="s">
        <v>365</v>
      </c>
      <c r="DS95" s="1239" t="s">
        <v>365</v>
      </c>
      <c r="DT95" s="1239" t="s">
        <v>365</v>
      </c>
      <c r="DU95" s="1239" t="s">
        <v>365</v>
      </c>
      <c r="DV95" s="1239" t="s">
        <v>365</v>
      </c>
      <c r="DW95" s="1239" t="s">
        <v>365</v>
      </c>
      <c r="DX95" s="1239" t="s">
        <v>365</v>
      </c>
      <c r="DY95" s="1239" t="s">
        <v>365</v>
      </c>
      <c r="DZ95" s="1239" t="s">
        <v>365</v>
      </c>
      <c r="EA95" s="1239" t="s">
        <v>365</v>
      </c>
      <c r="EB95" s="1239" t="s">
        <v>365</v>
      </c>
      <c r="EC95" s="1239" t="s">
        <v>365</v>
      </c>
      <c r="ED95" s="1239" t="s">
        <v>365</v>
      </c>
      <c r="EE95" s="1239" t="s">
        <v>365</v>
      </c>
      <c r="EF95" s="1239" t="s">
        <v>365</v>
      </c>
      <c r="EG95" s="1239" t="s">
        <v>365</v>
      </c>
      <c r="EH95" s="1239" t="s">
        <v>365</v>
      </c>
      <c r="EI95" s="1239" t="s">
        <v>365</v>
      </c>
      <c r="EJ95" s="1239" t="s">
        <v>365</v>
      </c>
      <c r="EK95" s="1239" t="s">
        <v>365</v>
      </c>
      <c r="EL95" s="1239" t="s">
        <v>365</v>
      </c>
      <c r="EM95" s="1239" t="s">
        <v>365</v>
      </c>
      <c r="EN95" s="1239" t="s">
        <v>365</v>
      </c>
      <c r="EO95" s="1239" t="s">
        <v>365</v>
      </c>
      <c r="EP95" s="1239" t="s">
        <v>365</v>
      </c>
      <c r="EQ95" s="1239" t="s">
        <v>365</v>
      </c>
      <c r="ER95" s="1239" t="s">
        <v>365</v>
      </c>
      <c r="ES95" s="1239" t="s">
        <v>365</v>
      </c>
      <c r="ET95" s="1239" t="s">
        <v>365</v>
      </c>
      <c r="EU95" s="1239" t="s">
        <v>365</v>
      </c>
      <c r="EV95" s="1239" t="s">
        <v>365</v>
      </c>
      <c r="EW95" s="1239" t="s">
        <v>365</v>
      </c>
      <c r="EX95" s="1239" t="s">
        <v>365</v>
      </c>
      <c r="EY95" s="1239" t="s">
        <v>365</v>
      </c>
      <c r="EZ95" s="1239" t="s">
        <v>365</v>
      </c>
      <c r="FA95" s="1239" t="s">
        <v>365</v>
      </c>
      <c r="FB95" s="1239" t="s">
        <v>365</v>
      </c>
      <c r="FC95" s="1239" t="s">
        <v>365</v>
      </c>
      <c r="FD95" s="1239" t="s">
        <v>365</v>
      </c>
      <c r="FE95" s="1239" t="s">
        <v>365</v>
      </c>
      <c r="FF95" s="1239" t="s">
        <v>365</v>
      </c>
      <c r="FG95" s="1239" t="s">
        <v>365</v>
      </c>
      <c r="FH95" s="1239" t="s">
        <v>365</v>
      </c>
      <c r="FI95" s="1239" t="s">
        <v>365</v>
      </c>
      <c r="FJ95" s="1239" t="s">
        <v>365</v>
      </c>
      <c r="FK95" s="1239" t="s">
        <v>365</v>
      </c>
      <c r="FL95" s="1239" t="s">
        <v>365</v>
      </c>
      <c r="FM95" s="1239" t="s">
        <v>365</v>
      </c>
      <c r="FN95" s="1239" t="s">
        <v>365</v>
      </c>
      <c r="FO95" s="1239" t="s">
        <v>365</v>
      </c>
      <c r="FP95" s="1239" t="s">
        <v>365</v>
      </c>
      <c r="FQ95" s="1239" t="s">
        <v>365</v>
      </c>
      <c r="FR95" s="1239" t="s">
        <v>365</v>
      </c>
      <c r="FS95" s="1239" t="s">
        <v>365</v>
      </c>
      <c r="FT95" s="1239" t="s">
        <v>365</v>
      </c>
      <c r="FU95" s="1239" t="s">
        <v>365</v>
      </c>
      <c r="FV95" s="1239" t="s">
        <v>365</v>
      </c>
      <c r="FW95" s="1239" t="s">
        <v>365</v>
      </c>
      <c r="FX95" s="1239" t="s">
        <v>365</v>
      </c>
      <c r="FY95" s="1239" t="s">
        <v>365</v>
      </c>
      <c r="FZ95" s="1239" t="s">
        <v>365</v>
      </c>
      <c r="GA95" s="1239" t="s">
        <v>365</v>
      </c>
      <c r="GB95" s="1239" t="s">
        <v>365</v>
      </c>
      <c r="GC95" s="1239" t="s">
        <v>365</v>
      </c>
      <c r="GD95" s="1239" t="s">
        <v>365</v>
      </c>
      <c r="GE95" s="1239" t="s">
        <v>365</v>
      </c>
      <c r="GF95" s="1239" t="s">
        <v>365</v>
      </c>
      <c r="GG95" s="1239" t="s">
        <v>365</v>
      </c>
      <c r="GH95" s="1239" t="s">
        <v>365</v>
      </c>
      <c r="GI95" s="1239" t="s">
        <v>365</v>
      </c>
      <c r="GJ95" s="1239" t="s">
        <v>365</v>
      </c>
      <c r="GK95" s="1239" t="s">
        <v>365</v>
      </c>
      <c r="GL95" s="1239" t="s">
        <v>365</v>
      </c>
      <c r="GM95" s="1239" t="s">
        <v>365</v>
      </c>
      <c r="GN95" s="1239" t="s">
        <v>365</v>
      </c>
      <c r="GO95" s="1239" t="s">
        <v>365</v>
      </c>
      <c r="GP95" s="1239" t="s">
        <v>365</v>
      </c>
      <c r="GQ95" s="1239" t="s">
        <v>365</v>
      </c>
      <c r="GR95" s="1239" t="s">
        <v>365</v>
      </c>
      <c r="GS95" s="1239" t="s">
        <v>365</v>
      </c>
      <c r="GT95" s="1239" t="s">
        <v>365</v>
      </c>
      <c r="GU95" s="1239" t="s">
        <v>365</v>
      </c>
      <c r="GV95" s="1239" t="s">
        <v>365</v>
      </c>
      <c r="GW95" s="1239" t="s">
        <v>365</v>
      </c>
      <c r="GX95" s="1239" t="s">
        <v>365</v>
      </c>
      <c r="GY95" s="1239" t="s">
        <v>365</v>
      </c>
      <c r="GZ95" s="1239" t="s">
        <v>365</v>
      </c>
      <c r="HA95" s="1239" t="s">
        <v>365</v>
      </c>
      <c r="HB95" s="1239" t="s">
        <v>365</v>
      </c>
      <c r="HC95" s="1239" t="s">
        <v>365</v>
      </c>
      <c r="HD95" s="1239" t="s">
        <v>365</v>
      </c>
      <c r="HE95" s="1239" t="s">
        <v>365</v>
      </c>
      <c r="HF95" s="1239" t="s">
        <v>365</v>
      </c>
      <c r="HG95" s="1239" t="s">
        <v>365</v>
      </c>
      <c r="HH95" s="1239" t="s">
        <v>365</v>
      </c>
      <c r="HI95" s="1239" t="s">
        <v>365</v>
      </c>
      <c r="HJ95" s="1239" t="s">
        <v>365</v>
      </c>
      <c r="HK95" s="1239" t="s">
        <v>365</v>
      </c>
      <c r="HL95" s="1239" t="s">
        <v>365</v>
      </c>
      <c r="HM95" s="1239" t="s">
        <v>365</v>
      </c>
      <c r="HN95" s="1239" t="s">
        <v>365</v>
      </c>
      <c r="HO95" s="1239" t="s">
        <v>365</v>
      </c>
      <c r="HP95" s="1239" t="s">
        <v>365</v>
      </c>
      <c r="HQ95" s="1239" t="s">
        <v>365</v>
      </c>
      <c r="HR95" s="1239" t="s">
        <v>365</v>
      </c>
      <c r="HS95" s="1239" t="s">
        <v>365</v>
      </c>
      <c r="HT95" s="1239" t="s">
        <v>365</v>
      </c>
      <c r="HU95" s="1239" t="s">
        <v>365</v>
      </c>
      <c r="HV95" s="1239" t="s">
        <v>365</v>
      </c>
      <c r="HW95" s="1239" t="s">
        <v>365</v>
      </c>
      <c r="HX95" s="1239" t="s">
        <v>365</v>
      </c>
      <c r="HY95" s="1239" t="s">
        <v>365</v>
      </c>
      <c r="HZ95" s="1239" t="s">
        <v>365</v>
      </c>
      <c r="IA95" s="1239" t="s">
        <v>365</v>
      </c>
      <c r="IB95" s="1239" t="s">
        <v>365</v>
      </c>
      <c r="IC95" s="1239" t="s">
        <v>365</v>
      </c>
      <c r="ID95" s="1239" t="s">
        <v>365</v>
      </c>
      <c r="IE95" s="1239" t="s">
        <v>365</v>
      </c>
      <c r="IF95" s="1239" t="s">
        <v>365</v>
      </c>
      <c r="IG95" s="1239" t="s">
        <v>365</v>
      </c>
      <c r="IH95" s="1239" t="s">
        <v>365</v>
      </c>
      <c r="II95" s="1239" t="s">
        <v>365</v>
      </c>
      <c r="IJ95" s="1239" t="s">
        <v>365</v>
      </c>
      <c r="IK95" s="1239" t="s">
        <v>365</v>
      </c>
      <c r="IL95" s="1239" t="s">
        <v>365</v>
      </c>
      <c r="IM95" s="1239" t="s">
        <v>365</v>
      </c>
      <c r="IN95" s="1239" t="s">
        <v>365</v>
      </c>
      <c r="IO95" s="1239" t="s">
        <v>365</v>
      </c>
      <c r="IP95" s="1239" t="s">
        <v>365</v>
      </c>
      <c r="IQ95" s="1239" t="s">
        <v>365</v>
      </c>
      <c r="IR95" s="1239" t="s">
        <v>365</v>
      </c>
      <c r="IS95" s="1239" t="s">
        <v>365</v>
      </c>
      <c r="IT95" s="1239" t="s">
        <v>365</v>
      </c>
      <c r="IU95" s="1239" t="s">
        <v>365</v>
      </c>
      <c r="IV95" s="1239" t="s">
        <v>365</v>
      </c>
      <c r="IW95" s="1239" t="s">
        <v>365</v>
      </c>
      <c r="IX95" s="1239" t="s">
        <v>365</v>
      </c>
      <c r="IY95" s="1239" t="s">
        <v>365</v>
      </c>
      <c r="IZ95" s="1239" t="s">
        <v>365</v>
      </c>
      <c r="JA95" s="1239" t="s">
        <v>365</v>
      </c>
      <c r="JB95" s="1239" t="s">
        <v>365</v>
      </c>
      <c r="JC95" s="1239" t="s">
        <v>365</v>
      </c>
      <c r="JD95" s="1239" t="s">
        <v>365</v>
      </c>
      <c r="JE95" s="1239" t="s">
        <v>365</v>
      </c>
      <c r="JF95" s="1239" t="s">
        <v>365</v>
      </c>
      <c r="JG95" s="1239" t="s">
        <v>365</v>
      </c>
      <c r="JH95" s="1239" t="s">
        <v>365</v>
      </c>
      <c r="JI95" s="1239" t="s">
        <v>365</v>
      </c>
      <c r="JJ95" s="1239" t="s">
        <v>365</v>
      </c>
      <c r="JK95" s="1239" t="s">
        <v>365</v>
      </c>
      <c r="JL95" s="1239" t="s">
        <v>365</v>
      </c>
      <c r="JM95" s="1239" t="s">
        <v>365</v>
      </c>
      <c r="JN95" s="1239" t="s">
        <v>365</v>
      </c>
      <c r="JO95" s="1239" t="s">
        <v>365</v>
      </c>
      <c r="JP95" s="1239" t="s">
        <v>365</v>
      </c>
      <c r="JQ95" s="1239" t="s">
        <v>365</v>
      </c>
      <c r="JR95" s="1239" t="s">
        <v>365</v>
      </c>
      <c r="JS95" s="1239" t="s">
        <v>365</v>
      </c>
      <c r="JT95" s="1239" t="s">
        <v>365</v>
      </c>
      <c r="JU95" s="1239" t="s">
        <v>365</v>
      </c>
      <c r="JV95" s="1239" t="s">
        <v>365</v>
      </c>
      <c r="JW95" s="1239" t="s">
        <v>365</v>
      </c>
      <c r="JX95" s="1239" t="s">
        <v>365</v>
      </c>
      <c r="JY95" s="1239" t="s">
        <v>365</v>
      </c>
      <c r="JZ95" s="1239" t="s">
        <v>365</v>
      </c>
      <c r="KA95" s="1239" t="s">
        <v>365</v>
      </c>
      <c r="KB95" s="1239" t="s">
        <v>365</v>
      </c>
      <c r="KC95" s="1239" t="s">
        <v>365</v>
      </c>
      <c r="KD95" s="1239" t="s">
        <v>365</v>
      </c>
      <c r="KE95" s="1239" t="s">
        <v>365</v>
      </c>
      <c r="KF95" s="1239" t="s">
        <v>365</v>
      </c>
      <c r="KG95" s="1239" t="s">
        <v>365</v>
      </c>
      <c r="KH95" s="1239" t="s">
        <v>365</v>
      </c>
      <c r="KI95" s="1239" t="s">
        <v>365</v>
      </c>
      <c r="KJ95" s="1239" t="s">
        <v>365</v>
      </c>
      <c r="KK95" s="1239" t="s">
        <v>365</v>
      </c>
      <c r="KL95" s="1239" t="s">
        <v>365</v>
      </c>
      <c r="KM95" s="1239" t="s">
        <v>365</v>
      </c>
      <c r="KN95" s="1239" t="s">
        <v>365</v>
      </c>
      <c r="KO95" s="1239" t="s">
        <v>365</v>
      </c>
      <c r="KP95" s="1239" t="s">
        <v>365</v>
      </c>
      <c r="KQ95" s="1239" t="s">
        <v>365</v>
      </c>
      <c r="KR95" s="1239" t="s">
        <v>365</v>
      </c>
      <c r="KS95" s="1239" t="s">
        <v>365</v>
      </c>
      <c r="KT95" s="1239" t="s">
        <v>365</v>
      </c>
      <c r="KU95" s="1239" t="s">
        <v>365</v>
      </c>
      <c r="KV95" s="1239" t="s">
        <v>365</v>
      </c>
      <c r="KW95" s="1239" t="s">
        <v>365</v>
      </c>
      <c r="KX95" s="1239" t="s">
        <v>365</v>
      </c>
      <c r="KY95" s="1239" t="s">
        <v>365</v>
      </c>
      <c r="KZ95" s="1239" t="s">
        <v>365</v>
      </c>
      <c r="LA95" s="1239" t="s">
        <v>365</v>
      </c>
      <c r="LB95" s="1239" t="s">
        <v>365</v>
      </c>
      <c r="LC95" s="1239" t="s">
        <v>365</v>
      </c>
      <c r="LD95" s="1239" t="s">
        <v>365</v>
      </c>
      <c r="LE95" s="1239" t="s">
        <v>365</v>
      </c>
      <c r="LF95" s="1239" t="s">
        <v>365</v>
      </c>
      <c r="LG95" s="1239" t="s">
        <v>365</v>
      </c>
      <c r="LH95" s="1239" t="s">
        <v>365</v>
      </c>
      <c r="LI95" s="1239" t="s">
        <v>365</v>
      </c>
      <c r="LJ95" s="1239" t="s">
        <v>365</v>
      </c>
      <c r="LK95" s="1239" t="s">
        <v>365</v>
      </c>
      <c r="LL95" s="1239" t="s">
        <v>365</v>
      </c>
      <c r="LM95" s="1239" t="s">
        <v>365</v>
      </c>
      <c r="LN95" s="1239" t="s">
        <v>365</v>
      </c>
      <c r="LO95" s="1239" t="s">
        <v>365</v>
      </c>
      <c r="LP95" s="1239" t="s">
        <v>365</v>
      </c>
      <c r="LQ95" s="1239" t="s">
        <v>365</v>
      </c>
      <c r="LR95" s="1239" t="s">
        <v>365</v>
      </c>
      <c r="LS95" s="1239" t="s">
        <v>365</v>
      </c>
      <c r="LT95" s="1239" t="s">
        <v>365</v>
      </c>
      <c r="LU95" s="1239" t="s">
        <v>365</v>
      </c>
      <c r="LV95" s="1239" t="s">
        <v>365</v>
      </c>
      <c r="LW95" s="1239" t="s">
        <v>365</v>
      </c>
      <c r="LX95" s="1239" t="s">
        <v>365</v>
      </c>
      <c r="LY95" s="1239" t="s">
        <v>365</v>
      </c>
      <c r="LZ95" s="1239" t="s">
        <v>365</v>
      </c>
      <c r="MA95" s="1239" t="s">
        <v>365</v>
      </c>
      <c r="MB95" s="1239" t="s">
        <v>365</v>
      </c>
      <c r="MC95" s="1239" t="s">
        <v>365</v>
      </c>
      <c r="MD95" s="1239" t="s">
        <v>365</v>
      </c>
      <c r="ME95" s="1239" t="s">
        <v>365</v>
      </c>
      <c r="MF95" s="1239" t="s">
        <v>365</v>
      </c>
      <c r="MG95" s="1239" t="s">
        <v>365</v>
      </c>
      <c r="MH95" s="1239" t="s">
        <v>365</v>
      </c>
      <c r="MI95" s="1239" t="s">
        <v>365</v>
      </c>
      <c r="MJ95" s="1239" t="s">
        <v>365</v>
      </c>
      <c r="MK95" s="1239" t="s">
        <v>365</v>
      </c>
      <c r="ML95" s="1239" t="s">
        <v>365</v>
      </c>
      <c r="MM95" s="1239" t="s">
        <v>365</v>
      </c>
      <c r="MN95" s="1239" t="s">
        <v>365</v>
      </c>
      <c r="MO95" s="1239" t="s">
        <v>365</v>
      </c>
      <c r="MP95" s="1239" t="s">
        <v>365</v>
      </c>
      <c r="MQ95" s="1239" t="s">
        <v>365</v>
      </c>
      <c r="MR95" s="1239" t="s">
        <v>365</v>
      </c>
      <c r="MS95" s="1239" t="s">
        <v>365</v>
      </c>
      <c r="MT95" s="1239" t="s">
        <v>365</v>
      </c>
      <c r="MU95" s="1239" t="s">
        <v>365</v>
      </c>
      <c r="MV95" s="1239" t="s">
        <v>365</v>
      </c>
      <c r="MW95" s="1239" t="s">
        <v>365</v>
      </c>
      <c r="MX95" s="1239" t="s">
        <v>365</v>
      </c>
      <c r="MY95" s="1239" t="s">
        <v>365</v>
      </c>
      <c r="MZ95" s="1239" t="s">
        <v>365</v>
      </c>
      <c r="NA95" s="1239" t="s">
        <v>365</v>
      </c>
      <c r="NB95" s="1239" t="s">
        <v>365</v>
      </c>
      <c r="NC95" s="1239" t="s">
        <v>365</v>
      </c>
      <c r="ND95" s="1239" t="s">
        <v>365</v>
      </c>
      <c r="NE95" s="1239" t="s">
        <v>365</v>
      </c>
      <c r="NF95" s="1239" t="s">
        <v>365</v>
      </c>
      <c r="NG95" s="1239" t="s">
        <v>365</v>
      </c>
      <c r="NH95" s="1239" t="s">
        <v>365</v>
      </c>
      <c r="NI95" s="1239" t="s">
        <v>365</v>
      </c>
      <c r="NJ95" s="1239" t="s">
        <v>365</v>
      </c>
      <c r="NK95" s="1239" t="s">
        <v>365</v>
      </c>
      <c r="NL95" s="1239" t="s">
        <v>365</v>
      </c>
      <c r="NM95" s="1239" t="s">
        <v>365</v>
      </c>
      <c r="NN95" s="1239" t="s">
        <v>365</v>
      </c>
      <c r="NO95" s="1239" t="s">
        <v>365</v>
      </c>
      <c r="NP95" s="1239" t="s">
        <v>365</v>
      </c>
      <c r="NQ95" s="1239" t="s">
        <v>365</v>
      </c>
      <c r="NR95" s="1239" t="s">
        <v>365</v>
      </c>
      <c r="NS95" s="1239" t="s">
        <v>365</v>
      </c>
      <c r="NT95" s="1239" t="s">
        <v>365</v>
      </c>
      <c r="NU95" s="1239" t="s">
        <v>365</v>
      </c>
      <c r="NV95" s="1239" t="s">
        <v>365</v>
      </c>
      <c r="NW95" s="1239" t="s">
        <v>365</v>
      </c>
      <c r="NX95" s="1239" t="s">
        <v>365</v>
      </c>
      <c r="NY95" s="1239" t="s">
        <v>365</v>
      </c>
      <c r="NZ95" s="1239" t="s">
        <v>365</v>
      </c>
      <c r="OA95" s="1239" t="s">
        <v>365</v>
      </c>
      <c r="OB95" s="1239" t="s">
        <v>365</v>
      </c>
      <c r="OC95" s="1239" t="s">
        <v>365</v>
      </c>
      <c r="OD95" s="1239" t="s">
        <v>365</v>
      </c>
      <c r="OE95" s="1239" t="s">
        <v>365</v>
      </c>
      <c r="OF95" s="1239" t="s">
        <v>365</v>
      </c>
      <c r="OG95" s="1239" t="s">
        <v>365</v>
      </c>
      <c r="OH95" s="1239" t="s">
        <v>365</v>
      </c>
      <c r="OI95" s="1239" t="s">
        <v>365</v>
      </c>
      <c r="OJ95" s="1239" t="s">
        <v>365</v>
      </c>
      <c r="OK95" s="1239" t="s">
        <v>365</v>
      </c>
      <c r="OL95" s="1239" t="s">
        <v>365</v>
      </c>
      <c r="OM95" s="1239" t="s">
        <v>365</v>
      </c>
      <c r="ON95" s="1239" t="s">
        <v>365</v>
      </c>
      <c r="OO95" s="1239" t="s">
        <v>365</v>
      </c>
      <c r="OP95" s="1239" t="s">
        <v>365</v>
      </c>
      <c r="OQ95" s="1239" t="s">
        <v>365</v>
      </c>
      <c r="OR95" s="1239" t="s">
        <v>365</v>
      </c>
      <c r="OS95" s="1239" t="s">
        <v>365</v>
      </c>
      <c r="OT95" s="1239" t="s">
        <v>365</v>
      </c>
      <c r="OU95" s="1239" t="s">
        <v>365</v>
      </c>
      <c r="OV95" s="1239" t="s">
        <v>365</v>
      </c>
      <c r="OW95" s="1239" t="s">
        <v>365</v>
      </c>
      <c r="OX95" s="1239" t="s">
        <v>365</v>
      </c>
      <c r="OY95" s="1239" t="s">
        <v>365</v>
      </c>
      <c r="OZ95" s="1239" t="s">
        <v>365</v>
      </c>
      <c r="PA95" s="1239" t="s">
        <v>365</v>
      </c>
      <c r="PB95" s="1239" t="s">
        <v>365</v>
      </c>
      <c r="PC95" s="1239" t="s">
        <v>365</v>
      </c>
      <c r="PD95" s="1239" t="s">
        <v>365</v>
      </c>
      <c r="PE95" s="1239" t="s">
        <v>365</v>
      </c>
      <c r="PF95" s="1239" t="s">
        <v>365</v>
      </c>
      <c r="PG95" s="1239" t="s">
        <v>365</v>
      </c>
      <c r="PH95" s="1239" t="s">
        <v>365</v>
      </c>
      <c r="PI95" s="1239" t="s">
        <v>365</v>
      </c>
      <c r="PJ95" s="1239" t="s">
        <v>365</v>
      </c>
      <c r="PK95" s="1239" t="s">
        <v>365</v>
      </c>
      <c r="PL95" s="1239" t="s">
        <v>365</v>
      </c>
      <c r="PM95" s="1239" t="s">
        <v>365</v>
      </c>
      <c r="PN95" s="1239" t="s">
        <v>365</v>
      </c>
      <c r="PO95" s="1239" t="s">
        <v>365</v>
      </c>
      <c r="PP95" s="1239" t="s">
        <v>365</v>
      </c>
      <c r="PQ95" s="1239" t="s">
        <v>365</v>
      </c>
      <c r="PR95" s="1239" t="s">
        <v>365</v>
      </c>
      <c r="PS95" s="1239" t="s">
        <v>365</v>
      </c>
      <c r="PT95" s="1239" t="s">
        <v>365</v>
      </c>
      <c r="PU95" s="1239" t="s">
        <v>365</v>
      </c>
      <c r="PV95" s="1239" t="s">
        <v>365</v>
      </c>
      <c r="PW95" s="1239" t="s">
        <v>365</v>
      </c>
      <c r="PX95" s="1239" t="s">
        <v>365</v>
      </c>
      <c r="PY95" s="1239" t="s">
        <v>365</v>
      </c>
      <c r="PZ95" s="1239" t="s">
        <v>365</v>
      </c>
      <c r="QA95" s="1239" t="s">
        <v>365</v>
      </c>
      <c r="QB95" s="1239" t="s">
        <v>365</v>
      </c>
      <c r="QC95" s="1239" t="s">
        <v>365</v>
      </c>
      <c r="QD95" s="1239" t="s">
        <v>365</v>
      </c>
      <c r="QE95" s="1239" t="s">
        <v>365</v>
      </c>
      <c r="QF95" s="1239" t="s">
        <v>365</v>
      </c>
      <c r="QG95" s="1239" t="s">
        <v>365</v>
      </c>
      <c r="QH95" s="1239" t="s">
        <v>365</v>
      </c>
      <c r="QI95" s="1239" t="s">
        <v>365</v>
      </c>
      <c r="QJ95" s="1239" t="s">
        <v>365</v>
      </c>
      <c r="QK95" s="1239" t="s">
        <v>365</v>
      </c>
      <c r="QL95" s="1239" t="s">
        <v>365</v>
      </c>
      <c r="QM95" s="1239" t="s">
        <v>365</v>
      </c>
      <c r="QN95" s="1239" t="s">
        <v>365</v>
      </c>
      <c r="QO95" s="1239" t="s">
        <v>365</v>
      </c>
      <c r="QP95" s="1239" t="s">
        <v>365</v>
      </c>
      <c r="QQ95" s="1239" t="s">
        <v>365</v>
      </c>
      <c r="QR95" s="1239" t="s">
        <v>365</v>
      </c>
      <c r="QS95" s="1239" t="s">
        <v>365</v>
      </c>
      <c r="QT95" s="1239" t="s">
        <v>365</v>
      </c>
      <c r="QU95" s="1239" t="s">
        <v>365</v>
      </c>
      <c r="QV95" s="1239" t="s">
        <v>365</v>
      </c>
      <c r="QW95" s="1239" t="s">
        <v>365</v>
      </c>
      <c r="QX95" s="1239" t="s">
        <v>365</v>
      </c>
      <c r="QY95" s="1239" t="s">
        <v>365</v>
      </c>
      <c r="QZ95" s="1239" t="s">
        <v>365</v>
      </c>
      <c r="RA95" s="1239" t="s">
        <v>365</v>
      </c>
      <c r="RB95" s="1239" t="s">
        <v>365</v>
      </c>
      <c r="RC95" s="1239" t="s">
        <v>365</v>
      </c>
      <c r="RD95" s="1239" t="s">
        <v>365</v>
      </c>
      <c r="RE95" s="1239" t="s">
        <v>365</v>
      </c>
      <c r="RF95" s="1239" t="s">
        <v>365</v>
      </c>
      <c r="RG95" s="1239" t="s">
        <v>365</v>
      </c>
      <c r="RH95" s="1239" t="s">
        <v>365</v>
      </c>
      <c r="RI95" s="1239" t="s">
        <v>365</v>
      </c>
      <c r="RJ95" s="1239" t="s">
        <v>365</v>
      </c>
      <c r="RK95" s="1239" t="s">
        <v>365</v>
      </c>
      <c r="RL95" s="1239" t="s">
        <v>365</v>
      </c>
      <c r="RM95" s="1239" t="s">
        <v>365</v>
      </c>
      <c r="RN95" s="1239" t="s">
        <v>365</v>
      </c>
      <c r="RO95" s="1239" t="s">
        <v>365</v>
      </c>
      <c r="RP95" s="1239" t="s">
        <v>365</v>
      </c>
      <c r="RQ95" s="1239" t="s">
        <v>365</v>
      </c>
      <c r="RR95" s="1239" t="s">
        <v>365</v>
      </c>
      <c r="RS95" s="1239" t="s">
        <v>365</v>
      </c>
      <c r="RT95" s="1239" t="s">
        <v>365</v>
      </c>
      <c r="RU95" s="1239" t="s">
        <v>365</v>
      </c>
      <c r="RV95" s="1239" t="s">
        <v>365</v>
      </c>
      <c r="RW95" s="1239" t="s">
        <v>365</v>
      </c>
      <c r="RX95" s="1239" t="s">
        <v>365</v>
      </c>
      <c r="RY95" s="1239" t="s">
        <v>365</v>
      </c>
      <c r="RZ95" s="1239" t="s">
        <v>365</v>
      </c>
      <c r="SA95" s="1239" t="s">
        <v>365</v>
      </c>
      <c r="SB95" s="1239" t="s">
        <v>365</v>
      </c>
      <c r="SC95" s="1239" t="s">
        <v>365</v>
      </c>
      <c r="SD95" s="1239" t="s">
        <v>365</v>
      </c>
      <c r="SE95" s="1239" t="s">
        <v>365</v>
      </c>
      <c r="SF95" s="1239" t="s">
        <v>365</v>
      </c>
      <c r="SG95" s="1239" t="s">
        <v>365</v>
      </c>
      <c r="SH95" s="1239" t="s">
        <v>365</v>
      </c>
      <c r="SI95" s="1239" t="s">
        <v>365</v>
      </c>
      <c r="SJ95" s="1239" t="s">
        <v>365</v>
      </c>
      <c r="SK95" s="1239" t="s">
        <v>365</v>
      </c>
      <c r="SL95" s="1239" t="s">
        <v>365</v>
      </c>
      <c r="SM95" s="1239" t="s">
        <v>365</v>
      </c>
      <c r="SN95" s="1239" t="s">
        <v>365</v>
      </c>
      <c r="SO95" s="1239" t="s">
        <v>365</v>
      </c>
      <c r="SP95" s="1239" t="s">
        <v>365</v>
      </c>
      <c r="SQ95" s="1239" t="s">
        <v>365</v>
      </c>
      <c r="SR95" s="1239" t="s">
        <v>365</v>
      </c>
      <c r="SS95" s="1239" t="s">
        <v>365</v>
      </c>
      <c r="ST95" s="1239" t="s">
        <v>365</v>
      </c>
      <c r="SU95" s="1239" t="s">
        <v>365</v>
      </c>
      <c r="SV95" s="1239" t="s">
        <v>365</v>
      </c>
      <c r="SW95" s="1239" t="s">
        <v>365</v>
      </c>
      <c r="SX95" s="1239" t="s">
        <v>365</v>
      </c>
      <c r="SY95" s="1239" t="s">
        <v>365</v>
      </c>
      <c r="SZ95" s="1239" t="s">
        <v>365</v>
      </c>
      <c r="TA95" s="1239" t="s">
        <v>365</v>
      </c>
      <c r="TB95" s="1239" t="s">
        <v>365</v>
      </c>
      <c r="TC95" s="1239" t="s">
        <v>365</v>
      </c>
      <c r="TD95" s="1239" t="s">
        <v>365</v>
      </c>
      <c r="TE95" s="1239" t="s">
        <v>365</v>
      </c>
      <c r="TF95" s="1239" t="s">
        <v>365</v>
      </c>
      <c r="TG95" s="1239" t="s">
        <v>365</v>
      </c>
      <c r="TH95" s="1239" t="s">
        <v>365</v>
      </c>
      <c r="TI95" s="1239" t="s">
        <v>365</v>
      </c>
      <c r="TJ95" s="1239" t="s">
        <v>365</v>
      </c>
      <c r="TK95" s="1239" t="s">
        <v>365</v>
      </c>
      <c r="TL95" s="1239" t="s">
        <v>365</v>
      </c>
      <c r="TM95" s="1239" t="s">
        <v>365</v>
      </c>
      <c r="TN95" s="1239" t="s">
        <v>365</v>
      </c>
      <c r="TO95" s="1239" t="s">
        <v>365</v>
      </c>
      <c r="TP95" s="1239" t="s">
        <v>365</v>
      </c>
      <c r="TQ95" s="1239" t="s">
        <v>365</v>
      </c>
      <c r="TR95" s="1239" t="s">
        <v>365</v>
      </c>
      <c r="TS95" s="1239" t="s">
        <v>365</v>
      </c>
      <c r="TT95" s="1239" t="s">
        <v>365</v>
      </c>
      <c r="TU95" s="1239" t="s">
        <v>365</v>
      </c>
      <c r="TV95" s="1239" t="s">
        <v>365</v>
      </c>
      <c r="TW95" s="1239" t="s">
        <v>365</v>
      </c>
      <c r="TX95" s="1239" t="s">
        <v>365</v>
      </c>
      <c r="TY95" s="1239" t="s">
        <v>365</v>
      </c>
      <c r="TZ95" s="1239" t="s">
        <v>365</v>
      </c>
      <c r="UA95" s="1239" t="s">
        <v>365</v>
      </c>
      <c r="UB95" s="1239" t="s">
        <v>365</v>
      </c>
      <c r="UC95" s="1239" t="s">
        <v>365</v>
      </c>
      <c r="UD95" s="1239" t="s">
        <v>365</v>
      </c>
      <c r="UE95" s="1239" t="s">
        <v>365</v>
      </c>
      <c r="UF95" s="1239" t="s">
        <v>365</v>
      </c>
      <c r="UG95" s="1239" t="s">
        <v>365</v>
      </c>
      <c r="UH95" s="1239" t="s">
        <v>365</v>
      </c>
      <c r="UI95" s="1239" t="s">
        <v>365</v>
      </c>
      <c r="UJ95" s="1239" t="s">
        <v>365</v>
      </c>
      <c r="UK95" s="1239" t="s">
        <v>365</v>
      </c>
      <c r="UL95" s="1239" t="s">
        <v>365</v>
      </c>
      <c r="UM95" s="1239" t="s">
        <v>365</v>
      </c>
      <c r="UN95" s="1239" t="s">
        <v>365</v>
      </c>
      <c r="UO95" s="1239" t="s">
        <v>365</v>
      </c>
      <c r="UP95" s="1239" t="s">
        <v>365</v>
      </c>
      <c r="UQ95" s="1239" t="s">
        <v>365</v>
      </c>
      <c r="UR95" s="1239" t="s">
        <v>365</v>
      </c>
      <c r="US95" s="1239" t="s">
        <v>365</v>
      </c>
      <c r="UT95" s="1239" t="s">
        <v>365</v>
      </c>
      <c r="UU95" s="1239" t="s">
        <v>365</v>
      </c>
      <c r="UV95" s="1239" t="s">
        <v>365</v>
      </c>
      <c r="UW95" s="1239" t="s">
        <v>365</v>
      </c>
      <c r="UX95" s="1239" t="s">
        <v>365</v>
      </c>
      <c r="UY95" s="1239" t="s">
        <v>365</v>
      </c>
      <c r="UZ95" s="1239" t="s">
        <v>365</v>
      </c>
      <c r="VA95" s="1239" t="s">
        <v>365</v>
      </c>
      <c r="VB95" s="1239" t="s">
        <v>365</v>
      </c>
      <c r="VC95" s="1239" t="s">
        <v>365</v>
      </c>
      <c r="VD95" s="1239" t="s">
        <v>365</v>
      </c>
      <c r="VE95" s="1239" t="s">
        <v>365</v>
      </c>
      <c r="VF95" s="1239" t="s">
        <v>365</v>
      </c>
      <c r="VG95" s="1239" t="s">
        <v>365</v>
      </c>
      <c r="VH95" s="1239" t="s">
        <v>365</v>
      </c>
      <c r="VI95" s="1239" t="s">
        <v>365</v>
      </c>
      <c r="VJ95" s="1239" t="s">
        <v>365</v>
      </c>
      <c r="VK95" s="1239" t="s">
        <v>365</v>
      </c>
      <c r="VL95" s="1239" t="s">
        <v>365</v>
      </c>
      <c r="VM95" s="1239" t="s">
        <v>365</v>
      </c>
      <c r="VN95" s="1239" t="s">
        <v>365</v>
      </c>
      <c r="VO95" s="1239" t="s">
        <v>365</v>
      </c>
      <c r="VP95" s="1239" t="s">
        <v>365</v>
      </c>
      <c r="VQ95" s="1239" t="s">
        <v>365</v>
      </c>
      <c r="VR95" s="1239" t="s">
        <v>365</v>
      </c>
      <c r="VS95" s="1239" t="s">
        <v>365</v>
      </c>
      <c r="VT95" s="1239" t="s">
        <v>365</v>
      </c>
      <c r="VU95" s="1239" t="s">
        <v>365</v>
      </c>
      <c r="VV95" s="1239" t="s">
        <v>365</v>
      </c>
      <c r="VW95" s="1239" t="s">
        <v>365</v>
      </c>
      <c r="VX95" s="1239" t="s">
        <v>365</v>
      </c>
      <c r="VY95" s="1239" t="s">
        <v>365</v>
      </c>
      <c r="VZ95" s="1239" t="s">
        <v>365</v>
      </c>
      <c r="WA95" s="1239" t="s">
        <v>365</v>
      </c>
      <c r="WB95" s="1239" t="s">
        <v>365</v>
      </c>
      <c r="WC95" s="1239" t="s">
        <v>365</v>
      </c>
      <c r="WD95" s="1239" t="s">
        <v>365</v>
      </c>
      <c r="WE95" s="1239" t="s">
        <v>365</v>
      </c>
      <c r="WF95" s="1239" t="s">
        <v>365</v>
      </c>
      <c r="WG95" s="1239" t="s">
        <v>365</v>
      </c>
      <c r="WH95" s="1239" t="s">
        <v>365</v>
      </c>
      <c r="WI95" s="1239" t="s">
        <v>365</v>
      </c>
      <c r="WJ95" s="1239" t="s">
        <v>365</v>
      </c>
      <c r="WK95" s="1239" t="s">
        <v>365</v>
      </c>
      <c r="WL95" s="1239" t="s">
        <v>365</v>
      </c>
      <c r="WM95" s="1239" t="s">
        <v>365</v>
      </c>
      <c r="WN95" s="1239" t="s">
        <v>365</v>
      </c>
      <c r="WO95" s="1239" t="s">
        <v>365</v>
      </c>
      <c r="WP95" s="1239" t="s">
        <v>365</v>
      </c>
      <c r="WQ95" s="1239" t="s">
        <v>365</v>
      </c>
      <c r="WR95" s="1239" t="s">
        <v>365</v>
      </c>
      <c r="WS95" s="1239" t="s">
        <v>365</v>
      </c>
      <c r="WT95" s="1239" t="s">
        <v>365</v>
      </c>
      <c r="WU95" s="1239" t="s">
        <v>365</v>
      </c>
      <c r="WV95" s="1239" t="s">
        <v>365</v>
      </c>
      <c r="WW95" s="1239" t="s">
        <v>365</v>
      </c>
      <c r="WX95" s="1239" t="s">
        <v>365</v>
      </c>
      <c r="WY95" s="1239" t="s">
        <v>365</v>
      </c>
      <c r="WZ95" s="1239" t="s">
        <v>365</v>
      </c>
      <c r="XA95" s="1239" t="s">
        <v>365</v>
      </c>
      <c r="XB95" s="1239" t="s">
        <v>365</v>
      </c>
      <c r="XC95" s="1239" t="s">
        <v>365</v>
      </c>
      <c r="XD95" s="1239" t="s">
        <v>365</v>
      </c>
      <c r="XE95" s="1239" t="s">
        <v>365</v>
      </c>
      <c r="XF95" s="1239" t="s">
        <v>365</v>
      </c>
      <c r="XG95" s="1239" t="s">
        <v>365</v>
      </c>
      <c r="XH95" s="1239" t="s">
        <v>365</v>
      </c>
      <c r="XI95" s="1239" t="s">
        <v>365</v>
      </c>
      <c r="XJ95" s="1239" t="s">
        <v>365</v>
      </c>
      <c r="XK95" s="1239" t="s">
        <v>365</v>
      </c>
      <c r="XL95" s="1239" t="s">
        <v>365</v>
      </c>
      <c r="XM95" s="1239" t="s">
        <v>365</v>
      </c>
      <c r="XN95" s="1239" t="s">
        <v>365</v>
      </c>
      <c r="XO95" s="1239" t="s">
        <v>365</v>
      </c>
      <c r="XP95" s="1239" t="s">
        <v>365</v>
      </c>
      <c r="XQ95" s="1239" t="s">
        <v>365</v>
      </c>
      <c r="XR95" s="1239" t="s">
        <v>365</v>
      </c>
      <c r="XS95" s="1239" t="s">
        <v>365</v>
      </c>
      <c r="XT95" s="1239" t="s">
        <v>365</v>
      </c>
      <c r="XU95" s="1239" t="s">
        <v>365</v>
      </c>
      <c r="XV95" s="1239" t="s">
        <v>365</v>
      </c>
      <c r="XW95" s="1239" t="s">
        <v>365</v>
      </c>
      <c r="XX95" s="1239" t="s">
        <v>365</v>
      </c>
      <c r="XY95" s="1239" t="s">
        <v>365</v>
      </c>
      <c r="XZ95" s="1239" t="s">
        <v>365</v>
      </c>
      <c r="YA95" s="1239" t="s">
        <v>365</v>
      </c>
      <c r="YB95" s="1239" t="s">
        <v>365</v>
      </c>
      <c r="YC95" s="1239" t="s">
        <v>365</v>
      </c>
      <c r="YD95" s="1239" t="s">
        <v>365</v>
      </c>
      <c r="YE95" s="1239" t="s">
        <v>365</v>
      </c>
      <c r="YF95" s="1239" t="s">
        <v>365</v>
      </c>
      <c r="YG95" s="1239" t="s">
        <v>365</v>
      </c>
      <c r="YH95" s="1239" t="s">
        <v>365</v>
      </c>
      <c r="YI95" s="1239" t="s">
        <v>365</v>
      </c>
      <c r="YJ95" s="1239" t="s">
        <v>365</v>
      </c>
      <c r="YK95" s="1239" t="s">
        <v>365</v>
      </c>
      <c r="YL95" s="1239" t="s">
        <v>365</v>
      </c>
      <c r="YM95" s="1239" t="s">
        <v>365</v>
      </c>
      <c r="YN95" s="1239" t="s">
        <v>365</v>
      </c>
      <c r="YO95" s="1239" t="s">
        <v>365</v>
      </c>
      <c r="YP95" s="1239" t="s">
        <v>365</v>
      </c>
      <c r="YQ95" s="1239" t="s">
        <v>365</v>
      </c>
      <c r="YR95" s="1239" t="s">
        <v>365</v>
      </c>
      <c r="YS95" s="1239" t="s">
        <v>365</v>
      </c>
      <c r="YT95" s="1239" t="s">
        <v>365</v>
      </c>
      <c r="YU95" s="1239" t="s">
        <v>365</v>
      </c>
      <c r="YV95" s="1239" t="s">
        <v>365</v>
      </c>
      <c r="YW95" s="1239" t="s">
        <v>365</v>
      </c>
      <c r="YX95" s="1239" t="s">
        <v>365</v>
      </c>
      <c r="YY95" s="1239" t="s">
        <v>365</v>
      </c>
      <c r="YZ95" s="1239" t="s">
        <v>365</v>
      </c>
      <c r="ZA95" s="1239" t="s">
        <v>365</v>
      </c>
      <c r="ZB95" s="1239" t="s">
        <v>365</v>
      </c>
      <c r="ZC95" s="1239" t="s">
        <v>365</v>
      </c>
      <c r="ZD95" s="1239" t="s">
        <v>365</v>
      </c>
      <c r="ZE95" s="1239" t="s">
        <v>365</v>
      </c>
      <c r="ZF95" s="1239" t="s">
        <v>365</v>
      </c>
      <c r="ZG95" s="1239" t="s">
        <v>365</v>
      </c>
      <c r="ZH95" s="1239" t="s">
        <v>365</v>
      </c>
      <c r="ZI95" s="1239" t="s">
        <v>365</v>
      </c>
      <c r="ZJ95" s="1239" t="s">
        <v>365</v>
      </c>
      <c r="ZK95" s="1239" t="s">
        <v>365</v>
      </c>
      <c r="ZL95" s="1239" t="s">
        <v>365</v>
      </c>
      <c r="ZM95" s="1239" t="s">
        <v>365</v>
      </c>
      <c r="ZN95" s="1239" t="s">
        <v>365</v>
      </c>
      <c r="ZO95" s="1239" t="s">
        <v>365</v>
      </c>
      <c r="ZP95" s="1239" t="s">
        <v>365</v>
      </c>
      <c r="ZQ95" s="1239" t="s">
        <v>365</v>
      </c>
      <c r="ZR95" s="1239" t="s">
        <v>365</v>
      </c>
      <c r="ZS95" s="1239" t="s">
        <v>365</v>
      </c>
      <c r="ZT95" s="1239" t="s">
        <v>365</v>
      </c>
      <c r="ZU95" s="1239" t="s">
        <v>365</v>
      </c>
      <c r="ZV95" s="1239" t="s">
        <v>365</v>
      </c>
      <c r="ZW95" s="1239" t="s">
        <v>365</v>
      </c>
      <c r="ZX95" s="1239" t="s">
        <v>365</v>
      </c>
      <c r="ZY95" s="1239" t="s">
        <v>365</v>
      </c>
      <c r="ZZ95" s="1239" t="s">
        <v>365</v>
      </c>
      <c r="AAA95" s="1239" t="s">
        <v>365</v>
      </c>
      <c r="AAB95" s="1239" t="s">
        <v>365</v>
      </c>
      <c r="AAC95" s="1239" t="s">
        <v>365</v>
      </c>
      <c r="AAD95" s="1239" t="s">
        <v>365</v>
      </c>
      <c r="AAE95" s="1239" t="s">
        <v>365</v>
      </c>
      <c r="AAF95" s="1239" t="s">
        <v>365</v>
      </c>
      <c r="AAG95" s="1239" t="s">
        <v>365</v>
      </c>
      <c r="AAH95" s="1239" t="s">
        <v>365</v>
      </c>
      <c r="AAI95" s="1239" t="s">
        <v>365</v>
      </c>
      <c r="AAJ95" s="1239" t="s">
        <v>365</v>
      </c>
      <c r="AAK95" s="1239" t="s">
        <v>365</v>
      </c>
      <c r="AAL95" s="1239" t="s">
        <v>365</v>
      </c>
      <c r="AAM95" s="1239" t="s">
        <v>365</v>
      </c>
      <c r="AAN95" s="1239" t="s">
        <v>365</v>
      </c>
      <c r="AAO95" s="1239" t="s">
        <v>365</v>
      </c>
      <c r="AAP95" s="1239" t="s">
        <v>365</v>
      </c>
      <c r="AAQ95" s="1239" t="s">
        <v>365</v>
      </c>
      <c r="AAR95" s="1239" t="s">
        <v>365</v>
      </c>
      <c r="AAS95" s="1239" t="s">
        <v>365</v>
      </c>
      <c r="AAT95" s="1239" t="s">
        <v>365</v>
      </c>
      <c r="AAU95" s="1239" t="s">
        <v>365</v>
      </c>
      <c r="AAV95" s="1239" t="s">
        <v>365</v>
      </c>
      <c r="AAW95" s="1239" t="s">
        <v>365</v>
      </c>
      <c r="AAX95" s="1239" t="s">
        <v>365</v>
      </c>
      <c r="AAY95" s="1239" t="s">
        <v>365</v>
      </c>
      <c r="AAZ95" s="1239" t="s">
        <v>365</v>
      </c>
      <c r="ABA95" s="1239" t="s">
        <v>365</v>
      </c>
      <c r="ABB95" s="1239" t="s">
        <v>365</v>
      </c>
      <c r="ABC95" s="1239" t="s">
        <v>365</v>
      </c>
      <c r="ABD95" s="1239" t="s">
        <v>365</v>
      </c>
      <c r="ABE95" s="1239" t="s">
        <v>365</v>
      </c>
      <c r="ABF95" s="1239" t="s">
        <v>365</v>
      </c>
      <c r="ABG95" s="1239" t="s">
        <v>365</v>
      </c>
      <c r="ABH95" s="1239" t="s">
        <v>365</v>
      </c>
      <c r="ABI95" s="1239" t="s">
        <v>365</v>
      </c>
      <c r="ABJ95" s="1239" t="s">
        <v>365</v>
      </c>
      <c r="ABK95" s="1239" t="s">
        <v>365</v>
      </c>
      <c r="ABL95" s="1239" t="s">
        <v>365</v>
      </c>
      <c r="ABM95" s="1239" t="s">
        <v>365</v>
      </c>
      <c r="ABN95" s="1239" t="s">
        <v>365</v>
      </c>
      <c r="ABO95" s="1239" t="s">
        <v>365</v>
      </c>
      <c r="ABP95" s="1239" t="s">
        <v>365</v>
      </c>
      <c r="ABQ95" s="1239" t="s">
        <v>365</v>
      </c>
      <c r="ABR95" s="1239" t="s">
        <v>365</v>
      </c>
      <c r="ABS95" s="1239" t="s">
        <v>365</v>
      </c>
      <c r="ABT95" s="1239" t="s">
        <v>365</v>
      </c>
      <c r="ABU95" s="1239" t="s">
        <v>365</v>
      </c>
      <c r="ABV95" s="1239" t="s">
        <v>365</v>
      </c>
      <c r="ABW95" s="1239" t="s">
        <v>365</v>
      </c>
      <c r="ABX95" s="1239" t="s">
        <v>365</v>
      </c>
      <c r="ABY95" s="1239" t="s">
        <v>365</v>
      </c>
      <c r="ABZ95" s="1239" t="s">
        <v>365</v>
      </c>
      <c r="ACA95" s="1239" t="s">
        <v>365</v>
      </c>
      <c r="ACB95" s="1239" t="s">
        <v>365</v>
      </c>
      <c r="ACC95" s="1239" t="s">
        <v>365</v>
      </c>
      <c r="ACD95" s="1239" t="s">
        <v>365</v>
      </c>
      <c r="ACE95" s="1239" t="s">
        <v>365</v>
      </c>
      <c r="ACF95" s="1239" t="s">
        <v>365</v>
      </c>
      <c r="ACG95" s="1239" t="s">
        <v>365</v>
      </c>
      <c r="ACH95" s="1239" t="s">
        <v>365</v>
      </c>
      <c r="ACI95" s="1239" t="s">
        <v>365</v>
      </c>
      <c r="ACJ95" s="1239" t="s">
        <v>365</v>
      </c>
      <c r="ACK95" s="1239" t="s">
        <v>365</v>
      </c>
      <c r="ACL95" s="1239" t="s">
        <v>365</v>
      </c>
      <c r="ACM95" s="1239" t="s">
        <v>365</v>
      </c>
      <c r="ACN95" s="1239" t="s">
        <v>365</v>
      </c>
      <c r="ACO95" s="1239" t="s">
        <v>365</v>
      </c>
      <c r="ACP95" s="1239" t="s">
        <v>365</v>
      </c>
      <c r="ACQ95" s="1239" t="s">
        <v>365</v>
      </c>
      <c r="ACR95" s="1239" t="s">
        <v>365</v>
      </c>
      <c r="ACS95" s="1239" t="s">
        <v>365</v>
      </c>
      <c r="ACT95" s="1239" t="s">
        <v>365</v>
      </c>
      <c r="ACU95" s="1239" t="s">
        <v>365</v>
      </c>
      <c r="ACV95" s="1239" t="s">
        <v>365</v>
      </c>
      <c r="ACW95" s="1239" t="s">
        <v>365</v>
      </c>
      <c r="ACX95" s="1239" t="s">
        <v>365</v>
      </c>
      <c r="ACY95" s="1239" t="s">
        <v>365</v>
      </c>
      <c r="ACZ95" s="1239" t="s">
        <v>365</v>
      </c>
      <c r="ADA95" s="1239" t="s">
        <v>365</v>
      </c>
      <c r="ADB95" s="1239" t="s">
        <v>365</v>
      </c>
      <c r="ADC95" s="1239" t="s">
        <v>365</v>
      </c>
      <c r="ADD95" s="1239" t="s">
        <v>365</v>
      </c>
      <c r="ADE95" s="1239" t="s">
        <v>365</v>
      </c>
      <c r="ADF95" s="1239" t="s">
        <v>365</v>
      </c>
      <c r="ADG95" s="1239" t="s">
        <v>365</v>
      </c>
      <c r="ADH95" s="1239" t="s">
        <v>365</v>
      </c>
      <c r="ADI95" s="1239" t="s">
        <v>365</v>
      </c>
      <c r="ADJ95" s="1239" t="s">
        <v>365</v>
      </c>
      <c r="ADK95" s="1239" t="s">
        <v>365</v>
      </c>
      <c r="ADL95" s="1239" t="s">
        <v>365</v>
      </c>
      <c r="ADM95" s="1239" t="s">
        <v>365</v>
      </c>
      <c r="ADN95" s="1239" t="s">
        <v>365</v>
      </c>
      <c r="ADO95" s="1239" t="s">
        <v>365</v>
      </c>
      <c r="ADP95" s="1239" t="s">
        <v>365</v>
      </c>
      <c r="ADQ95" s="1239" t="s">
        <v>365</v>
      </c>
      <c r="ADR95" s="1239" t="s">
        <v>365</v>
      </c>
      <c r="ADS95" s="1239" t="s">
        <v>365</v>
      </c>
      <c r="ADT95" s="1239" t="s">
        <v>365</v>
      </c>
      <c r="ADU95" s="1239" t="s">
        <v>365</v>
      </c>
      <c r="ADV95" s="1239" t="s">
        <v>365</v>
      </c>
      <c r="ADW95" s="1239" t="s">
        <v>365</v>
      </c>
      <c r="ADX95" s="1239" t="s">
        <v>365</v>
      </c>
      <c r="ADY95" s="1239" t="s">
        <v>365</v>
      </c>
      <c r="ADZ95" s="1239" t="s">
        <v>365</v>
      </c>
      <c r="AEA95" s="1239" t="s">
        <v>365</v>
      </c>
      <c r="AEB95" s="1239" t="s">
        <v>365</v>
      </c>
      <c r="AEC95" s="1239" t="s">
        <v>365</v>
      </c>
      <c r="AED95" s="1239" t="s">
        <v>365</v>
      </c>
      <c r="AEE95" s="1239" t="s">
        <v>365</v>
      </c>
      <c r="AEF95" s="1239" t="s">
        <v>365</v>
      </c>
      <c r="AEG95" s="1239" t="s">
        <v>365</v>
      </c>
      <c r="AEH95" s="1239" t="s">
        <v>365</v>
      </c>
      <c r="AEI95" s="1239" t="s">
        <v>365</v>
      </c>
      <c r="AEJ95" s="1239" t="s">
        <v>365</v>
      </c>
      <c r="AEK95" s="1239" t="s">
        <v>365</v>
      </c>
      <c r="AEL95" s="1239" t="s">
        <v>365</v>
      </c>
      <c r="AEM95" s="1239" t="s">
        <v>365</v>
      </c>
      <c r="AEN95" s="1239" t="s">
        <v>365</v>
      </c>
      <c r="AEO95" s="1239" t="s">
        <v>365</v>
      </c>
      <c r="AEP95" s="1239" t="s">
        <v>365</v>
      </c>
      <c r="AEQ95" s="1239" t="s">
        <v>365</v>
      </c>
      <c r="AER95" s="1239" t="s">
        <v>365</v>
      </c>
      <c r="AES95" s="1239" t="s">
        <v>365</v>
      </c>
      <c r="AET95" s="1239" t="s">
        <v>365</v>
      </c>
      <c r="AEU95" s="1239" t="s">
        <v>365</v>
      </c>
      <c r="AEV95" s="1239" t="s">
        <v>365</v>
      </c>
      <c r="AEW95" s="1239" t="s">
        <v>365</v>
      </c>
      <c r="AEX95" s="1239" t="s">
        <v>365</v>
      </c>
      <c r="AEY95" s="1239" t="s">
        <v>365</v>
      </c>
      <c r="AEZ95" s="1239" t="s">
        <v>365</v>
      </c>
      <c r="AFA95" s="1239" t="s">
        <v>365</v>
      </c>
      <c r="AFB95" s="1239" t="s">
        <v>365</v>
      </c>
      <c r="AFC95" s="1239" t="s">
        <v>365</v>
      </c>
      <c r="AFD95" s="1239" t="s">
        <v>365</v>
      </c>
      <c r="AFE95" s="1239" t="s">
        <v>365</v>
      </c>
      <c r="AFF95" s="1239" t="s">
        <v>365</v>
      </c>
      <c r="AFG95" s="1239" t="s">
        <v>365</v>
      </c>
      <c r="AFH95" s="1239" t="s">
        <v>365</v>
      </c>
      <c r="AFI95" s="1239" t="s">
        <v>365</v>
      </c>
      <c r="AFJ95" s="1239" t="s">
        <v>365</v>
      </c>
      <c r="AFK95" s="1239" t="s">
        <v>365</v>
      </c>
      <c r="AFL95" s="1239" t="s">
        <v>365</v>
      </c>
      <c r="AFM95" s="1239" t="s">
        <v>365</v>
      </c>
      <c r="AFN95" s="1239" t="s">
        <v>365</v>
      </c>
      <c r="AFO95" s="1239" t="s">
        <v>365</v>
      </c>
      <c r="AFP95" s="1239" t="s">
        <v>365</v>
      </c>
      <c r="AFQ95" s="1239" t="s">
        <v>365</v>
      </c>
      <c r="AFR95" s="1239" t="s">
        <v>365</v>
      </c>
      <c r="AFS95" s="1239" t="s">
        <v>365</v>
      </c>
      <c r="AFT95" s="1239" t="s">
        <v>365</v>
      </c>
      <c r="AFU95" s="1239" t="s">
        <v>365</v>
      </c>
      <c r="AFV95" s="1239" t="s">
        <v>365</v>
      </c>
      <c r="AFW95" s="1239" t="s">
        <v>365</v>
      </c>
      <c r="AFX95" s="1239" t="s">
        <v>365</v>
      </c>
      <c r="AFY95" s="1239" t="s">
        <v>365</v>
      </c>
      <c r="AFZ95" s="1239" t="s">
        <v>365</v>
      </c>
      <c r="AGA95" s="1239" t="s">
        <v>365</v>
      </c>
      <c r="AGB95" s="1239" t="s">
        <v>365</v>
      </c>
      <c r="AGC95" s="1239" t="s">
        <v>365</v>
      </c>
      <c r="AGD95" s="1239" t="s">
        <v>365</v>
      </c>
      <c r="AGE95" s="1239" t="s">
        <v>365</v>
      </c>
      <c r="AGF95" s="1239" t="s">
        <v>365</v>
      </c>
      <c r="AGG95" s="1239" t="s">
        <v>365</v>
      </c>
      <c r="AGH95" s="1239" t="s">
        <v>365</v>
      </c>
      <c r="AGI95" s="1239" t="s">
        <v>365</v>
      </c>
      <c r="AGJ95" s="1239" t="s">
        <v>365</v>
      </c>
      <c r="AGK95" s="1239" t="s">
        <v>365</v>
      </c>
      <c r="AGL95" s="1239" t="s">
        <v>365</v>
      </c>
      <c r="AGM95" s="1239" t="s">
        <v>365</v>
      </c>
      <c r="AGN95" s="1239" t="s">
        <v>365</v>
      </c>
      <c r="AGO95" s="1239" t="s">
        <v>365</v>
      </c>
      <c r="AGP95" s="1239" t="s">
        <v>365</v>
      </c>
      <c r="AGQ95" s="1239" t="s">
        <v>365</v>
      </c>
      <c r="AGR95" s="1239" t="s">
        <v>365</v>
      </c>
      <c r="AGS95" s="1239" t="s">
        <v>365</v>
      </c>
      <c r="AGT95" s="1239" t="s">
        <v>365</v>
      </c>
      <c r="AGU95" s="1239" t="s">
        <v>365</v>
      </c>
      <c r="AGV95" s="1239" t="s">
        <v>365</v>
      </c>
      <c r="AGW95" s="1239" t="s">
        <v>365</v>
      </c>
      <c r="AGX95" s="1239" t="s">
        <v>365</v>
      </c>
      <c r="AGY95" s="1239" t="s">
        <v>365</v>
      </c>
      <c r="AGZ95" s="1239" t="s">
        <v>365</v>
      </c>
      <c r="AHA95" s="1239" t="s">
        <v>365</v>
      </c>
      <c r="AHB95" s="1239" t="s">
        <v>365</v>
      </c>
      <c r="AHC95" s="1239" t="s">
        <v>365</v>
      </c>
      <c r="AHD95" s="1239" t="s">
        <v>365</v>
      </c>
      <c r="AHE95" s="1239" t="s">
        <v>365</v>
      </c>
      <c r="AHF95" s="1239" t="s">
        <v>365</v>
      </c>
      <c r="AHG95" s="1239" t="s">
        <v>365</v>
      </c>
      <c r="AHH95" s="1239" t="s">
        <v>365</v>
      </c>
      <c r="AHI95" s="1239" t="s">
        <v>365</v>
      </c>
      <c r="AHJ95" s="1239" t="s">
        <v>365</v>
      </c>
      <c r="AHK95" s="1239" t="s">
        <v>365</v>
      </c>
      <c r="AHL95" s="1239" t="s">
        <v>365</v>
      </c>
      <c r="AHM95" s="1239" t="s">
        <v>365</v>
      </c>
      <c r="AHN95" s="1239" t="s">
        <v>365</v>
      </c>
      <c r="AHO95" s="1239" t="s">
        <v>365</v>
      </c>
      <c r="AHP95" s="1239" t="s">
        <v>365</v>
      </c>
      <c r="AHQ95" s="1239" t="s">
        <v>365</v>
      </c>
      <c r="AHR95" s="1239" t="s">
        <v>365</v>
      </c>
      <c r="AHS95" s="1239" t="s">
        <v>365</v>
      </c>
      <c r="AHT95" s="1239" t="s">
        <v>365</v>
      </c>
      <c r="AHU95" s="1239" t="s">
        <v>365</v>
      </c>
      <c r="AHV95" s="1239" t="s">
        <v>365</v>
      </c>
      <c r="AHW95" s="1239" t="s">
        <v>365</v>
      </c>
      <c r="AHX95" s="1239" t="s">
        <v>365</v>
      </c>
      <c r="AHY95" s="1239" t="s">
        <v>365</v>
      </c>
      <c r="AHZ95" s="1239" t="s">
        <v>365</v>
      </c>
      <c r="AIA95" s="1239" t="s">
        <v>365</v>
      </c>
      <c r="AIB95" s="1239" t="s">
        <v>365</v>
      </c>
      <c r="AIC95" s="1239" t="s">
        <v>365</v>
      </c>
      <c r="AID95" s="1239" t="s">
        <v>365</v>
      </c>
      <c r="AIE95" s="1239" t="s">
        <v>365</v>
      </c>
      <c r="AIF95" s="1239" t="s">
        <v>365</v>
      </c>
      <c r="AIG95" s="1239" t="s">
        <v>365</v>
      </c>
      <c r="AIH95" s="1239" t="s">
        <v>365</v>
      </c>
      <c r="AII95" s="1239" t="s">
        <v>365</v>
      </c>
      <c r="AIJ95" s="1239" t="s">
        <v>365</v>
      </c>
      <c r="AIK95" s="1239" t="s">
        <v>365</v>
      </c>
      <c r="AIL95" s="1239" t="s">
        <v>365</v>
      </c>
      <c r="AIM95" s="1239" t="s">
        <v>365</v>
      </c>
      <c r="AIN95" s="1239" t="s">
        <v>365</v>
      </c>
      <c r="AIO95" s="1239" t="s">
        <v>365</v>
      </c>
      <c r="AIP95" s="1239" t="s">
        <v>365</v>
      </c>
      <c r="AIQ95" s="1239" t="s">
        <v>365</v>
      </c>
      <c r="AIR95" s="1239" t="s">
        <v>365</v>
      </c>
      <c r="AIS95" s="1239" t="s">
        <v>365</v>
      </c>
      <c r="AIT95" s="1239" t="s">
        <v>365</v>
      </c>
      <c r="AIU95" s="1239" t="s">
        <v>365</v>
      </c>
      <c r="AIV95" s="1239" t="s">
        <v>365</v>
      </c>
      <c r="AIW95" s="1239" t="s">
        <v>365</v>
      </c>
      <c r="AIX95" s="1239" t="s">
        <v>365</v>
      </c>
      <c r="AIY95" s="1239" t="s">
        <v>365</v>
      </c>
      <c r="AIZ95" s="1239" t="s">
        <v>365</v>
      </c>
      <c r="AJA95" s="1239" t="s">
        <v>365</v>
      </c>
      <c r="AJB95" s="1239" t="s">
        <v>365</v>
      </c>
      <c r="AJC95" s="1239" t="s">
        <v>365</v>
      </c>
      <c r="AJD95" s="1239" t="s">
        <v>365</v>
      </c>
      <c r="AJE95" s="1239" t="s">
        <v>365</v>
      </c>
      <c r="AJF95" s="1239" t="s">
        <v>365</v>
      </c>
      <c r="AJG95" s="1239" t="s">
        <v>365</v>
      </c>
      <c r="AJH95" s="1239" t="s">
        <v>365</v>
      </c>
      <c r="AJI95" s="1239" t="s">
        <v>365</v>
      </c>
      <c r="AJJ95" s="1239" t="s">
        <v>365</v>
      </c>
      <c r="AJK95" s="1239" t="s">
        <v>365</v>
      </c>
      <c r="AJL95" s="1239" t="s">
        <v>365</v>
      </c>
      <c r="AJM95" s="1239" t="s">
        <v>365</v>
      </c>
      <c r="AJN95" s="1239" t="s">
        <v>365</v>
      </c>
      <c r="AJO95" s="1239" t="s">
        <v>365</v>
      </c>
      <c r="AJP95" s="1239" t="s">
        <v>365</v>
      </c>
      <c r="AJQ95" s="1239" t="s">
        <v>365</v>
      </c>
      <c r="AJR95" s="1239" t="s">
        <v>365</v>
      </c>
      <c r="AJS95" s="1239" t="s">
        <v>365</v>
      </c>
      <c r="AJT95" s="1239" t="s">
        <v>365</v>
      </c>
      <c r="AJU95" s="1239" t="s">
        <v>365</v>
      </c>
      <c r="AJV95" s="1239" t="s">
        <v>365</v>
      </c>
      <c r="AJW95" s="1239" t="s">
        <v>365</v>
      </c>
      <c r="AJX95" s="1239" t="s">
        <v>365</v>
      </c>
      <c r="AJY95" s="1239" t="s">
        <v>365</v>
      </c>
      <c r="AJZ95" s="1239" t="s">
        <v>365</v>
      </c>
      <c r="AKA95" s="1239" t="s">
        <v>365</v>
      </c>
      <c r="AKB95" s="1239" t="s">
        <v>365</v>
      </c>
      <c r="AKC95" s="1239" t="s">
        <v>365</v>
      </c>
      <c r="AKD95" s="1239" t="s">
        <v>365</v>
      </c>
      <c r="AKE95" s="1239" t="s">
        <v>365</v>
      </c>
      <c r="AKF95" s="1239" t="s">
        <v>365</v>
      </c>
      <c r="AKG95" s="1239" t="s">
        <v>365</v>
      </c>
      <c r="AKH95" s="1239" t="s">
        <v>365</v>
      </c>
      <c r="AKI95" s="1239" t="s">
        <v>365</v>
      </c>
      <c r="AKJ95" s="1239" t="s">
        <v>365</v>
      </c>
      <c r="AKK95" s="1239" t="s">
        <v>365</v>
      </c>
      <c r="AKL95" s="1239" t="s">
        <v>365</v>
      </c>
      <c r="AKM95" s="1239" t="s">
        <v>365</v>
      </c>
      <c r="AKN95" s="1239" t="s">
        <v>365</v>
      </c>
      <c r="AKO95" s="1239" t="s">
        <v>365</v>
      </c>
      <c r="AKP95" s="1239" t="s">
        <v>365</v>
      </c>
      <c r="AKQ95" s="1239" t="s">
        <v>365</v>
      </c>
      <c r="AKR95" s="1239" t="s">
        <v>365</v>
      </c>
      <c r="AKS95" s="1239" t="s">
        <v>365</v>
      </c>
      <c r="AKT95" s="1239" t="s">
        <v>365</v>
      </c>
      <c r="AKU95" s="1239" t="s">
        <v>365</v>
      </c>
      <c r="AKV95" s="1239" t="s">
        <v>365</v>
      </c>
      <c r="AKW95" s="1239" t="s">
        <v>365</v>
      </c>
      <c r="AKX95" s="1239" t="s">
        <v>365</v>
      </c>
      <c r="AKY95" s="1239" t="s">
        <v>365</v>
      </c>
      <c r="AKZ95" s="1239" t="s">
        <v>365</v>
      </c>
      <c r="ALA95" s="1239" t="s">
        <v>365</v>
      </c>
      <c r="ALB95" s="1239" t="s">
        <v>365</v>
      </c>
      <c r="ALC95" s="1239" t="s">
        <v>365</v>
      </c>
      <c r="ALD95" s="1239" t="s">
        <v>365</v>
      </c>
      <c r="ALE95" s="1239" t="s">
        <v>365</v>
      </c>
      <c r="ALF95" s="1239" t="s">
        <v>365</v>
      </c>
      <c r="ALG95" s="1239" t="s">
        <v>365</v>
      </c>
      <c r="ALH95" s="1239" t="s">
        <v>365</v>
      </c>
      <c r="ALI95" s="1239" t="s">
        <v>365</v>
      </c>
      <c r="ALJ95" s="1239" t="s">
        <v>365</v>
      </c>
      <c r="ALK95" s="1239" t="s">
        <v>365</v>
      </c>
      <c r="ALL95" s="1239" t="s">
        <v>365</v>
      </c>
      <c r="ALM95" s="1239" t="s">
        <v>365</v>
      </c>
      <c r="ALN95" s="1239" t="s">
        <v>365</v>
      </c>
      <c r="ALO95" s="1239" t="s">
        <v>365</v>
      </c>
      <c r="ALP95" s="1239" t="s">
        <v>365</v>
      </c>
      <c r="ALQ95" s="1239" t="s">
        <v>365</v>
      </c>
      <c r="ALR95" s="1239" t="s">
        <v>365</v>
      </c>
      <c r="ALS95" s="1239" t="s">
        <v>365</v>
      </c>
      <c r="ALT95" s="1239" t="s">
        <v>365</v>
      </c>
      <c r="ALU95" s="1239" t="s">
        <v>365</v>
      </c>
      <c r="ALV95" s="1239" t="s">
        <v>365</v>
      </c>
      <c r="ALW95" s="1239" t="s">
        <v>365</v>
      </c>
      <c r="ALX95" s="1239" t="s">
        <v>365</v>
      </c>
      <c r="ALY95" s="1239" t="s">
        <v>365</v>
      </c>
      <c r="ALZ95" s="1239" t="s">
        <v>365</v>
      </c>
      <c r="AMA95" s="1239" t="s">
        <v>365</v>
      </c>
      <c r="AMB95" s="1239" t="s">
        <v>365</v>
      </c>
      <c r="AMC95" s="1239" t="s">
        <v>365</v>
      </c>
      <c r="AMD95" s="1239" t="s">
        <v>365</v>
      </c>
      <c r="AME95" s="1239" t="s">
        <v>365</v>
      </c>
      <c r="AMF95" s="1239" t="s">
        <v>365</v>
      </c>
      <c r="AMG95" s="1239" t="s">
        <v>365</v>
      </c>
      <c r="AMH95" s="1239" t="s">
        <v>365</v>
      </c>
      <c r="AMI95" s="1239" t="s">
        <v>365</v>
      </c>
      <c r="AMJ95" s="1239" t="s">
        <v>365</v>
      </c>
      <c r="AMK95" s="1239" t="s">
        <v>365</v>
      </c>
      <c r="AML95" s="1239" t="s">
        <v>365</v>
      </c>
      <c r="AMM95" s="1239" t="s">
        <v>365</v>
      </c>
      <c r="AMN95" s="1239" t="s">
        <v>365</v>
      </c>
      <c r="AMO95" s="1239" t="s">
        <v>365</v>
      </c>
      <c r="AMP95" s="1239" t="s">
        <v>365</v>
      </c>
      <c r="AMQ95" s="1239" t="s">
        <v>365</v>
      </c>
      <c r="AMR95" s="1239" t="s">
        <v>365</v>
      </c>
      <c r="AMS95" s="1239" t="s">
        <v>365</v>
      </c>
      <c r="AMT95" s="1239" t="s">
        <v>365</v>
      </c>
      <c r="AMU95" s="1239" t="s">
        <v>365</v>
      </c>
      <c r="AMV95" s="1239" t="s">
        <v>365</v>
      </c>
      <c r="AMW95" s="1239" t="s">
        <v>365</v>
      </c>
      <c r="AMX95" s="1239" t="s">
        <v>365</v>
      </c>
      <c r="AMY95" s="1239" t="s">
        <v>365</v>
      </c>
      <c r="AMZ95" s="1239" t="s">
        <v>365</v>
      </c>
      <c r="ANA95" s="1239" t="s">
        <v>365</v>
      </c>
      <c r="ANB95" s="1239" t="s">
        <v>365</v>
      </c>
      <c r="ANC95" s="1239" t="s">
        <v>365</v>
      </c>
      <c r="AND95" s="1239" t="s">
        <v>365</v>
      </c>
      <c r="ANE95" s="1239" t="s">
        <v>365</v>
      </c>
      <c r="ANF95" s="1239" t="s">
        <v>365</v>
      </c>
      <c r="ANG95" s="1239" t="s">
        <v>365</v>
      </c>
      <c r="ANH95" s="1239" t="s">
        <v>365</v>
      </c>
      <c r="ANI95" s="1239" t="s">
        <v>365</v>
      </c>
      <c r="ANJ95" s="1239" t="s">
        <v>365</v>
      </c>
      <c r="ANK95" s="1239" t="s">
        <v>365</v>
      </c>
      <c r="ANL95" s="1239" t="s">
        <v>365</v>
      </c>
      <c r="ANM95" s="1239" t="s">
        <v>365</v>
      </c>
      <c r="ANN95" s="1239" t="s">
        <v>365</v>
      </c>
      <c r="ANO95" s="1239" t="s">
        <v>365</v>
      </c>
      <c r="ANP95" s="1239" t="s">
        <v>365</v>
      </c>
      <c r="ANQ95" s="1239" t="s">
        <v>365</v>
      </c>
      <c r="ANR95" s="1239" t="s">
        <v>365</v>
      </c>
      <c r="ANS95" s="1239" t="s">
        <v>365</v>
      </c>
      <c r="ANT95" s="1239" t="s">
        <v>365</v>
      </c>
      <c r="ANU95" s="1239" t="s">
        <v>365</v>
      </c>
      <c r="ANV95" s="1239" t="s">
        <v>365</v>
      </c>
      <c r="ANW95" s="1239" t="s">
        <v>365</v>
      </c>
      <c r="ANX95" s="1239" t="s">
        <v>365</v>
      </c>
      <c r="ANY95" s="1239" t="s">
        <v>365</v>
      </c>
      <c r="ANZ95" s="1239" t="s">
        <v>365</v>
      </c>
      <c r="AOA95" s="1239" t="s">
        <v>365</v>
      </c>
      <c r="AOB95" s="1239" t="s">
        <v>365</v>
      </c>
      <c r="AOC95" s="1239" t="s">
        <v>365</v>
      </c>
      <c r="AOD95" s="1239" t="s">
        <v>365</v>
      </c>
      <c r="AOE95" s="1239" t="s">
        <v>365</v>
      </c>
      <c r="AOF95" s="1239" t="s">
        <v>365</v>
      </c>
      <c r="AOG95" s="1239" t="s">
        <v>365</v>
      </c>
      <c r="AOH95" s="1239" t="s">
        <v>365</v>
      </c>
      <c r="AOI95" s="1239" t="s">
        <v>365</v>
      </c>
      <c r="AOJ95" s="1239" t="s">
        <v>365</v>
      </c>
      <c r="AOK95" s="1239" t="s">
        <v>365</v>
      </c>
      <c r="AOL95" s="1239" t="s">
        <v>365</v>
      </c>
      <c r="AOM95" s="1239" t="s">
        <v>365</v>
      </c>
      <c r="AON95" s="1239" t="s">
        <v>365</v>
      </c>
      <c r="AOO95" s="1239" t="s">
        <v>365</v>
      </c>
      <c r="AOP95" s="1239" t="s">
        <v>365</v>
      </c>
      <c r="AOQ95" s="1239" t="s">
        <v>365</v>
      </c>
      <c r="AOR95" s="1239" t="s">
        <v>365</v>
      </c>
      <c r="AOS95" s="1239" t="s">
        <v>365</v>
      </c>
      <c r="AOT95" s="1239" t="s">
        <v>365</v>
      </c>
      <c r="AOU95" s="1239" t="s">
        <v>365</v>
      </c>
      <c r="AOV95" s="1239" t="s">
        <v>365</v>
      </c>
      <c r="AOW95" s="1239" t="s">
        <v>365</v>
      </c>
      <c r="AOX95" s="1239" t="s">
        <v>365</v>
      </c>
      <c r="AOY95" s="1239" t="s">
        <v>365</v>
      </c>
      <c r="AOZ95" s="1239" t="s">
        <v>365</v>
      </c>
      <c r="APA95" s="1239" t="s">
        <v>365</v>
      </c>
      <c r="APB95" s="1239" t="s">
        <v>365</v>
      </c>
      <c r="APC95" s="1239" t="s">
        <v>365</v>
      </c>
      <c r="APD95" s="1239" t="s">
        <v>365</v>
      </c>
      <c r="APE95" s="1239" t="s">
        <v>365</v>
      </c>
      <c r="APF95" s="1239" t="s">
        <v>365</v>
      </c>
      <c r="APG95" s="1239" t="s">
        <v>365</v>
      </c>
      <c r="APH95" s="1239" t="s">
        <v>365</v>
      </c>
      <c r="API95" s="1239" t="s">
        <v>365</v>
      </c>
      <c r="APJ95" s="1239" t="s">
        <v>365</v>
      </c>
      <c r="APK95" s="1239" t="s">
        <v>365</v>
      </c>
      <c r="APL95" s="1239" t="s">
        <v>365</v>
      </c>
      <c r="APM95" s="1239" t="s">
        <v>365</v>
      </c>
      <c r="APN95" s="1239" t="s">
        <v>365</v>
      </c>
      <c r="APO95" s="1239" t="s">
        <v>365</v>
      </c>
      <c r="APP95" s="1239" t="s">
        <v>365</v>
      </c>
      <c r="APQ95" s="1239" t="s">
        <v>365</v>
      </c>
      <c r="APR95" s="1239" t="s">
        <v>365</v>
      </c>
      <c r="APS95" s="1239" t="s">
        <v>365</v>
      </c>
      <c r="APT95" s="1239" t="s">
        <v>365</v>
      </c>
      <c r="APU95" s="1239" t="s">
        <v>365</v>
      </c>
      <c r="APV95" s="1239" t="s">
        <v>365</v>
      </c>
      <c r="APW95" s="1239" t="s">
        <v>365</v>
      </c>
      <c r="APX95" s="1239" t="s">
        <v>365</v>
      </c>
      <c r="APY95" s="1239" t="s">
        <v>365</v>
      </c>
      <c r="APZ95" s="1239" t="s">
        <v>365</v>
      </c>
      <c r="AQA95" s="1239" t="s">
        <v>365</v>
      </c>
      <c r="AQB95" s="1239" t="s">
        <v>365</v>
      </c>
      <c r="AQC95" s="1239" t="s">
        <v>365</v>
      </c>
      <c r="AQD95" s="1239" t="s">
        <v>365</v>
      </c>
      <c r="AQE95" s="1239" t="s">
        <v>365</v>
      </c>
      <c r="AQF95" s="1239" t="s">
        <v>365</v>
      </c>
      <c r="AQG95" s="1239" t="s">
        <v>365</v>
      </c>
      <c r="AQH95" s="1239" t="s">
        <v>365</v>
      </c>
      <c r="AQI95" s="1239" t="s">
        <v>365</v>
      </c>
      <c r="AQJ95" s="1239" t="s">
        <v>365</v>
      </c>
      <c r="AQK95" s="1239" t="s">
        <v>365</v>
      </c>
      <c r="AQL95" s="1239" t="s">
        <v>365</v>
      </c>
      <c r="AQM95" s="1239" t="s">
        <v>365</v>
      </c>
      <c r="AQN95" s="1239" t="s">
        <v>365</v>
      </c>
      <c r="AQO95" s="1239" t="s">
        <v>365</v>
      </c>
      <c r="AQP95" s="1239" t="s">
        <v>365</v>
      </c>
      <c r="AQQ95" s="1239" t="s">
        <v>365</v>
      </c>
      <c r="AQR95" s="1239" t="s">
        <v>365</v>
      </c>
      <c r="AQS95" s="1239" t="s">
        <v>365</v>
      </c>
      <c r="AQT95" s="1239" t="s">
        <v>365</v>
      </c>
      <c r="AQU95" s="1239" t="s">
        <v>365</v>
      </c>
      <c r="AQV95" s="1239" t="s">
        <v>365</v>
      </c>
      <c r="AQW95" s="1239" t="s">
        <v>365</v>
      </c>
      <c r="AQX95" s="1239" t="s">
        <v>365</v>
      </c>
      <c r="AQY95" s="1239" t="s">
        <v>365</v>
      </c>
      <c r="AQZ95" s="1239" t="s">
        <v>365</v>
      </c>
      <c r="ARA95" s="1239" t="s">
        <v>365</v>
      </c>
      <c r="ARB95" s="1239" t="s">
        <v>365</v>
      </c>
      <c r="ARC95" s="1239" t="s">
        <v>365</v>
      </c>
      <c r="ARD95" s="1239" t="s">
        <v>365</v>
      </c>
      <c r="ARE95" s="1239" t="s">
        <v>365</v>
      </c>
      <c r="ARF95" s="1239" t="s">
        <v>365</v>
      </c>
      <c r="ARG95" s="1239" t="s">
        <v>365</v>
      </c>
      <c r="ARH95" s="1239" t="s">
        <v>365</v>
      </c>
      <c r="ARI95" s="1239" t="s">
        <v>365</v>
      </c>
      <c r="ARJ95" s="1239" t="s">
        <v>365</v>
      </c>
      <c r="ARK95" s="1239" t="s">
        <v>365</v>
      </c>
      <c r="ARL95" s="1239" t="s">
        <v>365</v>
      </c>
      <c r="ARM95" s="1239" t="s">
        <v>365</v>
      </c>
      <c r="ARN95" s="1239" t="s">
        <v>365</v>
      </c>
      <c r="ARO95" s="1239" t="s">
        <v>365</v>
      </c>
      <c r="ARP95" s="1239" t="s">
        <v>365</v>
      </c>
      <c r="ARQ95" s="1239" t="s">
        <v>365</v>
      </c>
      <c r="ARR95" s="1239" t="s">
        <v>365</v>
      </c>
      <c r="ARS95" s="1239" t="s">
        <v>365</v>
      </c>
      <c r="ART95" s="1239" t="s">
        <v>365</v>
      </c>
      <c r="ARU95" s="1239" t="s">
        <v>365</v>
      </c>
      <c r="ARV95" s="1239" t="s">
        <v>365</v>
      </c>
      <c r="ARW95" s="1239" t="s">
        <v>365</v>
      </c>
      <c r="ARX95" s="1239" t="s">
        <v>365</v>
      </c>
      <c r="ARY95" s="1239" t="s">
        <v>365</v>
      </c>
      <c r="ARZ95" s="1239" t="s">
        <v>365</v>
      </c>
      <c r="ASA95" s="1239" t="s">
        <v>365</v>
      </c>
      <c r="ASB95" s="1239" t="s">
        <v>365</v>
      </c>
      <c r="ASC95" s="1239" t="s">
        <v>365</v>
      </c>
      <c r="ASD95" s="1239" t="s">
        <v>365</v>
      </c>
      <c r="ASE95" s="1239" t="s">
        <v>365</v>
      </c>
      <c r="ASF95" s="1239" t="s">
        <v>365</v>
      </c>
      <c r="ASG95" s="1239" t="s">
        <v>365</v>
      </c>
      <c r="ASH95" s="1239" t="s">
        <v>365</v>
      </c>
      <c r="ASI95" s="1239" t="s">
        <v>365</v>
      </c>
      <c r="ASJ95" s="1239" t="s">
        <v>365</v>
      </c>
      <c r="ASK95" s="1239" t="s">
        <v>365</v>
      </c>
      <c r="ASL95" s="1239" t="s">
        <v>365</v>
      </c>
      <c r="ASM95" s="1239" t="s">
        <v>365</v>
      </c>
      <c r="ASN95" s="1239" t="s">
        <v>365</v>
      </c>
      <c r="ASO95" s="1239" t="s">
        <v>365</v>
      </c>
      <c r="ASP95" s="1239" t="s">
        <v>365</v>
      </c>
      <c r="ASQ95" s="1239" t="s">
        <v>365</v>
      </c>
      <c r="ASR95" s="1239" t="s">
        <v>365</v>
      </c>
      <c r="ASS95" s="1239" t="s">
        <v>365</v>
      </c>
      <c r="AST95" s="1239" t="s">
        <v>365</v>
      </c>
      <c r="ASU95" s="1239" t="s">
        <v>365</v>
      </c>
      <c r="ASV95" s="1239" t="s">
        <v>365</v>
      </c>
      <c r="ASW95" s="1239" t="s">
        <v>365</v>
      </c>
      <c r="ASX95" s="1239" t="s">
        <v>365</v>
      </c>
      <c r="ASY95" s="1239" t="s">
        <v>365</v>
      </c>
      <c r="ASZ95" s="1239" t="s">
        <v>365</v>
      </c>
      <c r="ATA95" s="1239" t="s">
        <v>365</v>
      </c>
      <c r="ATB95" s="1239" t="s">
        <v>365</v>
      </c>
      <c r="ATC95" s="1239" t="s">
        <v>365</v>
      </c>
      <c r="ATD95" s="1239" t="s">
        <v>365</v>
      </c>
      <c r="ATE95" s="1239" t="s">
        <v>365</v>
      </c>
      <c r="ATF95" s="1239" t="s">
        <v>365</v>
      </c>
      <c r="ATG95" s="1239" t="s">
        <v>365</v>
      </c>
      <c r="ATH95" s="1239" t="s">
        <v>365</v>
      </c>
      <c r="ATI95" s="1239" t="s">
        <v>365</v>
      </c>
      <c r="ATJ95" s="1239" t="s">
        <v>365</v>
      </c>
      <c r="ATK95" s="1239" t="s">
        <v>365</v>
      </c>
      <c r="ATL95" s="1239" t="s">
        <v>365</v>
      </c>
      <c r="ATM95" s="1239" t="s">
        <v>365</v>
      </c>
      <c r="ATN95" s="1239" t="s">
        <v>365</v>
      </c>
      <c r="ATO95" s="1239" t="s">
        <v>365</v>
      </c>
      <c r="ATP95" s="1239" t="s">
        <v>365</v>
      </c>
      <c r="ATQ95" s="1239" t="s">
        <v>365</v>
      </c>
      <c r="ATR95" s="1239" t="s">
        <v>365</v>
      </c>
      <c r="ATS95" s="1239" t="s">
        <v>365</v>
      </c>
      <c r="ATT95" s="1239" t="s">
        <v>365</v>
      </c>
      <c r="ATU95" s="1239" t="s">
        <v>365</v>
      </c>
      <c r="ATV95" s="1239" t="s">
        <v>365</v>
      </c>
      <c r="ATW95" s="1239" t="s">
        <v>365</v>
      </c>
      <c r="ATX95" s="1239" t="s">
        <v>365</v>
      </c>
      <c r="ATY95" s="1239" t="s">
        <v>365</v>
      </c>
      <c r="ATZ95" s="1239" t="s">
        <v>365</v>
      </c>
      <c r="AUA95" s="1239" t="s">
        <v>365</v>
      </c>
      <c r="AUB95" s="1239" t="s">
        <v>365</v>
      </c>
      <c r="AUC95" s="1239" t="s">
        <v>365</v>
      </c>
      <c r="AUD95" s="1239" t="s">
        <v>365</v>
      </c>
      <c r="AUE95" s="1239" t="s">
        <v>365</v>
      </c>
      <c r="AUF95" s="1239" t="s">
        <v>365</v>
      </c>
      <c r="AUG95" s="1239" t="s">
        <v>365</v>
      </c>
      <c r="AUH95" s="1239" t="s">
        <v>365</v>
      </c>
      <c r="AUI95" s="1239" t="s">
        <v>365</v>
      </c>
      <c r="AUJ95" s="1239" t="s">
        <v>365</v>
      </c>
      <c r="AUK95" s="1239" t="s">
        <v>365</v>
      </c>
      <c r="AUL95" s="1239" t="s">
        <v>365</v>
      </c>
      <c r="AUM95" s="1239" t="s">
        <v>365</v>
      </c>
      <c r="AUN95" s="1239" t="s">
        <v>365</v>
      </c>
      <c r="AUO95" s="1239" t="s">
        <v>365</v>
      </c>
      <c r="AUP95" s="1239" t="s">
        <v>365</v>
      </c>
      <c r="AUQ95" s="1239" t="s">
        <v>365</v>
      </c>
      <c r="AUR95" s="1239" t="s">
        <v>365</v>
      </c>
      <c r="AUS95" s="1239" t="s">
        <v>365</v>
      </c>
      <c r="AUT95" s="1239" t="s">
        <v>365</v>
      </c>
      <c r="AUU95" s="1239" t="s">
        <v>365</v>
      </c>
      <c r="AUV95" s="1239" t="s">
        <v>365</v>
      </c>
      <c r="AUW95" s="1239" t="s">
        <v>365</v>
      </c>
      <c r="AUX95" s="1239" t="s">
        <v>365</v>
      </c>
      <c r="AUY95" s="1239" t="s">
        <v>365</v>
      </c>
      <c r="AUZ95" s="1239" t="s">
        <v>365</v>
      </c>
      <c r="AVA95" s="1239" t="s">
        <v>365</v>
      </c>
      <c r="AVB95" s="1239" t="s">
        <v>365</v>
      </c>
      <c r="AVC95" s="1239" t="s">
        <v>365</v>
      </c>
      <c r="AVD95" s="1239" t="s">
        <v>365</v>
      </c>
      <c r="AVE95" s="1239" t="s">
        <v>365</v>
      </c>
      <c r="AVF95" s="1239" t="s">
        <v>365</v>
      </c>
      <c r="AVG95" s="1239" t="s">
        <v>365</v>
      </c>
      <c r="AVH95" s="1239" t="s">
        <v>365</v>
      </c>
      <c r="AVI95" s="1239" t="s">
        <v>365</v>
      </c>
      <c r="AVJ95" s="1239" t="s">
        <v>365</v>
      </c>
      <c r="AVK95" s="1239" t="s">
        <v>365</v>
      </c>
      <c r="AVL95" s="1239" t="s">
        <v>365</v>
      </c>
      <c r="AVM95" s="1239" t="s">
        <v>365</v>
      </c>
      <c r="AVN95" s="1239" t="s">
        <v>365</v>
      </c>
      <c r="AVO95" s="1239" t="s">
        <v>365</v>
      </c>
      <c r="AVP95" s="1239" t="s">
        <v>365</v>
      </c>
      <c r="AVQ95" s="1239" t="s">
        <v>365</v>
      </c>
      <c r="AVR95" s="1239" t="s">
        <v>365</v>
      </c>
      <c r="AVS95" s="1239" t="s">
        <v>365</v>
      </c>
      <c r="AVT95" s="1239" t="s">
        <v>365</v>
      </c>
      <c r="AVU95" s="1239" t="s">
        <v>365</v>
      </c>
      <c r="AVV95" s="1239" t="s">
        <v>365</v>
      </c>
      <c r="AVW95" s="1239" t="s">
        <v>365</v>
      </c>
      <c r="AVX95" s="1239" t="s">
        <v>365</v>
      </c>
      <c r="AVY95" s="1239" t="s">
        <v>365</v>
      </c>
      <c r="AVZ95" s="1239" t="s">
        <v>365</v>
      </c>
      <c r="AWA95" s="1239" t="s">
        <v>365</v>
      </c>
      <c r="AWB95" s="1239" t="s">
        <v>365</v>
      </c>
      <c r="AWC95" s="1239" t="s">
        <v>365</v>
      </c>
      <c r="AWD95" s="1239" t="s">
        <v>365</v>
      </c>
      <c r="AWE95" s="1239" t="s">
        <v>365</v>
      </c>
      <c r="AWF95" s="1239" t="s">
        <v>365</v>
      </c>
      <c r="AWG95" s="1239" t="s">
        <v>365</v>
      </c>
      <c r="AWH95" s="1239" t="s">
        <v>365</v>
      </c>
      <c r="AWI95" s="1239" t="s">
        <v>365</v>
      </c>
      <c r="AWJ95" s="1239" t="s">
        <v>365</v>
      </c>
      <c r="AWK95" s="1239" t="s">
        <v>365</v>
      </c>
      <c r="AWL95" s="1239" t="s">
        <v>365</v>
      </c>
      <c r="AWM95" s="1239" t="s">
        <v>365</v>
      </c>
      <c r="AWN95" s="1239" t="s">
        <v>365</v>
      </c>
      <c r="AWO95" s="1239" t="s">
        <v>365</v>
      </c>
      <c r="AWP95" s="1239" t="s">
        <v>365</v>
      </c>
      <c r="AWQ95" s="1239" t="s">
        <v>365</v>
      </c>
      <c r="AWR95" s="1239" t="s">
        <v>365</v>
      </c>
      <c r="AWS95" s="1239" t="s">
        <v>365</v>
      </c>
      <c r="AWT95" s="1239" t="s">
        <v>365</v>
      </c>
      <c r="AWU95" s="1239" t="s">
        <v>365</v>
      </c>
      <c r="AWV95" s="1239" t="s">
        <v>365</v>
      </c>
      <c r="AWW95" s="1239" t="s">
        <v>365</v>
      </c>
      <c r="AWX95" s="1239" t="s">
        <v>365</v>
      </c>
      <c r="AWY95" s="1239" t="s">
        <v>365</v>
      </c>
      <c r="AWZ95" s="1239" t="s">
        <v>365</v>
      </c>
      <c r="AXA95" s="1239" t="s">
        <v>365</v>
      </c>
      <c r="AXB95" s="1239" t="s">
        <v>365</v>
      </c>
      <c r="AXC95" s="1239" t="s">
        <v>365</v>
      </c>
      <c r="AXD95" s="1239" t="s">
        <v>365</v>
      </c>
      <c r="AXE95" s="1239" t="s">
        <v>365</v>
      </c>
      <c r="AXF95" s="1239" t="s">
        <v>365</v>
      </c>
      <c r="AXG95" s="1239" t="s">
        <v>365</v>
      </c>
      <c r="AXH95" s="1239" t="s">
        <v>365</v>
      </c>
      <c r="AXI95" s="1239" t="s">
        <v>365</v>
      </c>
      <c r="AXJ95" s="1239" t="s">
        <v>365</v>
      </c>
      <c r="AXK95" s="1239" t="s">
        <v>365</v>
      </c>
      <c r="AXL95" s="1239" t="s">
        <v>365</v>
      </c>
      <c r="AXM95" s="1239" t="s">
        <v>365</v>
      </c>
      <c r="AXN95" s="1239" t="s">
        <v>365</v>
      </c>
      <c r="AXO95" s="1239" t="s">
        <v>365</v>
      </c>
      <c r="AXP95" s="1239" t="s">
        <v>365</v>
      </c>
      <c r="AXQ95" s="1239" t="s">
        <v>365</v>
      </c>
      <c r="AXR95" s="1239" t="s">
        <v>365</v>
      </c>
      <c r="AXS95" s="1239" t="s">
        <v>365</v>
      </c>
      <c r="AXT95" s="1239" t="s">
        <v>365</v>
      </c>
      <c r="AXU95" s="1239" t="s">
        <v>365</v>
      </c>
      <c r="AXV95" s="1239" t="s">
        <v>365</v>
      </c>
      <c r="AXW95" s="1239" t="s">
        <v>365</v>
      </c>
      <c r="AXX95" s="1239" t="s">
        <v>365</v>
      </c>
      <c r="AXY95" s="1239" t="s">
        <v>365</v>
      </c>
      <c r="AXZ95" s="1239" t="s">
        <v>365</v>
      </c>
      <c r="AYA95" s="1239" t="s">
        <v>365</v>
      </c>
      <c r="AYB95" s="1239" t="s">
        <v>365</v>
      </c>
      <c r="AYC95" s="1239" t="s">
        <v>365</v>
      </c>
      <c r="AYD95" s="1239" t="s">
        <v>365</v>
      </c>
      <c r="AYE95" s="1239" t="s">
        <v>365</v>
      </c>
      <c r="AYF95" s="1239" t="s">
        <v>365</v>
      </c>
      <c r="AYG95" s="1239" t="s">
        <v>365</v>
      </c>
      <c r="AYH95" s="1239" t="s">
        <v>365</v>
      </c>
      <c r="AYI95" s="1239" t="s">
        <v>365</v>
      </c>
      <c r="AYJ95" s="1239" t="s">
        <v>365</v>
      </c>
      <c r="AYK95" s="1239" t="s">
        <v>365</v>
      </c>
      <c r="AYL95" s="1239" t="s">
        <v>365</v>
      </c>
      <c r="AYM95" s="1239" t="s">
        <v>365</v>
      </c>
      <c r="AYN95" s="1239" t="s">
        <v>365</v>
      </c>
      <c r="AYO95" s="1239" t="s">
        <v>365</v>
      </c>
      <c r="AYP95" s="1239" t="s">
        <v>365</v>
      </c>
      <c r="AYQ95" s="1239" t="s">
        <v>365</v>
      </c>
      <c r="AYR95" s="1239" t="s">
        <v>365</v>
      </c>
      <c r="AYS95" s="1239" t="s">
        <v>365</v>
      </c>
      <c r="AYT95" s="1239" t="s">
        <v>365</v>
      </c>
      <c r="AYU95" s="1239" t="s">
        <v>365</v>
      </c>
      <c r="AYV95" s="1239" t="s">
        <v>365</v>
      </c>
      <c r="AYW95" s="1239" t="s">
        <v>365</v>
      </c>
      <c r="AYX95" s="1239" t="s">
        <v>365</v>
      </c>
      <c r="AYY95" s="1239" t="s">
        <v>365</v>
      </c>
      <c r="AYZ95" s="1239" t="s">
        <v>365</v>
      </c>
      <c r="AZA95" s="1239" t="s">
        <v>365</v>
      </c>
      <c r="AZB95" s="1239" t="s">
        <v>365</v>
      </c>
      <c r="AZC95" s="1239" t="s">
        <v>365</v>
      </c>
      <c r="AZD95" s="1239" t="s">
        <v>365</v>
      </c>
      <c r="AZE95" s="1239" t="s">
        <v>365</v>
      </c>
      <c r="AZF95" s="1239" t="s">
        <v>365</v>
      </c>
      <c r="AZG95" s="1239" t="s">
        <v>365</v>
      </c>
      <c r="AZH95" s="1239" t="s">
        <v>365</v>
      </c>
      <c r="AZI95" s="1239" t="s">
        <v>365</v>
      </c>
      <c r="AZJ95" s="1239" t="s">
        <v>365</v>
      </c>
      <c r="AZK95" s="1239" t="s">
        <v>365</v>
      </c>
      <c r="AZL95" s="1239" t="s">
        <v>365</v>
      </c>
      <c r="AZM95" s="1239" t="s">
        <v>365</v>
      </c>
      <c r="AZN95" s="1239" t="s">
        <v>365</v>
      </c>
      <c r="AZO95" s="1239" t="s">
        <v>365</v>
      </c>
      <c r="AZP95" s="1239" t="s">
        <v>365</v>
      </c>
      <c r="AZQ95" s="1239" t="s">
        <v>365</v>
      </c>
      <c r="AZR95" s="1239" t="s">
        <v>365</v>
      </c>
      <c r="AZS95" s="1239" t="s">
        <v>365</v>
      </c>
      <c r="AZT95" s="1239" t="s">
        <v>365</v>
      </c>
      <c r="AZU95" s="1239" t="s">
        <v>365</v>
      </c>
      <c r="AZV95" s="1239" t="s">
        <v>365</v>
      </c>
      <c r="AZW95" s="1239" t="s">
        <v>365</v>
      </c>
      <c r="AZX95" s="1239" t="s">
        <v>365</v>
      </c>
      <c r="AZY95" s="1239" t="s">
        <v>365</v>
      </c>
      <c r="AZZ95" s="1239" t="s">
        <v>365</v>
      </c>
      <c r="BAA95" s="1239" t="s">
        <v>365</v>
      </c>
      <c r="BAB95" s="1239" t="s">
        <v>365</v>
      </c>
      <c r="BAC95" s="1239" t="s">
        <v>365</v>
      </c>
      <c r="BAD95" s="1239" t="s">
        <v>365</v>
      </c>
      <c r="BAE95" s="1239" t="s">
        <v>365</v>
      </c>
      <c r="BAF95" s="1239" t="s">
        <v>365</v>
      </c>
      <c r="BAG95" s="1239" t="s">
        <v>365</v>
      </c>
      <c r="BAH95" s="1239" t="s">
        <v>365</v>
      </c>
      <c r="BAI95" s="1239" t="s">
        <v>365</v>
      </c>
      <c r="BAJ95" s="1239" t="s">
        <v>365</v>
      </c>
      <c r="BAK95" s="1239" t="s">
        <v>365</v>
      </c>
      <c r="BAL95" s="1239" t="s">
        <v>365</v>
      </c>
      <c r="BAM95" s="1239" t="s">
        <v>365</v>
      </c>
      <c r="BAN95" s="1239" t="s">
        <v>365</v>
      </c>
      <c r="BAO95" s="1239" t="s">
        <v>365</v>
      </c>
      <c r="BAP95" s="1239" t="s">
        <v>365</v>
      </c>
      <c r="BAQ95" s="1239" t="s">
        <v>365</v>
      </c>
      <c r="BAR95" s="1239" t="s">
        <v>365</v>
      </c>
      <c r="BAS95" s="1239" t="s">
        <v>365</v>
      </c>
      <c r="BAT95" s="1239" t="s">
        <v>365</v>
      </c>
      <c r="BAU95" s="1239" t="s">
        <v>365</v>
      </c>
      <c r="BAV95" s="1239" t="s">
        <v>365</v>
      </c>
      <c r="BAW95" s="1239" t="s">
        <v>365</v>
      </c>
      <c r="BAX95" s="1239" t="s">
        <v>365</v>
      </c>
      <c r="BAY95" s="1239" t="s">
        <v>365</v>
      </c>
      <c r="BAZ95" s="1239" t="s">
        <v>365</v>
      </c>
      <c r="BBA95" s="1239" t="s">
        <v>365</v>
      </c>
      <c r="BBB95" s="1239" t="s">
        <v>365</v>
      </c>
      <c r="BBC95" s="1239" t="s">
        <v>365</v>
      </c>
      <c r="BBD95" s="1239" t="s">
        <v>365</v>
      </c>
      <c r="BBE95" s="1239" t="s">
        <v>365</v>
      </c>
      <c r="BBF95" s="1239" t="s">
        <v>365</v>
      </c>
      <c r="BBG95" s="1239" t="s">
        <v>365</v>
      </c>
      <c r="BBH95" s="1239" t="s">
        <v>365</v>
      </c>
      <c r="BBI95" s="1239" t="s">
        <v>365</v>
      </c>
      <c r="BBJ95" s="1239" t="s">
        <v>365</v>
      </c>
      <c r="BBK95" s="1239" t="s">
        <v>365</v>
      </c>
      <c r="BBL95" s="1239" t="s">
        <v>365</v>
      </c>
      <c r="BBM95" s="1239" t="s">
        <v>365</v>
      </c>
      <c r="BBN95" s="1239" t="s">
        <v>365</v>
      </c>
      <c r="BBO95" s="1239" t="s">
        <v>365</v>
      </c>
      <c r="BBP95" s="1239" t="s">
        <v>365</v>
      </c>
      <c r="BBQ95" s="1239" t="s">
        <v>365</v>
      </c>
      <c r="BBR95" s="1239" t="s">
        <v>365</v>
      </c>
      <c r="BBS95" s="1239" t="s">
        <v>365</v>
      </c>
      <c r="BBT95" s="1239" t="s">
        <v>365</v>
      </c>
      <c r="BBU95" s="1239" t="s">
        <v>365</v>
      </c>
      <c r="BBV95" s="1239" t="s">
        <v>365</v>
      </c>
      <c r="BBW95" s="1239" t="s">
        <v>365</v>
      </c>
      <c r="BBX95" s="1239" t="s">
        <v>365</v>
      </c>
      <c r="BBY95" s="1239" t="s">
        <v>365</v>
      </c>
      <c r="BBZ95" s="1239" t="s">
        <v>365</v>
      </c>
      <c r="BCA95" s="1239" t="s">
        <v>365</v>
      </c>
      <c r="BCB95" s="1239" t="s">
        <v>365</v>
      </c>
      <c r="BCC95" s="1239" t="s">
        <v>365</v>
      </c>
      <c r="BCD95" s="1239" t="s">
        <v>365</v>
      </c>
      <c r="BCE95" s="1239" t="s">
        <v>365</v>
      </c>
      <c r="BCF95" s="1239" t="s">
        <v>365</v>
      </c>
      <c r="BCG95" s="1239" t="s">
        <v>365</v>
      </c>
      <c r="BCH95" s="1239" t="s">
        <v>365</v>
      </c>
      <c r="BCI95" s="1239" t="s">
        <v>365</v>
      </c>
      <c r="BCJ95" s="1239" t="s">
        <v>365</v>
      </c>
      <c r="BCK95" s="1239" t="s">
        <v>365</v>
      </c>
      <c r="BCL95" s="1239" t="s">
        <v>365</v>
      </c>
      <c r="BCM95" s="1239" t="s">
        <v>365</v>
      </c>
      <c r="BCN95" s="1239" t="s">
        <v>365</v>
      </c>
      <c r="BCO95" s="1239" t="s">
        <v>365</v>
      </c>
      <c r="BCP95" s="1239" t="s">
        <v>365</v>
      </c>
      <c r="BCQ95" s="1239" t="s">
        <v>365</v>
      </c>
      <c r="BCR95" s="1239" t="s">
        <v>365</v>
      </c>
      <c r="BCS95" s="1239" t="s">
        <v>365</v>
      </c>
      <c r="BCT95" s="1239" t="s">
        <v>365</v>
      </c>
      <c r="BCU95" s="1239" t="s">
        <v>365</v>
      </c>
      <c r="BCV95" s="1239" t="s">
        <v>365</v>
      </c>
      <c r="BCW95" s="1239" t="s">
        <v>365</v>
      </c>
      <c r="BCX95" s="1239" t="s">
        <v>365</v>
      </c>
      <c r="BCY95" s="1239" t="s">
        <v>365</v>
      </c>
      <c r="BCZ95" s="1239" t="s">
        <v>365</v>
      </c>
      <c r="BDA95" s="1239" t="s">
        <v>365</v>
      </c>
      <c r="BDB95" s="1239" t="s">
        <v>365</v>
      </c>
      <c r="BDC95" s="1239" t="s">
        <v>365</v>
      </c>
      <c r="BDD95" s="1239" t="s">
        <v>365</v>
      </c>
      <c r="BDE95" s="1239" t="s">
        <v>365</v>
      </c>
      <c r="BDF95" s="1239" t="s">
        <v>365</v>
      </c>
      <c r="BDG95" s="1239" t="s">
        <v>365</v>
      </c>
      <c r="BDH95" s="1239" t="s">
        <v>365</v>
      </c>
      <c r="BDI95" s="1239" t="s">
        <v>365</v>
      </c>
      <c r="BDJ95" s="1239" t="s">
        <v>365</v>
      </c>
      <c r="BDK95" s="1239" t="s">
        <v>365</v>
      </c>
      <c r="BDL95" s="1239" t="s">
        <v>365</v>
      </c>
      <c r="BDM95" s="1239" t="s">
        <v>365</v>
      </c>
      <c r="BDN95" s="1239" t="s">
        <v>365</v>
      </c>
      <c r="BDO95" s="1239" t="s">
        <v>365</v>
      </c>
      <c r="BDP95" s="1239" t="s">
        <v>365</v>
      </c>
      <c r="BDQ95" s="1239" t="s">
        <v>365</v>
      </c>
      <c r="BDR95" s="1239" t="s">
        <v>365</v>
      </c>
      <c r="BDS95" s="1239" t="s">
        <v>365</v>
      </c>
      <c r="BDT95" s="1239" t="s">
        <v>365</v>
      </c>
      <c r="BDU95" s="1239" t="s">
        <v>365</v>
      </c>
      <c r="BDV95" s="1239" t="s">
        <v>365</v>
      </c>
      <c r="BDW95" s="1239" t="s">
        <v>365</v>
      </c>
      <c r="BDX95" s="1239" t="s">
        <v>365</v>
      </c>
      <c r="BDY95" s="1239" t="s">
        <v>365</v>
      </c>
      <c r="BDZ95" s="1239" t="s">
        <v>365</v>
      </c>
      <c r="BEA95" s="1239" t="s">
        <v>365</v>
      </c>
      <c r="BEB95" s="1239" t="s">
        <v>365</v>
      </c>
      <c r="BEC95" s="1239" t="s">
        <v>365</v>
      </c>
      <c r="BED95" s="1239" t="s">
        <v>365</v>
      </c>
      <c r="BEE95" s="1239" t="s">
        <v>365</v>
      </c>
      <c r="BEF95" s="1239" t="s">
        <v>365</v>
      </c>
      <c r="BEG95" s="1239" t="s">
        <v>365</v>
      </c>
      <c r="BEH95" s="1239" t="s">
        <v>365</v>
      </c>
      <c r="BEI95" s="1239" t="s">
        <v>365</v>
      </c>
      <c r="BEJ95" s="1239" t="s">
        <v>365</v>
      </c>
      <c r="BEK95" s="1239" t="s">
        <v>365</v>
      </c>
      <c r="BEL95" s="1239" t="s">
        <v>365</v>
      </c>
      <c r="BEM95" s="1239" t="s">
        <v>365</v>
      </c>
      <c r="BEN95" s="1239" t="s">
        <v>365</v>
      </c>
      <c r="BEO95" s="1239" t="s">
        <v>365</v>
      </c>
      <c r="BEP95" s="1239" t="s">
        <v>365</v>
      </c>
      <c r="BEQ95" s="1239" t="s">
        <v>365</v>
      </c>
      <c r="BER95" s="1239" t="s">
        <v>365</v>
      </c>
      <c r="BES95" s="1239" t="s">
        <v>365</v>
      </c>
      <c r="BET95" s="1239" t="s">
        <v>365</v>
      </c>
      <c r="BEU95" s="1239" t="s">
        <v>365</v>
      </c>
      <c r="BEV95" s="1239" t="s">
        <v>365</v>
      </c>
      <c r="BEW95" s="1239" t="s">
        <v>365</v>
      </c>
      <c r="BEX95" s="1239" t="s">
        <v>365</v>
      </c>
      <c r="BEY95" s="1239" t="s">
        <v>365</v>
      </c>
      <c r="BEZ95" s="1239" t="s">
        <v>365</v>
      </c>
      <c r="BFA95" s="1239" t="s">
        <v>365</v>
      </c>
      <c r="BFB95" s="1239" t="s">
        <v>365</v>
      </c>
      <c r="BFC95" s="1239" t="s">
        <v>365</v>
      </c>
      <c r="BFD95" s="1239" t="s">
        <v>365</v>
      </c>
      <c r="BFE95" s="1239" t="s">
        <v>365</v>
      </c>
      <c r="BFF95" s="1239" t="s">
        <v>365</v>
      </c>
      <c r="BFG95" s="1239" t="s">
        <v>365</v>
      </c>
      <c r="BFH95" s="1239" t="s">
        <v>365</v>
      </c>
      <c r="BFI95" s="1239" t="s">
        <v>365</v>
      </c>
      <c r="BFJ95" s="1239" t="s">
        <v>365</v>
      </c>
      <c r="BFK95" s="1239" t="s">
        <v>365</v>
      </c>
      <c r="BFL95" s="1239" t="s">
        <v>365</v>
      </c>
      <c r="BFM95" s="1239" t="s">
        <v>365</v>
      </c>
      <c r="BFN95" s="1239" t="s">
        <v>365</v>
      </c>
      <c r="BFO95" s="1239" t="s">
        <v>365</v>
      </c>
      <c r="BFP95" s="1239" t="s">
        <v>365</v>
      </c>
      <c r="BFQ95" s="1239" t="s">
        <v>365</v>
      </c>
      <c r="BFR95" s="1239" t="s">
        <v>365</v>
      </c>
      <c r="BFS95" s="1239" t="s">
        <v>365</v>
      </c>
      <c r="BFT95" s="1239" t="s">
        <v>365</v>
      </c>
      <c r="BFU95" s="1239" t="s">
        <v>365</v>
      </c>
      <c r="BFV95" s="1239" t="s">
        <v>365</v>
      </c>
      <c r="BFW95" s="1239" t="s">
        <v>365</v>
      </c>
      <c r="BFX95" s="1239" t="s">
        <v>365</v>
      </c>
      <c r="BFY95" s="1239" t="s">
        <v>365</v>
      </c>
      <c r="BFZ95" s="1239" t="s">
        <v>365</v>
      </c>
      <c r="BGA95" s="1239" t="s">
        <v>365</v>
      </c>
      <c r="BGB95" s="1239" t="s">
        <v>365</v>
      </c>
      <c r="BGC95" s="1239" t="s">
        <v>365</v>
      </c>
      <c r="BGD95" s="1239" t="s">
        <v>365</v>
      </c>
      <c r="BGE95" s="1239" t="s">
        <v>365</v>
      </c>
      <c r="BGF95" s="1239" t="s">
        <v>365</v>
      </c>
      <c r="BGG95" s="1239" t="s">
        <v>365</v>
      </c>
      <c r="BGH95" s="1239" t="s">
        <v>365</v>
      </c>
      <c r="BGI95" s="1239" t="s">
        <v>365</v>
      </c>
      <c r="BGJ95" s="1239" t="s">
        <v>365</v>
      </c>
      <c r="BGK95" s="1239" t="s">
        <v>365</v>
      </c>
      <c r="BGL95" s="1239" t="s">
        <v>365</v>
      </c>
      <c r="BGM95" s="1239" t="s">
        <v>365</v>
      </c>
      <c r="BGN95" s="1239" t="s">
        <v>365</v>
      </c>
      <c r="BGO95" s="1239" t="s">
        <v>365</v>
      </c>
      <c r="BGP95" s="1239" t="s">
        <v>365</v>
      </c>
      <c r="BGQ95" s="1239" t="s">
        <v>365</v>
      </c>
      <c r="BGR95" s="1239" t="s">
        <v>365</v>
      </c>
      <c r="BGS95" s="1239" t="s">
        <v>365</v>
      </c>
      <c r="BGT95" s="1239" t="s">
        <v>365</v>
      </c>
      <c r="BGU95" s="1239" t="s">
        <v>365</v>
      </c>
      <c r="BGV95" s="1239" t="s">
        <v>365</v>
      </c>
      <c r="BGW95" s="1239" t="s">
        <v>365</v>
      </c>
      <c r="BGX95" s="1239" t="s">
        <v>365</v>
      </c>
      <c r="BGY95" s="1239" t="s">
        <v>365</v>
      </c>
      <c r="BGZ95" s="1239" t="s">
        <v>365</v>
      </c>
      <c r="BHA95" s="1239" t="s">
        <v>365</v>
      </c>
      <c r="BHB95" s="1239" t="s">
        <v>365</v>
      </c>
      <c r="BHC95" s="1239" t="s">
        <v>365</v>
      </c>
      <c r="BHD95" s="1239" t="s">
        <v>365</v>
      </c>
      <c r="BHE95" s="1239" t="s">
        <v>365</v>
      </c>
      <c r="BHF95" s="1239" t="s">
        <v>365</v>
      </c>
      <c r="BHG95" s="1239" t="s">
        <v>365</v>
      </c>
      <c r="BHH95" s="1239" t="s">
        <v>365</v>
      </c>
      <c r="BHI95" s="1239" t="s">
        <v>365</v>
      </c>
      <c r="BHJ95" s="1239" t="s">
        <v>365</v>
      </c>
      <c r="BHK95" s="1239" t="s">
        <v>365</v>
      </c>
      <c r="BHL95" s="1239" t="s">
        <v>365</v>
      </c>
      <c r="BHM95" s="1239" t="s">
        <v>365</v>
      </c>
      <c r="BHN95" s="1239" t="s">
        <v>365</v>
      </c>
      <c r="BHO95" s="1239" t="s">
        <v>365</v>
      </c>
      <c r="BHP95" s="1239" t="s">
        <v>365</v>
      </c>
      <c r="BHQ95" s="1239" t="s">
        <v>365</v>
      </c>
      <c r="BHR95" s="1239" t="s">
        <v>365</v>
      </c>
      <c r="BHS95" s="1239" t="s">
        <v>365</v>
      </c>
      <c r="BHT95" s="1239" t="s">
        <v>365</v>
      </c>
      <c r="BHU95" s="1239" t="s">
        <v>365</v>
      </c>
      <c r="BHV95" s="1239" t="s">
        <v>365</v>
      </c>
      <c r="BHW95" s="1239" t="s">
        <v>365</v>
      </c>
      <c r="BHX95" s="1239" t="s">
        <v>365</v>
      </c>
      <c r="BHY95" s="1239" t="s">
        <v>365</v>
      </c>
      <c r="BHZ95" s="1239" t="s">
        <v>365</v>
      </c>
      <c r="BIA95" s="1239" t="s">
        <v>365</v>
      </c>
      <c r="BIB95" s="1239" t="s">
        <v>365</v>
      </c>
      <c r="BIC95" s="1239" t="s">
        <v>365</v>
      </c>
      <c r="BID95" s="1239" t="s">
        <v>365</v>
      </c>
      <c r="BIE95" s="1239" t="s">
        <v>365</v>
      </c>
      <c r="BIF95" s="1239" t="s">
        <v>365</v>
      </c>
      <c r="BIG95" s="1239" t="s">
        <v>365</v>
      </c>
      <c r="BIH95" s="1239" t="s">
        <v>365</v>
      </c>
      <c r="BII95" s="1239" t="s">
        <v>365</v>
      </c>
      <c r="BIJ95" s="1239" t="s">
        <v>365</v>
      </c>
      <c r="BIK95" s="1239" t="s">
        <v>365</v>
      </c>
      <c r="BIL95" s="1239" t="s">
        <v>365</v>
      </c>
      <c r="BIM95" s="1239" t="s">
        <v>365</v>
      </c>
      <c r="BIN95" s="1239" t="s">
        <v>365</v>
      </c>
      <c r="BIO95" s="1239" t="s">
        <v>365</v>
      </c>
      <c r="BIP95" s="1239" t="s">
        <v>365</v>
      </c>
      <c r="BIQ95" s="1239" t="s">
        <v>365</v>
      </c>
      <c r="BIR95" s="1239" t="s">
        <v>365</v>
      </c>
      <c r="BIS95" s="1239" t="s">
        <v>365</v>
      </c>
      <c r="BIT95" s="1239" t="s">
        <v>365</v>
      </c>
      <c r="BIU95" s="1239" t="s">
        <v>365</v>
      </c>
      <c r="BIV95" s="1239" t="s">
        <v>365</v>
      </c>
      <c r="BIW95" s="1239" t="s">
        <v>365</v>
      </c>
      <c r="BIX95" s="1239" t="s">
        <v>365</v>
      </c>
      <c r="BIY95" s="1239" t="s">
        <v>365</v>
      </c>
      <c r="BIZ95" s="1239" t="s">
        <v>365</v>
      </c>
      <c r="BJA95" s="1239" t="s">
        <v>365</v>
      </c>
      <c r="BJB95" s="1239" t="s">
        <v>365</v>
      </c>
      <c r="BJC95" s="1239" t="s">
        <v>365</v>
      </c>
      <c r="BJD95" s="1239" t="s">
        <v>365</v>
      </c>
      <c r="BJE95" s="1239" t="s">
        <v>365</v>
      </c>
      <c r="BJF95" s="1239" t="s">
        <v>365</v>
      </c>
      <c r="BJG95" s="1239" t="s">
        <v>365</v>
      </c>
      <c r="BJH95" s="1239" t="s">
        <v>365</v>
      </c>
      <c r="BJI95" s="1239" t="s">
        <v>365</v>
      </c>
      <c r="BJJ95" s="1239" t="s">
        <v>365</v>
      </c>
      <c r="BJK95" s="1239" t="s">
        <v>365</v>
      </c>
      <c r="BJL95" s="1239" t="s">
        <v>365</v>
      </c>
      <c r="BJM95" s="1239" t="s">
        <v>365</v>
      </c>
      <c r="BJN95" s="1239" t="s">
        <v>365</v>
      </c>
      <c r="BJO95" s="1239" t="s">
        <v>365</v>
      </c>
      <c r="BJP95" s="1239" t="s">
        <v>365</v>
      </c>
      <c r="BJQ95" s="1239" t="s">
        <v>365</v>
      </c>
      <c r="BJR95" s="1239" t="s">
        <v>365</v>
      </c>
      <c r="BJS95" s="1239" t="s">
        <v>365</v>
      </c>
      <c r="BJT95" s="1239" t="s">
        <v>365</v>
      </c>
      <c r="BJU95" s="1239" t="s">
        <v>365</v>
      </c>
      <c r="BJV95" s="1239" t="s">
        <v>365</v>
      </c>
      <c r="BJW95" s="1239" t="s">
        <v>365</v>
      </c>
      <c r="BJX95" s="1239" t="s">
        <v>365</v>
      </c>
      <c r="BJY95" s="1239" t="s">
        <v>365</v>
      </c>
      <c r="BJZ95" s="1239" t="s">
        <v>365</v>
      </c>
      <c r="BKA95" s="1239" t="s">
        <v>365</v>
      </c>
      <c r="BKB95" s="1239" t="s">
        <v>365</v>
      </c>
      <c r="BKC95" s="1239" t="s">
        <v>365</v>
      </c>
      <c r="BKD95" s="1239" t="s">
        <v>365</v>
      </c>
      <c r="BKE95" s="1239" t="s">
        <v>365</v>
      </c>
      <c r="BKF95" s="1239" t="s">
        <v>365</v>
      </c>
      <c r="BKG95" s="1239" t="s">
        <v>365</v>
      </c>
      <c r="BKH95" s="1239" t="s">
        <v>365</v>
      </c>
      <c r="BKI95" s="1239" t="s">
        <v>365</v>
      </c>
      <c r="BKJ95" s="1239" t="s">
        <v>365</v>
      </c>
      <c r="BKK95" s="1239" t="s">
        <v>365</v>
      </c>
      <c r="BKL95" s="1239" t="s">
        <v>365</v>
      </c>
      <c r="BKM95" s="1239" t="s">
        <v>365</v>
      </c>
      <c r="BKN95" s="1239" t="s">
        <v>365</v>
      </c>
      <c r="BKO95" s="1239" t="s">
        <v>365</v>
      </c>
      <c r="BKP95" s="1239" t="s">
        <v>365</v>
      </c>
      <c r="BKQ95" s="1239" t="s">
        <v>365</v>
      </c>
      <c r="BKR95" s="1239" t="s">
        <v>365</v>
      </c>
      <c r="BKS95" s="1239" t="s">
        <v>365</v>
      </c>
      <c r="BKT95" s="1239" t="s">
        <v>365</v>
      </c>
      <c r="BKU95" s="1239" t="s">
        <v>365</v>
      </c>
      <c r="BKV95" s="1239" t="s">
        <v>365</v>
      </c>
      <c r="BKW95" s="1239" t="s">
        <v>365</v>
      </c>
      <c r="BKX95" s="1239" t="s">
        <v>365</v>
      </c>
      <c r="BKY95" s="1239" t="s">
        <v>365</v>
      </c>
      <c r="BKZ95" s="1239" t="s">
        <v>365</v>
      </c>
      <c r="BLA95" s="1239" t="s">
        <v>365</v>
      </c>
      <c r="BLB95" s="1239" t="s">
        <v>365</v>
      </c>
      <c r="BLC95" s="1239" t="s">
        <v>365</v>
      </c>
      <c r="BLD95" s="1239" t="s">
        <v>365</v>
      </c>
      <c r="BLE95" s="1239" t="s">
        <v>365</v>
      </c>
      <c r="BLF95" s="1239" t="s">
        <v>365</v>
      </c>
      <c r="BLG95" s="1239" t="s">
        <v>365</v>
      </c>
      <c r="BLH95" s="1239" t="s">
        <v>365</v>
      </c>
      <c r="BLI95" s="1239" t="s">
        <v>365</v>
      </c>
      <c r="BLJ95" s="1239" t="s">
        <v>365</v>
      </c>
      <c r="BLK95" s="1239" t="s">
        <v>365</v>
      </c>
      <c r="BLL95" s="1239" t="s">
        <v>365</v>
      </c>
      <c r="BLM95" s="1239" t="s">
        <v>365</v>
      </c>
      <c r="BLN95" s="1239" t="s">
        <v>365</v>
      </c>
      <c r="BLO95" s="1239" t="s">
        <v>365</v>
      </c>
      <c r="BLP95" s="1239" t="s">
        <v>365</v>
      </c>
      <c r="BLQ95" s="1239" t="s">
        <v>365</v>
      </c>
      <c r="BLR95" s="1239" t="s">
        <v>365</v>
      </c>
      <c r="BLS95" s="1239" t="s">
        <v>365</v>
      </c>
      <c r="BLT95" s="1239" t="s">
        <v>365</v>
      </c>
      <c r="BLU95" s="1239" t="s">
        <v>365</v>
      </c>
      <c r="BLV95" s="1239" t="s">
        <v>365</v>
      </c>
      <c r="BLW95" s="1239" t="s">
        <v>365</v>
      </c>
      <c r="BLX95" s="1239" t="s">
        <v>365</v>
      </c>
      <c r="BLY95" s="1239" t="s">
        <v>365</v>
      </c>
      <c r="BLZ95" s="1239" t="s">
        <v>365</v>
      </c>
      <c r="BMA95" s="1239" t="s">
        <v>365</v>
      </c>
      <c r="BMB95" s="1239" t="s">
        <v>365</v>
      </c>
      <c r="BMC95" s="1239" t="s">
        <v>365</v>
      </c>
      <c r="BMD95" s="1239" t="s">
        <v>365</v>
      </c>
      <c r="BME95" s="1239" t="s">
        <v>365</v>
      </c>
      <c r="BMF95" s="1239" t="s">
        <v>365</v>
      </c>
      <c r="BMG95" s="1239" t="s">
        <v>365</v>
      </c>
      <c r="BMH95" s="1239" t="s">
        <v>365</v>
      </c>
      <c r="BMI95" s="1239" t="s">
        <v>365</v>
      </c>
      <c r="BMJ95" s="1239" t="s">
        <v>365</v>
      </c>
      <c r="BMK95" s="1239" t="s">
        <v>365</v>
      </c>
      <c r="BML95" s="1239" t="s">
        <v>365</v>
      </c>
      <c r="BMM95" s="1239" t="s">
        <v>365</v>
      </c>
      <c r="BMN95" s="1239" t="s">
        <v>365</v>
      </c>
      <c r="BMO95" s="1239" t="s">
        <v>365</v>
      </c>
      <c r="BMP95" s="1239" t="s">
        <v>365</v>
      </c>
      <c r="BMQ95" s="1239" t="s">
        <v>365</v>
      </c>
      <c r="BMR95" s="1239" t="s">
        <v>365</v>
      </c>
      <c r="BMS95" s="1239" t="s">
        <v>365</v>
      </c>
      <c r="BMT95" s="1239" t="s">
        <v>365</v>
      </c>
      <c r="BMU95" s="1239" t="s">
        <v>365</v>
      </c>
      <c r="BMV95" s="1239" t="s">
        <v>365</v>
      </c>
      <c r="BMW95" s="1239" t="s">
        <v>365</v>
      </c>
      <c r="BMX95" s="1239" t="s">
        <v>365</v>
      </c>
      <c r="BMY95" s="1239" t="s">
        <v>365</v>
      </c>
      <c r="BMZ95" s="1239" t="s">
        <v>365</v>
      </c>
      <c r="BNA95" s="1239" t="s">
        <v>365</v>
      </c>
      <c r="BNB95" s="1239" t="s">
        <v>365</v>
      </c>
      <c r="BNC95" s="1239" t="s">
        <v>365</v>
      </c>
      <c r="BND95" s="1239" t="s">
        <v>365</v>
      </c>
      <c r="BNE95" s="1239" t="s">
        <v>365</v>
      </c>
      <c r="BNF95" s="1239" t="s">
        <v>365</v>
      </c>
      <c r="BNG95" s="1239" t="s">
        <v>365</v>
      </c>
      <c r="BNH95" s="1239" t="s">
        <v>365</v>
      </c>
      <c r="BNI95" s="1239" t="s">
        <v>365</v>
      </c>
      <c r="BNJ95" s="1239" t="s">
        <v>365</v>
      </c>
      <c r="BNK95" s="1239" t="s">
        <v>365</v>
      </c>
      <c r="BNL95" s="1239" t="s">
        <v>365</v>
      </c>
      <c r="BNM95" s="1239" t="s">
        <v>365</v>
      </c>
      <c r="BNN95" s="1239" t="s">
        <v>365</v>
      </c>
      <c r="BNO95" s="1239" t="s">
        <v>365</v>
      </c>
      <c r="BNP95" s="1239" t="s">
        <v>365</v>
      </c>
      <c r="BNQ95" s="1239" t="s">
        <v>365</v>
      </c>
      <c r="BNR95" s="1239" t="s">
        <v>365</v>
      </c>
      <c r="BNS95" s="1239" t="s">
        <v>365</v>
      </c>
      <c r="BNT95" s="1239" t="s">
        <v>365</v>
      </c>
      <c r="BNU95" s="1239" t="s">
        <v>365</v>
      </c>
      <c r="BNV95" s="1239" t="s">
        <v>365</v>
      </c>
      <c r="BNW95" s="1239" t="s">
        <v>365</v>
      </c>
      <c r="BNX95" s="1239" t="s">
        <v>365</v>
      </c>
      <c r="BNY95" s="1239" t="s">
        <v>365</v>
      </c>
      <c r="BNZ95" s="1239" t="s">
        <v>365</v>
      </c>
      <c r="BOA95" s="1239" t="s">
        <v>365</v>
      </c>
      <c r="BOB95" s="1239" t="s">
        <v>365</v>
      </c>
      <c r="BOC95" s="1239" t="s">
        <v>365</v>
      </c>
      <c r="BOD95" s="1239" t="s">
        <v>365</v>
      </c>
      <c r="BOE95" s="1239" t="s">
        <v>365</v>
      </c>
      <c r="BOF95" s="1239" t="s">
        <v>365</v>
      </c>
      <c r="BOG95" s="1239" t="s">
        <v>365</v>
      </c>
      <c r="BOH95" s="1239" t="s">
        <v>365</v>
      </c>
      <c r="BOI95" s="1239" t="s">
        <v>365</v>
      </c>
      <c r="BOJ95" s="1239" t="s">
        <v>365</v>
      </c>
      <c r="BOK95" s="1239" t="s">
        <v>365</v>
      </c>
      <c r="BOL95" s="1239" t="s">
        <v>365</v>
      </c>
      <c r="BOM95" s="1239" t="s">
        <v>365</v>
      </c>
      <c r="BON95" s="1239" t="s">
        <v>365</v>
      </c>
      <c r="BOO95" s="1239" t="s">
        <v>365</v>
      </c>
      <c r="BOP95" s="1239" t="s">
        <v>365</v>
      </c>
      <c r="BOQ95" s="1239" t="s">
        <v>365</v>
      </c>
      <c r="BOR95" s="1239" t="s">
        <v>365</v>
      </c>
      <c r="BOS95" s="1239" t="s">
        <v>365</v>
      </c>
      <c r="BOT95" s="1239" t="s">
        <v>365</v>
      </c>
      <c r="BOU95" s="1239" t="s">
        <v>365</v>
      </c>
      <c r="BOV95" s="1239" t="s">
        <v>365</v>
      </c>
      <c r="BOW95" s="1239" t="s">
        <v>365</v>
      </c>
      <c r="BOX95" s="1239" t="s">
        <v>365</v>
      </c>
      <c r="BOY95" s="1239" t="s">
        <v>365</v>
      </c>
      <c r="BOZ95" s="1239" t="s">
        <v>365</v>
      </c>
      <c r="BPA95" s="1239" t="s">
        <v>365</v>
      </c>
      <c r="BPB95" s="1239" t="s">
        <v>365</v>
      </c>
      <c r="BPC95" s="1239" t="s">
        <v>365</v>
      </c>
      <c r="BPD95" s="1239" t="s">
        <v>365</v>
      </c>
      <c r="BPE95" s="1239" t="s">
        <v>365</v>
      </c>
      <c r="BPF95" s="1239" t="s">
        <v>365</v>
      </c>
      <c r="BPG95" s="1239" t="s">
        <v>365</v>
      </c>
      <c r="BPH95" s="1239" t="s">
        <v>365</v>
      </c>
      <c r="BPI95" s="1239" t="s">
        <v>365</v>
      </c>
      <c r="BPJ95" s="1239" t="s">
        <v>365</v>
      </c>
      <c r="BPK95" s="1239" t="s">
        <v>365</v>
      </c>
      <c r="BPL95" s="1239" t="s">
        <v>365</v>
      </c>
      <c r="BPM95" s="1239" t="s">
        <v>365</v>
      </c>
      <c r="BPN95" s="1239" t="s">
        <v>365</v>
      </c>
      <c r="BPO95" s="1239" t="s">
        <v>365</v>
      </c>
      <c r="BPP95" s="1239" t="s">
        <v>365</v>
      </c>
      <c r="BPQ95" s="1239" t="s">
        <v>365</v>
      </c>
      <c r="BPR95" s="1239" t="s">
        <v>365</v>
      </c>
      <c r="BPS95" s="1239" t="s">
        <v>365</v>
      </c>
      <c r="BPT95" s="1239" t="s">
        <v>365</v>
      </c>
      <c r="BPU95" s="1239" t="s">
        <v>365</v>
      </c>
      <c r="BPV95" s="1239" t="s">
        <v>365</v>
      </c>
      <c r="BPW95" s="1239" t="s">
        <v>365</v>
      </c>
      <c r="BPX95" s="1239" t="s">
        <v>365</v>
      </c>
      <c r="BPY95" s="1239" t="s">
        <v>365</v>
      </c>
      <c r="BPZ95" s="1239" t="s">
        <v>365</v>
      </c>
      <c r="BQA95" s="1239" t="s">
        <v>365</v>
      </c>
      <c r="BQB95" s="1239" t="s">
        <v>365</v>
      </c>
      <c r="BQC95" s="1239" t="s">
        <v>365</v>
      </c>
      <c r="BQD95" s="1239" t="s">
        <v>365</v>
      </c>
      <c r="BQE95" s="1239" t="s">
        <v>365</v>
      </c>
      <c r="BQF95" s="1239" t="s">
        <v>365</v>
      </c>
      <c r="BQG95" s="1239" t="s">
        <v>365</v>
      </c>
      <c r="BQH95" s="1239" t="s">
        <v>365</v>
      </c>
      <c r="BQI95" s="1239" t="s">
        <v>365</v>
      </c>
      <c r="BQJ95" s="1239" t="s">
        <v>365</v>
      </c>
      <c r="BQK95" s="1239" t="s">
        <v>365</v>
      </c>
      <c r="BQL95" s="1239" t="s">
        <v>365</v>
      </c>
      <c r="BQM95" s="1239" t="s">
        <v>365</v>
      </c>
      <c r="BQN95" s="1239" t="s">
        <v>365</v>
      </c>
      <c r="BQO95" s="1239" t="s">
        <v>365</v>
      </c>
      <c r="BQP95" s="1239" t="s">
        <v>365</v>
      </c>
      <c r="BQQ95" s="1239" t="s">
        <v>365</v>
      </c>
      <c r="BQR95" s="1239" t="s">
        <v>365</v>
      </c>
      <c r="BQS95" s="1239" t="s">
        <v>365</v>
      </c>
      <c r="BQT95" s="1239" t="s">
        <v>365</v>
      </c>
      <c r="BQU95" s="1239" t="s">
        <v>365</v>
      </c>
      <c r="BQV95" s="1239" t="s">
        <v>365</v>
      </c>
      <c r="BQW95" s="1239" t="s">
        <v>365</v>
      </c>
      <c r="BQX95" s="1239" t="s">
        <v>365</v>
      </c>
      <c r="BQY95" s="1239" t="s">
        <v>365</v>
      </c>
      <c r="BQZ95" s="1239" t="s">
        <v>365</v>
      </c>
      <c r="BRA95" s="1239" t="s">
        <v>365</v>
      </c>
      <c r="BRB95" s="1239" t="s">
        <v>365</v>
      </c>
      <c r="BRC95" s="1239" t="s">
        <v>365</v>
      </c>
      <c r="BRD95" s="1239" t="s">
        <v>365</v>
      </c>
      <c r="BRE95" s="1239" t="s">
        <v>365</v>
      </c>
      <c r="BRF95" s="1239" t="s">
        <v>365</v>
      </c>
      <c r="BRG95" s="1239" t="s">
        <v>365</v>
      </c>
      <c r="BRH95" s="1239" t="s">
        <v>365</v>
      </c>
      <c r="BRI95" s="1239" t="s">
        <v>365</v>
      </c>
      <c r="BRJ95" s="1239" t="s">
        <v>365</v>
      </c>
      <c r="BRK95" s="1239" t="s">
        <v>365</v>
      </c>
      <c r="BRL95" s="1239" t="s">
        <v>365</v>
      </c>
      <c r="BRM95" s="1239" t="s">
        <v>365</v>
      </c>
      <c r="BRN95" s="1239" t="s">
        <v>365</v>
      </c>
      <c r="BRO95" s="1239" t="s">
        <v>365</v>
      </c>
      <c r="BRP95" s="1239" t="s">
        <v>365</v>
      </c>
      <c r="BRQ95" s="1239" t="s">
        <v>365</v>
      </c>
      <c r="BRR95" s="1239" t="s">
        <v>365</v>
      </c>
      <c r="BRS95" s="1239" t="s">
        <v>365</v>
      </c>
      <c r="BRT95" s="1239" t="s">
        <v>365</v>
      </c>
      <c r="BRU95" s="1239" t="s">
        <v>365</v>
      </c>
      <c r="BRV95" s="1239" t="s">
        <v>365</v>
      </c>
      <c r="BRW95" s="1239" t="s">
        <v>365</v>
      </c>
      <c r="BRX95" s="1239" t="s">
        <v>365</v>
      </c>
      <c r="BRY95" s="1239" t="s">
        <v>365</v>
      </c>
      <c r="BRZ95" s="1239" t="s">
        <v>365</v>
      </c>
      <c r="BSA95" s="1239" t="s">
        <v>365</v>
      </c>
      <c r="BSB95" s="1239" t="s">
        <v>365</v>
      </c>
      <c r="BSC95" s="1239" t="s">
        <v>365</v>
      </c>
      <c r="BSD95" s="1239" t="s">
        <v>365</v>
      </c>
      <c r="BSE95" s="1239" t="s">
        <v>365</v>
      </c>
      <c r="BSF95" s="1239" t="s">
        <v>365</v>
      </c>
      <c r="BSG95" s="1239" t="s">
        <v>365</v>
      </c>
      <c r="BSH95" s="1239" t="s">
        <v>365</v>
      </c>
      <c r="BSI95" s="1239" t="s">
        <v>365</v>
      </c>
      <c r="BSJ95" s="1239" t="s">
        <v>365</v>
      </c>
      <c r="BSK95" s="1239" t="s">
        <v>365</v>
      </c>
      <c r="BSL95" s="1239" t="s">
        <v>365</v>
      </c>
      <c r="BSM95" s="1239" t="s">
        <v>365</v>
      </c>
      <c r="BSN95" s="1239" t="s">
        <v>365</v>
      </c>
      <c r="BSO95" s="1239" t="s">
        <v>365</v>
      </c>
      <c r="BSP95" s="1239" t="s">
        <v>365</v>
      </c>
      <c r="BSQ95" s="1239" t="s">
        <v>365</v>
      </c>
      <c r="BSR95" s="1239" t="s">
        <v>365</v>
      </c>
      <c r="BSS95" s="1239" t="s">
        <v>365</v>
      </c>
      <c r="BST95" s="1239" t="s">
        <v>365</v>
      </c>
      <c r="BSU95" s="1239" t="s">
        <v>365</v>
      </c>
      <c r="BSV95" s="1239" t="s">
        <v>365</v>
      </c>
      <c r="BSW95" s="1239" t="s">
        <v>365</v>
      </c>
      <c r="BSX95" s="1239" t="s">
        <v>365</v>
      </c>
      <c r="BSY95" s="1239" t="s">
        <v>365</v>
      </c>
      <c r="BSZ95" s="1239" t="s">
        <v>365</v>
      </c>
      <c r="BTA95" s="1239" t="s">
        <v>365</v>
      </c>
      <c r="BTB95" s="1239" t="s">
        <v>365</v>
      </c>
      <c r="BTC95" s="1239" t="s">
        <v>365</v>
      </c>
      <c r="BTD95" s="1239" t="s">
        <v>365</v>
      </c>
      <c r="BTE95" s="1239" t="s">
        <v>365</v>
      </c>
      <c r="BTF95" s="1239" t="s">
        <v>365</v>
      </c>
      <c r="BTG95" s="1239" t="s">
        <v>365</v>
      </c>
      <c r="BTH95" s="1239" t="s">
        <v>365</v>
      </c>
      <c r="BTI95" s="1239" t="s">
        <v>365</v>
      </c>
      <c r="BTJ95" s="1239" t="s">
        <v>365</v>
      </c>
      <c r="BTK95" s="1239" t="s">
        <v>365</v>
      </c>
      <c r="BTL95" s="1239" t="s">
        <v>365</v>
      </c>
      <c r="BTM95" s="1239" t="s">
        <v>365</v>
      </c>
      <c r="BTN95" s="1239" t="s">
        <v>365</v>
      </c>
      <c r="BTO95" s="1239" t="s">
        <v>365</v>
      </c>
      <c r="BTP95" s="1239" t="s">
        <v>365</v>
      </c>
      <c r="BTQ95" s="1239" t="s">
        <v>365</v>
      </c>
      <c r="BTR95" s="1239" t="s">
        <v>365</v>
      </c>
      <c r="BTS95" s="1239" t="s">
        <v>365</v>
      </c>
      <c r="BTT95" s="1239" t="s">
        <v>365</v>
      </c>
      <c r="BTU95" s="1239" t="s">
        <v>365</v>
      </c>
      <c r="BTV95" s="1239" t="s">
        <v>365</v>
      </c>
      <c r="BTW95" s="1239" t="s">
        <v>365</v>
      </c>
      <c r="BTX95" s="1239" t="s">
        <v>365</v>
      </c>
      <c r="BTY95" s="1239" t="s">
        <v>365</v>
      </c>
      <c r="BTZ95" s="1239" t="s">
        <v>365</v>
      </c>
      <c r="BUA95" s="1239" t="s">
        <v>365</v>
      </c>
      <c r="BUB95" s="1239" t="s">
        <v>365</v>
      </c>
      <c r="BUC95" s="1239" t="s">
        <v>365</v>
      </c>
      <c r="BUD95" s="1239" t="s">
        <v>365</v>
      </c>
      <c r="BUE95" s="1239" t="s">
        <v>365</v>
      </c>
      <c r="BUF95" s="1239" t="s">
        <v>365</v>
      </c>
      <c r="BUG95" s="1239" t="s">
        <v>365</v>
      </c>
      <c r="BUH95" s="1239" t="s">
        <v>365</v>
      </c>
      <c r="BUI95" s="1239" t="s">
        <v>365</v>
      </c>
      <c r="BUJ95" s="1239" t="s">
        <v>365</v>
      </c>
      <c r="BUK95" s="1239" t="s">
        <v>365</v>
      </c>
      <c r="BUL95" s="1239" t="s">
        <v>365</v>
      </c>
      <c r="BUM95" s="1239" t="s">
        <v>365</v>
      </c>
      <c r="BUN95" s="1239" t="s">
        <v>365</v>
      </c>
      <c r="BUO95" s="1239" t="s">
        <v>365</v>
      </c>
      <c r="BUP95" s="1239" t="s">
        <v>365</v>
      </c>
      <c r="BUQ95" s="1239" t="s">
        <v>365</v>
      </c>
      <c r="BUR95" s="1239" t="s">
        <v>365</v>
      </c>
      <c r="BUS95" s="1239" t="s">
        <v>365</v>
      </c>
      <c r="BUT95" s="1239" t="s">
        <v>365</v>
      </c>
      <c r="BUU95" s="1239" t="s">
        <v>365</v>
      </c>
      <c r="BUV95" s="1239" t="s">
        <v>365</v>
      </c>
      <c r="BUW95" s="1239" t="s">
        <v>365</v>
      </c>
      <c r="BUX95" s="1239" t="s">
        <v>365</v>
      </c>
      <c r="BUY95" s="1239" t="s">
        <v>365</v>
      </c>
      <c r="BUZ95" s="1239" t="s">
        <v>365</v>
      </c>
      <c r="BVA95" s="1239" t="s">
        <v>365</v>
      </c>
      <c r="BVB95" s="1239" t="s">
        <v>365</v>
      </c>
      <c r="BVC95" s="1239" t="s">
        <v>365</v>
      </c>
      <c r="BVD95" s="1239" t="s">
        <v>365</v>
      </c>
      <c r="BVE95" s="1239" t="s">
        <v>365</v>
      </c>
      <c r="BVF95" s="1239" t="s">
        <v>365</v>
      </c>
      <c r="BVG95" s="1239" t="s">
        <v>365</v>
      </c>
      <c r="BVH95" s="1239" t="s">
        <v>365</v>
      </c>
      <c r="BVI95" s="1239" t="s">
        <v>365</v>
      </c>
      <c r="BVJ95" s="1239" t="s">
        <v>365</v>
      </c>
      <c r="BVK95" s="1239" t="s">
        <v>365</v>
      </c>
      <c r="BVL95" s="1239" t="s">
        <v>365</v>
      </c>
      <c r="BVM95" s="1239" t="s">
        <v>365</v>
      </c>
      <c r="BVN95" s="1239" t="s">
        <v>365</v>
      </c>
      <c r="BVO95" s="1239" t="s">
        <v>365</v>
      </c>
      <c r="BVP95" s="1239" t="s">
        <v>365</v>
      </c>
      <c r="BVQ95" s="1239" t="s">
        <v>365</v>
      </c>
      <c r="BVR95" s="1239" t="s">
        <v>365</v>
      </c>
      <c r="BVS95" s="1239" t="s">
        <v>365</v>
      </c>
      <c r="BVT95" s="1239" t="s">
        <v>365</v>
      </c>
      <c r="BVU95" s="1239" t="s">
        <v>365</v>
      </c>
      <c r="BVV95" s="1239" t="s">
        <v>365</v>
      </c>
      <c r="BVW95" s="1239" t="s">
        <v>365</v>
      </c>
      <c r="BVX95" s="1239" t="s">
        <v>365</v>
      </c>
      <c r="BVY95" s="1239" t="s">
        <v>365</v>
      </c>
      <c r="BVZ95" s="1239" t="s">
        <v>365</v>
      </c>
      <c r="BWA95" s="1239" t="s">
        <v>365</v>
      </c>
      <c r="BWB95" s="1239" t="s">
        <v>365</v>
      </c>
      <c r="BWC95" s="1239" t="s">
        <v>365</v>
      </c>
      <c r="BWD95" s="1239" t="s">
        <v>365</v>
      </c>
      <c r="BWE95" s="1239" t="s">
        <v>365</v>
      </c>
      <c r="BWF95" s="1239" t="s">
        <v>365</v>
      </c>
      <c r="BWG95" s="1239" t="s">
        <v>365</v>
      </c>
      <c r="BWH95" s="1239" t="s">
        <v>365</v>
      </c>
      <c r="BWI95" s="1239" t="s">
        <v>365</v>
      </c>
      <c r="BWJ95" s="1239" t="s">
        <v>365</v>
      </c>
      <c r="BWK95" s="1239" t="s">
        <v>365</v>
      </c>
      <c r="BWL95" s="1239" t="s">
        <v>365</v>
      </c>
      <c r="BWM95" s="1239" t="s">
        <v>365</v>
      </c>
      <c r="BWN95" s="1239" t="s">
        <v>365</v>
      </c>
      <c r="BWO95" s="1239" t="s">
        <v>365</v>
      </c>
      <c r="BWP95" s="1239" t="s">
        <v>365</v>
      </c>
      <c r="BWQ95" s="1239" t="s">
        <v>365</v>
      </c>
      <c r="BWR95" s="1239" t="s">
        <v>365</v>
      </c>
      <c r="BWS95" s="1239" t="s">
        <v>365</v>
      </c>
      <c r="BWT95" s="1239" t="s">
        <v>365</v>
      </c>
      <c r="BWU95" s="1239" t="s">
        <v>365</v>
      </c>
      <c r="BWV95" s="1239" t="s">
        <v>365</v>
      </c>
      <c r="BWW95" s="1239" t="s">
        <v>365</v>
      </c>
      <c r="BWX95" s="1239" t="s">
        <v>365</v>
      </c>
      <c r="BWY95" s="1239" t="s">
        <v>365</v>
      </c>
      <c r="BWZ95" s="1239" t="s">
        <v>365</v>
      </c>
      <c r="BXA95" s="1239" t="s">
        <v>365</v>
      </c>
      <c r="BXB95" s="1239" t="s">
        <v>365</v>
      </c>
      <c r="BXC95" s="1239" t="s">
        <v>365</v>
      </c>
      <c r="BXD95" s="1239" t="s">
        <v>365</v>
      </c>
      <c r="BXE95" s="1239" t="s">
        <v>365</v>
      </c>
      <c r="BXF95" s="1239" t="s">
        <v>365</v>
      </c>
      <c r="BXG95" s="1239" t="s">
        <v>365</v>
      </c>
      <c r="BXH95" s="1239" t="s">
        <v>365</v>
      </c>
      <c r="BXI95" s="1239" t="s">
        <v>365</v>
      </c>
      <c r="BXJ95" s="1239" t="s">
        <v>365</v>
      </c>
      <c r="BXK95" s="1239" t="s">
        <v>365</v>
      </c>
      <c r="BXL95" s="1239" t="s">
        <v>365</v>
      </c>
      <c r="BXM95" s="1239" t="s">
        <v>365</v>
      </c>
      <c r="BXN95" s="1239" t="s">
        <v>365</v>
      </c>
      <c r="BXO95" s="1239" t="s">
        <v>365</v>
      </c>
      <c r="BXP95" s="1239" t="s">
        <v>365</v>
      </c>
      <c r="BXQ95" s="1239" t="s">
        <v>365</v>
      </c>
      <c r="BXR95" s="1239" t="s">
        <v>365</v>
      </c>
      <c r="BXS95" s="1239" t="s">
        <v>365</v>
      </c>
      <c r="BXT95" s="1239" t="s">
        <v>365</v>
      </c>
      <c r="BXU95" s="1239" t="s">
        <v>365</v>
      </c>
      <c r="BXV95" s="1239" t="s">
        <v>365</v>
      </c>
      <c r="BXW95" s="1239" t="s">
        <v>365</v>
      </c>
      <c r="BXX95" s="1239" t="s">
        <v>365</v>
      </c>
      <c r="BXY95" s="1239" t="s">
        <v>365</v>
      </c>
      <c r="BXZ95" s="1239" t="s">
        <v>365</v>
      </c>
      <c r="BYA95" s="1239" t="s">
        <v>365</v>
      </c>
      <c r="BYB95" s="1239" t="s">
        <v>365</v>
      </c>
      <c r="BYC95" s="1239" t="s">
        <v>365</v>
      </c>
      <c r="BYD95" s="1239" t="s">
        <v>365</v>
      </c>
      <c r="BYE95" s="1239" t="s">
        <v>365</v>
      </c>
      <c r="BYF95" s="1239" t="s">
        <v>365</v>
      </c>
      <c r="BYG95" s="1239" t="s">
        <v>365</v>
      </c>
      <c r="BYH95" s="1239" t="s">
        <v>365</v>
      </c>
      <c r="BYI95" s="1239" t="s">
        <v>365</v>
      </c>
      <c r="BYJ95" s="1239" t="s">
        <v>365</v>
      </c>
      <c r="BYK95" s="1239" t="s">
        <v>365</v>
      </c>
      <c r="BYL95" s="1239" t="s">
        <v>365</v>
      </c>
      <c r="BYM95" s="1239" t="s">
        <v>365</v>
      </c>
      <c r="BYN95" s="1239" t="s">
        <v>365</v>
      </c>
      <c r="BYO95" s="1239" t="s">
        <v>365</v>
      </c>
      <c r="BYP95" s="1239" t="s">
        <v>365</v>
      </c>
      <c r="BYQ95" s="1239" t="s">
        <v>365</v>
      </c>
      <c r="BYR95" s="1239" t="s">
        <v>365</v>
      </c>
      <c r="BYS95" s="1239" t="s">
        <v>365</v>
      </c>
      <c r="BYT95" s="1239" t="s">
        <v>365</v>
      </c>
      <c r="BYU95" s="1239" t="s">
        <v>365</v>
      </c>
      <c r="BYV95" s="1239" t="s">
        <v>365</v>
      </c>
      <c r="BYW95" s="1239" t="s">
        <v>365</v>
      </c>
      <c r="BYX95" s="1239" t="s">
        <v>365</v>
      </c>
      <c r="BYY95" s="1239" t="s">
        <v>365</v>
      </c>
      <c r="BYZ95" s="1239" t="s">
        <v>365</v>
      </c>
      <c r="BZA95" s="1239" t="s">
        <v>365</v>
      </c>
      <c r="BZB95" s="1239" t="s">
        <v>365</v>
      </c>
      <c r="BZC95" s="1239" t="s">
        <v>365</v>
      </c>
      <c r="BZD95" s="1239" t="s">
        <v>365</v>
      </c>
      <c r="BZE95" s="1239" t="s">
        <v>365</v>
      </c>
      <c r="BZF95" s="1239" t="s">
        <v>365</v>
      </c>
      <c r="BZG95" s="1239" t="s">
        <v>365</v>
      </c>
      <c r="BZH95" s="1239" t="s">
        <v>365</v>
      </c>
      <c r="BZI95" s="1239" t="s">
        <v>365</v>
      </c>
      <c r="BZJ95" s="1239" t="s">
        <v>365</v>
      </c>
      <c r="BZK95" s="1239" t="s">
        <v>365</v>
      </c>
      <c r="BZL95" s="1239" t="s">
        <v>365</v>
      </c>
      <c r="BZM95" s="1239" t="s">
        <v>365</v>
      </c>
      <c r="BZN95" s="1239" t="s">
        <v>365</v>
      </c>
      <c r="BZO95" s="1239" t="s">
        <v>365</v>
      </c>
      <c r="BZP95" s="1239" t="s">
        <v>365</v>
      </c>
      <c r="BZQ95" s="1239" t="s">
        <v>365</v>
      </c>
      <c r="BZR95" s="1239" t="s">
        <v>365</v>
      </c>
      <c r="BZS95" s="1239" t="s">
        <v>365</v>
      </c>
      <c r="BZT95" s="1239" t="s">
        <v>365</v>
      </c>
      <c r="BZU95" s="1239" t="s">
        <v>365</v>
      </c>
      <c r="BZV95" s="1239" t="s">
        <v>365</v>
      </c>
      <c r="BZW95" s="1239" t="s">
        <v>365</v>
      </c>
      <c r="BZX95" s="1239" t="s">
        <v>365</v>
      </c>
      <c r="BZY95" s="1239" t="s">
        <v>365</v>
      </c>
      <c r="BZZ95" s="1239" t="s">
        <v>365</v>
      </c>
      <c r="CAA95" s="1239" t="s">
        <v>365</v>
      </c>
      <c r="CAB95" s="1239" t="s">
        <v>365</v>
      </c>
      <c r="CAC95" s="1239" t="s">
        <v>365</v>
      </c>
      <c r="CAD95" s="1239" t="s">
        <v>365</v>
      </c>
      <c r="CAE95" s="1239" t="s">
        <v>365</v>
      </c>
      <c r="CAF95" s="1239" t="s">
        <v>365</v>
      </c>
      <c r="CAG95" s="1239" t="s">
        <v>365</v>
      </c>
      <c r="CAH95" s="1239" t="s">
        <v>365</v>
      </c>
      <c r="CAI95" s="1239" t="s">
        <v>365</v>
      </c>
      <c r="CAJ95" s="1239" t="s">
        <v>365</v>
      </c>
      <c r="CAK95" s="1239" t="s">
        <v>365</v>
      </c>
      <c r="CAL95" s="1239" t="s">
        <v>365</v>
      </c>
      <c r="CAM95" s="1239" t="s">
        <v>365</v>
      </c>
      <c r="CAN95" s="1239" t="s">
        <v>365</v>
      </c>
      <c r="CAO95" s="1239" t="s">
        <v>365</v>
      </c>
      <c r="CAP95" s="1239" t="s">
        <v>365</v>
      </c>
      <c r="CAQ95" s="1239" t="s">
        <v>365</v>
      </c>
      <c r="CAR95" s="1239" t="s">
        <v>365</v>
      </c>
      <c r="CAS95" s="1239" t="s">
        <v>365</v>
      </c>
      <c r="CAT95" s="1239" t="s">
        <v>365</v>
      </c>
      <c r="CAU95" s="1239" t="s">
        <v>365</v>
      </c>
      <c r="CAV95" s="1239" t="s">
        <v>365</v>
      </c>
      <c r="CAW95" s="1239" t="s">
        <v>365</v>
      </c>
      <c r="CAX95" s="1239" t="s">
        <v>365</v>
      </c>
      <c r="CAY95" s="1239" t="s">
        <v>365</v>
      </c>
      <c r="CAZ95" s="1239" t="s">
        <v>365</v>
      </c>
      <c r="CBA95" s="1239" t="s">
        <v>365</v>
      </c>
      <c r="CBB95" s="1239" t="s">
        <v>365</v>
      </c>
      <c r="CBC95" s="1239" t="s">
        <v>365</v>
      </c>
      <c r="CBD95" s="1239" t="s">
        <v>365</v>
      </c>
      <c r="CBE95" s="1239" t="s">
        <v>365</v>
      </c>
      <c r="CBF95" s="1239" t="s">
        <v>365</v>
      </c>
      <c r="CBG95" s="1239" t="s">
        <v>365</v>
      </c>
      <c r="CBH95" s="1239" t="s">
        <v>365</v>
      </c>
      <c r="CBI95" s="1239" t="s">
        <v>365</v>
      </c>
      <c r="CBJ95" s="1239" t="s">
        <v>365</v>
      </c>
      <c r="CBK95" s="1239" t="s">
        <v>365</v>
      </c>
      <c r="CBL95" s="1239" t="s">
        <v>365</v>
      </c>
      <c r="CBM95" s="1239" t="s">
        <v>365</v>
      </c>
      <c r="CBN95" s="1239" t="s">
        <v>365</v>
      </c>
      <c r="CBO95" s="1239" t="s">
        <v>365</v>
      </c>
      <c r="CBP95" s="1239" t="s">
        <v>365</v>
      </c>
      <c r="CBQ95" s="1239" t="s">
        <v>365</v>
      </c>
      <c r="CBR95" s="1239" t="s">
        <v>365</v>
      </c>
      <c r="CBS95" s="1239" t="s">
        <v>365</v>
      </c>
      <c r="CBT95" s="1239" t="s">
        <v>365</v>
      </c>
      <c r="CBU95" s="1239" t="s">
        <v>365</v>
      </c>
      <c r="CBV95" s="1239" t="s">
        <v>365</v>
      </c>
      <c r="CBW95" s="1239" t="s">
        <v>365</v>
      </c>
      <c r="CBX95" s="1239" t="s">
        <v>365</v>
      </c>
      <c r="CBY95" s="1239" t="s">
        <v>365</v>
      </c>
      <c r="CBZ95" s="1239" t="s">
        <v>365</v>
      </c>
      <c r="CCA95" s="1239" t="s">
        <v>365</v>
      </c>
      <c r="CCB95" s="1239" t="s">
        <v>365</v>
      </c>
      <c r="CCC95" s="1239" t="s">
        <v>365</v>
      </c>
      <c r="CCD95" s="1239" t="s">
        <v>365</v>
      </c>
      <c r="CCE95" s="1239" t="s">
        <v>365</v>
      </c>
      <c r="CCF95" s="1239" t="s">
        <v>365</v>
      </c>
      <c r="CCG95" s="1239" t="s">
        <v>365</v>
      </c>
      <c r="CCH95" s="1239" t="s">
        <v>365</v>
      </c>
      <c r="CCI95" s="1239" t="s">
        <v>365</v>
      </c>
      <c r="CCJ95" s="1239" t="s">
        <v>365</v>
      </c>
      <c r="CCK95" s="1239" t="s">
        <v>365</v>
      </c>
      <c r="CCL95" s="1239" t="s">
        <v>365</v>
      </c>
      <c r="CCM95" s="1239" t="s">
        <v>365</v>
      </c>
      <c r="CCN95" s="1239" t="s">
        <v>365</v>
      </c>
      <c r="CCO95" s="1239" t="s">
        <v>365</v>
      </c>
      <c r="CCP95" s="1239" t="s">
        <v>365</v>
      </c>
      <c r="CCQ95" s="1239" t="s">
        <v>365</v>
      </c>
      <c r="CCR95" s="1239" t="s">
        <v>365</v>
      </c>
      <c r="CCS95" s="1239" t="s">
        <v>365</v>
      </c>
      <c r="CCT95" s="1239" t="s">
        <v>365</v>
      </c>
      <c r="CCU95" s="1239" t="s">
        <v>365</v>
      </c>
      <c r="CCV95" s="1239" t="s">
        <v>365</v>
      </c>
      <c r="CCW95" s="1239" t="s">
        <v>365</v>
      </c>
      <c r="CCX95" s="1239" t="s">
        <v>365</v>
      </c>
      <c r="CCY95" s="1239" t="s">
        <v>365</v>
      </c>
      <c r="CCZ95" s="1239" t="s">
        <v>365</v>
      </c>
      <c r="CDA95" s="1239" t="s">
        <v>365</v>
      </c>
      <c r="CDB95" s="1239" t="s">
        <v>365</v>
      </c>
      <c r="CDC95" s="1239" t="s">
        <v>365</v>
      </c>
      <c r="CDD95" s="1239" t="s">
        <v>365</v>
      </c>
      <c r="CDE95" s="1239" t="s">
        <v>365</v>
      </c>
      <c r="CDF95" s="1239" t="s">
        <v>365</v>
      </c>
      <c r="CDG95" s="1239" t="s">
        <v>365</v>
      </c>
      <c r="CDH95" s="1239" t="s">
        <v>365</v>
      </c>
      <c r="CDI95" s="1239" t="s">
        <v>365</v>
      </c>
      <c r="CDJ95" s="1239" t="s">
        <v>365</v>
      </c>
      <c r="CDK95" s="1239" t="s">
        <v>365</v>
      </c>
      <c r="CDL95" s="1239" t="s">
        <v>365</v>
      </c>
      <c r="CDM95" s="1239" t="s">
        <v>365</v>
      </c>
      <c r="CDN95" s="1239" t="s">
        <v>365</v>
      </c>
      <c r="CDO95" s="1239" t="s">
        <v>365</v>
      </c>
      <c r="CDP95" s="1239" t="s">
        <v>365</v>
      </c>
      <c r="CDQ95" s="1239" t="s">
        <v>365</v>
      </c>
      <c r="CDR95" s="1239" t="s">
        <v>365</v>
      </c>
      <c r="CDS95" s="1239" t="s">
        <v>365</v>
      </c>
      <c r="CDT95" s="1239" t="s">
        <v>365</v>
      </c>
      <c r="CDU95" s="1239" t="s">
        <v>365</v>
      </c>
      <c r="CDV95" s="1239" t="s">
        <v>365</v>
      </c>
      <c r="CDW95" s="1239" t="s">
        <v>365</v>
      </c>
      <c r="CDX95" s="1239" t="s">
        <v>365</v>
      </c>
      <c r="CDY95" s="1239" t="s">
        <v>365</v>
      </c>
      <c r="CDZ95" s="1239" t="s">
        <v>365</v>
      </c>
      <c r="CEA95" s="1239" t="s">
        <v>365</v>
      </c>
      <c r="CEB95" s="1239" t="s">
        <v>365</v>
      </c>
      <c r="CEC95" s="1239" t="s">
        <v>365</v>
      </c>
      <c r="CED95" s="1239" t="s">
        <v>365</v>
      </c>
      <c r="CEE95" s="1239" t="s">
        <v>365</v>
      </c>
      <c r="CEF95" s="1239" t="s">
        <v>365</v>
      </c>
      <c r="CEG95" s="1239" t="s">
        <v>365</v>
      </c>
      <c r="CEH95" s="1239" t="s">
        <v>365</v>
      </c>
      <c r="CEI95" s="1239" t="s">
        <v>365</v>
      </c>
      <c r="CEJ95" s="1239" t="s">
        <v>365</v>
      </c>
      <c r="CEK95" s="1239" t="s">
        <v>365</v>
      </c>
      <c r="CEL95" s="1239" t="s">
        <v>365</v>
      </c>
      <c r="CEM95" s="1239" t="s">
        <v>365</v>
      </c>
      <c r="CEN95" s="1239" t="s">
        <v>365</v>
      </c>
      <c r="CEO95" s="1239" t="s">
        <v>365</v>
      </c>
      <c r="CEP95" s="1239" t="s">
        <v>365</v>
      </c>
      <c r="CEQ95" s="1239" t="s">
        <v>365</v>
      </c>
      <c r="CER95" s="1239" t="s">
        <v>365</v>
      </c>
      <c r="CES95" s="1239" t="s">
        <v>365</v>
      </c>
      <c r="CET95" s="1239" t="s">
        <v>365</v>
      </c>
      <c r="CEU95" s="1239" t="s">
        <v>365</v>
      </c>
      <c r="CEV95" s="1239" t="s">
        <v>365</v>
      </c>
      <c r="CEW95" s="1239" t="s">
        <v>365</v>
      </c>
      <c r="CEX95" s="1239" t="s">
        <v>365</v>
      </c>
      <c r="CEY95" s="1239" t="s">
        <v>365</v>
      </c>
      <c r="CEZ95" s="1239" t="s">
        <v>365</v>
      </c>
      <c r="CFA95" s="1239" t="s">
        <v>365</v>
      </c>
      <c r="CFB95" s="1239" t="s">
        <v>365</v>
      </c>
      <c r="CFC95" s="1239" t="s">
        <v>365</v>
      </c>
      <c r="CFD95" s="1239" t="s">
        <v>365</v>
      </c>
      <c r="CFE95" s="1239" t="s">
        <v>365</v>
      </c>
      <c r="CFF95" s="1239" t="s">
        <v>365</v>
      </c>
      <c r="CFG95" s="1239" t="s">
        <v>365</v>
      </c>
      <c r="CFH95" s="1239" t="s">
        <v>365</v>
      </c>
      <c r="CFI95" s="1239" t="s">
        <v>365</v>
      </c>
      <c r="CFJ95" s="1239" t="s">
        <v>365</v>
      </c>
      <c r="CFK95" s="1239" t="s">
        <v>365</v>
      </c>
      <c r="CFL95" s="1239" t="s">
        <v>365</v>
      </c>
      <c r="CFM95" s="1239" t="s">
        <v>365</v>
      </c>
      <c r="CFN95" s="1239" t="s">
        <v>365</v>
      </c>
      <c r="CFO95" s="1239" t="s">
        <v>365</v>
      </c>
      <c r="CFP95" s="1239" t="s">
        <v>365</v>
      </c>
      <c r="CFQ95" s="1239" t="s">
        <v>365</v>
      </c>
      <c r="CFR95" s="1239" t="s">
        <v>365</v>
      </c>
      <c r="CFS95" s="1239" t="s">
        <v>365</v>
      </c>
      <c r="CFT95" s="1239" t="s">
        <v>365</v>
      </c>
      <c r="CFU95" s="1239" t="s">
        <v>365</v>
      </c>
      <c r="CFV95" s="1239" t="s">
        <v>365</v>
      </c>
      <c r="CFW95" s="1239" t="s">
        <v>365</v>
      </c>
      <c r="CFX95" s="1239" t="s">
        <v>365</v>
      </c>
      <c r="CFY95" s="1239" t="s">
        <v>365</v>
      </c>
      <c r="CFZ95" s="1239" t="s">
        <v>365</v>
      </c>
      <c r="CGA95" s="1239" t="s">
        <v>365</v>
      </c>
      <c r="CGB95" s="1239" t="s">
        <v>365</v>
      </c>
      <c r="CGC95" s="1239" t="s">
        <v>365</v>
      </c>
      <c r="CGD95" s="1239" t="s">
        <v>365</v>
      </c>
      <c r="CGE95" s="1239" t="s">
        <v>365</v>
      </c>
      <c r="CGF95" s="1239" t="s">
        <v>365</v>
      </c>
      <c r="CGG95" s="1239" t="s">
        <v>365</v>
      </c>
      <c r="CGH95" s="1239" t="s">
        <v>365</v>
      </c>
      <c r="CGI95" s="1239" t="s">
        <v>365</v>
      </c>
      <c r="CGJ95" s="1239" t="s">
        <v>365</v>
      </c>
      <c r="CGK95" s="1239" t="s">
        <v>365</v>
      </c>
      <c r="CGL95" s="1239" t="s">
        <v>365</v>
      </c>
      <c r="CGM95" s="1239" t="s">
        <v>365</v>
      </c>
      <c r="CGN95" s="1239" t="s">
        <v>365</v>
      </c>
      <c r="CGO95" s="1239" t="s">
        <v>365</v>
      </c>
      <c r="CGP95" s="1239" t="s">
        <v>365</v>
      </c>
      <c r="CGQ95" s="1239" t="s">
        <v>365</v>
      </c>
      <c r="CGR95" s="1239" t="s">
        <v>365</v>
      </c>
      <c r="CGS95" s="1239" t="s">
        <v>365</v>
      </c>
      <c r="CGT95" s="1239" t="s">
        <v>365</v>
      </c>
      <c r="CGU95" s="1239" t="s">
        <v>365</v>
      </c>
      <c r="CGV95" s="1239" t="s">
        <v>365</v>
      </c>
      <c r="CGW95" s="1239" t="s">
        <v>365</v>
      </c>
      <c r="CGX95" s="1239" t="s">
        <v>365</v>
      </c>
      <c r="CGY95" s="1239" t="s">
        <v>365</v>
      </c>
      <c r="CGZ95" s="1239" t="s">
        <v>365</v>
      </c>
      <c r="CHA95" s="1239" t="s">
        <v>365</v>
      </c>
      <c r="CHB95" s="1239" t="s">
        <v>365</v>
      </c>
      <c r="CHC95" s="1239" t="s">
        <v>365</v>
      </c>
      <c r="CHD95" s="1239" t="s">
        <v>365</v>
      </c>
      <c r="CHE95" s="1239" t="s">
        <v>365</v>
      </c>
      <c r="CHF95" s="1239" t="s">
        <v>365</v>
      </c>
      <c r="CHG95" s="1239" t="s">
        <v>365</v>
      </c>
      <c r="CHH95" s="1239" t="s">
        <v>365</v>
      </c>
      <c r="CHI95" s="1239" t="s">
        <v>365</v>
      </c>
      <c r="CHJ95" s="1239" t="s">
        <v>365</v>
      </c>
      <c r="CHK95" s="1239" t="s">
        <v>365</v>
      </c>
      <c r="CHL95" s="1239" t="s">
        <v>365</v>
      </c>
      <c r="CHM95" s="1239" t="s">
        <v>365</v>
      </c>
      <c r="CHN95" s="1239" t="s">
        <v>365</v>
      </c>
      <c r="CHO95" s="1239" t="s">
        <v>365</v>
      </c>
      <c r="CHP95" s="1239" t="s">
        <v>365</v>
      </c>
      <c r="CHQ95" s="1239" t="s">
        <v>365</v>
      </c>
      <c r="CHR95" s="1239" t="s">
        <v>365</v>
      </c>
      <c r="CHS95" s="1239" t="s">
        <v>365</v>
      </c>
      <c r="CHT95" s="1239" t="s">
        <v>365</v>
      </c>
      <c r="CHU95" s="1239" t="s">
        <v>365</v>
      </c>
      <c r="CHV95" s="1239" t="s">
        <v>365</v>
      </c>
      <c r="CHW95" s="1239" t="s">
        <v>365</v>
      </c>
      <c r="CHX95" s="1239" t="s">
        <v>365</v>
      </c>
      <c r="CHY95" s="1239" t="s">
        <v>365</v>
      </c>
      <c r="CHZ95" s="1239" t="s">
        <v>365</v>
      </c>
      <c r="CIA95" s="1239" t="s">
        <v>365</v>
      </c>
      <c r="CIB95" s="1239" t="s">
        <v>365</v>
      </c>
      <c r="CIC95" s="1239" t="s">
        <v>365</v>
      </c>
      <c r="CID95" s="1239" t="s">
        <v>365</v>
      </c>
      <c r="CIE95" s="1239" t="s">
        <v>365</v>
      </c>
      <c r="CIF95" s="1239" t="s">
        <v>365</v>
      </c>
      <c r="CIG95" s="1239" t="s">
        <v>365</v>
      </c>
      <c r="CIH95" s="1239" t="s">
        <v>365</v>
      </c>
      <c r="CII95" s="1239" t="s">
        <v>365</v>
      </c>
      <c r="CIJ95" s="1239" t="s">
        <v>365</v>
      </c>
      <c r="CIK95" s="1239" t="s">
        <v>365</v>
      </c>
      <c r="CIL95" s="1239" t="s">
        <v>365</v>
      </c>
      <c r="CIM95" s="1239" t="s">
        <v>365</v>
      </c>
      <c r="CIN95" s="1239" t="s">
        <v>365</v>
      </c>
      <c r="CIO95" s="1239" t="s">
        <v>365</v>
      </c>
      <c r="CIP95" s="1239" t="s">
        <v>365</v>
      </c>
      <c r="CIQ95" s="1239" t="s">
        <v>365</v>
      </c>
      <c r="CIR95" s="1239" t="s">
        <v>365</v>
      </c>
      <c r="CIS95" s="1239" t="s">
        <v>365</v>
      </c>
      <c r="CIT95" s="1239" t="s">
        <v>365</v>
      </c>
      <c r="CIU95" s="1239" t="s">
        <v>365</v>
      </c>
      <c r="CIV95" s="1239" t="s">
        <v>365</v>
      </c>
      <c r="CIW95" s="1239" t="s">
        <v>365</v>
      </c>
      <c r="CIX95" s="1239" t="s">
        <v>365</v>
      </c>
      <c r="CIY95" s="1239" t="s">
        <v>365</v>
      </c>
      <c r="CIZ95" s="1239" t="s">
        <v>365</v>
      </c>
      <c r="CJA95" s="1239" t="s">
        <v>365</v>
      </c>
      <c r="CJB95" s="1239" t="s">
        <v>365</v>
      </c>
      <c r="CJC95" s="1239" t="s">
        <v>365</v>
      </c>
      <c r="CJD95" s="1239" t="s">
        <v>365</v>
      </c>
      <c r="CJE95" s="1239" t="s">
        <v>365</v>
      </c>
      <c r="CJF95" s="1239" t="s">
        <v>365</v>
      </c>
      <c r="CJG95" s="1239" t="s">
        <v>365</v>
      </c>
      <c r="CJH95" s="1239" t="s">
        <v>365</v>
      </c>
      <c r="CJI95" s="1239" t="s">
        <v>365</v>
      </c>
      <c r="CJJ95" s="1239" t="s">
        <v>365</v>
      </c>
      <c r="CJK95" s="1239" t="s">
        <v>365</v>
      </c>
      <c r="CJL95" s="1239" t="s">
        <v>365</v>
      </c>
      <c r="CJM95" s="1239" t="s">
        <v>365</v>
      </c>
      <c r="CJN95" s="1239" t="s">
        <v>365</v>
      </c>
      <c r="CJO95" s="1239" t="s">
        <v>365</v>
      </c>
      <c r="CJP95" s="1239" t="s">
        <v>365</v>
      </c>
      <c r="CJQ95" s="1239" t="s">
        <v>365</v>
      </c>
      <c r="CJR95" s="1239" t="s">
        <v>365</v>
      </c>
      <c r="CJS95" s="1239" t="s">
        <v>365</v>
      </c>
      <c r="CJT95" s="1239" t="s">
        <v>365</v>
      </c>
      <c r="CJU95" s="1239" t="s">
        <v>365</v>
      </c>
      <c r="CJV95" s="1239" t="s">
        <v>365</v>
      </c>
      <c r="CJW95" s="1239" t="s">
        <v>365</v>
      </c>
      <c r="CJX95" s="1239" t="s">
        <v>365</v>
      </c>
      <c r="CJY95" s="1239" t="s">
        <v>365</v>
      </c>
      <c r="CJZ95" s="1239" t="s">
        <v>365</v>
      </c>
      <c r="CKA95" s="1239" t="s">
        <v>365</v>
      </c>
      <c r="CKB95" s="1239" t="s">
        <v>365</v>
      </c>
      <c r="CKC95" s="1239" t="s">
        <v>365</v>
      </c>
      <c r="CKD95" s="1239" t="s">
        <v>365</v>
      </c>
      <c r="CKE95" s="1239" t="s">
        <v>365</v>
      </c>
      <c r="CKF95" s="1239" t="s">
        <v>365</v>
      </c>
      <c r="CKG95" s="1239" t="s">
        <v>365</v>
      </c>
      <c r="CKH95" s="1239" t="s">
        <v>365</v>
      </c>
      <c r="CKI95" s="1239" t="s">
        <v>365</v>
      </c>
      <c r="CKJ95" s="1239" t="s">
        <v>365</v>
      </c>
      <c r="CKK95" s="1239" t="s">
        <v>365</v>
      </c>
      <c r="CKL95" s="1239" t="s">
        <v>365</v>
      </c>
      <c r="CKM95" s="1239" t="s">
        <v>365</v>
      </c>
      <c r="CKN95" s="1239" t="s">
        <v>365</v>
      </c>
      <c r="CKO95" s="1239" t="s">
        <v>365</v>
      </c>
      <c r="CKP95" s="1239" t="s">
        <v>365</v>
      </c>
      <c r="CKQ95" s="1239" t="s">
        <v>365</v>
      </c>
      <c r="CKR95" s="1239" t="s">
        <v>365</v>
      </c>
      <c r="CKS95" s="1239" t="s">
        <v>365</v>
      </c>
      <c r="CKT95" s="1239" t="s">
        <v>365</v>
      </c>
      <c r="CKU95" s="1239" t="s">
        <v>365</v>
      </c>
      <c r="CKV95" s="1239" t="s">
        <v>365</v>
      </c>
      <c r="CKW95" s="1239" t="s">
        <v>365</v>
      </c>
      <c r="CKX95" s="1239" t="s">
        <v>365</v>
      </c>
      <c r="CKY95" s="1239" t="s">
        <v>365</v>
      </c>
      <c r="CKZ95" s="1239" t="s">
        <v>365</v>
      </c>
      <c r="CLA95" s="1239" t="s">
        <v>365</v>
      </c>
      <c r="CLB95" s="1239" t="s">
        <v>365</v>
      </c>
      <c r="CLC95" s="1239" t="s">
        <v>365</v>
      </c>
      <c r="CLD95" s="1239" t="s">
        <v>365</v>
      </c>
      <c r="CLE95" s="1239" t="s">
        <v>365</v>
      </c>
      <c r="CLF95" s="1239" t="s">
        <v>365</v>
      </c>
      <c r="CLG95" s="1239" t="s">
        <v>365</v>
      </c>
      <c r="CLH95" s="1239" t="s">
        <v>365</v>
      </c>
      <c r="CLI95" s="1239" t="s">
        <v>365</v>
      </c>
      <c r="CLJ95" s="1239" t="s">
        <v>365</v>
      </c>
      <c r="CLK95" s="1239" t="s">
        <v>365</v>
      </c>
      <c r="CLL95" s="1239" t="s">
        <v>365</v>
      </c>
      <c r="CLM95" s="1239" t="s">
        <v>365</v>
      </c>
      <c r="CLN95" s="1239" t="s">
        <v>365</v>
      </c>
      <c r="CLO95" s="1239" t="s">
        <v>365</v>
      </c>
      <c r="CLP95" s="1239" t="s">
        <v>365</v>
      </c>
      <c r="CLQ95" s="1239" t="s">
        <v>365</v>
      </c>
      <c r="CLR95" s="1239" t="s">
        <v>365</v>
      </c>
      <c r="CLS95" s="1239" t="s">
        <v>365</v>
      </c>
      <c r="CLT95" s="1239" t="s">
        <v>365</v>
      </c>
      <c r="CLU95" s="1239" t="s">
        <v>365</v>
      </c>
      <c r="CLV95" s="1239" t="s">
        <v>365</v>
      </c>
      <c r="CLW95" s="1239" t="s">
        <v>365</v>
      </c>
      <c r="CLX95" s="1239" t="s">
        <v>365</v>
      </c>
      <c r="CLY95" s="1239" t="s">
        <v>365</v>
      </c>
      <c r="CLZ95" s="1239" t="s">
        <v>365</v>
      </c>
      <c r="CMA95" s="1239" t="s">
        <v>365</v>
      </c>
      <c r="CMB95" s="1239" t="s">
        <v>365</v>
      </c>
      <c r="CMC95" s="1239" t="s">
        <v>365</v>
      </c>
      <c r="CMD95" s="1239" t="s">
        <v>365</v>
      </c>
      <c r="CME95" s="1239" t="s">
        <v>365</v>
      </c>
      <c r="CMF95" s="1239" t="s">
        <v>365</v>
      </c>
      <c r="CMG95" s="1239" t="s">
        <v>365</v>
      </c>
      <c r="CMH95" s="1239" t="s">
        <v>365</v>
      </c>
      <c r="CMI95" s="1239" t="s">
        <v>365</v>
      </c>
      <c r="CMJ95" s="1239" t="s">
        <v>365</v>
      </c>
      <c r="CMK95" s="1239" t="s">
        <v>365</v>
      </c>
      <c r="CML95" s="1239" t="s">
        <v>365</v>
      </c>
      <c r="CMM95" s="1239" t="s">
        <v>365</v>
      </c>
      <c r="CMN95" s="1239" t="s">
        <v>365</v>
      </c>
      <c r="CMO95" s="1239" t="s">
        <v>365</v>
      </c>
      <c r="CMP95" s="1239" t="s">
        <v>365</v>
      </c>
      <c r="CMQ95" s="1239" t="s">
        <v>365</v>
      </c>
      <c r="CMR95" s="1239" t="s">
        <v>365</v>
      </c>
      <c r="CMS95" s="1239" t="s">
        <v>365</v>
      </c>
      <c r="CMT95" s="1239" t="s">
        <v>365</v>
      </c>
      <c r="CMU95" s="1239" t="s">
        <v>365</v>
      </c>
      <c r="CMV95" s="1239" t="s">
        <v>365</v>
      </c>
      <c r="CMW95" s="1239" t="s">
        <v>365</v>
      </c>
      <c r="CMX95" s="1239" t="s">
        <v>365</v>
      </c>
      <c r="CMY95" s="1239" t="s">
        <v>365</v>
      </c>
      <c r="CMZ95" s="1239" t="s">
        <v>365</v>
      </c>
      <c r="CNA95" s="1239" t="s">
        <v>365</v>
      </c>
      <c r="CNB95" s="1239" t="s">
        <v>365</v>
      </c>
      <c r="CNC95" s="1239" t="s">
        <v>365</v>
      </c>
      <c r="CND95" s="1239" t="s">
        <v>365</v>
      </c>
      <c r="CNE95" s="1239" t="s">
        <v>365</v>
      </c>
      <c r="CNF95" s="1239" t="s">
        <v>365</v>
      </c>
      <c r="CNG95" s="1239" t="s">
        <v>365</v>
      </c>
      <c r="CNH95" s="1239" t="s">
        <v>365</v>
      </c>
      <c r="CNI95" s="1239" t="s">
        <v>365</v>
      </c>
      <c r="CNJ95" s="1239" t="s">
        <v>365</v>
      </c>
      <c r="CNK95" s="1239" t="s">
        <v>365</v>
      </c>
      <c r="CNL95" s="1239" t="s">
        <v>365</v>
      </c>
      <c r="CNM95" s="1239" t="s">
        <v>365</v>
      </c>
      <c r="CNN95" s="1239" t="s">
        <v>365</v>
      </c>
      <c r="CNO95" s="1239" t="s">
        <v>365</v>
      </c>
      <c r="CNP95" s="1239" t="s">
        <v>365</v>
      </c>
      <c r="CNQ95" s="1239" t="s">
        <v>365</v>
      </c>
      <c r="CNR95" s="1239" t="s">
        <v>365</v>
      </c>
      <c r="CNS95" s="1239" t="s">
        <v>365</v>
      </c>
      <c r="CNT95" s="1239" t="s">
        <v>365</v>
      </c>
      <c r="CNU95" s="1239" t="s">
        <v>365</v>
      </c>
      <c r="CNV95" s="1239" t="s">
        <v>365</v>
      </c>
      <c r="CNW95" s="1239" t="s">
        <v>365</v>
      </c>
      <c r="CNX95" s="1239" t="s">
        <v>365</v>
      </c>
      <c r="CNY95" s="1239" t="s">
        <v>365</v>
      </c>
      <c r="CNZ95" s="1239" t="s">
        <v>365</v>
      </c>
      <c r="COA95" s="1239" t="s">
        <v>365</v>
      </c>
      <c r="COB95" s="1239" t="s">
        <v>365</v>
      </c>
      <c r="COC95" s="1239" t="s">
        <v>365</v>
      </c>
      <c r="COD95" s="1239" t="s">
        <v>365</v>
      </c>
      <c r="COE95" s="1239" t="s">
        <v>365</v>
      </c>
      <c r="COF95" s="1239" t="s">
        <v>365</v>
      </c>
      <c r="COG95" s="1239" t="s">
        <v>365</v>
      </c>
      <c r="COH95" s="1239" t="s">
        <v>365</v>
      </c>
      <c r="COI95" s="1239" t="s">
        <v>365</v>
      </c>
      <c r="COJ95" s="1239" t="s">
        <v>365</v>
      </c>
      <c r="COK95" s="1239" t="s">
        <v>365</v>
      </c>
      <c r="COL95" s="1239" t="s">
        <v>365</v>
      </c>
      <c r="COM95" s="1239" t="s">
        <v>365</v>
      </c>
      <c r="CON95" s="1239" t="s">
        <v>365</v>
      </c>
      <c r="COO95" s="1239" t="s">
        <v>365</v>
      </c>
      <c r="COP95" s="1239" t="s">
        <v>365</v>
      </c>
      <c r="COQ95" s="1239" t="s">
        <v>365</v>
      </c>
      <c r="COR95" s="1239" t="s">
        <v>365</v>
      </c>
      <c r="COS95" s="1239" t="s">
        <v>365</v>
      </c>
      <c r="COT95" s="1239" t="s">
        <v>365</v>
      </c>
      <c r="COU95" s="1239" t="s">
        <v>365</v>
      </c>
      <c r="COV95" s="1239" t="s">
        <v>365</v>
      </c>
      <c r="COW95" s="1239" t="s">
        <v>365</v>
      </c>
      <c r="COX95" s="1239" t="s">
        <v>365</v>
      </c>
      <c r="COY95" s="1239" t="s">
        <v>365</v>
      </c>
      <c r="COZ95" s="1239" t="s">
        <v>365</v>
      </c>
      <c r="CPA95" s="1239" t="s">
        <v>365</v>
      </c>
      <c r="CPB95" s="1239" t="s">
        <v>365</v>
      </c>
      <c r="CPC95" s="1239" t="s">
        <v>365</v>
      </c>
      <c r="CPD95" s="1239" t="s">
        <v>365</v>
      </c>
      <c r="CPE95" s="1239" t="s">
        <v>365</v>
      </c>
      <c r="CPF95" s="1239" t="s">
        <v>365</v>
      </c>
      <c r="CPG95" s="1239" t="s">
        <v>365</v>
      </c>
      <c r="CPH95" s="1239" t="s">
        <v>365</v>
      </c>
      <c r="CPI95" s="1239" t="s">
        <v>365</v>
      </c>
      <c r="CPJ95" s="1239" t="s">
        <v>365</v>
      </c>
      <c r="CPK95" s="1239" t="s">
        <v>365</v>
      </c>
      <c r="CPL95" s="1239" t="s">
        <v>365</v>
      </c>
      <c r="CPM95" s="1239" t="s">
        <v>365</v>
      </c>
      <c r="CPN95" s="1239" t="s">
        <v>365</v>
      </c>
      <c r="CPO95" s="1239" t="s">
        <v>365</v>
      </c>
      <c r="CPP95" s="1239" t="s">
        <v>365</v>
      </c>
      <c r="CPQ95" s="1239" t="s">
        <v>365</v>
      </c>
      <c r="CPR95" s="1239" t="s">
        <v>365</v>
      </c>
      <c r="CPS95" s="1239" t="s">
        <v>365</v>
      </c>
      <c r="CPT95" s="1239" t="s">
        <v>365</v>
      </c>
      <c r="CPU95" s="1239" t="s">
        <v>365</v>
      </c>
      <c r="CPV95" s="1239" t="s">
        <v>365</v>
      </c>
      <c r="CPW95" s="1239" t="s">
        <v>365</v>
      </c>
      <c r="CPX95" s="1239" t="s">
        <v>365</v>
      </c>
      <c r="CPY95" s="1239" t="s">
        <v>365</v>
      </c>
      <c r="CPZ95" s="1239" t="s">
        <v>365</v>
      </c>
      <c r="CQA95" s="1239" t="s">
        <v>365</v>
      </c>
      <c r="CQB95" s="1239" t="s">
        <v>365</v>
      </c>
      <c r="CQC95" s="1239" t="s">
        <v>365</v>
      </c>
      <c r="CQD95" s="1239" t="s">
        <v>365</v>
      </c>
      <c r="CQE95" s="1239" t="s">
        <v>365</v>
      </c>
      <c r="CQF95" s="1239" t="s">
        <v>365</v>
      </c>
      <c r="CQG95" s="1239" t="s">
        <v>365</v>
      </c>
      <c r="CQH95" s="1239" t="s">
        <v>365</v>
      </c>
      <c r="CQI95" s="1239" t="s">
        <v>365</v>
      </c>
      <c r="CQJ95" s="1239" t="s">
        <v>365</v>
      </c>
      <c r="CQK95" s="1239" t="s">
        <v>365</v>
      </c>
      <c r="CQL95" s="1239" t="s">
        <v>365</v>
      </c>
      <c r="CQM95" s="1239" t="s">
        <v>365</v>
      </c>
      <c r="CQN95" s="1239" t="s">
        <v>365</v>
      </c>
      <c r="CQO95" s="1239" t="s">
        <v>365</v>
      </c>
      <c r="CQP95" s="1239" t="s">
        <v>365</v>
      </c>
      <c r="CQQ95" s="1239" t="s">
        <v>365</v>
      </c>
      <c r="CQR95" s="1239" t="s">
        <v>365</v>
      </c>
      <c r="CQS95" s="1239" t="s">
        <v>365</v>
      </c>
      <c r="CQT95" s="1239" t="s">
        <v>365</v>
      </c>
      <c r="CQU95" s="1239" t="s">
        <v>365</v>
      </c>
      <c r="CQV95" s="1239" t="s">
        <v>365</v>
      </c>
      <c r="CQW95" s="1239" t="s">
        <v>365</v>
      </c>
      <c r="CQX95" s="1239" t="s">
        <v>365</v>
      </c>
      <c r="CQY95" s="1239" t="s">
        <v>365</v>
      </c>
      <c r="CQZ95" s="1239" t="s">
        <v>365</v>
      </c>
      <c r="CRA95" s="1239" t="s">
        <v>365</v>
      </c>
      <c r="CRB95" s="1239" t="s">
        <v>365</v>
      </c>
      <c r="CRC95" s="1239" t="s">
        <v>365</v>
      </c>
      <c r="CRD95" s="1239" t="s">
        <v>365</v>
      </c>
      <c r="CRE95" s="1239" t="s">
        <v>365</v>
      </c>
      <c r="CRF95" s="1239" t="s">
        <v>365</v>
      </c>
      <c r="CRG95" s="1239" t="s">
        <v>365</v>
      </c>
      <c r="CRH95" s="1239" t="s">
        <v>365</v>
      </c>
      <c r="CRI95" s="1239" t="s">
        <v>365</v>
      </c>
      <c r="CRJ95" s="1239" t="s">
        <v>365</v>
      </c>
      <c r="CRK95" s="1239" t="s">
        <v>365</v>
      </c>
      <c r="CRL95" s="1239" t="s">
        <v>365</v>
      </c>
      <c r="CRM95" s="1239" t="s">
        <v>365</v>
      </c>
      <c r="CRN95" s="1239" t="s">
        <v>365</v>
      </c>
      <c r="CRO95" s="1239" t="s">
        <v>365</v>
      </c>
      <c r="CRP95" s="1239" t="s">
        <v>365</v>
      </c>
      <c r="CRQ95" s="1239" t="s">
        <v>365</v>
      </c>
      <c r="CRR95" s="1239" t="s">
        <v>365</v>
      </c>
      <c r="CRS95" s="1239" t="s">
        <v>365</v>
      </c>
      <c r="CRT95" s="1239" t="s">
        <v>365</v>
      </c>
      <c r="CRU95" s="1239" t="s">
        <v>365</v>
      </c>
      <c r="CRV95" s="1239" t="s">
        <v>365</v>
      </c>
      <c r="CRW95" s="1239" t="s">
        <v>365</v>
      </c>
      <c r="CRX95" s="1239" t="s">
        <v>365</v>
      </c>
      <c r="CRY95" s="1239" t="s">
        <v>365</v>
      </c>
      <c r="CRZ95" s="1239" t="s">
        <v>365</v>
      </c>
      <c r="CSA95" s="1239" t="s">
        <v>365</v>
      </c>
      <c r="CSB95" s="1239" t="s">
        <v>365</v>
      </c>
      <c r="CSC95" s="1239" t="s">
        <v>365</v>
      </c>
      <c r="CSD95" s="1239" t="s">
        <v>365</v>
      </c>
      <c r="CSE95" s="1239" t="s">
        <v>365</v>
      </c>
      <c r="CSF95" s="1239" t="s">
        <v>365</v>
      </c>
      <c r="CSG95" s="1239" t="s">
        <v>365</v>
      </c>
      <c r="CSH95" s="1239" t="s">
        <v>365</v>
      </c>
      <c r="CSI95" s="1239" t="s">
        <v>365</v>
      </c>
      <c r="CSJ95" s="1239" t="s">
        <v>365</v>
      </c>
      <c r="CSK95" s="1239" t="s">
        <v>365</v>
      </c>
      <c r="CSL95" s="1239" t="s">
        <v>365</v>
      </c>
      <c r="CSM95" s="1239" t="s">
        <v>365</v>
      </c>
      <c r="CSN95" s="1239" t="s">
        <v>365</v>
      </c>
      <c r="CSO95" s="1239" t="s">
        <v>365</v>
      </c>
      <c r="CSP95" s="1239" t="s">
        <v>365</v>
      </c>
      <c r="CSQ95" s="1239" t="s">
        <v>365</v>
      </c>
      <c r="CSR95" s="1239" t="s">
        <v>365</v>
      </c>
      <c r="CSS95" s="1239" t="s">
        <v>365</v>
      </c>
      <c r="CST95" s="1239" t="s">
        <v>365</v>
      </c>
      <c r="CSU95" s="1239" t="s">
        <v>365</v>
      </c>
      <c r="CSV95" s="1239" t="s">
        <v>365</v>
      </c>
      <c r="CSW95" s="1239" t="s">
        <v>365</v>
      </c>
      <c r="CSX95" s="1239" t="s">
        <v>365</v>
      </c>
      <c r="CSY95" s="1239" t="s">
        <v>365</v>
      </c>
      <c r="CSZ95" s="1239" t="s">
        <v>365</v>
      </c>
      <c r="CTA95" s="1239" t="s">
        <v>365</v>
      </c>
      <c r="CTB95" s="1239" t="s">
        <v>365</v>
      </c>
      <c r="CTC95" s="1239" t="s">
        <v>365</v>
      </c>
      <c r="CTD95" s="1239" t="s">
        <v>365</v>
      </c>
      <c r="CTE95" s="1239" t="s">
        <v>365</v>
      </c>
      <c r="CTF95" s="1239" t="s">
        <v>365</v>
      </c>
      <c r="CTG95" s="1239" t="s">
        <v>365</v>
      </c>
      <c r="CTH95" s="1239" t="s">
        <v>365</v>
      </c>
      <c r="CTI95" s="1239" t="s">
        <v>365</v>
      </c>
      <c r="CTJ95" s="1239" t="s">
        <v>365</v>
      </c>
      <c r="CTK95" s="1239" t="s">
        <v>365</v>
      </c>
      <c r="CTL95" s="1239" t="s">
        <v>365</v>
      </c>
      <c r="CTM95" s="1239" t="s">
        <v>365</v>
      </c>
      <c r="CTN95" s="1239" t="s">
        <v>365</v>
      </c>
      <c r="CTO95" s="1239" t="s">
        <v>365</v>
      </c>
      <c r="CTP95" s="1239" t="s">
        <v>365</v>
      </c>
      <c r="CTQ95" s="1239" t="s">
        <v>365</v>
      </c>
      <c r="CTR95" s="1239" t="s">
        <v>365</v>
      </c>
      <c r="CTS95" s="1239" t="s">
        <v>365</v>
      </c>
      <c r="CTT95" s="1239" t="s">
        <v>365</v>
      </c>
      <c r="CTU95" s="1239" t="s">
        <v>365</v>
      </c>
      <c r="CTV95" s="1239" t="s">
        <v>365</v>
      </c>
      <c r="CTW95" s="1239" t="s">
        <v>365</v>
      </c>
      <c r="CTX95" s="1239" t="s">
        <v>365</v>
      </c>
      <c r="CTY95" s="1239" t="s">
        <v>365</v>
      </c>
      <c r="CTZ95" s="1239" t="s">
        <v>365</v>
      </c>
      <c r="CUA95" s="1239" t="s">
        <v>365</v>
      </c>
      <c r="CUB95" s="1239" t="s">
        <v>365</v>
      </c>
      <c r="CUC95" s="1239" t="s">
        <v>365</v>
      </c>
      <c r="CUD95" s="1239" t="s">
        <v>365</v>
      </c>
      <c r="CUE95" s="1239" t="s">
        <v>365</v>
      </c>
      <c r="CUF95" s="1239" t="s">
        <v>365</v>
      </c>
      <c r="CUG95" s="1239" t="s">
        <v>365</v>
      </c>
      <c r="CUH95" s="1239" t="s">
        <v>365</v>
      </c>
      <c r="CUI95" s="1239" t="s">
        <v>365</v>
      </c>
      <c r="CUJ95" s="1239" t="s">
        <v>365</v>
      </c>
      <c r="CUK95" s="1239" t="s">
        <v>365</v>
      </c>
      <c r="CUL95" s="1239" t="s">
        <v>365</v>
      </c>
      <c r="CUM95" s="1239" t="s">
        <v>365</v>
      </c>
      <c r="CUN95" s="1239" t="s">
        <v>365</v>
      </c>
      <c r="CUO95" s="1239" t="s">
        <v>365</v>
      </c>
      <c r="CUP95" s="1239" t="s">
        <v>365</v>
      </c>
      <c r="CUQ95" s="1239" t="s">
        <v>365</v>
      </c>
      <c r="CUR95" s="1239" t="s">
        <v>365</v>
      </c>
      <c r="CUS95" s="1239" t="s">
        <v>365</v>
      </c>
      <c r="CUT95" s="1239" t="s">
        <v>365</v>
      </c>
      <c r="CUU95" s="1239" t="s">
        <v>365</v>
      </c>
      <c r="CUV95" s="1239" t="s">
        <v>365</v>
      </c>
      <c r="CUW95" s="1239" t="s">
        <v>365</v>
      </c>
      <c r="CUX95" s="1239" t="s">
        <v>365</v>
      </c>
      <c r="CUY95" s="1239" t="s">
        <v>365</v>
      </c>
      <c r="CUZ95" s="1239" t="s">
        <v>365</v>
      </c>
      <c r="CVA95" s="1239" t="s">
        <v>365</v>
      </c>
      <c r="CVB95" s="1239" t="s">
        <v>365</v>
      </c>
      <c r="CVC95" s="1239" t="s">
        <v>365</v>
      </c>
      <c r="CVD95" s="1239" t="s">
        <v>365</v>
      </c>
      <c r="CVE95" s="1239" t="s">
        <v>365</v>
      </c>
      <c r="CVF95" s="1239" t="s">
        <v>365</v>
      </c>
      <c r="CVG95" s="1239" t="s">
        <v>365</v>
      </c>
      <c r="CVH95" s="1239" t="s">
        <v>365</v>
      </c>
      <c r="CVI95" s="1239" t="s">
        <v>365</v>
      </c>
      <c r="CVJ95" s="1239" t="s">
        <v>365</v>
      </c>
      <c r="CVK95" s="1239" t="s">
        <v>365</v>
      </c>
      <c r="CVL95" s="1239" t="s">
        <v>365</v>
      </c>
      <c r="CVM95" s="1239" t="s">
        <v>365</v>
      </c>
      <c r="CVN95" s="1239" t="s">
        <v>365</v>
      </c>
      <c r="CVO95" s="1239" t="s">
        <v>365</v>
      </c>
      <c r="CVP95" s="1239" t="s">
        <v>365</v>
      </c>
      <c r="CVQ95" s="1239" t="s">
        <v>365</v>
      </c>
      <c r="CVR95" s="1239" t="s">
        <v>365</v>
      </c>
      <c r="CVS95" s="1239" t="s">
        <v>365</v>
      </c>
      <c r="CVT95" s="1239" t="s">
        <v>365</v>
      </c>
      <c r="CVU95" s="1239" t="s">
        <v>365</v>
      </c>
      <c r="CVV95" s="1239" t="s">
        <v>365</v>
      </c>
      <c r="CVW95" s="1239" t="s">
        <v>365</v>
      </c>
      <c r="CVX95" s="1239" t="s">
        <v>365</v>
      </c>
      <c r="CVY95" s="1239" t="s">
        <v>365</v>
      </c>
      <c r="CVZ95" s="1239" t="s">
        <v>365</v>
      </c>
      <c r="CWA95" s="1239" t="s">
        <v>365</v>
      </c>
      <c r="CWB95" s="1239" t="s">
        <v>365</v>
      </c>
      <c r="CWC95" s="1239" t="s">
        <v>365</v>
      </c>
      <c r="CWD95" s="1239" t="s">
        <v>365</v>
      </c>
      <c r="CWE95" s="1239" t="s">
        <v>365</v>
      </c>
      <c r="CWF95" s="1239" t="s">
        <v>365</v>
      </c>
      <c r="CWG95" s="1239" t="s">
        <v>365</v>
      </c>
      <c r="CWH95" s="1239" t="s">
        <v>365</v>
      </c>
      <c r="CWI95" s="1239" t="s">
        <v>365</v>
      </c>
      <c r="CWJ95" s="1239" t="s">
        <v>365</v>
      </c>
      <c r="CWK95" s="1239" t="s">
        <v>365</v>
      </c>
      <c r="CWL95" s="1239" t="s">
        <v>365</v>
      </c>
      <c r="CWM95" s="1239" t="s">
        <v>365</v>
      </c>
      <c r="CWN95" s="1239" t="s">
        <v>365</v>
      </c>
      <c r="CWO95" s="1239" t="s">
        <v>365</v>
      </c>
      <c r="CWP95" s="1239" t="s">
        <v>365</v>
      </c>
      <c r="CWQ95" s="1239" t="s">
        <v>365</v>
      </c>
      <c r="CWR95" s="1239" t="s">
        <v>365</v>
      </c>
      <c r="CWS95" s="1239" t="s">
        <v>365</v>
      </c>
      <c r="CWT95" s="1239" t="s">
        <v>365</v>
      </c>
      <c r="CWU95" s="1239" t="s">
        <v>365</v>
      </c>
      <c r="CWV95" s="1239" t="s">
        <v>365</v>
      </c>
      <c r="CWW95" s="1239" t="s">
        <v>365</v>
      </c>
      <c r="CWX95" s="1239" t="s">
        <v>365</v>
      </c>
      <c r="CWY95" s="1239" t="s">
        <v>365</v>
      </c>
      <c r="CWZ95" s="1239" t="s">
        <v>365</v>
      </c>
      <c r="CXA95" s="1239" t="s">
        <v>365</v>
      </c>
      <c r="CXB95" s="1239" t="s">
        <v>365</v>
      </c>
      <c r="CXC95" s="1239" t="s">
        <v>365</v>
      </c>
      <c r="CXD95" s="1239" t="s">
        <v>365</v>
      </c>
      <c r="CXE95" s="1239" t="s">
        <v>365</v>
      </c>
      <c r="CXF95" s="1239" t="s">
        <v>365</v>
      </c>
      <c r="CXG95" s="1239" t="s">
        <v>365</v>
      </c>
      <c r="CXH95" s="1239" t="s">
        <v>365</v>
      </c>
      <c r="CXI95" s="1239" t="s">
        <v>365</v>
      </c>
      <c r="CXJ95" s="1239" t="s">
        <v>365</v>
      </c>
      <c r="CXK95" s="1239" t="s">
        <v>365</v>
      </c>
      <c r="CXL95" s="1239" t="s">
        <v>365</v>
      </c>
      <c r="CXM95" s="1239" t="s">
        <v>365</v>
      </c>
      <c r="CXN95" s="1239" t="s">
        <v>365</v>
      </c>
      <c r="CXO95" s="1239" t="s">
        <v>365</v>
      </c>
      <c r="CXP95" s="1239" t="s">
        <v>365</v>
      </c>
      <c r="CXQ95" s="1239" t="s">
        <v>365</v>
      </c>
      <c r="CXR95" s="1239" t="s">
        <v>365</v>
      </c>
      <c r="CXS95" s="1239" t="s">
        <v>365</v>
      </c>
      <c r="CXT95" s="1239" t="s">
        <v>365</v>
      </c>
      <c r="CXU95" s="1239" t="s">
        <v>365</v>
      </c>
      <c r="CXV95" s="1239" t="s">
        <v>365</v>
      </c>
      <c r="CXW95" s="1239" t="s">
        <v>365</v>
      </c>
      <c r="CXX95" s="1239" t="s">
        <v>365</v>
      </c>
      <c r="CXY95" s="1239" t="s">
        <v>365</v>
      </c>
      <c r="CXZ95" s="1239" t="s">
        <v>365</v>
      </c>
      <c r="CYA95" s="1239" t="s">
        <v>365</v>
      </c>
      <c r="CYB95" s="1239" t="s">
        <v>365</v>
      </c>
      <c r="CYC95" s="1239" t="s">
        <v>365</v>
      </c>
      <c r="CYD95" s="1239" t="s">
        <v>365</v>
      </c>
      <c r="CYE95" s="1239" t="s">
        <v>365</v>
      </c>
      <c r="CYF95" s="1239" t="s">
        <v>365</v>
      </c>
      <c r="CYG95" s="1239" t="s">
        <v>365</v>
      </c>
      <c r="CYH95" s="1239" t="s">
        <v>365</v>
      </c>
      <c r="CYI95" s="1239" t="s">
        <v>365</v>
      </c>
      <c r="CYJ95" s="1239" t="s">
        <v>365</v>
      </c>
      <c r="CYK95" s="1239" t="s">
        <v>365</v>
      </c>
      <c r="CYL95" s="1239" t="s">
        <v>365</v>
      </c>
      <c r="CYM95" s="1239" t="s">
        <v>365</v>
      </c>
      <c r="CYN95" s="1239" t="s">
        <v>365</v>
      </c>
      <c r="CYO95" s="1239" t="s">
        <v>365</v>
      </c>
      <c r="CYP95" s="1239" t="s">
        <v>365</v>
      </c>
      <c r="CYQ95" s="1239" t="s">
        <v>365</v>
      </c>
      <c r="CYR95" s="1239" t="s">
        <v>365</v>
      </c>
      <c r="CYS95" s="1239" t="s">
        <v>365</v>
      </c>
      <c r="CYT95" s="1239" t="s">
        <v>365</v>
      </c>
      <c r="CYU95" s="1239" t="s">
        <v>365</v>
      </c>
      <c r="CYV95" s="1239" t="s">
        <v>365</v>
      </c>
      <c r="CYW95" s="1239" t="s">
        <v>365</v>
      </c>
      <c r="CYX95" s="1239" t="s">
        <v>365</v>
      </c>
      <c r="CYY95" s="1239" t="s">
        <v>365</v>
      </c>
      <c r="CYZ95" s="1239" t="s">
        <v>365</v>
      </c>
      <c r="CZA95" s="1239" t="s">
        <v>365</v>
      </c>
      <c r="CZB95" s="1239" t="s">
        <v>365</v>
      </c>
      <c r="CZC95" s="1239" t="s">
        <v>365</v>
      </c>
      <c r="CZD95" s="1239" t="s">
        <v>365</v>
      </c>
      <c r="CZE95" s="1239" t="s">
        <v>365</v>
      </c>
      <c r="CZF95" s="1239" t="s">
        <v>365</v>
      </c>
      <c r="CZG95" s="1239" t="s">
        <v>365</v>
      </c>
      <c r="CZH95" s="1239" t="s">
        <v>365</v>
      </c>
      <c r="CZI95" s="1239" t="s">
        <v>365</v>
      </c>
      <c r="CZJ95" s="1239" t="s">
        <v>365</v>
      </c>
      <c r="CZK95" s="1239" t="s">
        <v>365</v>
      </c>
      <c r="CZL95" s="1239" t="s">
        <v>365</v>
      </c>
      <c r="CZM95" s="1239" t="s">
        <v>365</v>
      </c>
      <c r="CZN95" s="1239" t="s">
        <v>365</v>
      </c>
      <c r="CZO95" s="1239" t="s">
        <v>365</v>
      </c>
      <c r="CZP95" s="1239" t="s">
        <v>365</v>
      </c>
      <c r="CZQ95" s="1239" t="s">
        <v>365</v>
      </c>
      <c r="CZR95" s="1239" t="s">
        <v>365</v>
      </c>
      <c r="CZS95" s="1239" t="s">
        <v>365</v>
      </c>
      <c r="CZT95" s="1239" t="s">
        <v>365</v>
      </c>
      <c r="CZU95" s="1239" t="s">
        <v>365</v>
      </c>
      <c r="CZV95" s="1239" t="s">
        <v>365</v>
      </c>
      <c r="CZW95" s="1239" t="s">
        <v>365</v>
      </c>
      <c r="CZX95" s="1239" t="s">
        <v>365</v>
      </c>
      <c r="CZY95" s="1239" t="s">
        <v>365</v>
      </c>
      <c r="CZZ95" s="1239" t="s">
        <v>365</v>
      </c>
      <c r="DAA95" s="1239" t="s">
        <v>365</v>
      </c>
      <c r="DAB95" s="1239" t="s">
        <v>365</v>
      </c>
      <c r="DAC95" s="1239" t="s">
        <v>365</v>
      </c>
      <c r="DAD95" s="1239" t="s">
        <v>365</v>
      </c>
      <c r="DAE95" s="1239" t="s">
        <v>365</v>
      </c>
      <c r="DAF95" s="1239" t="s">
        <v>365</v>
      </c>
      <c r="DAG95" s="1239" t="s">
        <v>365</v>
      </c>
      <c r="DAH95" s="1239" t="s">
        <v>365</v>
      </c>
      <c r="DAI95" s="1239" t="s">
        <v>365</v>
      </c>
      <c r="DAJ95" s="1239" t="s">
        <v>365</v>
      </c>
      <c r="DAK95" s="1239" t="s">
        <v>365</v>
      </c>
      <c r="DAL95" s="1239" t="s">
        <v>365</v>
      </c>
      <c r="DAM95" s="1239" t="s">
        <v>365</v>
      </c>
      <c r="DAN95" s="1239" t="s">
        <v>365</v>
      </c>
      <c r="DAO95" s="1239" t="s">
        <v>365</v>
      </c>
      <c r="DAP95" s="1239" t="s">
        <v>365</v>
      </c>
      <c r="DAQ95" s="1239" t="s">
        <v>365</v>
      </c>
      <c r="DAR95" s="1239" t="s">
        <v>365</v>
      </c>
      <c r="DAS95" s="1239" t="s">
        <v>365</v>
      </c>
      <c r="DAT95" s="1239" t="s">
        <v>365</v>
      </c>
      <c r="DAU95" s="1239" t="s">
        <v>365</v>
      </c>
      <c r="DAV95" s="1239" t="s">
        <v>365</v>
      </c>
      <c r="DAW95" s="1239" t="s">
        <v>365</v>
      </c>
      <c r="DAX95" s="1239" t="s">
        <v>365</v>
      </c>
      <c r="DAY95" s="1239" t="s">
        <v>365</v>
      </c>
      <c r="DAZ95" s="1239" t="s">
        <v>365</v>
      </c>
      <c r="DBA95" s="1239" t="s">
        <v>365</v>
      </c>
      <c r="DBB95" s="1239" t="s">
        <v>365</v>
      </c>
      <c r="DBC95" s="1239" t="s">
        <v>365</v>
      </c>
      <c r="DBD95" s="1239" t="s">
        <v>365</v>
      </c>
      <c r="DBE95" s="1239" t="s">
        <v>365</v>
      </c>
      <c r="DBF95" s="1239" t="s">
        <v>365</v>
      </c>
      <c r="DBG95" s="1239" t="s">
        <v>365</v>
      </c>
      <c r="DBH95" s="1239" t="s">
        <v>365</v>
      </c>
      <c r="DBI95" s="1239" t="s">
        <v>365</v>
      </c>
      <c r="DBJ95" s="1239" t="s">
        <v>365</v>
      </c>
      <c r="DBK95" s="1239" t="s">
        <v>365</v>
      </c>
      <c r="DBL95" s="1239" t="s">
        <v>365</v>
      </c>
      <c r="DBM95" s="1239" t="s">
        <v>365</v>
      </c>
      <c r="DBN95" s="1239" t="s">
        <v>365</v>
      </c>
      <c r="DBO95" s="1239" t="s">
        <v>365</v>
      </c>
      <c r="DBP95" s="1239" t="s">
        <v>365</v>
      </c>
      <c r="DBQ95" s="1239" t="s">
        <v>365</v>
      </c>
      <c r="DBR95" s="1239" t="s">
        <v>365</v>
      </c>
      <c r="DBS95" s="1239" t="s">
        <v>365</v>
      </c>
      <c r="DBT95" s="1239" t="s">
        <v>365</v>
      </c>
      <c r="DBU95" s="1239" t="s">
        <v>365</v>
      </c>
      <c r="DBV95" s="1239" t="s">
        <v>365</v>
      </c>
      <c r="DBW95" s="1239" t="s">
        <v>365</v>
      </c>
      <c r="DBX95" s="1239" t="s">
        <v>365</v>
      </c>
      <c r="DBY95" s="1239" t="s">
        <v>365</v>
      </c>
      <c r="DBZ95" s="1239" t="s">
        <v>365</v>
      </c>
      <c r="DCA95" s="1239" t="s">
        <v>365</v>
      </c>
      <c r="DCB95" s="1239" t="s">
        <v>365</v>
      </c>
      <c r="DCC95" s="1239" t="s">
        <v>365</v>
      </c>
      <c r="DCD95" s="1239" t="s">
        <v>365</v>
      </c>
      <c r="DCE95" s="1239" t="s">
        <v>365</v>
      </c>
      <c r="DCF95" s="1239" t="s">
        <v>365</v>
      </c>
      <c r="DCG95" s="1239" t="s">
        <v>365</v>
      </c>
      <c r="DCH95" s="1239" t="s">
        <v>365</v>
      </c>
      <c r="DCI95" s="1239" t="s">
        <v>365</v>
      </c>
      <c r="DCJ95" s="1239" t="s">
        <v>365</v>
      </c>
      <c r="DCK95" s="1239" t="s">
        <v>365</v>
      </c>
      <c r="DCL95" s="1239" t="s">
        <v>365</v>
      </c>
      <c r="DCM95" s="1239" t="s">
        <v>365</v>
      </c>
      <c r="DCN95" s="1239" t="s">
        <v>365</v>
      </c>
      <c r="DCO95" s="1239" t="s">
        <v>365</v>
      </c>
      <c r="DCP95" s="1239" t="s">
        <v>365</v>
      </c>
      <c r="DCQ95" s="1239" t="s">
        <v>365</v>
      </c>
      <c r="DCR95" s="1239" t="s">
        <v>365</v>
      </c>
      <c r="DCS95" s="1239" t="s">
        <v>365</v>
      </c>
      <c r="DCT95" s="1239" t="s">
        <v>365</v>
      </c>
      <c r="DCU95" s="1239" t="s">
        <v>365</v>
      </c>
      <c r="DCV95" s="1239" t="s">
        <v>365</v>
      </c>
      <c r="DCW95" s="1239" t="s">
        <v>365</v>
      </c>
      <c r="DCX95" s="1239" t="s">
        <v>365</v>
      </c>
      <c r="DCY95" s="1239" t="s">
        <v>365</v>
      </c>
      <c r="DCZ95" s="1239" t="s">
        <v>365</v>
      </c>
      <c r="DDA95" s="1239" t="s">
        <v>365</v>
      </c>
      <c r="DDB95" s="1239" t="s">
        <v>365</v>
      </c>
      <c r="DDC95" s="1239" t="s">
        <v>365</v>
      </c>
      <c r="DDD95" s="1239" t="s">
        <v>365</v>
      </c>
      <c r="DDE95" s="1239" t="s">
        <v>365</v>
      </c>
      <c r="DDF95" s="1239" t="s">
        <v>365</v>
      </c>
      <c r="DDG95" s="1239" t="s">
        <v>365</v>
      </c>
      <c r="DDH95" s="1239" t="s">
        <v>365</v>
      </c>
      <c r="DDI95" s="1239" t="s">
        <v>365</v>
      </c>
      <c r="DDJ95" s="1239" t="s">
        <v>365</v>
      </c>
      <c r="DDK95" s="1239" t="s">
        <v>365</v>
      </c>
      <c r="DDL95" s="1239" t="s">
        <v>365</v>
      </c>
      <c r="DDM95" s="1239" t="s">
        <v>365</v>
      </c>
      <c r="DDN95" s="1239" t="s">
        <v>365</v>
      </c>
      <c r="DDO95" s="1239" t="s">
        <v>365</v>
      </c>
      <c r="DDP95" s="1239" t="s">
        <v>365</v>
      </c>
      <c r="DDQ95" s="1239" t="s">
        <v>365</v>
      </c>
      <c r="DDR95" s="1239" t="s">
        <v>365</v>
      </c>
      <c r="DDS95" s="1239" t="s">
        <v>365</v>
      </c>
      <c r="DDT95" s="1239" t="s">
        <v>365</v>
      </c>
      <c r="DDU95" s="1239" t="s">
        <v>365</v>
      </c>
      <c r="DDV95" s="1239" t="s">
        <v>365</v>
      </c>
      <c r="DDW95" s="1239" t="s">
        <v>365</v>
      </c>
      <c r="DDX95" s="1239" t="s">
        <v>365</v>
      </c>
      <c r="DDY95" s="1239" t="s">
        <v>365</v>
      </c>
      <c r="DDZ95" s="1239" t="s">
        <v>365</v>
      </c>
      <c r="DEA95" s="1239" t="s">
        <v>365</v>
      </c>
      <c r="DEB95" s="1239" t="s">
        <v>365</v>
      </c>
      <c r="DEC95" s="1239" t="s">
        <v>365</v>
      </c>
      <c r="DED95" s="1239" t="s">
        <v>365</v>
      </c>
      <c r="DEE95" s="1239" t="s">
        <v>365</v>
      </c>
      <c r="DEF95" s="1239" t="s">
        <v>365</v>
      </c>
      <c r="DEG95" s="1239" t="s">
        <v>365</v>
      </c>
      <c r="DEH95" s="1239" t="s">
        <v>365</v>
      </c>
      <c r="DEI95" s="1239" t="s">
        <v>365</v>
      </c>
      <c r="DEJ95" s="1239" t="s">
        <v>365</v>
      </c>
      <c r="DEK95" s="1239" t="s">
        <v>365</v>
      </c>
      <c r="DEL95" s="1239" t="s">
        <v>365</v>
      </c>
      <c r="DEM95" s="1239" t="s">
        <v>365</v>
      </c>
      <c r="DEN95" s="1239" t="s">
        <v>365</v>
      </c>
      <c r="DEO95" s="1239" t="s">
        <v>365</v>
      </c>
      <c r="DEP95" s="1239" t="s">
        <v>365</v>
      </c>
      <c r="DEQ95" s="1239" t="s">
        <v>365</v>
      </c>
      <c r="DER95" s="1239" t="s">
        <v>365</v>
      </c>
      <c r="DES95" s="1239" t="s">
        <v>365</v>
      </c>
      <c r="DET95" s="1239" t="s">
        <v>365</v>
      </c>
      <c r="DEU95" s="1239" t="s">
        <v>365</v>
      </c>
      <c r="DEV95" s="1239" t="s">
        <v>365</v>
      </c>
      <c r="DEW95" s="1239" t="s">
        <v>365</v>
      </c>
      <c r="DEX95" s="1239" t="s">
        <v>365</v>
      </c>
      <c r="DEY95" s="1239" t="s">
        <v>365</v>
      </c>
      <c r="DEZ95" s="1239" t="s">
        <v>365</v>
      </c>
      <c r="DFA95" s="1239" t="s">
        <v>365</v>
      </c>
      <c r="DFB95" s="1239" t="s">
        <v>365</v>
      </c>
      <c r="DFC95" s="1239" t="s">
        <v>365</v>
      </c>
      <c r="DFD95" s="1239" t="s">
        <v>365</v>
      </c>
      <c r="DFE95" s="1239" t="s">
        <v>365</v>
      </c>
      <c r="DFF95" s="1239" t="s">
        <v>365</v>
      </c>
      <c r="DFG95" s="1239" t="s">
        <v>365</v>
      </c>
      <c r="DFH95" s="1239" t="s">
        <v>365</v>
      </c>
      <c r="DFI95" s="1239" t="s">
        <v>365</v>
      </c>
      <c r="DFJ95" s="1239" t="s">
        <v>365</v>
      </c>
      <c r="DFK95" s="1239" t="s">
        <v>365</v>
      </c>
      <c r="DFL95" s="1239" t="s">
        <v>365</v>
      </c>
      <c r="DFM95" s="1239" t="s">
        <v>365</v>
      </c>
      <c r="DFN95" s="1239" t="s">
        <v>365</v>
      </c>
      <c r="DFO95" s="1239" t="s">
        <v>365</v>
      </c>
      <c r="DFP95" s="1239" t="s">
        <v>365</v>
      </c>
      <c r="DFQ95" s="1239" t="s">
        <v>365</v>
      </c>
      <c r="DFR95" s="1239" t="s">
        <v>365</v>
      </c>
      <c r="DFS95" s="1239" t="s">
        <v>365</v>
      </c>
      <c r="DFT95" s="1239" t="s">
        <v>365</v>
      </c>
      <c r="DFU95" s="1239" t="s">
        <v>365</v>
      </c>
      <c r="DFV95" s="1239" t="s">
        <v>365</v>
      </c>
      <c r="DFW95" s="1239" t="s">
        <v>365</v>
      </c>
      <c r="DFX95" s="1239" t="s">
        <v>365</v>
      </c>
      <c r="DFY95" s="1239" t="s">
        <v>365</v>
      </c>
      <c r="DFZ95" s="1239" t="s">
        <v>365</v>
      </c>
      <c r="DGA95" s="1239" t="s">
        <v>365</v>
      </c>
      <c r="DGB95" s="1239" t="s">
        <v>365</v>
      </c>
      <c r="DGC95" s="1239" t="s">
        <v>365</v>
      </c>
      <c r="DGD95" s="1239" t="s">
        <v>365</v>
      </c>
      <c r="DGE95" s="1239" t="s">
        <v>365</v>
      </c>
      <c r="DGF95" s="1239" t="s">
        <v>365</v>
      </c>
      <c r="DGG95" s="1239" t="s">
        <v>365</v>
      </c>
      <c r="DGH95" s="1239" t="s">
        <v>365</v>
      </c>
      <c r="DGI95" s="1239" t="s">
        <v>365</v>
      </c>
      <c r="DGJ95" s="1239" t="s">
        <v>365</v>
      </c>
      <c r="DGK95" s="1239" t="s">
        <v>365</v>
      </c>
      <c r="DGL95" s="1239" t="s">
        <v>365</v>
      </c>
      <c r="DGM95" s="1239" t="s">
        <v>365</v>
      </c>
      <c r="DGN95" s="1239" t="s">
        <v>365</v>
      </c>
      <c r="DGO95" s="1239" t="s">
        <v>365</v>
      </c>
      <c r="DGP95" s="1239" t="s">
        <v>365</v>
      </c>
      <c r="DGQ95" s="1239" t="s">
        <v>365</v>
      </c>
      <c r="DGR95" s="1239" t="s">
        <v>365</v>
      </c>
      <c r="DGS95" s="1239" t="s">
        <v>365</v>
      </c>
      <c r="DGT95" s="1239" t="s">
        <v>365</v>
      </c>
      <c r="DGU95" s="1239" t="s">
        <v>365</v>
      </c>
      <c r="DGV95" s="1239" t="s">
        <v>365</v>
      </c>
      <c r="DGW95" s="1239" t="s">
        <v>365</v>
      </c>
      <c r="DGX95" s="1239" t="s">
        <v>365</v>
      </c>
      <c r="DGY95" s="1239" t="s">
        <v>365</v>
      </c>
      <c r="DGZ95" s="1239" t="s">
        <v>365</v>
      </c>
      <c r="DHA95" s="1239" t="s">
        <v>365</v>
      </c>
      <c r="DHB95" s="1239" t="s">
        <v>365</v>
      </c>
      <c r="DHC95" s="1239" t="s">
        <v>365</v>
      </c>
      <c r="DHD95" s="1239" t="s">
        <v>365</v>
      </c>
      <c r="DHE95" s="1239" t="s">
        <v>365</v>
      </c>
      <c r="DHF95" s="1239" t="s">
        <v>365</v>
      </c>
      <c r="DHG95" s="1239" t="s">
        <v>365</v>
      </c>
      <c r="DHH95" s="1239" t="s">
        <v>365</v>
      </c>
      <c r="DHI95" s="1239" t="s">
        <v>365</v>
      </c>
      <c r="DHJ95" s="1239" t="s">
        <v>365</v>
      </c>
      <c r="DHK95" s="1239" t="s">
        <v>365</v>
      </c>
      <c r="DHL95" s="1239" t="s">
        <v>365</v>
      </c>
      <c r="DHM95" s="1239" t="s">
        <v>365</v>
      </c>
      <c r="DHN95" s="1239" t="s">
        <v>365</v>
      </c>
      <c r="DHO95" s="1239" t="s">
        <v>365</v>
      </c>
      <c r="DHP95" s="1239" t="s">
        <v>365</v>
      </c>
      <c r="DHQ95" s="1239" t="s">
        <v>365</v>
      </c>
      <c r="DHR95" s="1239" t="s">
        <v>365</v>
      </c>
      <c r="DHS95" s="1239" t="s">
        <v>365</v>
      </c>
      <c r="DHT95" s="1239" t="s">
        <v>365</v>
      </c>
      <c r="DHU95" s="1239" t="s">
        <v>365</v>
      </c>
      <c r="DHV95" s="1239" t="s">
        <v>365</v>
      </c>
      <c r="DHW95" s="1239" t="s">
        <v>365</v>
      </c>
      <c r="DHX95" s="1239" t="s">
        <v>365</v>
      </c>
      <c r="DHY95" s="1239" t="s">
        <v>365</v>
      </c>
      <c r="DHZ95" s="1239" t="s">
        <v>365</v>
      </c>
      <c r="DIA95" s="1239" t="s">
        <v>365</v>
      </c>
      <c r="DIB95" s="1239" t="s">
        <v>365</v>
      </c>
      <c r="DIC95" s="1239" t="s">
        <v>365</v>
      </c>
      <c r="DID95" s="1239" t="s">
        <v>365</v>
      </c>
      <c r="DIE95" s="1239" t="s">
        <v>365</v>
      </c>
      <c r="DIF95" s="1239" t="s">
        <v>365</v>
      </c>
      <c r="DIG95" s="1239" t="s">
        <v>365</v>
      </c>
      <c r="DIH95" s="1239" t="s">
        <v>365</v>
      </c>
      <c r="DII95" s="1239" t="s">
        <v>365</v>
      </c>
      <c r="DIJ95" s="1239" t="s">
        <v>365</v>
      </c>
      <c r="DIK95" s="1239" t="s">
        <v>365</v>
      </c>
      <c r="DIL95" s="1239" t="s">
        <v>365</v>
      </c>
      <c r="DIM95" s="1239" t="s">
        <v>365</v>
      </c>
      <c r="DIN95" s="1239" t="s">
        <v>365</v>
      </c>
      <c r="DIO95" s="1239" t="s">
        <v>365</v>
      </c>
      <c r="DIP95" s="1239" t="s">
        <v>365</v>
      </c>
      <c r="DIQ95" s="1239" t="s">
        <v>365</v>
      </c>
      <c r="DIR95" s="1239" t="s">
        <v>365</v>
      </c>
      <c r="DIS95" s="1239" t="s">
        <v>365</v>
      </c>
      <c r="DIT95" s="1239" t="s">
        <v>365</v>
      </c>
      <c r="DIU95" s="1239" t="s">
        <v>365</v>
      </c>
      <c r="DIV95" s="1239" t="s">
        <v>365</v>
      </c>
      <c r="DIW95" s="1239" t="s">
        <v>365</v>
      </c>
      <c r="DIX95" s="1239" t="s">
        <v>365</v>
      </c>
      <c r="DIY95" s="1239" t="s">
        <v>365</v>
      </c>
      <c r="DIZ95" s="1239" t="s">
        <v>365</v>
      </c>
      <c r="DJA95" s="1239" t="s">
        <v>365</v>
      </c>
      <c r="DJB95" s="1239" t="s">
        <v>365</v>
      </c>
      <c r="DJC95" s="1239" t="s">
        <v>365</v>
      </c>
      <c r="DJD95" s="1239" t="s">
        <v>365</v>
      </c>
      <c r="DJE95" s="1239" t="s">
        <v>365</v>
      </c>
      <c r="DJF95" s="1239" t="s">
        <v>365</v>
      </c>
      <c r="DJG95" s="1239" t="s">
        <v>365</v>
      </c>
      <c r="DJH95" s="1239" t="s">
        <v>365</v>
      </c>
      <c r="DJI95" s="1239" t="s">
        <v>365</v>
      </c>
      <c r="DJJ95" s="1239" t="s">
        <v>365</v>
      </c>
      <c r="DJK95" s="1239" t="s">
        <v>365</v>
      </c>
      <c r="DJL95" s="1239" t="s">
        <v>365</v>
      </c>
      <c r="DJM95" s="1239" t="s">
        <v>365</v>
      </c>
      <c r="DJN95" s="1239" t="s">
        <v>365</v>
      </c>
      <c r="DJO95" s="1239" t="s">
        <v>365</v>
      </c>
      <c r="DJP95" s="1239" t="s">
        <v>365</v>
      </c>
      <c r="DJQ95" s="1239" t="s">
        <v>365</v>
      </c>
      <c r="DJR95" s="1239" t="s">
        <v>365</v>
      </c>
      <c r="DJS95" s="1239" t="s">
        <v>365</v>
      </c>
      <c r="DJT95" s="1239" t="s">
        <v>365</v>
      </c>
      <c r="DJU95" s="1239" t="s">
        <v>365</v>
      </c>
      <c r="DJV95" s="1239" t="s">
        <v>365</v>
      </c>
      <c r="DJW95" s="1239" t="s">
        <v>365</v>
      </c>
      <c r="DJX95" s="1239" t="s">
        <v>365</v>
      </c>
      <c r="DJY95" s="1239" t="s">
        <v>365</v>
      </c>
      <c r="DJZ95" s="1239" t="s">
        <v>365</v>
      </c>
      <c r="DKA95" s="1239" t="s">
        <v>365</v>
      </c>
      <c r="DKB95" s="1239" t="s">
        <v>365</v>
      </c>
      <c r="DKC95" s="1239" t="s">
        <v>365</v>
      </c>
      <c r="DKD95" s="1239" t="s">
        <v>365</v>
      </c>
      <c r="DKE95" s="1239" t="s">
        <v>365</v>
      </c>
      <c r="DKF95" s="1239" t="s">
        <v>365</v>
      </c>
      <c r="DKG95" s="1239" t="s">
        <v>365</v>
      </c>
      <c r="DKH95" s="1239" t="s">
        <v>365</v>
      </c>
      <c r="DKI95" s="1239" t="s">
        <v>365</v>
      </c>
      <c r="DKJ95" s="1239" t="s">
        <v>365</v>
      </c>
      <c r="DKK95" s="1239" t="s">
        <v>365</v>
      </c>
      <c r="DKL95" s="1239" t="s">
        <v>365</v>
      </c>
      <c r="DKM95" s="1239" t="s">
        <v>365</v>
      </c>
      <c r="DKN95" s="1239" t="s">
        <v>365</v>
      </c>
      <c r="DKO95" s="1239" t="s">
        <v>365</v>
      </c>
      <c r="DKP95" s="1239" t="s">
        <v>365</v>
      </c>
      <c r="DKQ95" s="1239" t="s">
        <v>365</v>
      </c>
      <c r="DKR95" s="1239" t="s">
        <v>365</v>
      </c>
      <c r="DKS95" s="1239" t="s">
        <v>365</v>
      </c>
      <c r="DKT95" s="1239" t="s">
        <v>365</v>
      </c>
      <c r="DKU95" s="1239" t="s">
        <v>365</v>
      </c>
      <c r="DKV95" s="1239" t="s">
        <v>365</v>
      </c>
      <c r="DKW95" s="1239" t="s">
        <v>365</v>
      </c>
      <c r="DKX95" s="1239" t="s">
        <v>365</v>
      </c>
      <c r="DKY95" s="1239" t="s">
        <v>365</v>
      </c>
      <c r="DKZ95" s="1239" t="s">
        <v>365</v>
      </c>
      <c r="DLA95" s="1239" t="s">
        <v>365</v>
      </c>
      <c r="DLB95" s="1239" t="s">
        <v>365</v>
      </c>
      <c r="DLC95" s="1239" t="s">
        <v>365</v>
      </c>
      <c r="DLD95" s="1239" t="s">
        <v>365</v>
      </c>
      <c r="DLE95" s="1239" t="s">
        <v>365</v>
      </c>
      <c r="DLF95" s="1239" t="s">
        <v>365</v>
      </c>
      <c r="DLG95" s="1239" t="s">
        <v>365</v>
      </c>
      <c r="DLH95" s="1239" t="s">
        <v>365</v>
      </c>
      <c r="DLI95" s="1239" t="s">
        <v>365</v>
      </c>
      <c r="DLJ95" s="1239" t="s">
        <v>365</v>
      </c>
      <c r="DLK95" s="1239" t="s">
        <v>365</v>
      </c>
      <c r="DLL95" s="1239" t="s">
        <v>365</v>
      </c>
      <c r="DLM95" s="1239" t="s">
        <v>365</v>
      </c>
      <c r="DLN95" s="1239" t="s">
        <v>365</v>
      </c>
      <c r="DLO95" s="1239" t="s">
        <v>365</v>
      </c>
      <c r="DLP95" s="1239" t="s">
        <v>365</v>
      </c>
      <c r="DLQ95" s="1239" t="s">
        <v>365</v>
      </c>
      <c r="DLR95" s="1239" t="s">
        <v>365</v>
      </c>
      <c r="DLS95" s="1239" t="s">
        <v>365</v>
      </c>
      <c r="DLT95" s="1239" t="s">
        <v>365</v>
      </c>
      <c r="DLU95" s="1239" t="s">
        <v>365</v>
      </c>
      <c r="DLV95" s="1239" t="s">
        <v>365</v>
      </c>
      <c r="DLW95" s="1239" t="s">
        <v>365</v>
      </c>
      <c r="DLX95" s="1239" t="s">
        <v>365</v>
      </c>
      <c r="DLY95" s="1239" t="s">
        <v>365</v>
      </c>
      <c r="DLZ95" s="1239" t="s">
        <v>365</v>
      </c>
      <c r="DMA95" s="1239" t="s">
        <v>365</v>
      </c>
      <c r="DMB95" s="1239" t="s">
        <v>365</v>
      </c>
      <c r="DMC95" s="1239" t="s">
        <v>365</v>
      </c>
      <c r="DMD95" s="1239" t="s">
        <v>365</v>
      </c>
      <c r="DME95" s="1239" t="s">
        <v>365</v>
      </c>
      <c r="DMF95" s="1239" t="s">
        <v>365</v>
      </c>
      <c r="DMG95" s="1239" t="s">
        <v>365</v>
      </c>
      <c r="DMH95" s="1239" t="s">
        <v>365</v>
      </c>
      <c r="DMI95" s="1239" t="s">
        <v>365</v>
      </c>
      <c r="DMJ95" s="1239" t="s">
        <v>365</v>
      </c>
      <c r="DMK95" s="1239" t="s">
        <v>365</v>
      </c>
      <c r="DML95" s="1239" t="s">
        <v>365</v>
      </c>
      <c r="DMM95" s="1239" t="s">
        <v>365</v>
      </c>
      <c r="DMN95" s="1239" t="s">
        <v>365</v>
      </c>
      <c r="DMO95" s="1239" t="s">
        <v>365</v>
      </c>
      <c r="DMP95" s="1239" t="s">
        <v>365</v>
      </c>
      <c r="DMQ95" s="1239" t="s">
        <v>365</v>
      </c>
      <c r="DMR95" s="1239" t="s">
        <v>365</v>
      </c>
      <c r="DMS95" s="1239" t="s">
        <v>365</v>
      </c>
      <c r="DMT95" s="1239" t="s">
        <v>365</v>
      </c>
      <c r="DMU95" s="1239" t="s">
        <v>365</v>
      </c>
      <c r="DMV95" s="1239" t="s">
        <v>365</v>
      </c>
      <c r="DMW95" s="1239" t="s">
        <v>365</v>
      </c>
      <c r="DMX95" s="1239" t="s">
        <v>365</v>
      </c>
      <c r="DMY95" s="1239" t="s">
        <v>365</v>
      </c>
      <c r="DMZ95" s="1239" t="s">
        <v>365</v>
      </c>
      <c r="DNA95" s="1239" t="s">
        <v>365</v>
      </c>
      <c r="DNB95" s="1239" t="s">
        <v>365</v>
      </c>
      <c r="DNC95" s="1239" t="s">
        <v>365</v>
      </c>
      <c r="DND95" s="1239" t="s">
        <v>365</v>
      </c>
      <c r="DNE95" s="1239" t="s">
        <v>365</v>
      </c>
      <c r="DNF95" s="1239" t="s">
        <v>365</v>
      </c>
      <c r="DNG95" s="1239" t="s">
        <v>365</v>
      </c>
      <c r="DNH95" s="1239" t="s">
        <v>365</v>
      </c>
      <c r="DNI95" s="1239" t="s">
        <v>365</v>
      </c>
      <c r="DNJ95" s="1239" t="s">
        <v>365</v>
      </c>
      <c r="DNK95" s="1239" t="s">
        <v>365</v>
      </c>
      <c r="DNL95" s="1239" t="s">
        <v>365</v>
      </c>
      <c r="DNM95" s="1239" t="s">
        <v>365</v>
      </c>
      <c r="DNN95" s="1239" t="s">
        <v>365</v>
      </c>
      <c r="DNO95" s="1239" t="s">
        <v>365</v>
      </c>
      <c r="DNP95" s="1239" t="s">
        <v>365</v>
      </c>
      <c r="DNQ95" s="1239" t="s">
        <v>365</v>
      </c>
      <c r="DNR95" s="1239" t="s">
        <v>365</v>
      </c>
      <c r="DNS95" s="1239" t="s">
        <v>365</v>
      </c>
      <c r="DNT95" s="1239" t="s">
        <v>365</v>
      </c>
      <c r="DNU95" s="1239" t="s">
        <v>365</v>
      </c>
      <c r="DNV95" s="1239" t="s">
        <v>365</v>
      </c>
      <c r="DNW95" s="1239" t="s">
        <v>365</v>
      </c>
      <c r="DNX95" s="1239" t="s">
        <v>365</v>
      </c>
      <c r="DNY95" s="1239" t="s">
        <v>365</v>
      </c>
      <c r="DNZ95" s="1239" t="s">
        <v>365</v>
      </c>
      <c r="DOA95" s="1239" t="s">
        <v>365</v>
      </c>
      <c r="DOB95" s="1239" t="s">
        <v>365</v>
      </c>
      <c r="DOC95" s="1239" t="s">
        <v>365</v>
      </c>
      <c r="DOD95" s="1239" t="s">
        <v>365</v>
      </c>
      <c r="DOE95" s="1239" t="s">
        <v>365</v>
      </c>
      <c r="DOF95" s="1239" t="s">
        <v>365</v>
      </c>
      <c r="DOG95" s="1239" t="s">
        <v>365</v>
      </c>
      <c r="DOH95" s="1239" t="s">
        <v>365</v>
      </c>
      <c r="DOI95" s="1239" t="s">
        <v>365</v>
      </c>
      <c r="DOJ95" s="1239" t="s">
        <v>365</v>
      </c>
      <c r="DOK95" s="1239" t="s">
        <v>365</v>
      </c>
      <c r="DOL95" s="1239" t="s">
        <v>365</v>
      </c>
      <c r="DOM95" s="1239" t="s">
        <v>365</v>
      </c>
      <c r="DON95" s="1239" t="s">
        <v>365</v>
      </c>
      <c r="DOO95" s="1239" t="s">
        <v>365</v>
      </c>
      <c r="DOP95" s="1239" t="s">
        <v>365</v>
      </c>
      <c r="DOQ95" s="1239" t="s">
        <v>365</v>
      </c>
      <c r="DOR95" s="1239" t="s">
        <v>365</v>
      </c>
      <c r="DOS95" s="1239" t="s">
        <v>365</v>
      </c>
      <c r="DOT95" s="1239" t="s">
        <v>365</v>
      </c>
      <c r="DOU95" s="1239" t="s">
        <v>365</v>
      </c>
      <c r="DOV95" s="1239" t="s">
        <v>365</v>
      </c>
      <c r="DOW95" s="1239" t="s">
        <v>365</v>
      </c>
      <c r="DOX95" s="1239" t="s">
        <v>365</v>
      </c>
      <c r="DOY95" s="1239" t="s">
        <v>365</v>
      </c>
      <c r="DOZ95" s="1239" t="s">
        <v>365</v>
      </c>
      <c r="DPA95" s="1239" t="s">
        <v>365</v>
      </c>
      <c r="DPB95" s="1239" t="s">
        <v>365</v>
      </c>
      <c r="DPC95" s="1239" t="s">
        <v>365</v>
      </c>
      <c r="DPD95" s="1239" t="s">
        <v>365</v>
      </c>
      <c r="DPE95" s="1239" t="s">
        <v>365</v>
      </c>
      <c r="DPF95" s="1239" t="s">
        <v>365</v>
      </c>
      <c r="DPG95" s="1239" t="s">
        <v>365</v>
      </c>
      <c r="DPH95" s="1239" t="s">
        <v>365</v>
      </c>
      <c r="DPI95" s="1239" t="s">
        <v>365</v>
      </c>
      <c r="DPJ95" s="1239" t="s">
        <v>365</v>
      </c>
      <c r="DPK95" s="1239" t="s">
        <v>365</v>
      </c>
      <c r="DPL95" s="1239" t="s">
        <v>365</v>
      </c>
      <c r="DPM95" s="1239" t="s">
        <v>365</v>
      </c>
      <c r="DPN95" s="1239" t="s">
        <v>365</v>
      </c>
      <c r="DPO95" s="1239" t="s">
        <v>365</v>
      </c>
      <c r="DPP95" s="1239" t="s">
        <v>365</v>
      </c>
      <c r="DPQ95" s="1239" t="s">
        <v>365</v>
      </c>
      <c r="DPR95" s="1239" t="s">
        <v>365</v>
      </c>
      <c r="DPS95" s="1239" t="s">
        <v>365</v>
      </c>
      <c r="DPT95" s="1239" t="s">
        <v>365</v>
      </c>
      <c r="DPU95" s="1239" t="s">
        <v>365</v>
      </c>
      <c r="DPV95" s="1239" t="s">
        <v>365</v>
      </c>
      <c r="DPW95" s="1239" t="s">
        <v>365</v>
      </c>
      <c r="DPX95" s="1239" t="s">
        <v>365</v>
      </c>
      <c r="DPY95" s="1239" t="s">
        <v>365</v>
      </c>
      <c r="DPZ95" s="1239" t="s">
        <v>365</v>
      </c>
      <c r="DQA95" s="1239" t="s">
        <v>365</v>
      </c>
      <c r="DQB95" s="1239" t="s">
        <v>365</v>
      </c>
      <c r="DQC95" s="1239" t="s">
        <v>365</v>
      </c>
      <c r="DQD95" s="1239" t="s">
        <v>365</v>
      </c>
      <c r="DQE95" s="1239" t="s">
        <v>365</v>
      </c>
      <c r="DQF95" s="1239" t="s">
        <v>365</v>
      </c>
      <c r="DQG95" s="1239" t="s">
        <v>365</v>
      </c>
      <c r="DQH95" s="1239" t="s">
        <v>365</v>
      </c>
      <c r="DQI95" s="1239" t="s">
        <v>365</v>
      </c>
      <c r="DQJ95" s="1239" t="s">
        <v>365</v>
      </c>
      <c r="DQK95" s="1239" t="s">
        <v>365</v>
      </c>
      <c r="DQL95" s="1239" t="s">
        <v>365</v>
      </c>
      <c r="DQM95" s="1239" t="s">
        <v>365</v>
      </c>
      <c r="DQN95" s="1239" t="s">
        <v>365</v>
      </c>
      <c r="DQO95" s="1239" t="s">
        <v>365</v>
      </c>
      <c r="DQP95" s="1239" t="s">
        <v>365</v>
      </c>
      <c r="DQQ95" s="1239" t="s">
        <v>365</v>
      </c>
      <c r="DQR95" s="1239" t="s">
        <v>365</v>
      </c>
      <c r="DQS95" s="1239" t="s">
        <v>365</v>
      </c>
      <c r="DQT95" s="1239" t="s">
        <v>365</v>
      </c>
      <c r="DQU95" s="1239" t="s">
        <v>365</v>
      </c>
      <c r="DQV95" s="1239" t="s">
        <v>365</v>
      </c>
      <c r="DQW95" s="1239" t="s">
        <v>365</v>
      </c>
      <c r="DQX95" s="1239" t="s">
        <v>365</v>
      </c>
      <c r="DQY95" s="1239" t="s">
        <v>365</v>
      </c>
      <c r="DQZ95" s="1239" t="s">
        <v>365</v>
      </c>
      <c r="DRA95" s="1239" t="s">
        <v>365</v>
      </c>
      <c r="DRB95" s="1239" t="s">
        <v>365</v>
      </c>
      <c r="DRC95" s="1239" t="s">
        <v>365</v>
      </c>
      <c r="DRD95" s="1239" t="s">
        <v>365</v>
      </c>
      <c r="DRE95" s="1239" t="s">
        <v>365</v>
      </c>
      <c r="DRF95" s="1239" t="s">
        <v>365</v>
      </c>
      <c r="DRG95" s="1239" t="s">
        <v>365</v>
      </c>
      <c r="DRH95" s="1239" t="s">
        <v>365</v>
      </c>
      <c r="DRI95" s="1239" t="s">
        <v>365</v>
      </c>
      <c r="DRJ95" s="1239" t="s">
        <v>365</v>
      </c>
      <c r="DRK95" s="1239" t="s">
        <v>365</v>
      </c>
      <c r="DRL95" s="1239" t="s">
        <v>365</v>
      </c>
      <c r="DRM95" s="1239" t="s">
        <v>365</v>
      </c>
      <c r="DRN95" s="1239" t="s">
        <v>365</v>
      </c>
      <c r="DRO95" s="1239" t="s">
        <v>365</v>
      </c>
      <c r="DRP95" s="1239" t="s">
        <v>365</v>
      </c>
      <c r="DRQ95" s="1239" t="s">
        <v>365</v>
      </c>
      <c r="DRR95" s="1239" t="s">
        <v>365</v>
      </c>
      <c r="DRS95" s="1239" t="s">
        <v>365</v>
      </c>
      <c r="DRT95" s="1239" t="s">
        <v>365</v>
      </c>
      <c r="DRU95" s="1239" t="s">
        <v>365</v>
      </c>
      <c r="DRV95" s="1239" t="s">
        <v>365</v>
      </c>
      <c r="DRW95" s="1239" t="s">
        <v>365</v>
      </c>
      <c r="DRX95" s="1239" t="s">
        <v>365</v>
      </c>
      <c r="DRY95" s="1239" t="s">
        <v>365</v>
      </c>
      <c r="DRZ95" s="1239" t="s">
        <v>365</v>
      </c>
      <c r="DSA95" s="1239" t="s">
        <v>365</v>
      </c>
      <c r="DSB95" s="1239" t="s">
        <v>365</v>
      </c>
      <c r="DSC95" s="1239" t="s">
        <v>365</v>
      </c>
      <c r="DSD95" s="1239" t="s">
        <v>365</v>
      </c>
      <c r="DSE95" s="1239" t="s">
        <v>365</v>
      </c>
      <c r="DSF95" s="1239" t="s">
        <v>365</v>
      </c>
      <c r="DSG95" s="1239" t="s">
        <v>365</v>
      </c>
      <c r="DSH95" s="1239" t="s">
        <v>365</v>
      </c>
      <c r="DSI95" s="1239" t="s">
        <v>365</v>
      </c>
      <c r="DSJ95" s="1239" t="s">
        <v>365</v>
      </c>
      <c r="DSK95" s="1239" t="s">
        <v>365</v>
      </c>
      <c r="DSL95" s="1239" t="s">
        <v>365</v>
      </c>
      <c r="DSM95" s="1239" t="s">
        <v>365</v>
      </c>
      <c r="DSN95" s="1239" t="s">
        <v>365</v>
      </c>
      <c r="DSO95" s="1239" t="s">
        <v>365</v>
      </c>
      <c r="DSP95" s="1239" t="s">
        <v>365</v>
      </c>
      <c r="DSQ95" s="1239" t="s">
        <v>365</v>
      </c>
      <c r="DSR95" s="1239" t="s">
        <v>365</v>
      </c>
      <c r="DSS95" s="1239" t="s">
        <v>365</v>
      </c>
      <c r="DST95" s="1239" t="s">
        <v>365</v>
      </c>
      <c r="DSU95" s="1239" t="s">
        <v>365</v>
      </c>
      <c r="DSV95" s="1239" t="s">
        <v>365</v>
      </c>
      <c r="DSW95" s="1239" t="s">
        <v>365</v>
      </c>
      <c r="DSX95" s="1239" t="s">
        <v>365</v>
      </c>
      <c r="DSY95" s="1239" t="s">
        <v>365</v>
      </c>
      <c r="DSZ95" s="1239" t="s">
        <v>365</v>
      </c>
      <c r="DTA95" s="1239" t="s">
        <v>365</v>
      </c>
      <c r="DTB95" s="1239" t="s">
        <v>365</v>
      </c>
      <c r="DTC95" s="1239" t="s">
        <v>365</v>
      </c>
      <c r="DTD95" s="1239" t="s">
        <v>365</v>
      </c>
      <c r="DTE95" s="1239" t="s">
        <v>365</v>
      </c>
      <c r="DTF95" s="1239" t="s">
        <v>365</v>
      </c>
      <c r="DTG95" s="1239" t="s">
        <v>365</v>
      </c>
      <c r="DTH95" s="1239" t="s">
        <v>365</v>
      </c>
      <c r="DTI95" s="1239" t="s">
        <v>365</v>
      </c>
      <c r="DTJ95" s="1239" t="s">
        <v>365</v>
      </c>
      <c r="DTK95" s="1239" t="s">
        <v>365</v>
      </c>
      <c r="DTL95" s="1239" t="s">
        <v>365</v>
      </c>
      <c r="DTM95" s="1239" t="s">
        <v>365</v>
      </c>
      <c r="DTN95" s="1239" t="s">
        <v>365</v>
      </c>
      <c r="DTO95" s="1239" t="s">
        <v>365</v>
      </c>
      <c r="DTP95" s="1239" t="s">
        <v>365</v>
      </c>
      <c r="DTQ95" s="1239" t="s">
        <v>365</v>
      </c>
      <c r="DTR95" s="1239" t="s">
        <v>365</v>
      </c>
      <c r="DTS95" s="1239" t="s">
        <v>365</v>
      </c>
      <c r="DTT95" s="1239" t="s">
        <v>365</v>
      </c>
      <c r="DTU95" s="1239" t="s">
        <v>365</v>
      </c>
      <c r="DTV95" s="1239" t="s">
        <v>365</v>
      </c>
      <c r="DTW95" s="1239" t="s">
        <v>365</v>
      </c>
      <c r="DTX95" s="1239" t="s">
        <v>365</v>
      </c>
      <c r="DTY95" s="1239" t="s">
        <v>365</v>
      </c>
      <c r="DTZ95" s="1239" t="s">
        <v>365</v>
      </c>
      <c r="DUA95" s="1239" t="s">
        <v>365</v>
      </c>
      <c r="DUB95" s="1239" t="s">
        <v>365</v>
      </c>
      <c r="DUC95" s="1239" t="s">
        <v>365</v>
      </c>
      <c r="DUD95" s="1239" t="s">
        <v>365</v>
      </c>
      <c r="DUE95" s="1239" t="s">
        <v>365</v>
      </c>
      <c r="DUF95" s="1239" t="s">
        <v>365</v>
      </c>
      <c r="DUG95" s="1239" t="s">
        <v>365</v>
      </c>
      <c r="DUH95" s="1239" t="s">
        <v>365</v>
      </c>
      <c r="DUI95" s="1239" t="s">
        <v>365</v>
      </c>
      <c r="DUJ95" s="1239" t="s">
        <v>365</v>
      </c>
      <c r="DUK95" s="1239" t="s">
        <v>365</v>
      </c>
      <c r="DUL95" s="1239" t="s">
        <v>365</v>
      </c>
      <c r="DUM95" s="1239" t="s">
        <v>365</v>
      </c>
      <c r="DUN95" s="1239" t="s">
        <v>365</v>
      </c>
      <c r="DUO95" s="1239" t="s">
        <v>365</v>
      </c>
      <c r="DUP95" s="1239" t="s">
        <v>365</v>
      </c>
      <c r="DUQ95" s="1239" t="s">
        <v>365</v>
      </c>
      <c r="DUR95" s="1239" t="s">
        <v>365</v>
      </c>
      <c r="DUS95" s="1239" t="s">
        <v>365</v>
      </c>
      <c r="DUT95" s="1239" t="s">
        <v>365</v>
      </c>
      <c r="DUU95" s="1239" t="s">
        <v>365</v>
      </c>
      <c r="DUV95" s="1239" t="s">
        <v>365</v>
      </c>
      <c r="DUW95" s="1239" t="s">
        <v>365</v>
      </c>
      <c r="DUX95" s="1239" t="s">
        <v>365</v>
      </c>
      <c r="DUY95" s="1239" t="s">
        <v>365</v>
      </c>
      <c r="DUZ95" s="1239" t="s">
        <v>365</v>
      </c>
      <c r="DVA95" s="1239" t="s">
        <v>365</v>
      </c>
      <c r="DVB95" s="1239" t="s">
        <v>365</v>
      </c>
      <c r="DVC95" s="1239" t="s">
        <v>365</v>
      </c>
      <c r="DVD95" s="1239" t="s">
        <v>365</v>
      </c>
      <c r="DVE95" s="1239" t="s">
        <v>365</v>
      </c>
      <c r="DVF95" s="1239" t="s">
        <v>365</v>
      </c>
      <c r="DVG95" s="1239" t="s">
        <v>365</v>
      </c>
      <c r="DVH95" s="1239" t="s">
        <v>365</v>
      </c>
      <c r="DVI95" s="1239" t="s">
        <v>365</v>
      </c>
      <c r="DVJ95" s="1239" t="s">
        <v>365</v>
      </c>
      <c r="DVK95" s="1239" t="s">
        <v>365</v>
      </c>
      <c r="DVL95" s="1239" t="s">
        <v>365</v>
      </c>
      <c r="DVM95" s="1239" t="s">
        <v>365</v>
      </c>
      <c r="DVN95" s="1239" t="s">
        <v>365</v>
      </c>
      <c r="DVO95" s="1239" t="s">
        <v>365</v>
      </c>
      <c r="DVP95" s="1239" t="s">
        <v>365</v>
      </c>
      <c r="DVQ95" s="1239" t="s">
        <v>365</v>
      </c>
      <c r="DVR95" s="1239" t="s">
        <v>365</v>
      </c>
      <c r="DVS95" s="1239" t="s">
        <v>365</v>
      </c>
      <c r="DVT95" s="1239" t="s">
        <v>365</v>
      </c>
      <c r="DVU95" s="1239" t="s">
        <v>365</v>
      </c>
      <c r="DVV95" s="1239" t="s">
        <v>365</v>
      </c>
      <c r="DVW95" s="1239" t="s">
        <v>365</v>
      </c>
      <c r="DVX95" s="1239" t="s">
        <v>365</v>
      </c>
      <c r="DVY95" s="1239" t="s">
        <v>365</v>
      </c>
      <c r="DVZ95" s="1239" t="s">
        <v>365</v>
      </c>
      <c r="DWA95" s="1239" t="s">
        <v>365</v>
      </c>
      <c r="DWB95" s="1239" t="s">
        <v>365</v>
      </c>
      <c r="DWC95" s="1239" t="s">
        <v>365</v>
      </c>
      <c r="DWD95" s="1239" t="s">
        <v>365</v>
      </c>
      <c r="DWE95" s="1239" t="s">
        <v>365</v>
      </c>
      <c r="DWF95" s="1239" t="s">
        <v>365</v>
      </c>
      <c r="DWG95" s="1239" t="s">
        <v>365</v>
      </c>
      <c r="DWH95" s="1239" t="s">
        <v>365</v>
      </c>
      <c r="DWI95" s="1239" t="s">
        <v>365</v>
      </c>
      <c r="DWJ95" s="1239" t="s">
        <v>365</v>
      </c>
      <c r="DWK95" s="1239" t="s">
        <v>365</v>
      </c>
      <c r="DWL95" s="1239" t="s">
        <v>365</v>
      </c>
      <c r="DWM95" s="1239" t="s">
        <v>365</v>
      </c>
      <c r="DWN95" s="1239" t="s">
        <v>365</v>
      </c>
      <c r="DWO95" s="1239" t="s">
        <v>365</v>
      </c>
      <c r="DWP95" s="1239" t="s">
        <v>365</v>
      </c>
      <c r="DWQ95" s="1239" t="s">
        <v>365</v>
      </c>
      <c r="DWR95" s="1239" t="s">
        <v>365</v>
      </c>
      <c r="DWS95" s="1239" t="s">
        <v>365</v>
      </c>
      <c r="DWT95" s="1239" t="s">
        <v>365</v>
      </c>
      <c r="DWU95" s="1239" t="s">
        <v>365</v>
      </c>
      <c r="DWV95" s="1239" t="s">
        <v>365</v>
      </c>
      <c r="DWW95" s="1239" t="s">
        <v>365</v>
      </c>
      <c r="DWX95" s="1239" t="s">
        <v>365</v>
      </c>
      <c r="DWY95" s="1239" t="s">
        <v>365</v>
      </c>
      <c r="DWZ95" s="1239" t="s">
        <v>365</v>
      </c>
      <c r="DXA95" s="1239" t="s">
        <v>365</v>
      </c>
      <c r="DXB95" s="1239" t="s">
        <v>365</v>
      </c>
      <c r="DXC95" s="1239" t="s">
        <v>365</v>
      </c>
      <c r="DXD95" s="1239" t="s">
        <v>365</v>
      </c>
      <c r="DXE95" s="1239" t="s">
        <v>365</v>
      </c>
      <c r="DXF95" s="1239" t="s">
        <v>365</v>
      </c>
      <c r="DXG95" s="1239" t="s">
        <v>365</v>
      </c>
      <c r="DXH95" s="1239" t="s">
        <v>365</v>
      </c>
      <c r="DXI95" s="1239" t="s">
        <v>365</v>
      </c>
      <c r="DXJ95" s="1239" t="s">
        <v>365</v>
      </c>
      <c r="DXK95" s="1239" t="s">
        <v>365</v>
      </c>
      <c r="DXL95" s="1239" t="s">
        <v>365</v>
      </c>
      <c r="DXM95" s="1239" t="s">
        <v>365</v>
      </c>
      <c r="DXN95" s="1239" t="s">
        <v>365</v>
      </c>
      <c r="DXO95" s="1239" t="s">
        <v>365</v>
      </c>
      <c r="DXP95" s="1239" t="s">
        <v>365</v>
      </c>
      <c r="DXQ95" s="1239" t="s">
        <v>365</v>
      </c>
      <c r="DXR95" s="1239" t="s">
        <v>365</v>
      </c>
      <c r="DXS95" s="1239" t="s">
        <v>365</v>
      </c>
      <c r="DXT95" s="1239" t="s">
        <v>365</v>
      </c>
      <c r="DXU95" s="1239" t="s">
        <v>365</v>
      </c>
      <c r="DXV95" s="1239" t="s">
        <v>365</v>
      </c>
      <c r="DXW95" s="1239" t="s">
        <v>365</v>
      </c>
      <c r="DXX95" s="1239" t="s">
        <v>365</v>
      </c>
      <c r="DXY95" s="1239" t="s">
        <v>365</v>
      </c>
      <c r="DXZ95" s="1239" t="s">
        <v>365</v>
      </c>
      <c r="DYA95" s="1239" t="s">
        <v>365</v>
      </c>
      <c r="DYB95" s="1239" t="s">
        <v>365</v>
      </c>
      <c r="DYC95" s="1239" t="s">
        <v>365</v>
      </c>
      <c r="DYD95" s="1239" t="s">
        <v>365</v>
      </c>
      <c r="DYE95" s="1239" t="s">
        <v>365</v>
      </c>
      <c r="DYF95" s="1239" t="s">
        <v>365</v>
      </c>
      <c r="DYG95" s="1239" t="s">
        <v>365</v>
      </c>
      <c r="DYH95" s="1239" t="s">
        <v>365</v>
      </c>
      <c r="DYI95" s="1239" t="s">
        <v>365</v>
      </c>
      <c r="DYJ95" s="1239" t="s">
        <v>365</v>
      </c>
      <c r="DYK95" s="1239" t="s">
        <v>365</v>
      </c>
      <c r="DYL95" s="1239" t="s">
        <v>365</v>
      </c>
      <c r="DYM95" s="1239" t="s">
        <v>365</v>
      </c>
      <c r="DYN95" s="1239" t="s">
        <v>365</v>
      </c>
      <c r="DYO95" s="1239" t="s">
        <v>365</v>
      </c>
      <c r="DYP95" s="1239" t="s">
        <v>365</v>
      </c>
      <c r="DYQ95" s="1239" t="s">
        <v>365</v>
      </c>
      <c r="DYR95" s="1239" t="s">
        <v>365</v>
      </c>
      <c r="DYS95" s="1239" t="s">
        <v>365</v>
      </c>
      <c r="DYT95" s="1239" t="s">
        <v>365</v>
      </c>
      <c r="DYU95" s="1239" t="s">
        <v>365</v>
      </c>
      <c r="DYV95" s="1239" t="s">
        <v>365</v>
      </c>
      <c r="DYW95" s="1239" t="s">
        <v>365</v>
      </c>
      <c r="DYX95" s="1239" t="s">
        <v>365</v>
      </c>
      <c r="DYY95" s="1239" t="s">
        <v>365</v>
      </c>
      <c r="DYZ95" s="1239" t="s">
        <v>365</v>
      </c>
      <c r="DZA95" s="1239" t="s">
        <v>365</v>
      </c>
      <c r="DZB95" s="1239" t="s">
        <v>365</v>
      </c>
      <c r="DZC95" s="1239" t="s">
        <v>365</v>
      </c>
      <c r="DZD95" s="1239" t="s">
        <v>365</v>
      </c>
      <c r="DZE95" s="1239" t="s">
        <v>365</v>
      </c>
      <c r="DZF95" s="1239" t="s">
        <v>365</v>
      </c>
      <c r="DZG95" s="1239" t="s">
        <v>365</v>
      </c>
      <c r="DZH95" s="1239" t="s">
        <v>365</v>
      </c>
      <c r="DZI95" s="1239" t="s">
        <v>365</v>
      </c>
      <c r="DZJ95" s="1239" t="s">
        <v>365</v>
      </c>
      <c r="DZK95" s="1239" t="s">
        <v>365</v>
      </c>
      <c r="DZL95" s="1239" t="s">
        <v>365</v>
      </c>
      <c r="DZM95" s="1239" t="s">
        <v>365</v>
      </c>
      <c r="DZN95" s="1239" t="s">
        <v>365</v>
      </c>
      <c r="DZO95" s="1239" t="s">
        <v>365</v>
      </c>
      <c r="DZP95" s="1239" t="s">
        <v>365</v>
      </c>
      <c r="DZQ95" s="1239" t="s">
        <v>365</v>
      </c>
      <c r="DZR95" s="1239" t="s">
        <v>365</v>
      </c>
      <c r="DZS95" s="1239" t="s">
        <v>365</v>
      </c>
      <c r="DZT95" s="1239" t="s">
        <v>365</v>
      </c>
      <c r="DZU95" s="1239" t="s">
        <v>365</v>
      </c>
      <c r="DZV95" s="1239" t="s">
        <v>365</v>
      </c>
      <c r="DZW95" s="1239" t="s">
        <v>365</v>
      </c>
      <c r="DZX95" s="1239" t="s">
        <v>365</v>
      </c>
      <c r="DZY95" s="1239" t="s">
        <v>365</v>
      </c>
      <c r="DZZ95" s="1239" t="s">
        <v>365</v>
      </c>
      <c r="EAA95" s="1239" t="s">
        <v>365</v>
      </c>
      <c r="EAB95" s="1239" t="s">
        <v>365</v>
      </c>
      <c r="EAC95" s="1239" t="s">
        <v>365</v>
      </c>
      <c r="EAD95" s="1239" t="s">
        <v>365</v>
      </c>
      <c r="EAE95" s="1239" t="s">
        <v>365</v>
      </c>
      <c r="EAF95" s="1239" t="s">
        <v>365</v>
      </c>
      <c r="EAG95" s="1239" t="s">
        <v>365</v>
      </c>
      <c r="EAH95" s="1239" t="s">
        <v>365</v>
      </c>
      <c r="EAI95" s="1239" t="s">
        <v>365</v>
      </c>
      <c r="EAJ95" s="1239" t="s">
        <v>365</v>
      </c>
      <c r="EAK95" s="1239" t="s">
        <v>365</v>
      </c>
      <c r="EAL95" s="1239" t="s">
        <v>365</v>
      </c>
      <c r="EAM95" s="1239" t="s">
        <v>365</v>
      </c>
      <c r="EAN95" s="1239" t="s">
        <v>365</v>
      </c>
      <c r="EAO95" s="1239" t="s">
        <v>365</v>
      </c>
      <c r="EAP95" s="1239" t="s">
        <v>365</v>
      </c>
      <c r="EAQ95" s="1239" t="s">
        <v>365</v>
      </c>
      <c r="EAR95" s="1239" t="s">
        <v>365</v>
      </c>
      <c r="EAS95" s="1239" t="s">
        <v>365</v>
      </c>
      <c r="EAT95" s="1239" t="s">
        <v>365</v>
      </c>
      <c r="EAU95" s="1239" t="s">
        <v>365</v>
      </c>
      <c r="EAV95" s="1239" t="s">
        <v>365</v>
      </c>
      <c r="EAW95" s="1239" t="s">
        <v>365</v>
      </c>
      <c r="EAX95" s="1239" t="s">
        <v>365</v>
      </c>
      <c r="EAY95" s="1239" t="s">
        <v>365</v>
      </c>
      <c r="EAZ95" s="1239" t="s">
        <v>365</v>
      </c>
      <c r="EBA95" s="1239" t="s">
        <v>365</v>
      </c>
      <c r="EBB95" s="1239" t="s">
        <v>365</v>
      </c>
      <c r="EBC95" s="1239" t="s">
        <v>365</v>
      </c>
      <c r="EBD95" s="1239" t="s">
        <v>365</v>
      </c>
      <c r="EBE95" s="1239" t="s">
        <v>365</v>
      </c>
      <c r="EBF95" s="1239" t="s">
        <v>365</v>
      </c>
      <c r="EBG95" s="1239" t="s">
        <v>365</v>
      </c>
      <c r="EBH95" s="1239" t="s">
        <v>365</v>
      </c>
      <c r="EBI95" s="1239" t="s">
        <v>365</v>
      </c>
      <c r="EBJ95" s="1239" t="s">
        <v>365</v>
      </c>
      <c r="EBK95" s="1239" t="s">
        <v>365</v>
      </c>
      <c r="EBL95" s="1239" t="s">
        <v>365</v>
      </c>
      <c r="EBM95" s="1239" t="s">
        <v>365</v>
      </c>
      <c r="EBN95" s="1239" t="s">
        <v>365</v>
      </c>
      <c r="EBO95" s="1239" t="s">
        <v>365</v>
      </c>
      <c r="EBP95" s="1239" t="s">
        <v>365</v>
      </c>
      <c r="EBQ95" s="1239" t="s">
        <v>365</v>
      </c>
      <c r="EBR95" s="1239" t="s">
        <v>365</v>
      </c>
      <c r="EBS95" s="1239" t="s">
        <v>365</v>
      </c>
      <c r="EBT95" s="1239" t="s">
        <v>365</v>
      </c>
      <c r="EBU95" s="1239" t="s">
        <v>365</v>
      </c>
      <c r="EBV95" s="1239" t="s">
        <v>365</v>
      </c>
      <c r="EBW95" s="1239" t="s">
        <v>365</v>
      </c>
      <c r="EBX95" s="1239" t="s">
        <v>365</v>
      </c>
      <c r="EBY95" s="1239" t="s">
        <v>365</v>
      </c>
      <c r="EBZ95" s="1239" t="s">
        <v>365</v>
      </c>
      <c r="ECA95" s="1239" t="s">
        <v>365</v>
      </c>
      <c r="ECB95" s="1239" t="s">
        <v>365</v>
      </c>
      <c r="ECC95" s="1239" t="s">
        <v>365</v>
      </c>
      <c r="ECD95" s="1239" t="s">
        <v>365</v>
      </c>
      <c r="ECE95" s="1239" t="s">
        <v>365</v>
      </c>
      <c r="ECF95" s="1239" t="s">
        <v>365</v>
      </c>
      <c r="ECG95" s="1239" t="s">
        <v>365</v>
      </c>
      <c r="ECH95" s="1239" t="s">
        <v>365</v>
      </c>
      <c r="ECI95" s="1239" t="s">
        <v>365</v>
      </c>
      <c r="ECJ95" s="1239" t="s">
        <v>365</v>
      </c>
      <c r="ECK95" s="1239" t="s">
        <v>365</v>
      </c>
      <c r="ECL95" s="1239" t="s">
        <v>365</v>
      </c>
      <c r="ECM95" s="1239" t="s">
        <v>365</v>
      </c>
      <c r="ECN95" s="1239" t="s">
        <v>365</v>
      </c>
      <c r="ECO95" s="1239" t="s">
        <v>365</v>
      </c>
      <c r="ECP95" s="1239" t="s">
        <v>365</v>
      </c>
      <c r="ECQ95" s="1239" t="s">
        <v>365</v>
      </c>
      <c r="ECR95" s="1239" t="s">
        <v>365</v>
      </c>
      <c r="ECS95" s="1239" t="s">
        <v>365</v>
      </c>
      <c r="ECT95" s="1239" t="s">
        <v>365</v>
      </c>
      <c r="ECU95" s="1239" t="s">
        <v>365</v>
      </c>
      <c r="ECV95" s="1239" t="s">
        <v>365</v>
      </c>
      <c r="ECW95" s="1239" t="s">
        <v>365</v>
      </c>
      <c r="ECX95" s="1239" t="s">
        <v>365</v>
      </c>
      <c r="ECY95" s="1239" t="s">
        <v>365</v>
      </c>
      <c r="ECZ95" s="1239" t="s">
        <v>365</v>
      </c>
      <c r="EDA95" s="1239" t="s">
        <v>365</v>
      </c>
      <c r="EDB95" s="1239" t="s">
        <v>365</v>
      </c>
      <c r="EDC95" s="1239" t="s">
        <v>365</v>
      </c>
      <c r="EDD95" s="1239" t="s">
        <v>365</v>
      </c>
      <c r="EDE95" s="1239" t="s">
        <v>365</v>
      </c>
      <c r="EDF95" s="1239" t="s">
        <v>365</v>
      </c>
      <c r="EDG95" s="1239" t="s">
        <v>365</v>
      </c>
      <c r="EDH95" s="1239" t="s">
        <v>365</v>
      </c>
      <c r="EDI95" s="1239" t="s">
        <v>365</v>
      </c>
      <c r="EDJ95" s="1239" t="s">
        <v>365</v>
      </c>
      <c r="EDK95" s="1239" t="s">
        <v>365</v>
      </c>
      <c r="EDL95" s="1239" t="s">
        <v>365</v>
      </c>
      <c r="EDM95" s="1239" t="s">
        <v>365</v>
      </c>
      <c r="EDN95" s="1239" t="s">
        <v>365</v>
      </c>
      <c r="EDO95" s="1239" t="s">
        <v>365</v>
      </c>
      <c r="EDP95" s="1239" t="s">
        <v>365</v>
      </c>
      <c r="EDQ95" s="1239" t="s">
        <v>365</v>
      </c>
      <c r="EDR95" s="1239" t="s">
        <v>365</v>
      </c>
      <c r="EDS95" s="1239" t="s">
        <v>365</v>
      </c>
      <c r="EDT95" s="1239" t="s">
        <v>365</v>
      </c>
      <c r="EDU95" s="1239" t="s">
        <v>365</v>
      </c>
      <c r="EDV95" s="1239" t="s">
        <v>365</v>
      </c>
      <c r="EDW95" s="1239" t="s">
        <v>365</v>
      </c>
      <c r="EDX95" s="1239" t="s">
        <v>365</v>
      </c>
      <c r="EDY95" s="1239" t="s">
        <v>365</v>
      </c>
      <c r="EDZ95" s="1239" t="s">
        <v>365</v>
      </c>
      <c r="EEA95" s="1239" t="s">
        <v>365</v>
      </c>
      <c r="EEB95" s="1239" t="s">
        <v>365</v>
      </c>
      <c r="EEC95" s="1239" t="s">
        <v>365</v>
      </c>
      <c r="EED95" s="1239" t="s">
        <v>365</v>
      </c>
      <c r="EEE95" s="1239" t="s">
        <v>365</v>
      </c>
      <c r="EEF95" s="1239" t="s">
        <v>365</v>
      </c>
      <c r="EEG95" s="1239" t="s">
        <v>365</v>
      </c>
      <c r="EEH95" s="1239" t="s">
        <v>365</v>
      </c>
      <c r="EEI95" s="1239" t="s">
        <v>365</v>
      </c>
      <c r="EEJ95" s="1239" t="s">
        <v>365</v>
      </c>
      <c r="EEK95" s="1239" t="s">
        <v>365</v>
      </c>
      <c r="EEL95" s="1239" t="s">
        <v>365</v>
      </c>
      <c r="EEM95" s="1239" t="s">
        <v>365</v>
      </c>
      <c r="EEN95" s="1239" t="s">
        <v>365</v>
      </c>
      <c r="EEO95" s="1239" t="s">
        <v>365</v>
      </c>
      <c r="EEP95" s="1239" t="s">
        <v>365</v>
      </c>
      <c r="EEQ95" s="1239" t="s">
        <v>365</v>
      </c>
      <c r="EER95" s="1239" t="s">
        <v>365</v>
      </c>
      <c r="EES95" s="1239" t="s">
        <v>365</v>
      </c>
      <c r="EET95" s="1239" t="s">
        <v>365</v>
      </c>
      <c r="EEU95" s="1239" t="s">
        <v>365</v>
      </c>
      <c r="EEV95" s="1239" t="s">
        <v>365</v>
      </c>
      <c r="EEW95" s="1239" t="s">
        <v>365</v>
      </c>
      <c r="EEX95" s="1239" t="s">
        <v>365</v>
      </c>
      <c r="EEY95" s="1239" t="s">
        <v>365</v>
      </c>
      <c r="EEZ95" s="1239" t="s">
        <v>365</v>
      </c>
      <c r="EFA95" s="1239" t="s">
        <v>365</v>
      </c>
      <c r="EFB95" s="1239" t="s">
        <v>365</v>
      </c>
      <c r="EFC95" s="1239" t="s">
        <v>365</v>
      </c>
      <c r="EFD95" s="1239" t="s">
        <v>365</v>
      </c>
      <c r="EFE95" s="1239" t="s">
        <v>365</v>
      </c>
      <c r="EFF95" s="1239" t="s">
        <v>365</v>
      </c>
      <c r="EFG95" s="1239" t="s">
        <v>365</v>
      </c>
      <c r="EFH95" s="1239" t="s">
        <v>365</v>
      </c>
      <c r="EFI95" s="1239" t="s">
        <v>365</v>
      </c>
      <c r="EFJ95" s="1239" t="s">
        <v>365</v>
      </c>
      <c r="EFK95" s="1239" t="s">
        <v>365</v>
      </c>
      <c r="EFL95" s="1239" t="s">
        <v>365</v>
      </c>
      <c r="EFM95" s="1239" t="s">
        <v>365</v>
      </c>
      <c r="EFN95" s="1239" t="s">
        <v>365</v>
      </c>
      <c r="EFO95" s="1239" t="s">
        <v>365</v>
      </c>
      <c r="EFP95" s="1239" t="s">
        <v>365</v>
      </c>
      <c r="EFQ95" s="1239" t="s">
        <v>365</v>
      </c>
      <c r="EFR95" s="1239" t="s">
        <v>365</v>
      </c>
      <c r="EFS95" s="1239" t="s">
        <v>365</v>
      </c>
      <c r="EFT95" s="1239" t="s">
        <v>365</v>
      </c>
      <c r="EFU95" s="1239" t="s">
        <v>365</v>
      </c>
      <c r="EFV95" s="1239" t="s">
        <v>365</v>
      </c>
      <c r="EFW95" s="1239" t="s">
        <v>365</v>
      </c>
      <c r="EFX95" s="1239" t="s">
        <v>365</v>
      </c>
      <c r="EFY95" s="1239" t="s">
        <v>365</v>
      </c>
      <c r="EFZ95" s="1239" t="s">
        <v>365</v>
      </c>
      <c r="EGA95" s="1239" t="s">
        <v>365</v>
      </c>
      <c r="EGB95" s="1239" t="s">
        <v>365</v>
      </c>
      <c r="EGC95" s="1239" t="s">
        <v>365</v>
      </c>
      <c r="EGD95" s="1239" t="s">
        <v>365</v>
      </c>
      <c r="EGE95" s="1239" t="s">
        <v>365</v>
      </c>
      <c r="EGF95" s="1239" t="s">
        <v>365</v>
      </c>
      <c r="EGG95" s="1239" t="s">
        <v>365</v>
      </c>
      <c r="EGH95" s="1239" t="s">
        <v>365</v>
      </c>
      <c r="EGI95" s="1239" t="s">
        <v>365</v>
      </c>
      <c r="EGJ95" s="1239" t="s">
        <v>365</v>
      </c>
      <c r="EGK95" s="1239" t="s">
        <v>365</v>
      </c>
      <c r="EGL95" s="1239" t="s">
        <v>365</v>
      </c>
      <c r="EGM95" s="1239" t="s">
        <v>365</v>
      </c>
      <c r="EGN95" s="1239" t="s">
        <v>365</v>
      </c>
      <c r="EGO95" s="1239" t="s">
        <v>365</v>
      </c>
      <c r="EGP95" s="1239" t="s">
        <v>365</v>
      </c>
      <c r="EGQ95" s="1239" t="s">
        <v>365</v>
      </c>
      <c r="EGR95" s="1239" t="s">
        <v>365</v>
      </c>
      <c r="EGS95" s="1239" t="s">
        <v>365</v>
      </c>
      <c r="EGT95" s="1239" t="s">
        <v>365</v>
      </c>
      <c r="EGU95" s="1239" t="s">
        <v>365</v>
      </c>
      <c r="EGV95" s="1239" t="s">
        <v>365</v>
      </c>
      <c r="EGW95" s="1239" t="s">
        <v>365</v>
      </c>
      <c r="EGX95" s="1239" t="s">
        <v>365</v>
      </c>
      <c r="EGY95" s="1239" t="s">
        <v>365</v>
      </c>
      <c r="EGZ95" s="1239" t="s">
        <v>365</v>
      </c>
      <c r="EHA95" s="1239" t="s">
        <v>365</v>
      </c>
      <c r="EHB95" s="1239" t="s">
        <v>365</v>
      </c>
      <c r="EHC95" s="1239" t="s">
        <v>365</v>
      </c>
      <c r="EHD95" s="1239" t="s">
        <v>365</v>
      </c>
      <c r="EHE95" s="1239" t="s">
        <v>365</v>
      </c>
      <c r="EHF95" s="1239" t="s">
        <v>365</v>
      </c>
      <c r="EHG95" s="1239" t="s">
        <v>365</v>
      </c>
      <c r="EHH95" s="1239" t="s">
        <v>365</v>
      </c>
      <c r="EHI95" s="1239" t="s">
        <v>365</v>
      </c>
      <c r="EHJ95" s="1239" t="s">
        <v>365</v>
      </c>
      <c r="EHK95" s="1239" t="s">
        <v>365</v>
      </c>
      <c r="EHL95" s="1239" t="s">
        <v>365</v>
      </c>
      <c r="EHM95" s="1239" t="s">
        <v>365</v>
      </c>
      <c r="EHN95" s="1239" t="s">
        <v>365</v>
      </c>
      <c r="EHO95" s="1239" t="s">
        <v>365</v>
      </c>
      <c r="EHP95" s="1239" t="s">
        <v>365</v>
      </c>
      <c r="EHQ95" s="1239" t="s">
        <v>365</v>
      </c>
      <c r="EHR95" s="1239" t="s">
        <v>365</v>
      </c>
      <c r="EHS95" s="1239" t="s">
        <v>365</v>
      </c>
      <c r="EHT95" s="1239" t="s">
        <v>365</v>
      </c>
      <c r="EHU95" s="1239" t="s">
        <v>365</v>
      </c>
      <c r="EHV95" s="1239" t="s">
        <v>365</v>
      </c>
      <c r="EHW95" s="1239" t="s">
        <v>365</v>
      </c>
      <c r="EHX95" s="1239" t="s">
        <v>365</v>
      </c>
      <c r="EHY95" s="1239" t="s">
        <v>365</v>
      </c>
      <c r="EHZ95" s="1239" t="s">
        <v>365</v>
      </c>
      <c r="EIA95" s="1239" t="s">
        <v>365</v>
      </c>
      <c r="EIB95" s="1239" t="s">
        <v>365</v>
      </c>
      <c r="EIC95" s="1239" t="s">
        <v>365</v>
      </c>
      <c r="EID95" s="1239" t="s">
        <v>365</v>
      </c>
      <c r="EIE95" s="1239" t="s">
        <v>365</v>
      </c>
      <c r="EIF95" s="1239" t="s">
        <v>365</v>
      </c>
      <c r="EIG95" s="1239" t="s">
        <v>365</v>
      </c>
      <c r="EIH95" s="1239" t="s">
        <v>365</v>
      </c>
      <c r="EII95" s="1239" t="s">
        <v>365</v>
      </c>
      <c r="EIJ95" s="1239" t="s">
        <v>365</v>
      </c>
      <c r="EIK95" s="1239" t="s">
        <v>365</v>
      </c>
      <c r="EIL95" s="1239" t="s">
        <v>365</v>
      </c>
      <c r="EIM95" s="1239" t="s">
        <v>365</v>
      </c>
      <c r="EIN95" s="1239" t="s">
        <v>365</v>
      </c>
      <c r="EIO95" s="1239" t="s">
        <v>365</v>
      </c>
      <c r="EIP95" s="1239" t="s">
        <v>365</v>
      </c>
      <c r="EIQ95" s="1239" t="s">
        <v>365</v>
      </c>
      <c r="EIR95" s="1239" t="s">
        <v>365</v>
      </c>
      <c r="EIS95" s="1239" t="s">
        <v>365</v>
      </c>
      <c r="EIT95" s="1239" t="s">
        <v>365</v>
      </c>
      <c r="EIU95" s="1239" t="s">
        <v>365</v>
      </c>
      <c r="EIV95" s="1239" t="s">
        <v>365</v>
      </c>
      <c r="EIW95" s="1239" t="s">
        <v>365</v>
      </c>
      <c r="EIX95" s="1239" t="s">
        <v>365</v>
      </c>
      <c r="EIY95" s="1239" t="s">
        <v>365</v>
      </c>
      <c r="EIZ95" s="1239" t="s">
        <v>365</v>
      </c>
      <c r="EJA95" s="1239" t="s">
        <v>365</v>
      </c>
      <c r="EJB95" s="1239" t="s">
        <v>365</v>
      </c>
      <c r="EJC95" s="1239" t="s">
        <v>365</v>
      </c>
      <c r="EJD95" s="1239" t="s">
        <v>365</v>
      </c>
      <c r="EJE95" s="1239" t="s">
        <v>365</v>
      </c>
      <c r="EJF95" s="1239" t="s">
        <v>365</v>
      </c>
      <c r="EJG95" s="1239" t="s">
        <v>365</v>
      </c>
      <c r="EJH95" s="1239" t="s">
        <v>365</v>
      </c>
      <c r="EJI95" s="1239" t="s">
        <v>365</v>
      </c>
      <c r="EJJ95" s="1239" t="s">
        <v>365</v>
      </c>
      <c r="EJK95" s="1239" t="s">
        <v>365</v>
      </c>
      <c r="EJL95" s="1239" t="s">
        <v>365</v>
      </c>
      <c r="EJM95" s="1239" t="s">
        <v>365</v>
      </c>
      <c r="EJN95" s="1239" t="s">
        <v>365</v>
      </c>
      <c r="EJO95" s="1239" t="s">
        <v>365</v>
      </c>
      <c r="EJP95" s="1239" t="s">
        <v>365</v>
      </c>
      <c r="EJQ95" s="1239" t="s">
        <v>365</v>
      </c>
      <c r="EJR95" s="1239" t="s">
        <v>365</v>
      </c>
      <c r="EJS95" s="1239" t="s">
        <v>365</v>
      </c>
      <c r="EJT95" s="1239" t="s">
        <v>365</v>
      </c>
      <c r="EJU95" s="1239" t="s">
        <v>365</v>
      </c>
      <c r="EJV95" s="1239" t="s">
        <v>365</v>
      </c>
      <c r="EJW95" s="1239" t="s">
        <v>365</v>
      </c>
      <c r="EJX95" s="1239" t="s">
        <v>365</v>
      </c>
      <c r="EJY95" s="1239" t="s">
        <v>365</v>
      </c>
      <c r="EJZ95" s="1239" t="s">
        <v>365</v>
      </c>
      <c r="EKA95" s="1239" t="s">
        <v>365</v>
      </c>
      <c r="EKB95" s="1239" t="s">
        <v>365</v>
      </c>
      <c r="EKC95" s="1239" t="s">
        <v>365</v>
      </c>
      <c r="EKD95" s="1239" t="s">
        <v>365</v>
      </c>
      <c r="EKE95" s="1239" t="s">
        <v>365</v>
      </c>
      <c r="EKF95" s="1239" t="s">
        <v>365</v>
      </c>
      <c r="EKG95" s="1239" t="s">
        <v>365</v>
      </c>
      <c r="EKH95" s="1239" t="s">
        <v>365</v>
      </c>
      <c r="EKI95" s="1239" t="s">
        <v>365</v>
      </c>
      <c r="EKJ95" s="1239" t="s">
        <v>365</v>
      </c>
      <c r="EKK95" s="1239" t="s">
        <v>365</v>
      </c>
      <c r="EKL95" s="1239" t="s">
        <v>365</v>
      </c>
      <c r="EKM95" s="1239" t="s">
        <v>365</v>
      </c>
      <c r="EKN95" s="1239" t="s">
        <v>365</v>
      </c>
      <c r="EKO95" s="1239" t="s">
        <v>365</v>
      </c>
      <c r="EKP95" s="1239" t="s">
        <v>365</v>
      </c>
      <c r="EKQ95" s="1239" t="s">
        <v>365</v>
      </c>
      <c r="EKR95" s="1239" t="s">
        <v>365</v>
      </c>
      <c r="EKS95" s="1239" t="s">
        <v>365</v>
      </c>
      <c r="EKT95" s="1239" t="s">
        <v>365</v>
      </c>
      <c r="EKU95" s="1239" t="s">
        <v>365</v>
      </c>
      <c r="EKV95" s="1239" t="s">
        <v>365</v>
      </c>
      <c r="EKW95" s="1239" t="s">
        <v>365</v>
      </c>
      <c r="EKX95" s="1239" t="s">
        <v>365</v>
      </c>
      <c r="EKY95" s="1239" t="s">
        <v>365</v>
      </c>
      <c r="EKZ95" s="1239" t="s">
        <v>365</v>
      </c>
      <c r="ELA95" s="1239" t="s">
        <v>365</v>
      </c>
      <c r="ELB95" s="1239" t="s">
        <v>365</v>
      </c>
      <c r="ELC95" s="1239" t="s">
        <v>365</v>
      </c>
      <c r="ELD95" s="1239" t="s">
        <v>365</v>
      </c>
      <c r="ELE95" s="1239" t="s">
        <v>365</v>
      </c>
      <c r="ELF95" s="1239" t="s">
        <v>365</v>
      </c>
      <c r="ELG95" s="1239" t="s">
        <v>365</v>
      </c>
      <c r="ELH95" s="1239" t="s">
        <v>365</v>
      </c>
      <c r="ELI95" s="1239" t="s">
        <v>365</v>
      </c>
      <c r="ELJ95" s="1239" t="s">
        <v>365</v>
      </c>
      <c r="ELK95" s="1239" t="s">
        <v>365</v>
      </c>
      <c r="ELL95" s="1239" t="s">
        <v>365</v>
      </c>
      <c r="ELM95" s="1239" t="s">
        <v>365</v>
      </c>
      <c r="ELN95" s="1239" t="s">
        <v>365</v>
      </c>
      <c r="ELO95" s="1239" t="s">
        <v>365</v>
      </c>
      <c r="ELP95" s="1239" t="s">
        <v>365</v>
      </c>
      <c r="ELQ95" s="1239" t="s">
        <v>365</v>
      </c>
      <c r="ELR95" s="1239" t="s">
        <v>365</v>
      </c>
      <c r="ELS95" s="1239" t="s">
        <v>365</v>
      </c>
      <c r="ELT95" s="1239" t="s">
        <v>365</v>
      </c>
      <c r="ELU95" s="1239" t="s">
        <v>365</v>
      </c>
      <c r="ELV95" s="1239" t="s">
        <v>365</v>
      </c>
      <c r="ELW95" s="1239" t="s">
        <v>365</v>
      </c>
      <c r="ELX95" s="1239" t="s">
        <v>365</v>
      </c>
      <c r="ELY95" s="1239" t="s">
        <v>365</v>
      </c>
      <c r="ELZ95" s="1239" t="s">
        <v>365</v>
      </c>
      <c r="EMA95" s="1239" t="s">
        <v>365</v>
      </c>
      <c r="EMB95" s="1239" t="s">
        <v>365</v>
      </c>
      <c r="EMC95" s="1239" t="s">
        <v>365</v>
      </c>
      <c r="EMD95" s="1239" t="s">
        <v>365</v>
      </c>
      <c r="EME95" s="1239" t="s">
        <v>365</v>
      </c>
      <c r="EMF95" s="1239" t="s">
        <v>365</v>
      </c>
      <c r="EMG95" s="1239" t="s">
        <v>365</v>
      </c>
      <c r="EMH95" s="1239" t="s">
        <v>365</v>
      </c>
      <c r="EMI95" s="1239" t="s">
        <v>365</v>
      </c>
      <c r="EMJ95" s="1239" t="s">
        <v>365</v>
      </c>
      <c r="EMK95" s="1239" t="s">
        <v>365</v>
      </c>
      <c r="EML95" s="1239" t="s">
        <v>365</v>
      </c>
      <c r="EMM95" s="1239" t="s">
        <v>365</v>
      </c>
      <c r="EMN95" s="1239" t="s">
        <v>365</v>
      </c>
      <c r="EMO95" s="1239" t="s">
        <v>365</v>
      </c>
      <c r="EMP95" s="1239" t="s">
        <v>365</v>
      </c>
      <c r="EMQ95" s="1239" t="s">
        <v>365</v>
      </c>
      <c r="EMR95" s="1239" t="s">
        <v>365</v>
      </c>
      <c r="EMS95" s="1239" t="s">
        <v>365</v>
      </c>
      <c r="EMT95" s="1239" t="s">
        <v>365</v>
      </c>
      <c r="EMU95" s="1239" t="s">
        <v>365</v>
      </c>
      <c r="EMV95" s="1239" t="s">
        <v>365</v>
      </c>
      <c r="EMW95" s="1239" t="s">
        <v>365</v>
      </c>
      <c r="EMX95" s="1239" t="s">
        <v>365</v>
      </c>
      <c r="EMY95" s="1239" t="s">
        <v>365</v>
      </c>
      <c r="EMZ95" s="1239" t="s">
        <v>365</v>
      </c>
      <c r="ENA95" s="1239" t="s">
        <v>365</v>
      </c>
      <c r="ENB95" s="1239" t="s">
        <v>365</v>
      </c>
      <c r="ENC95" s="1239" t="s">
        <v>365</v>
      </c>
      <c r="END95" s="1239" t="s">
        <v>365</v>
      </c>
      <c r="ENE95" s="1239" t="s">
        <v>365</v>
      </c>
      <c r="ENF95" s="1239" t="s">
        <v>365</v>
      </c>
      <c r="ENG95" s="1239" t="s">
        <v>365</v>
      </c>
      <c r="ENH95" s="1239" t="s">
        <v>365</v>
      </c>
      <c r="ENI95" s="1239" t="s">
        <v>365</v>
      </c>
      <c r="ENJ95" s="1239" t="s">
        <v>365</v>
      </c>
      <c r="ENK95" s="1239" t="s">
        <v>365</v>
      </c>
      <c r="ENL95" s="1239" t="s">
        <v>365</v>
      </c>
      <c r="ENM95" s="1239" t="s">
        <v>365</v>
      </c>
      <c r="ENN95" s="1239" t="s">
        <v>365</v>
      </c>
      <c r="ENO95" s="1239" t="s">
        <v>365</v>
      </c>
      <c r="ENP95" s="1239" t="s">
        <v>365</v>
      </c>
      <c r="ENQ95" s="1239" t="s">
        <v>365</v>
      </c>
      <c r="ENR95" s="1239" t="s">
        <v>365</v>
      </c>
      <c r="ENS95" s="1239" t="s">
        <v>365</v>
      </c>
      <c r="ENT95" s="1239" t="s">
        <v>365</v>
      </c>
      <c r="ENU95" s="1239" t="s">
        <v>365</v>
      </c>
      <c r="ENV95" s="1239" t="s">
        <v>365</v>
      </c>
      <c r="ENW95" s="1239" t="s">
        <v>365</v>
      </c>
      <c r="ENX95" s="1239" t="s">
        <v>365</v>
      </c>
      <c r="ENY95" s="1239" t="s">
        <v>365</v>
      </c>
      <c r="ENZ95" s="1239" t="s">
        <v>365</v>
      </c>
      <c r="EOA95" s="1239" t="s">
        <v>365</v>
      </c>
      <c r="EOB95" s="1239" t="s">
        <v>365</v>
      </c>
      <c r="EOC95" s="1239" t="s">
        <v>365</v>
      </c>
      <c r="EOD95" s="1239" t="s">
        <v>365</v>
      </c>
      <c r="EOE95" s="1239" t="s">
        <v>365</v>
      </c>
      <c r="EOF95" s="1239" t="s">
        <v>365</v>
      </c>
      <c r="EOG95" s="1239" t="s">
        <v>365</v>
      </c>
      <c r="EOH95" s="1239" t="s">
        <v>365</v>
      </c>
      <c r="EOI95" s="1239" t="s">
        <v>365</v>
      </c>
      <c r="EOJ95" s="1239" t="s">
        <v>365</v>
      </c>
      <c r="EOK95" s="1239" t="s">
        <v>365</v>
      </c>
      <c r="EOL95" s="1239" t="s">
        <v>365</v>
      </c>
      <c r="EOM95" s="1239" t="s">
        <v>365</v>
      </c>
      <c r="EON95" s="1239" t="s">
        <v>365</v>
      </c>
      <c r="EOO95" s="1239" t="s">
        <v>365</v>
      </c>
      <c r="EOP95" s="1239" t="s">
        <v>365</v>
      </c>
      <c r="EOQ95" s="1239" t="s">
        <v>365</v>
      </c>
      <c r="EOR95" s="1239" t="s">
        <v>365</v>
      </c>
      <c r="EOS95" s="1239" t="s">
        <v>365</v>
      </c>
      <c r="EOT95" s="1239" t="s">
        <v>365</v>
      </c>
      <c r="EOU95" s="1239" t="s">
        <v>365</v>
      </c>
      <c r="EOV95" s="1239" t="s">
        <v>365</v>
      </c>
      <c r="EOW95" s="1239" t="s">
        <v>365</v>
      </c>
      <c r="EOX95" s="1239" t="s">
        <v>365</v>
      </c>
      <c r="EOY95" s="1239" t="s">
        <v>365</v>
      </c>
      <c r="EOZ95" s="1239" t="s">
        <v>365</v>
      </c>
      <c r="EPA95" s="1239" t="s">
        <v>365</v>
      </c>
      <c r="EPB95" s="1239" t="s">
        <v>365</v>
      </c>
      <c r="EPC95" s="1239" t="s">
        <v>365</v>
      </c>
      <c r="EPD95" s="1239" t="s">
        <v>365</v>
      </c>
      <c r="EPE95" s="1239" t="s">
        <v>365</v>
      </c>
      <c r="EPF95" s="1239" t="s">
        <v>365</v>
      </c>
      <c r="EPG95" s="1239" t="s">
        <v>365</v>
      </c>
      <c r="EPH95" s="1239" t="s">
        <v>365</v>
      </c>
      <c r="EPI95" s="1239" t="s">
        <v>365</v>
      </c>
      <c r="EPJ95" s="1239" t="s">
        <v>365</v>
      </c>
      <c r="EPK95" s="1239" t="s">
        <v>365</v>
      </c>
      <c r="EPL95" s="1239" t="s">
        <v>365</v>
      </c>
      <c r="EPM95" s="1239" t="s">
        <v>365</v>
      </c>
      <c r="EPN95" s="1239" t="s">
        <v>365</v>
      </c>
      <c r="EPO95" s="1239" t="s">
        <v>365</v>
      </c>
      <c r="EPP95" s="1239" t="s">
        <v>365</v>
      </c>
      <c r="EPQ95" s="1239" t="s">
        <v>365</v>
      </c>
      <c r="EPR95" s="1239" t="s">
        <v>365</v>
      </c>
      <c r="EPS95" s="1239" t="s">
        <v>365</v>
      </c>
      <c r="EPT95" s="1239" t="s">
        <v>365</v>
      </c>
      <c r="EPU95" s="1239" t="s">
        <v>365</v>
      </c>
      <c r="EPV95" s="1239" t="s">
        <v>365</v>
      </c>
      <c r="EPW95" s="1239" t="s">
        <v>365</v>
      </c>
      <c r="EPX95" s="1239" t="s">
        <v>365</v>
      </c>
      <c r="EPY95" s="1239" t="s">
        <v>365</v>
      </c>
      <c r="EPZ95" s="1239" t="s">
        <v>365</v>
      </c>
      <c r="EQA95" s="1239" t="s">
        <v>365</v>
      </c>
      <c r="EQB95" s="1239" t="s">
        <v>365</v>
      </c>
      <c r="EQC95" s="1239" t="s">
        <v>365</v>
      </c>
      <c r="EQD95" s="1239" t="s">
        <v>365</v>
      </c>
      <c r="EQE95" s="1239" t="s">
        <v>365</v>
      </c>
      <c r="EQF95" s="1239" t="s">
        <v>365</v>
      </c>
      <c r="EQG95" s="1239" t="s">
        <v>365</v>
      </c>
      <c r="EQH95" s="1239" t="s">
        <v>365</v>
      </c>
      <c r="EQI95" s="1239" t="s">
        <v>365</v>
      </c>
      <c r="EQJ95" s="1239" t="s">
        <v>365</v>
      </c>
      <c r="EQK95" s="1239" t="s">
        <v>365</v>
      </c>
      <c r="EQL95" s="1239" t="s">
        <v>365</v>
      </c>
      <c r="EQM95" s="1239" t="s">
        <v>365</v>
      </c>
      <c r="EQN95" s="1239" t="s">
        <v>365</v>
      </c>
      <c r="EQO95" s="1239" t="s">
        <v>365</v>
      </c>
      <c r="EQP95" s="1239" t="s">
        <v>365</v>
      </c>
      <c r="EQQ95" s="1239" t="s">
        <v>365</v>
      </c>
      <c r="EQR95" s="1239" t="s">
        <v>365</v>
      </c>
      <c r="EQS95" s="1239" t="s">
        <v>365</v>
      </c>
      <c r="EQT95" s="1239" t="s">
        <v>365</v>
      </c>
      <c r="EQU95" s="1239" t="s">
        <v>365</v>
      </c>
      <c r="EQV95" s="1239" t="s">
        <v>365</v>
      </c>
      <c r="EQW95" s="1239" t="s">
        <v>365</v>
      </c>
      <c r="EQX95" s="1239" t="s">
        <v>365</v>
      </c>
      <c r="EQY95" s="1239" t="s">
        <v>365</v>
      </c>
      <c r="EQZ95" s="1239" t="s">
        <v>365</v>
      </c>
      <c r="ERA95" s="1239" t="s">
        <v>365</v>
      </c>
      <c r="ERB95" s="1239" t="s">
        <v>365</v>
      </c>
      <c r="ERC95" s="1239" t="s">
        <v>365</v>
      </c>
      <c r="ERD95" s="1239" t="s">
        <v>365</v>
      </c>
      <c r="ERE95" s="1239" t="s">
        <v>365</v>
      </c>
      <c r="ERF95" s="1239" t="s">
        <v>365</v>
      </c>
      <c r="ERG95" s="1239" t="s">
        <v>365</v>
      </c>
      <c r="ERH95" s="1239" t="s">
        <v>365</v>
      </c>
      <c r="ERI95" s="1239" t="s">
        <v>365</v>
      </c>
      <c r="ERJ95" s="1239" t="s">
        <v>365</v>
      </c>
      <c r="ERK95" s="1239" t="s">
        <v>365</v>
      </c>
      <c r="ERL95" s="1239" t="s">
        <v>365</v>
      </c>
      <c r="ERM95" s="1239" t="s">
        <v>365</v>
      </c>
      <c r="ERN95" s="1239" t="s">
        <v>365</v>
      </c>
      <c r="ERO95" s="1239" t="s">
        <v>365</v>
      </c>
      <c r="ERP95" s="1239" t="s">
        <v>365</v>
      </c>
      <c r="ERQ95" s="1239" t="s">
        <v>365</v>
      </c>
      <c r="ERR95" s="1239" t="s">
        <v>365</v>
      </c>
      <c r="ERS95" s="1239" t="s">
        <v>365</v>
      </c>
      <c r="ERT95" s="1239" t="s">
        <v>365</v>
      </c>
      <c r="ERU95" s="1239" t="s">
        <v>365</v>
      </c>
      <c r="ERV95" s="1239" t="s">
        <v>365</v>
      </c>
      <c r="ERW95" s="1239" t="s">
        <v>365</v>
      </c>
      <c r="ERX95" s="1239" t="s">
        <v>365</v>
      </c>
      <c r="ERY95" s="1239" t="s">
        <v>365</v>
      </c>
      <c r="ERZ95" s="1239" t="s">
        <v>365</v>
      </c>
      <c r="ESA95" s="1239" t="s">
        <v>365</v>
      </c>
      <c r="ESB95" s="1239" t="s">
        <v>365</v>
      </c>
      <c r="ESC95" s="1239" t="s">
        <v>365</v>
      </c>
      <c r="ESD95" s="1239" t="s">
        <v>365</v>
      </c>
      <c r="ESE95" s="1239" t="s">
        <v>365</v>
      </c>
      <c r="ESF95" s="1239" t="s">
        <v>365</v>
      </c>
      <c r="ESG95" s="1239" t="s">
        <v>365</v>
      </c>
      <c r="ESH95" s="1239" t="s">
        <v>365</v>
      </c>
      <c r="ESI95" s="1239" t="s">
        <v>365</v>
      </c>
      <c r="ESJ95" s="1239" t="s">
        <v>365</v>
      </c>
      <c r="ESK95" s="1239" t="s">
        <v>365</v>
      </c>
      <c r="ESL95" s="1239" t="s">
        <v>365</v>
      </c>
      <c r="ESM95" s="1239" t="s">
        <v>365</v>
      </c>
      <c r="ESN95" s="1239" t="s">
        <v>365</v>
      </c>
      <c r="ESO95" s="1239" t="s">
        <v>365</v>
      </c>
      <c r="ESP95" s="1239" t="s">
        <v>365</v>
      </c>
      <c r="ESQ95" s="1239" t="s">
        <v>365</v>
      </c>
      <c r="ESR95" s="1239" t="s">
        <v>365</v>
      </c>
      <c r="ESS95" s="1239" t="s">
        <v>365</v>
      </c>
      <c r="EST95" s="1239" t="s">
        <v>365</v>
      </c>
      <c r="ESU95" s="1239" t="s">
        <v>365</v>
      </c>
      <c r="ESV95" s="1239" t="s">
        <v>365</v>
      </c>
      <c r="ESW95" s="1239" t="s">
        <v>365</v>
      </c>
      <c r="ESX95" s="1239" t="s">
        <v>365</v>
      </c>
      <c r="ESY95" s="1239" t="s">
        <v>365</v>
      </c>
      <c r="ESZ95" s="1239" t="s">
        <v>365</v>
      </c>
      <c r="ETA95" s="1239" t="s">
        <v>365</v>
      </c>
      <c r="ETB95" s="1239" t="s">
        <v>365</v>
      </c>
      <c r="ETC95" s="1239" t="s">
        <v>365</v>
      </c>
      <c r="ETD95" s="1239" t="s">
        <v>365</v>
      </c>
      <c r="ETE95" s="1239" t="s">
        <v>365</v>
      </c>
      <c r="ETF95" s="1239" t="s">
        <v>365</v>
      </c>
      <c r="ETG95" s="1239" t="s">
        <v>365</v>
      </c>
      <c r="ETH95" s="1239" t="s">
        <v>365</v>
      </c>
      <c r="ETI95" s="1239" t="s">
        <v>365</v>
      </c>
      <c r="ETJ95" s="1239" t="s">
        <v>365</v>
      </c>
      <c r="ETK95" s="1239" t="s">
        <v>365</v>
      </c>
      <c r="ETL95" s="1239" t="s">
        <v>365</v>
      </c>
      <c r="ETM95" s="1239" t="s">
        <v>365</v>
      </c>
      <c r="ETN95" s="1239" t="s">
        <v>365</v>
      </c>
      <c r="ETO95" s="1239" t="s">
        <v>365</v>
      </c>
      <c r="ETP95" s="1239" t="s">
        <v>365</v>
      </c>
      <c r="ETQ95" s="1239" t="s">
        <v>365</v>
      </c>
      <c r="ETR95" s="1239" t="s">
        <v>365</v>
      </c>
      <c r="ETS95" s="1239" t="s">
        <v>365</v>
      </c>
      <c r="ETT95" s="1239" t="s">
        <v>365</v>
      </c>
      <c r="ETU95" s="1239" t="s">
        <v>365</v>
      </c>
      <c r="ETV95" s="1239" t="s">
        <v>365</v>
      </c>
      <c r="ETW95" s="1239" t="s">
        <v>365</v>
      </c>
      <c r="ETX95" s="1239" t="s">
        <v>365</v>
      </c>
      <c r="ETY95" s="1239" t="s">
        <v>365</v>
      </c>
      <c r="ETZ95" s="1239" t="s">
        <v>365</v>
      </c>
      <c r="EUA95" s="1239" t="s">
        <v>365</v>
      </c>
      <c r="EUB95" s="1239" t="s">
        <v>365</v>
      </c>
      <c r="EUC95" s="1239" t="s">
        <v>365</v>
      </c>
      <c r="EUD95" s="1239" t="s">
        <v>365</v>
      </c>
      <c r="EUE95" s="1239" t="s">
        <v>365</v>
      </c>
      <c r="EUF95" s="1239" t="s">
        <v>365</v>
      </c>
      <c r="EUG95" s="1239" t="s">
        <v>365</v>
      </c>
      <c r="EUH95" s="1239" t="s">
        <v>365</v>
      </c>
      <c r="EUI95" s="1239" t="s">
        <v>365</v>
      </c>
      <c r="EUJ95" s="1239" t="s">
        <v>365</v>
      </c>
      <c r="EUK95" s="1239" t="s">
        <v>365</v>
      </c>
      <c r="EUL95" s="1239" t="s">
        <v>365</v>
      </c>
      <c r="EUM95" s="1239" t="s">
        <v>365</v>
      </c>
      <c r="EUN95" s="1239" t="s">
        <v>365</v>
      </c>
      <c r="EUO95" s="1239" t="s">
        <v>365</v>
      </c>
      <c r="EUP95" s="1239" t="s">
        <v>365</v>
      </c>
      <c r="EUQ95" s="1239" t="s">
        <v>365</v>
      </c>
      <c r="EUR95" s="1239" t="s">
        <v>365</v>
      </c>
      <c r="EUS95" s="1239" t="s">
        <v>365</v>
      </c>
      <c r="EUT95" s="1239" t="s">
        <v>365</v>
      </c>
      <c r="EUU95" s="1239" t="s">
        <v>365</v>
      </c>
      <c r="EUV95" s="1239" t="s">
        <v>365</v>
      </c>
      <c r="EUW95" s="1239" t="s">
        <v>365</v>
      </c>
      <c r="EUX95" s="1239" t="s">
        <v>365</v>
      </c>
      <c r="EUY95" s="1239" t="s">
        <v>365</v>
      </c>
      <c r="EUZ95" s="1239" t="s">
        <v>365</v>
      </c>
      <c r="EVA95" s="1239" t="s">
        <v>365</v>
      </c>
      <c r="EVB95" s="1239" t="s">
        <v>365</v>
      </c>
      <c r="EVC95" s="1239" t="s">
        <v>365</v>
      </c>
      <c r="EVD95" s="1239" t="s">
        <v>365</v>
      </c>
      <c r="EVE95" s="1239" t="s">
        <v>365</v>
      </c>
      <c r="EVF95" s="1239" t="s">
        <v>365</v>
      </c>
      <c r="EVG95" s="1239" t="s">
        <v>365</v>
      </c>
      <c r="EVH95" s="1239" t="s">
        <v>365</v>
      </c>
      <c r="EVI95" s="1239" t="s">
        <v>365</v>
      </c>
      <c r="EVJ95" s="1239" t="s">
        <v>365</v>
      </c>
      <c r="EVK95" s="1239" t="s">
        <v>365</v>
      </c>
      <c r="EVL95" s="1239" t="s">
        <v>365</v>
      </c>
      <c r="EVM95" s="1239" t="s">
        <v>365</v>
      </c>
      <c r="EVN95" s="1239" t="s">
        <v>365</v>
      </c>
      <c r="EVO95" s="1239" t="s">
        <v>365</v>
      </c>
      <c r="EVP95" s="1239" t="s">
        <v>365</v>
      </c>
      <c r="EVQ95" s="1239" t="s">
        <v>365</v>
      </c>
      <c r="EVR95" s="1239" t="s">
        <v>365</v>
      </c>
      <c r="EVS95" s="1239" t="s">
        <v>365</v>
      </c>
      <c r="EVT95" s="1239" t="s">
        <v>365</v>
      </c>
      <c r="EVU95" s="1239" t="s">
        <v>365</v>
      </c>
      <c r="EVV95" s="1239" t="s">
        <v>365</v>
      </c>
      <c r="EVW95" s="1239" t="s">
        <v>365</v>
      </c>
      <c r="EVX95" s="1239" t="s">
        <v>365</v>
      </c>
      <c r="EVY95" s="1239" t="s">
        <v>365</v>
      </c>
      <c r="EVZ95" s="1239" t="s">
        <v>365</v>
      </c>
      <c r="EWA95" s="1239" t="s">
        <v>365</v>
      </c>
      <c r="EWB95" s="1239" t="s">
        <v>365</v>
      </c>
      <c r="EWC95" s="1239" t="s">
        <v>365</v>
      </c>
      <c r="EWD95" s="1239" t="s">
        <v>365</v>
      </c>
      <c r="EWE95" s="1239" t="s">
        <v>365</v>
      </c>
      <c r="EWF95" s="1239" t="s">
        <v>365</v>
      </c>
      <c r="EWG95" s="1239" t="s">
        <v>365</v>
      </c>
      <c r="EWH95" s="1239" t="s">
        <v>365</v>
      </c>
      <c r="EWI95" s="1239" t="s">
        <v>365</v>
      </c>
      <c r="EWJ95" s="1239" t="s">
        <v>365</v>
      </c>
      <c r="EWK95" s="1239" t="s">
        <v>365</v>
      </c>
      <c r="EWL95" s="1239" t="s">
        <v>365</v>
      </c>
      <c r="EWM95" s="1239" t="s">
        <v>365</v>
      </c>
      <c r="EWN95" s="1239" t="s">
        <v>365</v>
      </c>
      <c r="EWO95" s="1239" t="s">
        <v>365</v>
      </c>
      <c r="EWP95" s="1239" t="s">
        <v>365</v>
      </c>
      <c r="EWQ95" s="1239" t="s">
        <v>365</v>
      </c>
      <c r="EWR95" s="1239" t="s">
        <v>365</v>
      </c>
      <c r="EWS95" s="1239" t="s">
        <v>365</v>
      </c>
      <c r="EWT95" s="1239" t="s">
        <v>365</v>
      </c>
      <c r="EWU95" s="1239" t="s">
        <v>365</v>
      </c>
      <c r="EWV95" s="1239" t="s">
        <v>365</v>
      </c>
      <c r="EWW95" s="1239" t="s">
        <v>365</v>
      </c>
      <c r="EWX95" s="1239" t="s">
        <v>365</v>
      </c>
      <c r="EWY95" s="1239" t="s">
        <v>365</v>
      </c>
      <c r="EWZ95" s="1239" t="s">
        <v>365</v>
      </c>
      <c r="EXA95" s="1239" t="s">
        <v>365</v>
      </c>
      <c r="EXB95" s="1239" t="s">
        <v>365</v>
      </c>
      <c r="EXC95" s="1239" t="s">
        <v>365</v>
      </c>
      <c r="EXD95" s="1239" t="s">
        <v>365</v>
      </c>
      <c r="EXE95" s="1239" t="s">
        <v>365</v>
      </c>
      <c r="EXF95" s="1239" t="s">
        <v>365</v>
      </c>
      <c r="EXG95" s="1239" t="s">
        <v>365</v>
      </c>
      <c r="EXH95" s="1239" t="s">
        <v>365</v>
      </c>
      <c r="EXI95" s="1239" t="s">
        <v>365</v>
      </c>
      <c r="EXJ95" s="1239" t="s">
        <v>365</v>
      </c>
      <c r="EXK95" s="1239" t="s">
        <v>365</v>
      </c>
      <c r="EXL95" s="1239" t="s">
        <v>365</v>
      </c>
      <c r="EXM95" s="1239" t="s">
        <v>365</v>
      </c>
      <c r="EXN95" s="1239" t="s">
        <v>365</v>
      </c>
      <c r="EXO95" s="1239" t="s">
        <v>365</v>
      </c>
      <c r="EXP95" s="1239" t="s">
        <v>365</v>
      </c>
      <c r="EXQ95" s="1239" t="s">
        <v>365</v>
      </c>
      <c r="EXR95" s="1239" t="s">
        <v>365</v>
      </c>
      <c r="EXS95" s="1239" t="s">
        <v>365</v>
      </c>
      <c r="EXT95" s="1239" t="s">
        <v>365</v>
      </c>
      <c r="EXU95" s="1239" t="s">
        <v>365</v>
      </c>
      <c r="EXV95" s="1239" t="s">
        <v>365</v>
      </c>
      <c r="EXW95" s="1239" t="s">
        <v>365</v>
      </c>
      <c r="EXX95" s="1239" t="s">
        <v>365</v>
      </c>
      <c r="EXY95" s="1239" t="s">
        <v>365</v>
      </c>
      <c r="EXZ95" s="1239" t="s">
        <v>365</v>
      </c>
      <c r="EYA95" s="1239" t="s">
        <v>365</v>
      </c>
      <c r="EYB95" s="1239" t="s">
        <v>365</v>
      </c>
      <c r="EYC95" s="1239" t="s">
        <v>365</v>
      </c>
      <c r="EYD95" s="1239" t="s">
        <v>365</v>
      </c>
      <c r="EYE95" s="1239" t="s">
        <v>365</v>
      </c>
      <c r="EYF95" s="1239" t="s">
        <v>365</v>
      </c>
      <c r="EYG95" s="1239" t="s">
        <v>365</v>
      </c>
      <c r="EYH95" s="1239" t="s">
        <v>365</v>
      </c>
      <c r="EYI95" s="1239" t="s">
        <v>365</v>
      </c>
      <c r="EYJ95" s="1239" t="s">
        <v>365</v>
      </c>
      <c r="EYK95" s="1239" t="s">
        <v>365</v>
      </c>
      <c r="EYL95" s="1239" t="s">
        <v>365</v>
      </c>
      <c r="EYM95" s="1239" t="s">
        <v>365</v>
      </c>
      <c r="EYN95" s="1239" t="s">
        <v>365</v>
      </c>
      <c r="EYO95" s="1239" t="s">
        <v>365</v>
      </c>
      <c r="EYP95" s="1239" t="s">
        <v>365</v>
      </c>
      <c r="EYQ95" s="1239" t="s">
        <v>365</v>
      </c>
      <c r="EYR95" s="1239" t="s">
        <v>365</v>
      </c>
      <c r="EYS95" s="1239" t="s">
        <v>365</v>
      </c>
      <c r="EYT95" s="1239" t="s">
        <v>365</v>
      </c>
      <c r="EYU95" s="1239" t="s">
        <v>365</v>
      </c>
      <c r="EYV95" s="1239" t="s">
        <v>365</v>
      </c>
      <c r="EYW95" s="1239" t="s">
        <v>365</v>
      </c>
      <c r="EYX95" s="1239" t="s">
        <v>365</v>
      </c>
      <c r="EYY95" s="1239" t="s">
        <v>365</v>
      </c>
      <c r="EYZ95" s="1239" t="s">
        <v>365</v>
      </c>
      <c r="EZA95" s="1239" t="s">
        <v>365</v>
      </c>
      <c r="EZB95" s="1239" t="s">
        <v>365</v>
      </c>
      <c r="EZC95" s="1239" t="s">
        <v>365</v>
      </c>
      <c r="EZD95" s="1239" t="s">
        <v>365</v>
      </c>
      <c r="EZE95" s="1239" t="s">
        <v>365</v>
      </c>
      <c r="EZF95" s="1239" t="s">
        <v>365</v>
      </c>
      <c r="EZG95" s="1239" t="s">
        <v>365</v>
      </c>
      <c r="EZH95" s="1239" t="s">
        <v>365</v>
      </c>
      <c r="EZI95" s="1239" t="s">
        <v>365</v>
      </c>
      <c r="EZJ95" s="1239" t="s">
        <v>365</v>
      </c>
      <c r="EZK95" s="1239" t="s">
        <v>365</v>
      </c>
      <c r="EZL95" s="1239" t="s">
        <v>365</v>
      </c>
      <c r="EZM95" s="1239" t="s">
        <v>365</v>
      </c>
      <c r="EZN95" s="1239" t="s">
        <v>365</v>
      </c>
      <c r="EZO95" s="1239" t="s">
        <v>365</v>
      </c>
      <c r="EZP95" s="1239" t="s">
        <v>365</v>
      </c>
      <c r="EZQ95" s="1239" t="s">
        <v>365</v>
      </c>
      <c r="EZR95" s="1239" t="s">
        <v>365</v>
      </c>
      <c r="EZS95" s="1239" t="s">
        <v>365</v>
      </c>
      <c r="EZT95" s="1239" t="s">
        <v>365</v>
      </c>
      <c r="EZU95" s="1239" t="s">
        <v>365</v>
      </c>
      <c r="EZV95" s="1239" t="s">
        <v>365</v>
      </c>
      <c r="EZW95" s="1239" t="s">
        <v>365</v>
      </c>
      <c r="EZX95" s="1239" t="s">
        <v>365</v>
      </c>
      <c r="EZY95" s="1239" t="s">
        <v>365</v>
      </c>
      <c r="EZZ95" s="1239" t="s">
        <v>365</v>
      </c>
      <c r="FAA95" s="1239" t="s">
        <v>365</v>
      </c>
      <c r="FAB95" s="1239" t="s">
        <v>365</v>
      </c>
      <c r="FAC95" s="1239" t="s">
        <v>365</v>
      </c>
      <c r="FAD95" s="1239" t="s">
        <v>365</v>
      </c>
      <c r="FAE95" s="1239" t="s">
        <v>365</v>
      </c>
      <c r="FAF95" s="1239" t="s">
        <v>365</v>
      </c>
      <c r="FAG95" s="1239" t="s">
        <v>365</v>
      </c>
      <c r="FAH95" s="1239" t="s">
        <v>365</v>
      </c>
      <c r="FAI95" s="1239" t="s">
        <v>365</v>
      </c>
      <c r="FAJ95" s="1239" t="s">
        <v>365</v>
      </c>
      <c r="FAK95" s="1239" t="s">
        <v>365</v>
      </c>
      <c r="FAL95" s="1239" t="s">
        <v>365</v>
      </c>
      <c r="FAM95" s="1239" t="s">
        <v>365</v>
      </c>
      <c r="FAN95" s="1239" t="s">
        <v>365</v>
      </c>
      <c r="FAO95" s="1239" t="s">
        <v>365</v>
      </c>
      <c r="FAP95" s="1239" t="s">
        <v>365</v>
      </c>
      <c r="FAQ95" s="1239" t="s">
        <v>365</v>
      </c>
      <c r="FAR95" s="1239" t="s">
        <v>365</v>
      </c>
      <c r="FAS95" s="1239" t="s">
        <v>365</v>
      </c>
      <c r="FAT95" s="1239" t="s">
        <v>365</v>
      </c>
      <c r="FAU95" s="1239" t="s">
        <v>365</v>
      </c>
      <c r="FAV95" s="1239" t="s">
        <v>365</v>
      </c>
      <c r="FAW95" s="1239" t="s">
        <v>365</v>
      </c>
      <c r="FAX95" s="1239" t="s">
        <v>365</v>
      </c>
      <c r="FAY95" s="1239" t="s">
        <v>365</v>
      </c>
      <c r="FAZ95" s="1239" t="s">
        <v>365</v>
      </c>
      <c r="FBA95" s="1239" t="s">
        <v>365</v>
      </c>
      <c r="FBB95" s="1239" t="s">
        <v>365</v>
      </c>
      <c r="FBC95" s="1239" t="s">
        <v>365</v>
      </c>
      <c r="FBD95" s="1239" t="s">
        <v>365</v>
      </c>
      <c r="FBE95" s="1239" t="s">
        <v>365</v>
      </c>
      <c r="FBF95" s="1239" t="s">
        <v>365</v>
      </c>
      <c r="FBG95" s="1239" t="s">
        <v>365</v>
      </c>
      <c r="FBH95" s="1239" t="s">
        <v>365</v>
      </c>
      <c r="FBI95" s="1239" t="s">
        <v>365</v>
      </c>
      <c r="FBJ95" s="1239" t="s">
        <v>365</v>
      </c>
      <c r="FBK95" s="1239" t="s">
        <v>365</v>
      </c>
      <c r="FBL95" s="1239" t="s">
        <v>365</v>
      </c>
      <c r="FBM95" s="1239" t="s">
        <v>365</v>
      </c>
      <c r="FBN95" s="1239" t="s">
        <v>365</v>
      </c>
      <c r="FBO95" s="1239" t="s">
        <v>365</v>
      </c>
      <c r="FBP95" s="1239" t="s">
        <v>365</v>
      </c>
      <c r="FBQ95" s="1239" t="s">
        <v>365</v>
      </c>
      <c r="FBR95" s="1239" t="s">
        <v>365</v>
      </c>
      <c r="FBS95" s="1239" t="s">
        <v>365</v>
      </c>
      <c r="FBT95" s="1239" t="s">
        <v>365</v>
      </c>
      <c r="FBU95" s="1239" t="s">
        <v>365</v>
      </c>
      <c r="FBV95" s="1239" t="s">
        <v>365</v>
      </c>
      <c r="FBW95" s="1239" t="s">
        <v>365</v>
      </c>
      <c r="FBX95" s="1239" t="s">
        <v>365</v>
      </c>
      <c r="FBY95" s="1239" t="s">
        <v>365</v>
      </c>
      <c r="FBZ95" s="1239" t="s">
        <v>365</v>
      </c>
      <c r="FCA95" s="1239" t="s">
        <v>365</v>
      </c>
      <c r="FCB95" s="1239" t="s">
        <v>365</v>
      </c>
      <c r="FCC95" s="1239" t="s">
        <v>365</v>
      </c>
      <c r="FCD95" s="1239" t="s">
        <v>365</v>
      </c>
      <c r="FCE95" s="1239" t="s">
        <v>365</v>
      </c>
      <c r="FCF95" s="1239" t="s">
        <v>365</v>
      </c>
      <c r="FCG95" s="1239" t="s">
        <v>365</v>
      </c>
      <c r="FCH95" s="1239" t="s">
        <v>365</v>
      </c>
      <c r="FCI95" s="1239" t="s">
        <v>365</v>
      </c>
      <c r="FCJ95" s="1239" t="s">
        <v>365</v>
      </c>
      <c r="FCK95" s="1239" t="s">
        <v>365</v>
      </c>
      <c r="FCL95" s="1239" t="s">
        <v>365</v>
      </c>
      <c r="FCM95" s="1239" t="s">
        <v>365</v>
      </c>
      <c r="FCN95" s="1239" t="s">
        <v>365</v>
      </c>
      <c r="FCO95" s="1239" t="s">
        <v>365</v>
      </c>
      <c r="FCP95" s="1239" t="s">
        <v>365</v>
      </c>
      <c r="FCQ95" s="1239" t="s">
        <v>365</v>
      </c>
      <c r="FCR95" s="1239" t="s">
        <v>365</v>
      </c>
      <c r="FCS95" s="1239" t="s">
        <v>365</v>
      </c>
      <c r="FCT95" s="1239" t="s">
        <v>365</v>
      </c>
      <c r="FCU95" s="1239" t="s">
        <v>365</v>
      </c>
      <c r="FCV95" s="1239" t="s">
        <v>365</v>
      </c>
      <c r="FCW95" s="1239" t="s">
        <v>365</v>
      </c>
      <c r="FCX95" s="1239" t="s">
        <v>365</v>
      </c>
      <c r="FCY95" s="1239" t="s">
        <v>365</v>
      </c>
      <c r="FCZ95" s="1239" t="s">
        <v>365</v>
      </c>
      <c r="FDA95" s="1239" t="s">
        <v>365</v>
      </c>
      <c r="FDB95" s="1239" t="s">
        <v>365</v>
      </c>
      <c r="FDC95" s="1239" t="s">
        <v>365</v>
      </c>
      <c r="FDD95" s="1239" t="s">
        <v>365</v>
      </c>
      <c r="FDE95" s="1239" t="s">
        <v>365</v>
      </c>
      <c r="FDF95" s="1239" t="s">
        <v>365</v>
      </c>
      <c r="FDG95" s="1239" t="s">
        <v>365</v>
      </c>
      <c r="FDH95" s="1239" t="s">
        <v>365</v>
      </c>
      <c r="FDI95" s="1239" t="s">
        <v>365</v>
      </c>
      <c r="FDJ95" s="1239" t="s">
        <v>365</v>
      </c>
      <c r="FDK95" s="1239" t="s">
        <v>365</v>
      </c>
      <c r="FDL95" s="1239" t="s">
        <v>365</v>
      </c>
      <c r="FDM95" s="1239" t="s">
        <v>365</v>
      </c>
      <c r="FDN95" s="1239" t="s">
        <v>365</v>
      </c>
      <c r="FDO95" s="1239" t="s">
        <v>365</v>
      </c>
      <c r="FDP95" s="1239" t="s">
        <v>365</v>
      </c>
      <c r="FDQ95" s="1239" t="s">
        <v>365</v>
      </c>
      <c r="FDR95" s="1239" t="s">
        <v>365</v>
      </c>
      <c r="FDS95" s="1239" t="s">
        <v>365</v>
      </c>
      <c r="FDT95" s="1239" t="s">
        <v>365</v>
      </c>
      <c r="FDU95" s="1239" t="s">
        <v>365</v>
      </c>
      <c r="FDV95" s="1239" t="s">
        <v>365</v>
      </c>
      <c r="FDW95" s="1239" t="s">
        <v>365</v>
      </c>
      <c r="FDX95" s="1239" t="s">
        <v>365</v>
      </c>
      <c r="FDY95" s="1239" t="s">
        <v>365</v>
      </c>
      <c r="FDZ95" s="1239" t="s">
        <v>365</v>
      </c>
      <c r="FEA95" s="1239" t="s">
        <v>365</v>
      </c>
      <c r="FEB95" s="1239" t="s">
        <v>365</v>
      </c>
      <c r="FEC95" s="1239" t="s">
        <v>365</v>
      </c>
      <c r="FED95" s="1239" t="s">
        <v>365</v>
      </c>
      <c r="FEE95" s="1239" t="s">
        <v>365</v>
      </c>
      <c r="FEF95" s="1239" t="s">
        <v>365</v>
      </c>
      <c r="FEG95" s="1239" t="s">
        <v>365</v>
      </c>
      <c r="FEH95" s="1239" t="s">
        <v>365</v>
      </c>
      <c r="FEI95" s="1239" t="s">
        <v>365</v>
      </c>
      <c r="FEJ95" s="1239" t="s">
        <v>365</v>
      </c>
      <c r="FEK95" s="1239" t="s">
        <v>365</v>
      </c>
      <c r="FEL95" s="1239" t="s">
        <v>365</v>
      </c>
      <c r="FEM95" s="1239" t="s">
        <v>365</v>
      </c>
      <c r="FEN95" s="1239" t="s">
        <v>365</v>
      </c>
      <c r="FEO95" s="1239" t="s">
        <v>365</v>
      </c>
      <c r="FEP95" s="1239" t="s">
        <v>365</v>
      </c>
      <c r="FEQ95" s="1239" t="s">
        <v>365</v>
      </c>
      <c r="FER95" s="1239" t="s">
        <v>365</v>
      </c>
      <c r="FES95" s="1239" t="s">
        <v>365</v>
      </c>
      <c r="FET95" s="1239" t="s">
        <v>365</v>
      </c>
      <c r="FEU95" s="1239" t="s">
        <v>365</v>
      </c>
      <c r="FEV95" s="1239" t="s">
        <v>365</v>
      </c>
      <c r="FEW95" s="1239" t="s">
        <v>365</v>
      </c>
      <c r="FEX95" s="1239" t="s">
        <v>365</v>
      </c>
      <c r="FEY95" s="1239" t="s">
        <v>365</v>
      </c>
      <c r="FEZ95" s="1239" t="s">
        <v>365</v>
      </c>
      <c r="FFA95" s="1239" t="s">
        <v>365</v>
      </c>
      <c r="FFB95" s="1239" t="s">
        <v>365</v>
      </c>
      <c r="FFC95" s="1239" t="s">
        <v>365</v>
      </c>
      <c r="FFD95" s="1239" t="s">
        <v>365</v>
      </c>
      <c r="FFE95" s="1239" t="s">
        <v>365</v>
      </c>
      <c r="FFF95" s="1239" t="s">
        <v>365</v>
      </c>
      <c r="FFG95" s="1239" t="s">
        <v>365</v>
      </c>
      <c r="FFH95" s="1239" t="s">
        <v>365</v>
      </c>
      <c r="FFI95" s="1239" t="s">
        <v>365</v>
      </c>
      <c r="FFJ95" s="1239" t="s">
        <v>365</v>
      </c>
      <c r="FFK95" s="1239" t="s">
        <v>365</v>
      </c>
      <c r="FFL95" s="1239" t="s">
        <v>365</v>
      </c>
      <c r="FFM95" s="1239" t="s">
        <v>365</v>
      </c>
      <c r="FFN95" s="1239" t="s">
        <v>365</v>
      </c>
      <c r="FFO95" s="1239" t="s">
        <v>365</v>
      </c>
      <c r="FFP95" s="1239" t="s">
        <v>365</v>
      </c>
      <c r="FFQ95" s="1239" t="s">
        <v>365</v>
      </c>
      <c r="FFR95" s="1239" t="s">
        <v>365</v>
      </c>
      <c r="FFS95" s="1239" t="s">
        <v>365</v>
      </c>
      <c r="FFT95" s="1239" t="s">
        <v>365</v>
      </c>
      <c r="FFU95" s="1239" t="s">
        <v>365</v>
      </c>
      <c r="FFV95" s="1239" t="s">
        <v>365</v>
      </c>
      <c r="FFW95" s="1239" t="s">
        <v>365</v>
      </c>
      <c r="FFX95" s="1239" t="s">
        <v>365</v>
      </c>
      <c r="FFY95" s="1239" t="s">
        <v>365</v>
      </c>
      <c r="FFZ95" s="1239" t="s">
        <v>365</v>
      </c>
      <c r="FGA95" s="1239" t="s">
        <v>365</v>
      </c>
      <c r="FGB95" s="1239" t="s">
        <v>365</v>
      </c>
      <c r="FGC95" s="1239" t="s">
        <v>365</v>
      </c>
      <c r="FGD95" s="1239" t="s">
        <v>365</v>
      </c>
      <c r="FGE95" s="1239" t="s">
        <v>365</v>
      </c>
      <c r="FGF95" s="1239" t="s">
        <v>365</v>
      </c>
      <c r="FGG95" s="1239" t="s">
        <v>365</v>
      </c>
      <c r="FGH95" s="1239" t="s">
        <v>365</v>
      </c>
      <c r="FGI95" s="1239" t="s">
        <v>365</v>
      </c>
      <c r="FGJ95" s="1239" t="s">
        <v>365</v>
      </c>
      <c r="FGK95" s="1239" t="s">
        <v>365</v>
      </c>
      <c r="FGL95" s="1239" t="s">
        <v>365</v>
      </c>
      <c r="FGM95" s="1239" t="s">
        <v>365</v>
      </c>
      <c r="FGN95" s="1239" t="s">
        <v>365</v>
      </c>
      <c r="FGO95" s="1239" t="s">
        <v>365</v>
      </c>
      <c r="FGP95" s="1239" t="s">
        <v>365</v>
      </c>
      <c r="FGQ95" s="1239" t="s">
        <v>365</v>
      </c>
      <c r="FGR95" s="1239" t="s">
        <v>365</v>
      </c>
      <c r="FGS95" s="1239" t="s">
        <v>365</v>
      </c>
      <c r="FGT95" s="1239" t="s">
        <v>365</v>
      </c>
      <c r="FGU95" s="1239" t="s">
        <v>365</v>
      </c>
      <c r="FGV95" s="1239" t="s">
        <v>365</v>
      </c>
      <c r="FGW95" s="1239" t="s">
        <v>365</v>
      </c>
      <c r="FGX95" s="1239" t="s">
        <v>365</v>
      </c>
      <c r="FGY95" s="1239" t="s">
        <v>365</v>
      </c>
      <c r="FGZ95" s="1239" t="s">
        <v>365</v>
      </c>
      <c r="FHA95" s="1239" t="s">
        <v>365</v>
      </c>
      <c r="FHB95" s="1239" t="s">
        <v>365</v>
      </c>
      <c r="FHC95" s="1239" t="s">
        <v>365</v>
      </c>
      <c r="FHD95" s="1239" t="s">
        <v>365</v>
      </c>
      <c r="FHE95" s="1239" t="s">
        <v>365</v>
      </c>
      <c r="FHF95" s="1239" t="s">
        <v>365</v>
      </c>
      <c r="FHG95" s="1239" t="s">
        <v>365</v>
      </c>
      <c r="FHH95" s="1239" t="s">
        <v>365</v>
      </c>
      <c r="FHI95" s="1239" t="s">
        <v>365</v>
      </c>
      <c r="FHJ95" s="1239" t="s">
        <v>365</v>
      </c>
      <c r="FHK95" s="1239" t="s">
        <v>365</v>
      </c>
      <c r="FHL95" s="1239" t="s">
        <v>365</v>
      </c>
      <c r="FHM95" s="1239" t="s">
        <v>365</v>
      </c>
      <c r="FHN95" s="1239" t="s">
        <v>365</v>
      </c>
      <c r="FHO95" s="1239" t="s">
        <v>365</v>
      </c>
      <c r="FHP95" s="1239" t="s">
        <v>365</v>
      </c>
      <c r="FHQ95" s="1239" t="s">
        <v>365</v>
      </c>
      <c r="FHR95" s="1239" t="s">
        <v>365</v>
      </c>
      <c r="FHS95" s="1239" t="s">
        <v>365</v>
      </c>
      <c r="FHT95" s="1239" t="s">
        <v>365</v>
      </c>
      <c r="FHU95" s="1239" t="s">
        <v>365</v>
      </c>
      <c r="FHV95" s="1239" t="s">
        <v>365</v>
      </c>
      <c r="FHW95" s="1239" t="s">
        <v>365</v>
      </c>
      <c r="FHX95" s="1239" t="s">
        <v>365</v>
      </c>
      <c r="FHY95" s="1239" t="s">
        <v>365</v>
      </c>
      <c r="FHZ95" s="1239" t="s">
        <v>365</v>
      </c>
      <c r="FIA95" s="1239" t="s">
        <v>365</v>
      </c>
      <c r="FIB95" s="1239" t="s">
        <v>365</v>
      </c>
      <c r="FIC95" s="1239" t="s">
        <v>365</v>
      </c>
      <c r="FID95" s="1239" t="s">
        <v>365</v>
      </c>
      <c r="FIE95" s="1239" t="s">
        <v>365</v>
      </c>
      <c r="FIF95" s="1239" t="s">
        <v>365</v>
      </c>
      <c r="FIG95" s="1239" t="s">
        <v>365</v>
      </c>
      <c r="FIH95" s="1239" t="s">
        <v>365</v>
      </c>
      <c r="FII95" s="1239" t="s">
        <v>365</v>
      </c>
      <c r="FIJ95" s="1239" t="s">
        <v>365</v>
      </c>
      <c r="FIK95" s="1239" t="s">
        <v>365</v>
      </c>
      <c r="FIL95" s="1239" t="s">
        <v>365</v>
      </c>
      <c r="FIM95" s="1239" t="s">
        <v>365</v>
      </c>
      <c r="FIN95" s="1239" t="s">
        <v>365</v>
      </c>
      <c r="FIO95" s="1239" t="s">
        <v>365</v>
      </c>
      <c r="FIP95" s="1239" t="s">
        <v>365</v>
      </c>
      <c r="FIQ95" s="1239" t="s">
        <v>365</v>
      </c>
      <c r="FIR95" s="1239" t="s">
        <v>365</v>
      </c>
      <c r="FIS95" s="1239" t="s">
        <v>365</v>
      </c>
      <c r="FIT95" s="1239" t="s">
        <v>365</v>
      </c>
      <c r="FIU95" s="1239" t="s">
        <v>365</v>
      </c>
      <c r="FIV95" s="1239" t="s">
        <v>365</v>
      </c>
      <c r="FIW95" s="1239" t="s">
        <v>365</v>
      </c>
      <c r="FIX95" s="1239" t="s">
        <v>365</v>
      </c>
      <c r="FIY95" s="1239" t="s">
        <v>365</v>
      </c>
      <c r="FIZ95" s="1239" t="s">
        <v>365</v>
      </c>
      <c r="FJA95" s="1239" t="s">
        <v>365</v>
      </c>
      <c r="FJB95" s="1239" t="s">
        <v>365</v>
      </c>
      <c r="FJC95" s="1239" t="s">
        <v>365</v>
      </c>
      <c r="FJD95" s="1239" t="s">
        <v>365</v>
      </c>
      <c r="FJE95" s="1239" t="s">
        <v>365</v>
      </c>
      <c r="FJF95" s="1239" t="s">
        <v>365</v>
      </c>
      <c r="FJG95" s="1239" t="s">
        <v>365</v>
      </c>
      <c r="FJH95" s="1239" t="s">
        <v>365</v>
      </c>
      <c r="FJI95" s="1239" t="s">
        <v>365</v>
      </c>
      <c r="FJJ95" s="1239" t="s">
        <v>365</v>
      </c>
      <c r="FJK95" s="1239" t="s">
        <v>365</v>
      </c>
      <c r="FJL95" s="1239" t="s">
        <v>365</v>
      </c>
      <c r="FJM95" s="1239" t="s">
        <v>365</v>
      </c>
      <c r="FJN95" s="1239" t="s">
        <v>365</v>
      </c>
      <c r="FJO95" s="1239" t="s">
        <v>365</v>
      </c>
      <c r="FJP95" s="1239" t="s">
        <v>365</v>
      </c>
      <c r="FJQ95" s="1239" t="s">
        <v>365</v>
      </c>
      <c r="FJR95" s="1239" t="s">
        <v>365</v>
      </c>
      <c r="FJS95" s="1239" t="s">
        <v>365</v>
      </c>
      <c r="FJT95" s="1239" t="s">
        <v>365</v>
      </c>
      <c r="FJU95" s="1239" t="s">
        <v>365</v>
      </c>
      <c r="FJV95" s="1239" t="s">
        <v>365</v>
      </c>
      <c r="FJW95" s="1239" t="s">
        <v>365</v>
      </c>
      <c r="FJX95" s="1239" t="s">
        <v>365</v>
      </c>
      <c r="FJY95" s="1239" t="s">
        <v>365</v>
      </c>
      <c r="FJZ95" s="1239" t="s">
        <v>365</v>
      </c>
      <c r="FKA95" s="1239" t="s">
        <v>365</v>
      </c>
      <c r="FKB95" s="1239" t="s">
        <v>365</v>
      </c>
      <c r="FKC95" s="1239" t="s">
        <v>365</v>
      </c>
      <c r="FKD95" s="1239" t="s">
        <v>365</v>
      </c>
      <c r="FKE95" s="1239" t="s">
        <v>365</v>
      </c>
      <c r="FKF95" s="1239" t="s">
        <v>365</v>
      </c>
      <c r="FKG95" s="1239" t="s">
        <v>365</v>
      </c>
      <c r="FKH95" s="1239" t="s">
        <v>365</v>
      </c>
      <c r="FKI95" s="1239" t="s">
        <v>365</v>
      </c>
      <c r="FKJ95" s="1239" t="s">
        <v>365</v>
      </c>
      <c r="FKK95" s="1239" t="s">
        <v>365</v>
      </c>
      <c r="FKL95" s="1239" t="s">
        <v>365</v>
      </c>
      <c r="FKM95" s="1239" t="s">
        <v>365</v>
      </c>
      <c r="FKN95" s="1239" t="s">
        <v>365</v>
      </c>
      <c r="FKO95" s="1239" t="s">
        <v>365</v>
      </c>
      <c r="FKP95" s="1239" t="s">
        <v>365</v>
      </c>
      <c r="FKQ95" s="1239" t="s">
        <v>365</v>
      </c>
      <c r="FKR95" s="1239" t="s">
        <v>365</v>
      </c>
      <c r="FKS95" s="1239" t="s">
        <v>365</v>
      </c>
      <c r="FKT95" s="1239" t="s">
        <v>365</v>
      </c>
      <c r="FKU95" s="1239" t="s">
        <v>365</v>
      </c>
      <c r="FKV95" s="1239" t="s">
        <v>365</v>
      </c>
      <c r="FKW95" s="1239" t="s">
        <v>365</v>
      </c>
      <c r="FKX95" s="1239" t="s">
        <v>365</v>
      </c>
      <c r="FKY95" s="1239" t="s">
        <v>365</v>
      </c>
      <c r="FKZ95" s="1239" t="s">
        <v>365</v>
      </c>
      <c r="FLA95" s="1239" t="s">
        <v>365</v>
      </c>
      <c r="FLB95" s="1239" t="s">
        <v>365</v>
      </c>
      <c r="FLC95" s="1239" t="s">
        <v>365</v>
      </c>
      <c r="FLD95" s="1239" t="s">
        <v>365</v>
      </c>
      <c r="FLE95" s="1239" t="s">
        <v>365</v>
      </c>
      <c r="FLF95" s="1239" t="s">
        <v>365</v>
      </c>
      <c r="FLG95" s="1239" t="s">
        <v>365</v>
      </c>
      <c r="FLH95" s="1239" t="s">
        <v>365</v>
      </c>
      <c r="FLI95" s="1239" t="s">
        <v>365</v>
      </c>
      <c r="FLJ95" s="1239" t="s">
        <v>365</v>
      </c>
      <c r="FLK95" s="1239" t="s">
        <v>365</v>
      </c>
      <c r="FLL95" s="1239" t="s">
        <v>365</v>
      </c>
      <c r="FLM95" s="1239" t="s">
        <v>365</v>
      </c>
      <c r="FLN95" s="1239" t="s">
        <v>365</v>
      </c>
      <c r="FLO95" s="1239" t="s">
        <v>365</v>
      </c>
      <c r="FLP95" s="1239" t="s">
        <v>365</v>
      </c>
      <c r="FLQ95" s="1239" t="s">
        <v>365</v>
      </c>
      <c r="FLR95" s="1239" t="s">
        <v>365</v>
      </c>
      <c r="FLS95" s="1239" t="s">
        <v>365</v>
      </c>
      <c r="FLT95" s="1239" t="s">
        <v>365</v>
      </c>
      <c r="FLU95" s="1239" t="s">
        <v>365</v>
      </c>
      <c r="FLV95" s="1239" t="s">
        <v>365</v>
      </c>
      <c r="FLW95" s="1239" t="s">
        <v>365</v>
      </c>
      <c r="FLX95" s="1239" t="s">
        <v>365</v>
      </c>
      <c r="FLY95" s="1239" t="s">
        <v>365</v>
      </c>
      <c r="FLZ95" s="1239" t="s">
        <v>365</v>
      </c>
      <c r="FMA95" s="1239" t="s">
        <v>365</v>
      </c>
      <c r="FMB95" s="1239" t="s">
        <v>365</v>
      </c>
      <c r="FMC95" s="1239" t="s">
        <v>365</v>
      </c>
      <c r="FMD95" s="1239" t="s">
        <v>365</v>
      </c>
      <c r="FME95" s="1239" t="s">
        <v>365</v>
      </c>
      <c r="FMF95" s="1239" t="s">
        <v>365</v>
      </c>
      <c r="FMG95" s="1239" t="s">
        <v>365</v>
      </c>
      <c r="FMH95" s="1239" t="s">
        <v>365</v>
      </c>
      <c r="FMI95" s="1239" t="s">
        <v>365</v>
      </c>
      <c r="FMJ95" s="1239" t="s">
        <v>365</v>
      </c>
      <c r="FMK95" s="1239" t="s">
        <v>365</v>
      </c>
      <c r="FML95" s="1239" t="s">
        <v>365</v>
      </c>
      <c r="FMM95" s="1239" t="s">
        <v>365</v>
      </c>
      <c r="FMN95" s="1239" t="s">
        <v>365</v>
      </c>
      <c r="FMO95" s="1239" t="s">
        <v>365</v>
      </c>
      <c r="FMP95" s="1239" t="s">
        <v>365</v>
      </c>
      <c r="FMQ95" s="1239" t="s">
        <v>365</v>
      </c>
      <c r="FMR95" s="1239" t="s">
        <v>365</v>
      </c>
      <c r="FMS95" s="1239" t="s">
        <v>365</v>
      </c>
      <c r="FMT95" s="1239" t="s">
        <v>365</v>
      </c>
      <c r="FMU95" s="1239" t="s">
        <v>365</v>
      </c>
      <c r="FMV95" s="1239" t="s">
        <v>365</v>
      </c>
      <c r="FMW95" s="1239" t="s">
        <v>365</v>
      </c>
      <c r="FMX95" s="1239" t="s">
        <v>365</v>
      </c>
      <c r="FMY95" s="1239" t="s">
        <v>365</v>
      </c>
      <c r="FMZ95" s="1239" t="s">
        <v>365</v>
      </c>
      <c r="FNA95" s="1239" t="s">
        <v>365</v>
      </c>
      <c r="FNB95" s="1239" t="s">
        <v>365</v>
      </c>
      <c r="FNC95" s="1239" t="s">
        <v>365</v>
      </c>
      <c r="FND95" s="1239" t="s">
        <v>365</v>
      </c>
      <c r="FNE95" s="1239" t="s">
        <v>365</v>
      </c>
      <c r="FNF95" s="1239" t="s">
        <v>365</v>
      </c>
      <c r="FNG95" s="1239" t="s">
        <v>365</v>
      </c>
      <c r="FNH95" s="1239" t="s">
        <v>365</v>
      </c>
      <c r="FNI95" s="1239" t="s">
        <v>365</v>
      </c>
      <c r="FNJ95" s="1239" t="s">
        <v>365</v>
      </c>
      <c r="FNK95" s="1239" t="s">
        <v>365</v>
      </c>
      <c r="FNL95" s="1239" t="s">
        <v>365</v>
      </c>
      <c r="FNM95" s="1239" t="s">
        <v>365</v>
      </c>
      <c r="FNN95" s="1239" t="s">
        <v>365</v>
      </c>
      <c r="FNO95" s="1239" t="s">
        <v>365</v>
      </c>
      <c r="FNP95" s="1239" t="s">
        <v>365</v>
      </c>
      <c r="FNQ95" s="1239" t="s">
        <v>365</v>
      </c>
      <c r="FNR95" s="1239" t="s">
        <v>365</v>
      </c>
      <c r="FNS95" s="1239" t="s">
        <v>365</v>
      </c>
      <c r="FNT95" s="1239" t="s">
        <v>365</v>
      </c>
      <c r="FNU95" s="1239" t="s">
        <v>365</v>
      </c>
      <c r="FNV95" s="1239" t="s">
        <v>365</v>
      </c>
      <c r="FNW95" s="1239" t="s">
        <v>365</v>
      </c>
      <c r="FNX95" s="1239" t="s">
        <v>365</v>
      </c>
      <c r="FNY95" s="1239" t="s">
        <v>365</v>
      </c>
      <c r="FNZ95" s="1239" t="s">
        <v>365</v>
      </c>
      <c r="FOA95" s="1239" t="s">
        <v>365</v>
      </c>
      <c r="FOB95" s="1239" t="s">
        <v>365</v>
      </c>
      <c r="FOC95" s="1239" t="s">
        <v>365</v>
      </c>
      <c r="FOD95" s="1239" t="s">
        <v>365</v>
      </c>
      <c r="FOE95" s="1239" t="s">
        <v>365</v>
      </c>
      <c r="FOF95" s="1239" t="s">
        <v>365</v>
      </c>
      <c r="FOG95" s="1239" t="s">
        <v>365</v>
      </c>
      <c r="FOH95" s="1239" t="s">
        <v>365</v>
      </c>
      <c r="FOI95" s="1239" t="s">
        <v>365</v>
      </c>
      <c r="FOJ95" s="1239" t="s">
        <v>365</v>
      </c>
      <c r="FOK95" s="1239" t="s">
        <v>365</v>
      </c>
      <c r="FOL95" s="1239" t="s">
        <v>365</v>
      </c>
      <c r="FOM95" s="1239" t="s">
        <v>365</v>
      </c>
      <c r="FON95" s="1239" t="s">
        <v>365</v>
      </c>
      <c r="FOO95" s="1239" t="s">
        <v>365</v>
      </c>
      <c r="FOP95" s="1239" t="s">
        <v>365</v>
      </c>
      <c r="FOQ95" s="1239" t="s">
        <v>365</v>
      </c>
      <c r="FOR95" s="1239" t="s">
        <v>365</v>
      </c>
      <c r="FOS95" s="1239" t="s">
        <v>365</v>
      </c>
      <c r="FOT95" s="1239" t="s">
        <v>365</v>
      </c>
      <c r="FOU95" s="1239" t="s">
        <v>365</v>
      </c>
      <c r="FOV95" s="1239" t="s">
        <v>365</v>
      </c>
      <c r="FOW95" s="1239" t="s">
        <v>365</v>
      </c>
      <c r="FOX95" s="1239" t="s">
        <v>365</v>
      </c>
      <c r="FOY95" s="1239" t="s">
        <v>365</v>
      </c>
      <c r="FOZ95" s="1239" t="s">
        <v>365</v>
      </c>
      <c r="FPA95" s="1239" t="s">
        <v>365</v>
      </c>
      <c r="FPB95" s="1239" t="s">
        <v>365</v>
      </c>
      <c r="FPC95" s="1239" t="s">
        <v>365</v>
      </c>
      <c r="FPD95" s="1239" t="s">
        <v>365</v>
      </c>
      <c r="FPE95" s="1239" t="s">
        <v>365</v>
      </c>
      <c r="FPF95" s="1239" t="s">
        <v>365</v>
      </c>
      <c r="FPG95" s="1239" t="s">
        <v>365</v>
      </c>
      <c r="FPH95" s="1239" t="s">
        <v>365</v>
      </c>
      <c r="FPI95" s="1239" t="s">
        <v>365</v>
      </c>
      <c r="FPJ95" s="1239" t="s">
        <v>365</v>
      </c>
      <c r="FPK95" s="1239" t="s">
        <v>365</v>
      </c>
      <c r="FPL95" s="1239" t="s">
        <v>365</v>
      </c>
      <c r="FPM95" s="1239" t="s">
        <v>365</v>
      </c>
      <c r="FPN95" s="1239" t="s">
        <v>365</v>
      </c>
      <c r="FPO95" s="1239" t="s">
        <v>365</v>
      </c>
      <c r="FPP95" s="1239" t="s">
        <v>365</v>
      </c>
      <c r="FPQ95" s="1239" t="s">
        <v>365</v>
      </c>
      <c r="FPR95" s="1239" t="s">
        <v>365</v>
      </c>
      <c r="FPS95" s="1239" t="s">
        <v>365</v>
      </c>
      <c r="FPT95" s="1239" t="s">
        <v>365</v>
      </c>
      <c r="FPU95" s="1239" t="s">
        <v>365</v>
      </c>
      <c r="FPV95" s="1239" t="s">
        <v>365</v>
      </c>
      <c r="FPW95" s="1239" t="s">
        <v>365</v>
      </c>
      <c r="FPX95" s="1239" t="s">
        <v>365</v>
      </c>
      <c r="FPY95" s="1239" t="s">
        <v>365</v>
      </c>
      <c r="FPZ95" s="1239" t="s">
        <v>365</v>
      </c>
      <c r="FQA95" s="1239" t="s">
        <v>365</v>
      </c>
      <c r="FQB95" s="1239" t="s">
        <v>365</v>
      </c>
      <c r="FQC95" s="1239" t="s">
        <v>365</v>
      </c>
      <c r="FQD95" s="1239" t="s">
        <v>365</v>
      </c>
      <c r="FQE95" s="1239" t="s">
        <v>365</v>
      </c>
      <c r="FQF95" s="1239" t="s">
        <v>365</v>
      </c>
      <c r="FQG95" s="1239" t="s">
        <v>365</v>
      </c>
      <c r="FQH95" s="1239" t="s">
        <v>365</v>
      </c>
      <c r="FQI95" s="1239" t="s">
        <v>365</v>
      </c>
      <c r="FQJ95" s="1239" t="s">
        <v>365</v>
      </c>
      <c r="FQK95" s="1239" t="s">
        <v>365</v>
      </c>
      <c r="FQL95" s="1239" t="s">
        <v>365</v>
      </c>
      <c r="FQM95" s="1239" t="s">
        <v>365</v>
      </c>
      <c r="FQN95" s="1239" t="s">
        <v>365</v>
      </c>
      <c r="FQO95" s="1239" t="s">
        <v>365</v>
      </c>
      <c r="FQP95" s="1239" t="s">
        <v>365</v>
      </c>
      <c r="FQQ95" s="1239" t="s">
        <v>365</v>
      </c>
      <c r="FQR95" s="1239" t="s">
        <v>365</v>
      </c>
      <c r="FQS95" s="1239" t="s">
        <v>365</v>
      </c>
      <c r="FQT95" s="1239" t="s">
        <v>365</v>
      </c>
      <c r="FQU95" s="1239" t="s">
        <v>365</v>
      </c>
      <c r="FQV95" s="1239" t="s">
        <v>365</v>
      </c>
      <c r="FQW95" s="1239" t="s">
        <v>365</v>
      </c>
      <c r="FQX95" s="1239" t="s">
        <v>365</v>
      </c>
      <c r="FQY95" s="1239" t="s">
        <v>365</v>
      </c>
      <c r="FQZ95" s="1239" t="s">
        <v>365</v>
      </c>
      <c r="FRA95" s="1239" t="s">
        <v>365</v>
      </c>
      <c r="FRB95" s="1239" t="s">
        <v>365</v>
      </c>
      <c r="FRC95" s="1239" t="s">
        <v>365</v>
      </c>
      <c r="FRD95" s="1239" t="s">
        <v>365</v>
      </c>
      <c r="FRE95" s="1239" t="s">
        <v>365</v>
      </c>
      <c r="FRF95" s="1239" t="s">
        <v>365</v>
      </c>
      <c r="FRG95" s="1239" t="s">
        <v>365</v>
      </c>
      <c r="FRH95" s="1239" t="s">
        <v>365</v>
      </c>
      <c r="FRI95" s="1239" t="s">
        <v>365</v>
      </c>
      <c r="FRJ95" s="1239" t="s">
        <v>365</v>
      </c>
      <c r="FRK95" s="1239" t="s">
        <v>365</v>
      </c>
      <c r="FRL95" s="1239" t="s">
        <v>365</v>
      </c>
      <c r="FRM95" s="1239" t="s">
        <v>365</v>
      </c>
      <c r="FRN95" s="1239" t="s">
        <v>365</v>
      </c>
      <c r="FRO95" s="1239" t="s">
        <v>365</v>
      </c>
      <c r="FRP95" s="1239" t="s">
        <v>365</v>
      </c>
      <c r="FRQ95" s="1239" t="s">
        <v>365</v>
      </c>
      <c r="FRR95" s="1239" t="s">
        <v>365</v>
      </c>
      <c r="FRS95" s="1239" t="s">
        <v>365</v>
      </c>
      <c r="FRT95" s="1239" t="s">
        <v>365</v>
      </c>
      <c r="FRU95" s="1239" t="s">
        <v>365</v>
      </c>
      <c r="FRV95" s="1239" t="s">
        <v>365</v>
      </c>
      <c r="FRW95" s="1239" t="s">
        <v>365</v>
      </c>
      <c r="FRX95" s="1239" t="s">
        <v>365</v>
      </c>
      <c r="FRY95" s="1239" t="s">
        <v>365</v>
      </c>
      <c r="FRZ95" s="1239" t="s">
        <v>365</v>
      </c>
      <c r="FSA95" s="1239" t="s">
        <v>365</v>
      </c>
      <c r="FSB95" s="1239" t="s">
        <v>365</v>
      </c>
      <c r="FSC95" s="1239" t="s">
        <v>365</v>
      </c>
      <c r="FSD95" s="1239" t="s">
        <v>365</v>
      </c>
      <c r="FSE95" s="1239" t="s">
        <v>365</v>
      </c>
      <c r="FSF95" s="1239" t="s">
        <v>365</v>
      </c>
      <c r="FSG95" s="1239" t="s">
        <v>365</v>
      </c>
      <c r="FSH95" s="1239" t="s">
        <v>365</v>
      </c>
      <c r="FSI95" s="1239" t="s">
        <v>365</v>
      </c>
      <c r="FSJ95" s="1239" t="s">
        <v>365</v>
      </c>
      <c r="FSK95" s="1239" t="s">
        <v>365</v>
      </c>
      <c r="FSL95" s="1239" t="s">
        <v>365</v>
      </c>
      <c r="FSM95" s="1239" t="s">
        <v>365</v>
      </c>
      <c r="FSN95" s="1239" t="s">
        <v>365</v>
      </c>
      <c r="FSO95" s="1239" t="s">
        <v>365</v>
      </c>
      <c r="FSP95" s="1239" t="s">
        <v>365</v>
      </c>
      <c r="FSQ95" s="1239" t="s">
        <v>365</v>
      </c>
      <c r="FSR95" s="1239" t="s">
        <v>365</v>
      </c>
      <c r="FSS95" s="1239" t="s">
        <v>365</v>
      </c>
      <c r="FST95" s="1239" t="s">
        <v>365</v>
      </c>
      <c r="FSU95" s="1239" t="s">
        <v>365</v>
      </c>
      <c r="FSV95" s="1239" t="s">
        <v>365</v>
      </c>
      <c r="FSW95" s="1239" t="s">
        <v>365</v>
      </c>
      <c r="FSX95" s="1239" t="s">
        <v>365</v>
      </c>
      <c r="FSY95" s="1239" t="s">
        <v>365</v>
      </c>
      <c r="FSZ95" s="1239" t="s">
        <v>365</v>
      </c>
      <c r="FTA95" s="1239" t="s">
        <v>365</v>
      </c>
      <c r="FTB95" s="1239" t="s">
        <v>365</v>
      </c>
      <c r="FTC95" s="1239" t="s">
        <v>365</v>
      </c>
      <c r="FTD95" s="1239" t="s">
        <v>365</v>
      </c>
      <c r="FTE95" s="1239" t="s">
        <v>365</v>
      </c>
      <c r="FTF95" s="1239" t="s">
        <v>365</v>
      </c>
      <c r="FTG95" s="1239" t="s">
        <v>365</v>
      </c>
      <c r="FTH95" s="1239" t="s">
        <v>365</v>
      </c>
      <c r="FTI95" s="1239" t="s">
        <v>365</v>
      </c>
      <c r="FTJ95" s="1239" t="s">
        <v>365</v>
      </c>
      <c r="FTK95" s="1239" t="s">
        <v>365</v>
      </c>
      <c r="FTL95" s="1239" t="s">
        <v>365</v>
      </c>
      <c r="FTM95" s="1239" t="s">
        <v>365</v>
      </c>
      <c r="FTN95" s="1239" t="s">
        <v>365</v>
      </c>
      <c r="FTO95" s="1239" t="s">
        <v>365</v>
      </c>
      <c r="FTP95" s="1239" t="s">
        <v>365</v>
      </c>
      <c r="FTQ95" s="1239" t="s">
        <v>365</v>
      </c>
      <c r="FTR95" s="1239" t="s">
        <v>365</v>
      </c>
      <c r="FTS95" s="1239" t="s">
        <v>365</v>
      </c>
      <c r="FTT95" s="1239" t="s">
        <v>365</v>
      </c>
      <c r="FTU95" s="1239" t="s">
        <v>365</v>
      </c>
      <c r="FTV95" s="1239" t="s">
        <v>365</v>
      </c>
      <c r="FTW95" s="1239" t="s">
        <v>365</v>
      </c>
      <c r="FTX95" s="1239" t="s">
        <v>365</v>
      </c>
      <c r="FTY95" s="1239" t="s">
        <v>365</v>
      </c>
      <c r="FTZ95" s="1239" t="s">
        <v>365</v>
      </c>
      <c r="FUA95" s="1239" t="s">
        <v>365</v>
      </c>
      <c r="FUB95" s="1239" t="s">
        <v>365</v>
      </c>
      <c r="FUC95" s="1239" t="s">
        <v>365</v>
      </c>
      <c r="FUD95" s="1239" t="s">
        <v>365</v>
      </c>
      <c r="FUE95" s="1239" t="s">
        <v>365</v>
      </c>
      <c r="FUF95" s="1239" t="s">
        <v>365</v>
      </c>
      <c r="FUG95" s="1239" t="s">
        <v>365</v>
      </c>
      <c r="FUH95" s="1239" t="s">
        <v>365</v>
      </c>
      <c r="FUI95" s="1239" t="s">
        <v>365</v>
      </c>
      <c r="FUJ95" s="1239" t="s">
        <v>365</v>
      </c>
      <c r="FUK95" s="1239" t="s">
        <v>365</v>
      </c>
      <c r="FUL95" s="1239" t="s">
        <v>365</v>
      </c>
      <c r="FUM95" s="1239" t="s">
        <v>365</v>
      </c>
      <c r="FUN95" s="1239" t="s">
        <v>365</v>
      </c>
      <c r="FUO95" s="1239" t="s">
        <v>365</v>
      </c>
      <c r="FUP95" s="1239" t="s">
        <v>365</v>
      </c>
      <c r="FUQ95" s="1239" t="s">
        <v>365</v>
      </c>
      <c r="FUR95" s="1239" t="s">
        <v>365</v>
      </c>
      <c r="FUS95" s="1239" t="s">
        <v>365</v>
      </c>
      <c r="FUT95" s="1239" t="s">
        <v>365</v>
      </c>
      <c r="FUU95" s="1239" t="s">
        <v>365</v>
      </c>
      <c r="FUV95" s="1239" t="s">
        <v>365</v>
      </c>
      <c r="FUW95" s="1239" t="s">
        <v>365</v>
      </c>
      <c r="FUX95" s="1239" t="s">
        <v>365</v>
      </c>
      <c r="FUY95" s="1239" t="s">
        <v>365</v>
      </c>
      <c r="FUZ95" s="1239" t="s">
        <v>365</v>
      </c>
      <c r="FVA95" s="1239" t="s">
        <v>365</v>
      </c>
      <c r="FVB95" s="1239" t="s">
        <v>365</v>
      </c>
      <c r="FVC95" s="1239" t="s">
        <v>365</v>
      </c>
      <c r="FVD95" s="1239" t="s">
        <v>365</v>
      </c>
      <c r="FVE95" s="1239" t="s">
        <v>365</v>
      </c>
      <c r="FVF95" s="1239" t="s">
        <v>365</v>
      </c>
      <c r="FVG95" s="1239" t="s">
        <v>365</v>
      </c>
      <c r="FVH95" s="1239" t="s">
        <v>365</v>
      </c>
      <c r="FVI95" s="1239" t="s">
        <v>365</v>
      </c>
      <c r="FVJ95" s="1239" t="s">
        <v>365</v>
      </c>
      <c r="FVK95" s="1239" t="s">
        <v>365</v>
      </c>
      <c r="FVL95" s="1239" t="s">
        <v>365</v>
      </c>
      <c r="FVM95" s="1239" t="s">
        <v>365</v>
      </c>
      <c r="FVN95" s="1239" t="s">
        <v>365</v>
      </c>
      <c r="FVO95" s="1239" t="s">
        <v>365</v>
      </c>
      <c r="FVP95" s="1239" t="s">
        <v>365</v>
      </c>
      <c r="FVQ95" s="1239" t="s">
        <v>365</v>
      </c>
      <c r="FVR95" s="1239" t="s">
        <v>365</v>
      </c>
      <c r="FVS95" s="1239" t="s">
        <v>365</v>
      </c>
      <c r="FVT95" s="1239" t="s">
        <v>365</v>
      </c>
      <c r="FVU95" s="1239" t="s">
        <v>365</v>
      </c>
      <c r="FVV95" s="1239" t="s">
        <v>365</v>
      </c>
      <c r="FVW95" s="1239" t="s">
        <v>365</v>
      </c>
      <c r="FVX95" s="1239" t="s">
        <v>365</v>
      </c>
      <c r="FVY95" s="1239" t="s">
        <v>365</v>
      </c>
      <c r="FVZ95" s="1239" t="s">
        <v>365</v>
      </c>
      <c r="FWA95" s="1239" t="s">
        <v>365</v>
      </c>
      <c r="FWB95" s="1239" t="s">
        <v>365</v>
      </c>
      <c r="FWC95" s="1239" t="s">
        <v>365</v>
      </c>
      <c r="FWD95" s="1239" t="s">
        <v>365</v>
      </c>
      <c r="FWE95" s="1239" t="s">
        <v>365</v>
      </c>
      <c r="FWF95" s="1239" t="s">
        <v>365</v>
      </c>
      <c r="FWG95" s="1239" t="s">
        <v>365</v>
      </c>
      <c r="FWH95" s="1239" t="s">
        <v>365</v>
      </c>
      <c r="FWI95" s="1239" t="s">
        <v>365</v>
      </c>
      <c r="FWJ95" s="1239" t="s">
        <v>365</v>
      </c>
      <c r="FWK95" s="1239" t="s">
        <v>365</v>
      </c>
      <c r="FWL95" s="1239" t="s">
        <v>365</v>
      </c>
      <c r="FWM95" s="1239" t="s">
        <v>365</v>
      </c>
      <c r="FWN95" s="1239" t="s">
        <v>365</v>
      </c>
      <c r="FWO95" s="1239" t="s">
        <v>365</v>
      </c>
      <c r="FWP95" s="1239" t="s">
        <v>365</v>
      </c>
      <c r="FWQ95" s="1239" t="s">
        <v>365</v>
      </c>
      <c r="FWR95" s="1239" t="s">
        <v>365</v>
      </c>
      <c r="FWS95" s="1239" t="s">
        <v>365</v>
      </c>
      <c r="FWT95" s="1239" t="s">
        <v>365</v>
      </c>
      <c r="FWU95" s="1239" t="s">
        <v>365</v>
      </c>
      <c r="FWV95" s="1239" t="s">
        <v>365</v>
      </c>
      <c r="FWW95" s="1239" t="s">
        <v>365</v>
      </c>
      <c r="FWX95" s="1239" t="s">
        <v>365</v>
      </c>
      <c r="FWY95" s="1239" t="s">
        <v>365</v>
      </c>
      <c r="FWZ95" s="1239" t="s">
        <v>365</v>
      </c>
      <c r="FXA95" s="1239" t="s">
        <v>365</v>
      </c>
      <c r="FXB95" s="1239" t="s">
        <v>365</v>
      </c>
      <c r="FXC95" s="1239" t="s">
        <v>365</v>
      </c>
      <c r="FXD95" s="1239" t="s">
        <v>365</v>
      </c>
      <c r="FXE95" s="1239" t="s">
        <v>365</v>
      </c>
      <c r="FXF95" s="1239" t="s">
        <v>365</v>
      </c>
      <c r="FXG95" s="1239" t="s">
        <v>365</v>
      </c>
      <c r="FXH95" s="1239" t="s">
        <v>365</v>
      </c>
      <c r="FXI95" s="1239" t="s">
        <v>365</v>
      </c>
      <c r="FXJ95" s="1239" t="s">
        <v>365</v>
      </c>
      <c r="FXK95" s="1239" t="s">
        <v>365</v>
      </c>
      <c r="FXL95" s="1239" t="s">
        <v>365</v>
      </c>
      <c r="FXM95" s="1239" t="s">
        <v>365</v>
      </c>
      <c r="FXN95" s="1239" t="s">
        <v>365</v>
      </c>
      <c r="FXO95" s="1239" t="s">
        <v>365</v>
      </c>
      <c r="FXP95" s="1239" t="s">
        <v>365</v>
      </c>
      <c r="FXQ95" s="1239" t="s">
        <v>365</v>
      </c>
      <c r="FXR95" s="1239" t="s">
        <v>365</v>
      </c>
      <c r="FXS95" s="1239" t="s">
        <v>365</v>
      </c>
      <c r="FXT95" s="1239" t="s">
        <v>365</v>
      </c>
      <c r="FXU95" s="1239" t="s">
        <v>365</v>
      </c>
      <c r="FXV95" s="1239" t="s">
        <v>365</v>
      </c>
      <c r="FXW95" s="1239" t="s">
        <v>365</v>
      </c>
      <c r="FXX95" s="1239" t="s">
        <v>365</v>
      </c>
      <c r="FXY95" s="1239" t="s">
        <v>365</v>
      </c>
      <c r="FXZ95" s="1239" t="s">
        <v>365</v>
      </c>
      <c r="FYA95" s="1239" t="s">
        <v>365</v>
      </c>
      <c r="FYB95" s="1239" t="s">
        <v>365</v>
      </c>
      <c r="FYC95" s="1239" t="s">
        <v>365</v>
      </c>
      <c r="FYD95" s="1239" t="s">
        <v>365</v>
      </c>
      <c r="FYE95" s="1239" t="s">
        <v>365</v>
      </c>
      <c r="FYF95" s="1239" t="s">
        <v>365</v>
      </c>
      <c r="FYG95" s="1239" t="s">
        <v>365</v>
      </c>
      <c r="FYH95" s="1239" t="s">
        <v>365</v>
      </c>
      <c r="FYI95" s="1239" t="s">
        <v>365</v>
      </c>
      <c r="FYJ95" s="1239" t="s">
        <v>365</v>
      </c>
      <c r="FYK95" s="1239" t="s">
        <v>365</v>
      </c>
      <c r="FYL95" s="1239" t="s">
        <v>365</v>
      </c>
      <c r="FYM95" s="1239" t="s">
        <v>365</v>
      </c>
      <c r="FYN95" s="1239" t="s">
        <v>365</v>
      </c>
      <c r="FYO95" s="1239" t="s">
        <v>365</v>
      </c>
      <c r="FYP95" s="1239" t="s">
        <v>365</v>
      </c>
      <c r="FYQ95" s="1239" t="s">
        <v>365</v>
      </c>
      <c r="FYR95" s="1239" t="s">
        <v>365</v>
      </c>
      <c r="FYS95" s="1239" t="s">
        <v>365</v>
      </c>
      <c r="FYT95" s="1239" t="s">
        <v>365</v>
      </c>
      <c r="FYU95" s="1239" t="s">
        <v>365</v>
      </c>
      <c r="FYV95" s="1239" t="s">
        <v>365</v>
      </c>
      <c r="FYW95" s="1239" t="s">
        <v>365</v>
      </c>
      <c r="FYX95" s="1239" t="s">
        <v>365</v>
      </c>
      <c r="FYY95" s="1239" t="s">
        <v>365</v>
      </c>
      <c r="FYZ95" s="1239" t="s">
        <v>365</v>
      </c>
      <c r="FZA95" s="1239" t="s">
        <v>365</v>
      </c>
      <c r="FZB95" s="1239" t="s">
        <v>365</v>
      </c>
      <c r="FZC95" s="1239" t="s">
        <v>365</v>
      </c>
      <c r="FZD95" s="1239" t="s">
        <v>365</v>
      </c>
      <c r="FZE95" s="1239" t="s">
        <v>365</v>
      </c>
      <c r="FZF95" s="1239" t="s">
        <v>365</v>
      </c>
      <c r="FZG95" s="1239" t="s">
        <v>365</v>
      </c>
      <c r="FZH95" s="1239" t="s">
        <v>365</v>
      </c>
      <c r="FZI95" s="1239" t="s">
        <v>365</v>
      </c>
      <c r="FZJ95" s="1239" t="s">
        <v>365</v>
      </c>
      <c r="FZK95" s="1239" t="s">
        <v>365</v>
      </c>
      <c r="FZL95" s="1239" t="s">
        <v>365</v>
      </c>
      <c r="FZM95" s="1239" t="s">
        <v>365</v>
      </c>
      <c r="FZN95" s="1239" t="s">
        <v>365</v>
      </c>
      <c r="FZO95" s="1239" t="s">
        <v>365</v>
      </c>
      <c r="FZP95" s="1239" t="s">
        <v>365</v>
      </c>
      <c r="FZQ95" s="1239" t="s">
        <v>365</v>
      </c>
      <c r="FZR95" s="1239" t="s">
        <v>365</v>
      </c>
      <c r="FZS95" s="1239" t="s">
        <v>365</v>
      </c>
      <c r="FZT95" s="1239" t="s">
        <v>365</v>
      </c>
      <c r="FZU95" s="1239" t="s">
        <v>365</v>
      </c>
      <c r="FZV95" s="1239" t="s">
        <v>365</v>
      </c>
      <c r="FZW95" s="1239" t="s">
        <v>365</v>
      </c>
      <c r="FZX95" s="1239" t="s">
        <v>365</v>
      </c>
      <c r="FZY95" s="1239" t="s">
        <v>365</v>
      </c>
      <c r="FZZ95" s="1239" t="s">
        <v>365</v>
      </c>
      <c r="GAA95" s="1239" t="s">
        <v>365</v>
      </c>
      <c r="GAB95" s="1239" t="s">
        <v>365</v>
      </c>
      <c r="GAC95" s="1239" t="s">
        <v>365</v>
      </c>
      <c r="GAD95" s="1239" t="s">
        <v>365</v>
      </c>
      <c r="GAE95" s="1239" t="s">
        <v>365</v>
      </c>
      <c r="GAF95" s="1239" t="s">
        <v>365</v>
      </c>
      <c r="GAG95" s="1239" t="s">
        <v>365</v>
      </c>
      <c r="GAH95" s="1239" t="s">
        <v>365</v>
      </c>
      <c r="GAI95" s="1239" t="s">
        <v>365</v>
      </c>
      <c r="GAJ95" s="1239" t="s">
        <v>365</v>
      </c>
      <c r="GAK95" s="1239" t="s">
        <v>365</v>
      </c>
      <c r="GAL95" s="1239" t="s">
        <v>365</v>
      </c>
      <c r="GAM95" s="1239" t="s">
        <v>365</v>
      </c>
      <c r="GAN95" s="1239" t="s">
        <v>365</v>
      </c>
      <c r="GAO95" s="1239" t="s">
        <v>365</v>
      </c>
      <c r="GAP95" s="1239" t="s">
        <v>365</v>
      </c>
      <c r="GAQ95" s="1239" t="s">
        <v>365</v>
      </c>
      <c r="GAR95" s="1239" t="s">
        <v>365</v>
      </c>
      <c r="GAS95" s="1239" t="s">
        <v>365</v>
      </c>
      <c r="GAT95" s="1239" t="s">
        <v>365</v>
      </c>
      <c r="GAU95" s="1239" t="s">
        <v>365</v>
      </c>
      <c r="GAV95" s="1239" t="s">
        <v>365</v>
      </c>
      <c r="GAW95" s="1239" t="s">
        <v>365</v>
      </c>
      <c r="GAX95" s="1239" t="s">
        <v>365</v>
      </c>
      <c r="GAY95" s="1239" t="s">
        <v>365</v>
      </c>
      <c r="GAZ95" s="1239" t="s">
        <v>365</v>
      </c>
      <c r="GBA95" s="1239" t="s">
        <v>365</v>
      </c>
      <c r="GBB95" s="1239" t="s">
        <v>365</v>
      </c>
      <c r="GBC95" s="1239" t="s">
        <v>365</v>
      </c>
      <c r="GBD95" s="1239" t="s">
        <v>365</v>
      </c>
      <c r="GBE95" s="1239" t="s">
        <v>365</v>
      </c>
      <c r="GBF95" s="1239" t="s">
        <v>365</v>
      </c>
      <c r="GBG95" s="1239" t="s">
        <v>365</v>
      </c>
      <c r="GBH95" s="1239" t="s">
        <v>365</v>
      </c>
      <c r="GBI95" s="1239" t="s">
        <v>365</v>
      </c>
      <c r="GBJ95" s="1239" t="s">
        <v>365</v>
      </c>
      <c r="GBK95" s="1239" t="s">
        <v>365</v>
      </c>
      <c r="GBL95" s="1239" t="s">
        <v>365</v>
      </c>
      <c r="GBM95" s="1239" t="s">
        <v>365</v>
      </c>
      <c r="GBN95" s="1239" t="s">
        <v>365</v>
      </c>
      <c r="GBO95" s="1239" t="s">
        <v>365</v>
      </c>
      <c r="GBP95" s="1239" t="s">
        <v>365</v>
      </c>
      <c r="GBQ95" s="1239" t="s">
        <v>365</v>
      </c>
      <c r="GBR95" s="1239" t="s">
        <v>365</v>
      </c>
      <c r="GBS95" s="1239" t="s">
        <v>365</v>
      </c>
      <c r="GBT95" s="1239" t="s">
        <v>365</v>
      </c>
      <c r="GBU95" s="1239" t="s">
        <v>365</v>
      </c>
      <c r="GBV95" s="1239" t="s">
        <v>365</v>
      </c>
      <c r="GBW95" s="1239" t="s">
        <v>365</v>
      </c>
      <c r="GBX95" s="1239" t="s">
        <v>365</v>
      </c>
      <c r="GBY95" s="1239" t="s">
        <v>365</v>
      </c>
      <c r="GBZ95" s="1239" t="s">
        <v>365</v>
      </c>
      <c r="GCA95" s="1239" t="s">
        <v>365</v>
      </c>
      <c r="GCB95" s="1239" t="s">
        <v>365</v>
      </c>
      <c r="GCC95" s="1239" t="s">
        <v>365</v>
      </c>
      <c r="GCD95" s="1239" t="s">
        <v>365</v>
      </c>
      <c r="GCE95" s="1239" t="s">
        <v>365</v>
      </c>
      <c r="GCF95" s="1239" t="s">
        <v>365</v>
      </c>
      <c r="GCG95" s="1239" t="s">
        <v>365</v>
      </c>
      <c r="GCH95" s="1239" t="s">
        <v>365</v>
      </c>
      <c r="GCI95" s="1239" t="s">
        <v>365</v>
      </c>
      <c r="GCJ95" s="1239" t="s">
        <v>365</v>
      </c>
      <c r="GCK95" s="1239" t="s">
        <v>365</v>
      </c>
      <c r="GCL95" s="1239" t="s">
        <v>365</v>
      </c>
      <c r="GCM95" s="1239" t="s">
        <v>365</v>
      </c>
      <c r="GCN95" s="1239" t="s">
        <v>365</v>
      </c>
      <c r="GCO95" s="1239" t="s">
        <v>365</v>
      </c>
      <c r="GCP95" s="1239" t="s">
        <v>365</v>
      </c>
      <c r="GCQ95" s="1239" t="s">
        <v>365</v>
      </c>
      <c r="GCR95" s="1239" t="s">
        <v>365</v>
      </c>
      <c r="GCS95" s="1239" t="s">
        <v>365</v>
      </c>
      <c r="GCT95" s="1239" t="s">
        <v>365</v>
      </c>
      <c r="GCU95" s="1239" t="s">
        <v>365</v>
      </c>
      <c r="GCV95" s="1239" t="s">
        <v>365</v>
      </c>
      <c r="GCW95" s="1239" t="s">
        <v>365</v>
      </c>
      <c r="GCX95" s="1239" t="s">
        <v>365</v>
      </c>
      <c r="GCY95" s="1239" t="s">
        <v>365</v>
      </c>
      <c r="GCZ95" s="1239" t="s">
        <v>365</v>
      </c>
      <c r="GDA95" s="1239" t="s">
        <v>365</v>
      </c>
      <c r="GDB95" s="1239" t="s">
        <v>365</v>
      </c>
      <c r="GDC95" s="1239" t="s">
        <v>365</v>
      </c>
      <c r="GDD95" s="1239" t="s">
        <v>365</v>
      </c>
      <c r="GDE95" s="1239" t="s">
        <v>365</v>
      </c>
      <c r="GDF95" s="1239" t="s">
        <v>365</v>
      </c>
      <c r="GDG95" s="1239" t="s">
        <v>365</v>
      </c>
      <c r="GDH95" s="1239" t="s">
        <v>365</v>
      </c>
      <c r="GDI95" s="1239" t="s">
        <v>365</v>
      </c>
      <c r="GDJ95" s="1239" t="s">
        <v>365</v>
      </c>
      <c r="GDK95" s="1239" t="s">
        <v>365</v>
      </c>
      <c r="GDL95" s="1239" t="s">
        <v>365</v>
      </c>
      <c r="GDM95" s="1239" t="s">
        <v>365</v>
      </c>
      <c r="GDN95" s="1239" t="s">
        <v>365</v>
      </c>
      <c r="GDO95" s="1239" t="s">
        <v>365</v>
      </c>
      <c r="GDP95" s="1239" t="s">
        <v>365</v>
      </c>
      <c r="GDQ95" s="1239" t="s">
        <v>365</v>
      </c>
      <c r="GDR95" s="1239" t="s">
        <v>365</v>
      </c>
      <c r="GDS95" s="1239" t="s">
        <v>365</v>
      </c>
      <c r="GDT95" s="1239" t="s">
        <v>365</v>
      </c>
      <c r="GDU95" s="1239" t="s">
        <v>365</v>
      </c>
      <c r="GDV95" s="1239" t="s">
        <v>365</v>
      </c>
      <c r="GDW95" s="1239" t="s">
        <v>365</v>
      </c>
      <c r="GDX95" s="1239" t="s">
        <v>365</v>
      </c>
      <c r="GDY95" s="1239" t="s">
        <v>365</v>
      </c>
      <c r="GDZ95" s="1239" t="s">
        <v>365</v>
      </c>
      <c r="GEA95" s="1239" t="s">
        <v>365</v>
      </c>
      <c r="GEB95" s="1239" t="s">
        <v>365</v>
      </c>
      <c r="GEC95" s="1239" t="s">
        <v>365</v>
      </c>
      <c r="GED95" s="1239" t="s">
        <v>365</v>
      </c>
      <c r="GEE95" s="1239" t="s">
        <v>365</v>
      </c>
      <c r="GEF95" s="1239" t="s">
        <v>365</v>
      </c>
      <c r="GEG95" s="1239" t="s">
        <v>365</v>
      </c>
      <c r="GEH95" s="1239" t="s">
        <v>365</v>
      </c>
      <c r="GEI95" s="1239" t="s">
        <v>365</v>
      </c>
      <c r="GEJ95" s="1239" t="s">
        <v>365</v>
      </c>
      <c r="GEK95" s="1239" t="s">
        <v>365</v>
      </c>
      <c r="GEL95" s="1239" t="s">
        <v>365</v>
      </c>
      <c r="GEM95" s="1239" t="s">
        <v>365</v>
      </c>
      <c r="GEN95" s="1239" t="s">
        <v>365</v>
      </c>
      <c r="GEO95" s="1239" t="s">
        <v>365</v>
      </c>
      <c r="GEP95" s="1239" t="s">
        <v>365</v>
      </c>
      <c r="GEQ95" s="1239" t="s">
        <v>365</v>
      </c>
      <c r="GER95" s="1239" t="s">
        <v>365</v>
      </c>
      <c r="GES95" s="1239" t="s">
        <v>365</v>
      </c>
      <c r="GET95" s="1239" t="s">
        <v>365</v>
      </c>
      <c r="GEU95" s="1239" t="s">
        <v>365</v>
      </c>
      <c r="GEV95" s="1239" t="s">
        <v>365</v>
      </c>
      <c r="GEW95" s="1239" t="s">
        <v>365</v>
      </c>
      <c r="GEX95" s="1239" t="s">
        <v>365</v>
      </c>
      <c r="GEY95" s="1239" t="s">
        <v>365</v>
      </c>
      <c r="GEZ95" s="1239" t="s">
        <v>365</v>
      </c>
      <c r="GFA95" s="1239" t="s">
        <v>365</v>
      </c>
      <c r="GFB95" s="1239" t="s">
        <v>365</v>
      </c>
      <c r="GFC95" s="1239" t="s">
        <v>365</v>
      </c>
      <c r="GFD95" s="1239" t="s">
        <v>365</v>
      </c>
      <c r="GFE95" s="1239" t="s">
        <v>365</v>
      </c>
      <c r="GFF95" s="1239" t="s">
        <v>365</v>
      </c>
      <c r="GFG95" s="1239" t="s">
        <v>365</v>
      </c>
      <c r="GFH95" s="1239" t="s">
        <v>365</v>
      </c>
      <c r="GFI95" s="1239" t="s">
        <v>365</v>
      </c>
      <c r="GFJ95" s="1239" t="s">
        <v>365</v>
      </c>
      <c r="GFK95" s="1239" t="s">
        <v>365</v>
      </c>
      <c r="GFL95" s="1239" t="s">
        <v>365</v>
      </c>
      <c r="GFM95" s="1239" t="s">
        <v>365</v>
      </c>
      <c r="GFN95" s="1239" t="s">
        <v>365</v>
      </c>
      <c r="GFO95" s="1239" t="s">
        <v>365</v>
      </c>
      <c r="GFP95" s="1239" t="s">
        <v>365</v>
      </c>
      <c r="GFQ95" s="1239" t="s">
        <v>365</v>
      </c>
      <c r="GFR95" s="1239" t="s">
        <v>365</v>
      </c>
      <c r="GFS95" s="1239" t="s">
        <v>365</v>
      </c>
      <c r="GFT95" s="1239" t="s">
        <v>365</v>
      </c>
      <c r="GFU95" s="1239" t="s">
        <v>365</v>
      </c>
      <c r="GFV95" s="1239" t="s">
        <v>365</v>
      </c>
      <c r="GFW95" s="1239" t="s">
        <v>365</v>
      </c>
      <c r="GFX95" s="1239" t="s">
        <v>365</v>
      </c>
      <c r="GFY95" s="1239" t="s">
        <v>365</v>
      </c>
      <c r="GFZ95" s="1239" t="s">
        <v>365</v>
      </c>
      <c r="GGA95" s="1239" t="s">
        <v>365</v>
      </c>
      <c r="GGB95" s="1239" t="s">
        <v>365</v>
      </c>
      <c r="GGC95" s="1239" t="s">
        <v>365</v>
      </c>
      <c r="GGD95" s="1239" t="s">
        <v>365</v>
      </c>
      <c r="GGE95" s="1239" t="s">
        <v>365</v>
      </c>
      <c r="GGF95" s="1239" t="s">
        <v>365</v>
      </c>
      <c r="GGG95" s="1239" t="s">
        <v>365</v>
      </c>
      <c r="GGH95" s="1239" t="s">
        <v>365</v>
      </c>
      <c r="GGI95" s="1239" t="s">
        <v>365</v>
      </c>
      <c r="GGJ95" s="1239" t="s">
        <v>365</v>
      </c>
      <c r="GGK95" s="1239" t="s">
        <v>365</v>
      </c>
      <c r="GGL95" s="1239" t="s">
        <v>365</v>
      </c>
      <c r="GGM95" s="1239" t="s">
        <v>365</v>
      </c>
      <c r="GGN95" s="1239" t="s">
        <v>365</v>
      </c>
      <c r="GGO95" s="1239" t="s">
        <v>365</v>
      </c>
      <c r="GGP95" s="1239" t="s">
        <v>365</v>
      </c>
      <c r="GGQ95" s="1239" t="s">
        <v>365</v>
      </c>
      <c r="GGR95" s="1239" t="s">
        <v>365</v>
      </c>
      <c r="GGS95" s="1239" t="s">
        <v>365</v>
      </c>
      <c r="GGT95" s="1239" t="s">
        <v>365</v>
      </c>
      <c r="GGU95" s="1239" t="s">
        <v>365</v>
      </c>
      <c r="GGV95" s="1239" t="s">
        <v>365</v>
      </c>
      <c r="GGW95" s="1239" t="s">
        <v>365</v>
      </c>
      <c r="GGX95" s="1239" t="s">
        <v>365</v>
      </c>
      <c r="GGY95" s="1239" t="s">
        <v>365</v>
      </c>
      <c r="GGZ95" s="1239" t="s">
        <v>365</v>
      </c>
      <c r="GHA95" s="1239" t="s">
        <v>365</v>
      </c>
      <c r="GHB95" s="1239" t="s">
        <v>365</v>
      </c>
      <c r="GHC95" s="1239" t="s">
        <v>365</v>
      </c>
      <c r="GHD95" s="1239" t="s">
        <v>365</v>
      </c>
      <c r="GHE95" s="1239" t="s">
        <v>365</v>
      </c>
      <c r="GHF95" s="1239" t="s">
        <v>365</v>
      </c>
      <c r="GHG95" s="1239" t="s">
        <v>365</v>
      </c>
      <c r="GHH95" s="1239" t="s">
        <v>365</v>
      </c>
      <c r="GHI95" s="1239" t="s">
        <v>365</v>
      </c>
      <c r="GHJ95" s="1239" t="s">
        <v>365</v>
      </c>
      <c r="GHK95" s="1239" t="s">
        <v>365</v>
      </c>
      <c r="GHL95" s="1239" t="s">
        <v>365</v>
      </c>
      <c r="GHM95" s="1239" t="s">
        <v>365</v>
      </c>
      <c r="GHN95" s="1239" t="s">
        <v>365</v>
      </c>
      <c r="GHO95" s="1239" t="s">
        <v>365</v>
      </c>
      <c r="GHP95" s="1239" t="s">
        <v>365</v>
      </c>
      <c r="GHQ95" s="1239" t="s">
        <v>365</v>
      </c>
      <c r="GHR95" s="1239" t="s">
        <v>365</v>
      </c>
      <c r="GHS95" s="1239" t="s">
        <v>365</v>
      </c>
      <c r="GHT95" s="1239" t="s">
        <v>365</v>
      </c>
      <c r="GHU95" s="1239" t="s">
        <v>365</v>
      </c>
      <c r="GHV95" s="1239" t="s">
        <v>365</v>
      </c>
      <c r="GHW95" s="1239" t="s">
        <v>365</v>
      </c>
      <c r="GHX95" s="1239" t="s">
        <v>365</v>
      </c>
      <c r="GHY95" s="1239" t="s">
        <v>365</v>
      </c>
      <c r="GHZ95" s="1239" t="s">
        <v>365</v>
      </c>
      <c r="GIA95" s="1239" t="s">
        <v>365</v>
      </c>
      <c r="GIB95" s="1239" t="s">
        <v>365</v>
      </c>
      <c r="GIC95" s="1239" t="s">
        <v>365</v>
      </c>
      <c r="GID95" s="1239" t="s">
        <v>365</v>
      </c>
      <c r="GIE95" s="1239" t="s">
        <v>365</v>
      </c>
      <c r="GIF95" s="1239" t="s">
        <v>365</v>
      </c>
      <c r="GIG95" s="1239" t="s">
        <v>365</v>
      </c>
      <c r="GIH95" s="1239" t="s">
        <v>365</v>
      </c>
      <c r="GII95" s="1239" t="s">
        <v>365</v>
      </c>
      <c r="GIJ95" s="1239" t="s">
        <v>365</v>
      </c>
      <c r="GIK95" s="1239" t="s">
        <v>365</v>
      </c>
      <c r="GIL95" s="1239" t="s">
        <v>365</v>
      </c>
      <c r="GIM95" s="1239" t="s">
        <v>365</v>
      </c>
      <c r="GIN95" s="1239" t="s">
        <v>365</v>
      </c>
      <c r="GIO95" s="1239" t="s">
        <v>365</v>
      </c>
      <c r="GIP95" s="1239" t="s">
        <v>365</v>
      </c>
      <c r="GIQ95" s="1239" t="s">
        <v>365</v>
      </c>
      <c r="GIR95" s="1239" t="s">
        <v>365</v>
      </c>
      <c r="GIS95" s="1239" t="s">
        <v>365</v>
      </c>
      <c r="GIT95" s="1239" t="s">
        <v>365</v>
      </c>
      <c r="GIU95" s="1239" t="s">
        <v>365</v>
      </c>
      <c r="GIV95" s="1239" t="s">
        <v>365</v>
      </c>
      <c r="GIW95" s="1239" t="s">
        <v>365</v>
      </c>
      <c r="GIX95" s="1239" t="s">
        <v>365</v>
      </c>
      <c r="GIY95" s="1239" t="s">
        <v>365</v>
      </c>
      <c r="GIZ95" s="1239" t="s">
        <v>365</v>
      </c>
      <c r="GJA95" s="1239" t="s">
        <v>365</v>
      </c>
      <c r="GJB95" s="1239" t="s">
        <v>365</v>
      </c>
      <c r="GJC95" s="1239" t="s">
        <v>365</v>
      </c>
      <c r="GJD95" s="1239" t="s">
        <v>365</v>
      </c>
      <c r="GJE95" s="1239" t="s">
        <v>365</v>
      </c>
      <c r="GJF95" s="1239" t="s">
        <v>365</v>
      </c>
      <c r="GJG95" s="1239" t="s">
        <v>365</v>
      </c>
      <c r="GJH95" s="1239" t="s">
        <v>365</v>
      </c>
      <c r="GJI95" s="1239" t="s">
        <v>365</v>
      </c>
      <c r="GJJ95" s="1239" t="s">
        <v>365</v>
      </c>
      <c r="GJK95" s="1239" t="s">
        <v>365</v>
      </c>
      <c r="GJL95" s="1239" t="s">
        <v>365</v>
      </c>
      <c r="GJM95" s="1239" t="s">
        <v>365</v>
      </c>
      <c r="GJN95" s="1239" t="s">
        <v>365</v>
      </c>
      <c r="GJO95" s="1239" t="s">
        <v>365</v>
      </c>
      <c r="GJP95" s="1239" t="s">
        <v>365</v>
      </c>
      <c r="GJQ95" s="1239" t="s">
        <v>365</v>
      </c>
      <c r="GJR95" s="1239" t="s">
        <v>365</v>
      </c>
      <c r="GJS95" s="1239" t="s">
        <v>365</v>
      </c>
      <c r="GJT95" s="1239" t="s">
        <v>365</v>
      </c>
      <c r="GJU95" s="1239" t="s">
        <v>365</v>
      </c>
      <c r="GJV95" s="1239" t="s">
        <v>365</v>
      </c>
      <c r="GJW95" s="1239" t="s">
        <v>365</v>
      </c>
      <c r="GJX95" s="1239" t="s">
        <v>365</v>
      </c>
      <c r="GJY95" s="1239" t="s">
        <v>365</v>
      </c>
      <c r="GJZ95" s="1239" t="s">
        <v>365</v>
      </c>
      <c r="GKA95" s="1239" t="s">
        <v>365</v>
      </c>
      <c r="GKB95" s="1239" t="s">
        <v>365</v>
      </c>
      <c r="GKC95" s="1239" t="s">
        <v>365</v>
      </c>
      <c r="GKD95" s="1239" t="s">
        <v>365</v>
      </c>
      <c r="GKE95" s="1239" t="s">
        <v>365</v>
      </c>
      <c r="GKF95" s="1239" t="s">
        <v>365</v>
      </c>
      <c r="GKG95" s="1239" t="s">
        <v>365</v>
      </c>
      <c r="GKH95" s="1239" t="s">
        <v>365</v>
      </c>
      <c r="GKI95" s="1239" t="s">
        <v>365</v>
      </c>
      <c r="GKJ95" s="1239" t="s">
        <v>365</v>
      </c>
      <c r="GKK95" s="1239" t="s">
        <v>365</v>
      </c>
      <c r="GKL95" s="1239" t="s">
        <v>365</v>
      </c>
      <c r="GKM95" s="1239" t="s">
        <v>365</v>
      </c>
      <c r="GKN95" s="1239" t="s">
        <v>365</v>
      </c>
      <c r="GKO95" s="1239" t="s">
        <v>365</v>
      </c>
      <c r="GKP95" s="1239" t="s">
        <v>365</v>
      </c>
      <c r="GKQ95" s="1239" t="s">
        <v>365</v>
      </c>
      <c r="GKR95" s="1239" t="s">
        <v>365</v>
      </c>
      <c r="GKS95" s="1239" t="s">
        <v>365</v>
      </c>
      <c r="GKT95" s="1239" t="s">
        <v>365</v>
      </c>
      <c r="GKU95" s="1239" t="s">
        <v>365</v>
      </c>
      <c r="GKV95" s="1239" t="s">
        <v>365</v>
      </c>
      <c r="GKW95" s="1239" t="s">
        <v>365</v>
      </c>
      <c r="GKX95" s="1239" t="s">
        <v>365</v>
      </c>
      <c r="GKY95" s="1239" t="s">
        <v>365</v>
      </c>
      <c r="GKZ95" s="1239" t="s">
        <v>365</v>
      </c>
      <c r="GLA95" s="1239" t="s">
        <v>365</v>
      </c>
      <c r="GLB95" s="1239" t="s">
        <v>365</v>
      </c>
      <c r="GLC95" s="1239" t="s">
        <v>365</v>
      </c>
      <c r="GLD95" s="1239" t="s">
        <v>365</v>
      </c>
      <c r="GLE95" s="1239" t="s">
        <v>365</v>
      </c>
      <c r="GLF95" s="1239" t="s">
        <v>365</v>
      </c>
      <c r="GLG95" s="1239" t="s">
        <v>365</v>
      </c>
      <c r="GLH95" s="1239" t="s">
        <v>365</v>
      </c>
      <c r="GLI95" s="1239" t="s">
        <v>365</v>
      </c>
      <c r="GLJ95" s="1239" t="s">
        <v>365</v>
      </c>
      <c r="GLK95" s="1239" t="s">
        <v>365</v>
      </c>
      <c r="GLL95" s="1239" t="s">
        <v>365</v>
      </c>
      <c r="GLM95" s="1239" t="s">
        <v>365</v>
      </c>
      <c r="GLN95" s="1239" t="s">
        <v>365</v>
      </c>
      <c r="GLO95" s="1239" t="s">
        <v>365</v>
      </c>
      <c r="GLP95" s="1239" t="s">
        <v>365</v>
      </c>
      <c r="GLQ95" s="1239" t="s">
        <v>365</v>
      </c>
      <c r="GLR95" s="1239" t="s">
        <v>365</v>
      </c>
      <c r="GLS95" s="1239" t="s">
        <v>365</v>
      </c>
      <c r="GLT95" s="1239" t="s">
        <v>365</v>
      </c>
      <c r="GLU95" s="1239" t="s">
        <v>365</v>
      </c>
      <c r="GLV95" s="1239" t="s">
        <v>365</v>
      </c>
      <c r="GLW95" s="1239" t="s">
        <v>365</v>
      </c>
      <c r="GLX95" s="1239" t="s">
        <v>365</v>
      </c>
      <c r="GLY95" s="1239" t="s">
        <v>365</v>
      </c>
      <c r="GLZ95" s="1239" t="s">
        <v>365</v>
      </c>
      <c r="GMA95" s="1239" t="s">
        <v>365</v>
      </c>
      <c r="GMB95" s="1239" t="s">
        <v>365</v>
      </c>
      <c r="GMC95" s="1239" t="s">
        <v>365</v>
      </c>
      <c r="GMD95" s="1239" t="s">
        <v>365</v>
      </c>
      <c r="GME95" s="1239" t="s">
        <v>365</v>
      </c>
      <c r="GMF95" s="1239" t="s">
        <v>365</v>
      </c>
      <c r="GMG95" s="1239" t="s">
        <v>365</v>
      </c>
      <c r="GMH95" s="1239" t="s">
        <v>365</v>
      </c>
      <c r="GMI95" s="1239" t="s">
        <v>365</v>
      </c>
      <c r="GMJ95" s="1239" t="s">
        <v>365</v>
      </c>
      <c r="GMK95" s="1239" t="s">
        <v>365</v>
      </c>
      <c r="GML95" s="1239" t="s">
        <v>365</v>
      </c>
      <c r="GMM95" s="1239" t="s">
        <v>365</v>
      </c>
      <c r="GMN95" s="1239" t="s">
        <v>365</v>
      </c>
      <c r="GMO95" s="1239" t="s">
        <v>365</v>
      </c>
      <c r="GMP95" s="1239" t="s">
        <v>365</v>
      </c>
      <c r="GMQ95" s="1239" t="s">
        <v>365</v>
      </c>
      <c r="GMR95" s="1239" t="s">
        <v>365</v>
      </c>
      <c r="GMS95" s="1239" t="s">
        <v>365</v>
      </c>
      <c r="GMT95" s="1239" t="s">
        <v>365</v>
      </c>
      <c r="GMU95" s="1239" t="s">
        <v>365</v>
      </c>
      <c r="GMV95" s="1239" t="s">
        <v>365</v>
      </c>
      <c r="GMW95" s="1239" t="s">
        <v>365</v>
      </c>
      <c r="GMX95" s="1239" t="s">
        <v>365</v>
      </c>
      <c r="GMY95" s="1239" t="s">
        <v>365</v>
      </c>
      <c r="GMZ95" s="1239" t="s">
        <v>365</v>
      </c>
      <c r="GNA95" s="1239" t="s">
        <v>365</v>
      </c>
      <c r="GNB95" s="1239" t="s">
        <v>365</v>
      </c>
      <c r="GNC95" s="1239" t="s">
        <v>365</v>
      </c>
      <c r="GND95" s="1239" t="s">
        <v>365</v>
      </c>
      <c r="GNE95" s="1239" t="s">
        <v>365</v>
      </c>
      <c r="GNF95" s="1239" t="s">
        <v>365</v>
      </c>
      <c r="GNG95" s="1239" t="s">
        <v>365</v>
      </c>
      <c r="GNH95" s="1239" t="s">
        <v>365</v>
      </c>
      <c r="GNI95" s="1239" t="s">
        <v>365</v>
      </c>
      <c r="GNJ95" s="1239" t="s">
        <v>365</v>
      </c>
      <c r="GNK95" s="1239" t="s">
        <v>365</v>
      </c>
      <c r="GNL95" s="1239" t="s">
        <v>365</v>
      </c>
      <c r="GNM95" s="1239" t="s">
        <v>365</v>
      </c>
      <c r="GNN95" s="1239" t="s">
        <v>365</v>
      </c>
      <c r="GNO95" s="1239" t="s">
        <v>365</v>
      </c>
      <c r="GNP95" s="1239" t="s">
        <v>365</v>
      </c>
      <c r="GNQ95" s="1239" t="s">
        <v>365</v>
      </c>
      <c r="GNR95" s="1239" t="s">
        <v>365</v>
      </c>
      <c r="GNS95" s="1239" t="s">
        <v>365</v>
      </c>
      <c r="GNT95" s="1239" t="s">
        <v>365</v>
      </c>
      <c r="GNU95" s="1239" t="s">
        <v>365</v>
      </c>
      <c r="GNV95" s="1239" t="s">
        <v>365</v>
      </c>
      <c r="GNW95" s="1239" t="s">
        <v>365</v>
      </c>
      <c r="GNX95" s="1239" t="s">
        <v>365</v>
      </c>
      <c r="GNY95" s="1239" t="s">
        <v>365</v>
      </c>
      <c r="GNZ95" s="1239" t="s">
        <v>365</v>
      </c>
      <c r="GOA95" s="1239" t="s">
        <v>365</v>
      </c>
      <c r="GOB95" s="1239" t="s">
        <v>365</v>
      </c>
      <c r="GOC95" s="1239" t="s">
        <v>365</v>
      </c>
      <c r="GOD95" s="1239" t="s">
        <v>365</v>
      </c>
      <c r="GOE95" s="1239" t="s">
        <v>365</v>
      </c>
      <c r="GOF95" s="1239" t="s">
        <v>365</v>
      </c>
      <c r="GOG95" s="1239" t="s">
        <v>365</v>
      </c>
      <c r="GOH95" s="1239" t="s">
        <v>365</v>
      </c>
      <c r="GOI95" s="1239" t="s">
        <v>365</v>
      </c>
      <c r="GOJ95" s="1239" t="s">
        <v>365</v>
      </c>
      <c r="GOK95" s="1239" t="s">
        <v>365</v>
      </c>
      <c r="GOL95" s="1239" t="s">
        <v>365</v>
      </c>
      <c r="GOM95" s="1239" t="s">
        <v>365</v>
      </c>
      <c r="GON95" s="1239" t="s">
        <v>365</v>
      </c>
      <c r="GOO95" s="1239" t="s">
        <v>365</v>
      </c>
      <c r="GOP95" s="1239" t="s">
        <v>365</v>
      </c>
      <c r="GOQ95" s="1239" t="s">
        <v>365</v>
      </c>
      <c r="GOR95" s="1239" t="s">
        <v>365</v>
      </c>
      <c r="GOS95" s="1239" t="s">
        <v>365</v>
      </c>
      <c r="GOT95" s="1239" t="s">
        <v>365</v>
      </c>
      <c r="GOU95" s="1239" t="s">
        <v>365</v>
      </c>
      <c r="GOV95" s="1239" t="s">
        <v>365</v>
      </c>
      <c r="GOW95" s="1239" t="s">
        <v>365</v>
      </c>
      <c r="GOX95" s="1239" t="s">
        <v>365</v>
      </c>
      <c r="GOY95" s="1239" t="s">
        <v>365</v>
      </c>
      <c r="GOZ95" s="1239" t="s">
        <v>365</v>
      </c>
      <c r="GPA95" s="1239" t="s">
        <v>365</v>
      </c>
      <c r="GPB95" s="1239" t="s">
        <v>365</v>
      </c>
      <c r="GPC95" s="1239" t="s">
        <v>365</v>
      </c>
      <c r="GPD95" s="1239" t="s">
        <v>365</v>
      </c>
      <c r="GPE95" s="1239" t="s">
        <v>365</v>
      </c>
      <c r="GPF95" s="1239" t="s">
        <v>365</v>
      </c>
      <c r="GPG95" s="1239" t="s">
        <v>365</v>
      </c>
      <c r="GPH95" s="1239" t="s">
        <v>365</v>
      </c>
      <c r="GPI95" s="1239" t="s">
        <v>365</v>
      </c>
      <c r="GPJ95" s="1239" t="s">
        <v>365</v>
      </c>
      <c r="GPK95" s="1239" t="s">
        <v>365</v>
      </c>
      <c r="GPL95" s="1239" t="s">
        <v>365</v>
      </c>
      <c r="GPM95" s="1239" t="s">
        <v>365</v>
      </c>
      <c r="GPN95" s="1239" t="s">
        <v>365</v>
      </c>
      <c r="GPO95" s="1239" t="s">
        <v>365</v>
      </c>
      <c r="GPP95" s="1239" t="s">
        <v>365</v>
      </c>
      <c r="GPQ95" s="1239" t="s">
        <v>365</v>
      </c>
      <c r="GPR95" s="1239" t="s">
        <v>365</v>
      </c>
      <c r="GPS95" s="1239" t="s">
        <v>365</v>
      </c>
      <c r="GPT95" s="1239" t="s">
        <v>365</v>
      </c>
      <c r="GPU95" s="1239" t="s">
        <v>365</v>
      </c>
      <c r="GPV95" s="1239" t="s">
        <v>365</v>
      </c>
      <c r="GPW95" s="1239" t="s">
        <v>365</v>
      </c>
      <c r="GPX95" s="1239" t="s">
        <v>365</v>
      </c>
      <c r="GPY95" s="1239" t="s">
        <v>365</v>
      </c>
      <c r="GPZ95" s="1239" t="s">
        <v>365</v>
      </c>
      <c r="GQA95" s="1239" t="s">
        <v>365</v>
      </c>
      <c r="GQB95" s="1239" t="s">
        <v>365</v>
      </c>
      <c r="GQC95" s="1239" t="s">
        <v>365</v>
      </c>
      <c r="GQD95" s="1239" t="s">
        <v>365</v>
      </c>
      <c r="GQE95" s="1239" t="s">
        <v>365</v>
      </c>
      <c r="GQF95" s="1239" t="s">
        <v>365</v>
      </c>
      <c r="GQG95" s="1239" t="s">
        <v>365</v>
      </c>
      <c r="GQH95" s="1239" t="s">
        <v>365</v>
      </c>
      <c r="GQI95" s="1239" t="s">
        <v>365</v>
      </c>
      <c r="GQJ95" s="1239" t="s">
        <v>365</v>
      </c>
      <c r="GQK95" s="1239" t="s">
        <v>365</v>
      </c>
      <c r="GQL95" s="1239" t="s">
        <v>365</v>
      </c>
      <c r="GQM95" s="1239" t="s">
        <v>365</v>
      </c>
      <c r="GQN95" s="1239" t="s">
        <v>365</v>
      </c>
      <c r="GQO95" s="1239" t="s">
        <v>365</v>
      </c>
      <c r="GQP95" s="1239" t="s">
        <v>365</v>
      </c>
      <c r="GQQ95" s="1239" t="s">
        <v>365</v>
      </c>
      <c r="GQR95" s="1239" t="s">
        <v>365</v>
      </c>
      <c r="GQS95" s="1239" t="s">
        <v>365</v>
      </c>
      <c r="GQT95" s="1239" t="s">
        <v>365</v>
      </c>
      <c r="GQU95" s="1239" t="s">
        <v>365</v>
      </c>
      <c r="GQV95" s="1239" t="s">
        <v>365</v>
      </c>
      <c r="GQW95" s="1239" t="s">
        <v>365</v>
      </c>
      <c r="GQX95" s="1239" t="s">
        <v>365</v>
      </c>
      <c r="GQY95" s="1239" t="s">
        <v>365</v>
      </c>
      <c r="GQZ95" s="1239" t="s">
        <v>365</v>
      </c>
      <c r="GRA95" s="1239" t="s">
        <v>365</v>
      </c>
      <c r="GRB95" s="1239" t="s">
        <v>365</v>
      </c>
      <c r="GRC95" s="1239" t="s">
        <v>365</v>
      </c>
      <c r="GRD95" s="1239" t="s">
        <v>365</v>
      </c>
      <c r="GRE95" s="1239" t="s">
        <v>365</v>
      </c>
      <c r="GRF95" s="1239" t="s">
        <v>365</v>
      </c>
      <c r="GRG95" s="1239" t="s">
        <v>365</v>
      </c>
      <c r="GRH95" s="1239" t="s">
        <v>365</v>
      </c>
      <c r="GRI95" s="1239" t="s">
        <v>365</v>
      </c>
      <c r="GRJ95" s="1239" t="s">
        <v>365</v>
      </c>
      <c r="GRK95" s="1239" t="s">
        <v>365</v>
      </c>
      <c r="GRL95" s="1239" t="s">
        <v>365</v>
      </c>
      <c r="GRM95" s="1239" t="s">
        <v>365</v>
      </c>
      <c r="GRN95" s="1239" t="s">
        <v>365</v>
      </c>
      <c r="GRO95" s="1239" t="s">
        <v>365</v>
      </c>
      <c r="GRP95" s="1239" t="s">
        <v>365</v>
      </c>
      <c r="GRQ95" s="1239" t="s">
        <v>365</v>
      </c>
      <c r="GRR95" s="1239" t="s">
        <v>365</v>
      </c>
      <c r="GRS95" s="1239" t="s">
        <v>365</v>
      </c>
      <c r="GRT95" s="1239" t="s">
        <v>365</v>
      </c>
      <c r="GRU95" s="1239" t="s">
        <v>365</v>
      </c>
      <c r="GRV95" s="1239" t="s">
        <v>365</v>
      </c>
      <c r="GRW95" s="1239" t="s">
        <v>365</v>
      </c>
      <c r="GRX95" s="1239" t="s">
        <v>365</v>
      </c>
      <c r="GRY95" s="1239" t="s">
        <v>365</v>
      </c>
      <c r="GRZ95" s="1239" t="s">
        <v>365</v>
      </c>
      <c r="GSA95" s="1239" t="s">
        <v>365</v>
      </c>
      <c r="GSB95" s="1239" t="s">
        <v>365</v>
      </c>
      <c r="GSC95" s="1239" t="s">
        <v>365</v>
      </c>
      <c r="GSD95" s="1239" t="s">
        <v>365</v>
      </c>
      <c r="GSE95" s="1239" t="s">
        <v>365</v>
      </c>
      <c r="GSF95" s="1239" t="s">
        <v>365</v>
      </c>
      <c r="GSG95" s="1239" t="s">
        <v>365</v>
      </c>
      <c r="GSH95" s="1239" t="s">
        <v>365</v>
      </c>
      <c r="GSI95" s="1239" t="s">
        <v>365</v>
      </c>
      <c r="GSJ95" s="1239" t="s">
        <v>365</v>
      </c>
      <c r="GSK95" s="1239" t="s">
        <v>365</v>
      </c>
      <c r="GSL95" s="1239" t="s">
        <v>365</v>
      </c>
      <c r="GSM95" s="1239" t="s">
        <v>365</v>
      </c>
      <c r="GSN95" s="1239" t="s">
        <v>365</v>
      </c>
      <c r="GSO95" s="1239" t="s">
        <v>365</v>
      </c>
      <c r="GSP95" s="1239" t="s">
        <v>365</v>
      </c>
      <c r="GSQ95" s="1239" t="s">
        <v>365</v>
      </c>
      <c r="GSR95" s="1239" t="s">
        <v>365</v>
      </c>
      <c r="GSS95" s="1239" t="s">
        <v>365</v>
      </c>
      <c r="GST95" s="1239" t="s">
        <v>365</v>
      </c>
      <c r="GSU95" s="1239" t="s">
        <v>365</v>
      </c>
      <c r="GSV95" s="1239" t="s">
        <v>365</v>
      </c>
      <c r="GSW95" s="1239" t="s">
        <v>365</v>
      </c>
      <c r="GSX95" s="1239" t="s">
        <v>365</v>
      </c>
      <c r="GSY95" s="1239" t="s">
        <v>365</v>
      </c>
      <c r="GSZ95" s="1239" t="s">
        <v>365</v>
      </c>
      <c r="GTA95" s="1239" t="s">
        <v>365</v>
      </c>
      <c r="GTB95" s="1239" t="s">
        <v>365</v>
      </c>
      <c r="GTC95" s="1239" t="s">
        <v>365</v>
      </c>
      <c r="GTD95" s="1239" t="s">
        <v>365</v>
      </c>
      <c r="GTE95" s="1239" t="s">
        <v>365</v>
      </c>
      <c r="GTF95" s="1239" t="s">
        <v>365</v>
      </c>
      <c r="GTG95" s="1239" t="s">
        <v>365</v>
      </c>
      <c r="GTH95" s="1239" t="s">
        <v>365</v>
      </c>
      <c r="GTI95" s="1239" t="s">
        <v>365</v>
      </c>
      <c r="GTJ95" s="1239" t="s">
        <v>365</v>
      </c>
      <c r="GTK95" s="1239" t="s">
        <v>365</v>
      </c>
      <c r="GTL95" s="1239" t="s">
        <v>365</v>
      </c>
      <c r="GTM95" s="1239" t="s">
        <v>365</v>
      </c>
      <c r="GTN95" s="1239" t="s">
        <v>365</v>
      </c>
      <c r="GTO95" s="1239" t="s">
        <v>365</v>
      </c>
      <c r="GTP95" s="1239" t="s">
        <v>365</v>
      </c>
      <c r="GTQ95" s="1239" t="s">
        <v>365</v>
      </c>
      <c r="GTR95" s="1239" t="s">
        <v>365</v>
      </c>
      <c r="GTS95" s="1239" t="s">
        <v>365</v>
      </c>
      <c r="GTT95" s="1239" t="s">
        <v>365</v>
      </c>
      <c r="GTU95" s="1239" t="s">
        <v>365</v>
      </c>
      <c r="GTV95" s="1239" t="s">
        <v>365</v>
      </c>
      <c r="GTW95" s="1239" t="s">
        <v>365</v>
      </c>
      <c r="GTX95" s="1239" t="s">
        <v>365</v>
      </c>
      <c r="GTY95" s="1239" t="s">
        <v>365</v>
      </c>
      <c r="GTZ95" s="1239" t="s">
        <v>365</v>
      </c>
      <c r="GUA95" s="1239" t="s">
        <v>365</v>
      </c>
      <c r="GUB95" s="1239" t="s">
        <v>365</v>
      </c>
      <c r="GUC95" s="1239" t="s">
        <v>365</v>
      </c>
      <c r="GUD95" s="1239" t="s">
        <v>365</v>
      </c>
      <c r="GUE95" s="1239" t="s">
        <v>365</v>
      </c>
      <c r="GUF95" s="1239" t="s">
        <v>365</v>
      </c>
      <c r="GUG95" s="1239" t="s">
        <v>365</v>
      </c>
      <c r="GUH95" s="1239" t="s">
        <v>365</v>
      </c>
      <c r="GUI95" s="1239" t="s">
        <v>365</v>
      </c>
      <c r="GUJ95" s="1239" t="s">
        <v>365</v>
      </c>
      <c r="GUK95" s="1239" t="s">
        <v>365</v>
      </c>
      <c r="GUL95" s="1239" t="s">
        <v>365</v>
      </c>
      <c r="GUM95" s="1239" t="s">
        <v>365</v>
      </c>
      <c r="GUN95" s="1239" t="s">
        <v>365</v>
      </c>
      <c r="GUO95" s="1239" t="s">
        <v>365</v>
      </c>
      <c r="GUP95" s="1239" t="s">
        <v>365</v>
      </c>
      <c r="GUQ95" s="1239" t="s">
        <v>365</v>
      </c>
      <c r="GUR95" s="1239" t="s">
        <v>365</v>
      </c>
      <c r="GUS95" s="1239" t="s">
        <v>365</v>
      </c>
      <c r="GUT95" s="1239" t="s">
        <v>365</v>
      </c>
      <c r="GUU95" s="1239" t="s">
        <v>365</v>
      </c>
      <c r="GUV95" s="1239" t="s">
        <v>365</v>
      </c>
      <c r="GUW95" s="1239" t="s">
        <v>365</v>
      </c>
      <c r="GUX95" s="1239" t="s">
        <v>365</v>
      </c>
      <c r="GUY95" s="1239" t="s">
        <v>365</v>
      </c>
      <c r="GUZ95" s="1239" t="s">
        <v>365</v>
      </c>
      <c r="GVA95" s="1239" t="s">
        <v>365</v>
      </c>
      <c r="GVB95" s="1239" t="s">
        <v>365</v>
      </c>
      <c r="GVC95" s="1239" t="s">
        <v>365</v>
      </c>
      <c r="GVD95" s="1239" t="s">
        <v>365</v>
      </c>
      <c r="GVE95" s="1239" t="s">
        <v>365</v>
      </c>
      <c r="GVF95" s="1239" t="s">
        <v>365</v>
      </c>
      <c r="GVG95" s="1239" t="s">
        <v>365</v>
      </c>
      <c r="GVH95" s="1239" t="s">
        <v>365</v>
      </c>
      <c r="GVI95" s="1239" t="s">
        <v>365</v>
      </c>
      <c r="GVJ95" s="1239" t="s">
        <v>365</v>
      </c>
      <c r="GVK95" s="1239" t="s">
        <v>365</v>
      </c>
      <c r="GVL95" s="1239" t="s">
        <v>365</v>
      </c>
      <c r="GVM95" s="1239" t="s">
        <v>365</v>
      </c>
      <c r="GVN95" s="1239" t="s">
        <v>365</v>
      </c>
      <c r="GVO95" s="1239" t="s">
        <v>365</v>
      </c>
      <c r="GVP95" s="1239" t="s">
        <v>365</v>
      </c>
      <c r="GVQ95" s="1239" t="s">
        <v>365</v>
      </c>
      <c r="GVR95" s="1239" t="s">
        <v>365</v>
      </c>
      <c r="GVS95" s="1239" t="s">
        <v>365</v>
      </c>
      <c r="GVT95" s="1239" t="s">
        <v>365</v>
      </c>
      <c r="GVU95" s="1239" t="s">
        <v>365</v>
      </c>
      <c r="GVV95" s="1239" t="s">
        <v>365</v>
      </c>
      <c r="GVW95" s="1239" t="s">
        <v>365</v>
      </c>
      <c r="GVX95" s="1239" t="s">
        <v>365</v>
      </c>
      <c r="GVY95" s="1239" t="s">
        <v>365</v>
      </c>
      <c r="GVZ95" s="1239" t="s">
        <v>365</v>
      </c>
      <c r="GWA95" s="1239" t="s">
        <v>365</v>
      </c>
      <c r="GWB95" s="1239" t="s">
        <v>365</v>
      </c>
      <c r="GWC95" s="1239" t="s">
        <v>365</v>
      </c>
      <c r="GWD95" s="1239" t="s">
        <v>365</v>
      </c>
      <c r="GWE95" s="1239" t="s">
        <v>365</v>
      </c>
      <c r="GWF95" s="1239" t="s">
        <v>365</v>
      </c>
      <c r="GWG95" s="1239" t="s">
        <v>365</v>
      </c>
      <c r="GWH95" s="1239" t="s">
        <v>365</v>
      </c>
      <c r="GWI95" s="1239" t="s">
        <v>365</v>
      </c>
      <c r="GWJ95" s="1239" t="s">
        <v>365</v>
      </c>
      <c r="GWK95" s="1239" t="s">
        <v>365</v>
      </c>
      <c r="GWL95" s="1239" t="s">
        <v>365</v>
      </c>
      <c r="GWM95" s="1239" t="s">
        <v>365</v>
      </c>
      <c r="GWN95" s="1239" t="s">
        <v>365</v>
      </c>
      <c r="GWO95" s="1239" t="s">
        <v>365</v>
      </c>
      <c r="GWP95" s="1239" t="s">
        <v>365</v>
      </c>
      <c r="GWQ95" s="1239" t="s">
        <v>365</v>
      </c>
      <c r="GWR95" s="1239" t="s">
        <v>365</v>
      </c>
      <c r="GWS95" s="1239" t="s">
        <v>365</v>
      </c>
      <c r="GWT95" s="1239" t="s">
        <v>365</v>
      </c>
      <c r="GWU95" s="1239" t="s">
        <v>365</v>
      </c>
      <c r="GWV95" s="1239" t="s">
        <v>365</v>
      </c>
      <c r="GWW95" s="1239" t="s">
        <v>365</v>
      </c>
      <c r="GWX95" s="1239" t="s">
        <v>365</v>
      </c>
      <c r="GWY95" s="1239" t="s">
        <v>365</v>
      </c>
      <c r="GWZ95" s="1239" t="s">
        <v>365</v>
      </c>
      <c r="GXA95" s="1239" t="s">
        <v>365</v>
      </c>
      <c r="GXB95" s="1239" t="s">
        <v>365</v>
      </c>
      <c r="GXC95" s="1239" t="s">
        <v>365</v>
      </c>
      <c r="GXD95" s="1239" t="s">
        <v>365</v>
      </c>
      <c r="GXE95" s="1239" t="s">
        <v>365</v>
      </c>
      <c r="GXF95" s="1239" t="s">
        <v>365</v>
      </c>
      <c r="GXG95" s="1239" t="s">
        <v>365</v>
      </c>
      <c r="GXH95" s="1239" t="s">
        <v>365</v>
      </c>
      <c r="GXI95" s="1239" t="s">
        <v>365</v>
      </c>
      <c r="GXJ95" s="1239" t="s">
        <v>365</v>
      </c>
      <c r="GXK95" s="1239" t="s">
        <v>365</v>
      </c>
      <c r="GXL95" s="1239" t="s">
        <v>365</v>
      </c>
      <c r="GXM95" s="1239" t="s">
        <v>365</v>
      </c>
      <c r="GXN95" s="1239" t="s">
        <v>365</v>
      </c>
      <c r="GXO95" s="1239" t="s">
        <v>365</v>
      </c>
      <c r="GXP95" s="1239" t="s">
        <v>365</v>
      </c>
      <c r="GXQ95" s="1239" t="s">
        <v>365</v>
      </c>
      <c r="GXR95" s="1239" t="s">
        <v>365</v>
      </c>
      <c r="GXS95" s="1239" t="s">
        <v>365</v>
      </c>
      <c r="GXT95" s="1239" t="s">
        <v>365</v>
      </c>
      <c r="GXU95" s="1239" t="s">
        <v>365</v>
      </c>
      <c r="GXV95" s="1239" t="s">
        <v>365</v>
      </c>
      <c r="GXW95" s="1239" t="s">
        <v>365</v>
      </c>
      <c r="GXX95" s="1239" t="s">
        <v>365</v>
      </c>
      <c r="GXY95" s="1239" t="s">
        <v>365</v>
      </c>
      <c r="GXZ95" s="1239" t="s">
        <v>365</v>
      </c>
      <c r="GYA95" s="1239" t="s">
        <v>365</v>
      </c>
      <c r="GYB95" s="1239" t="s">
        <v>365</v>
      </c>
      <c r="GYC95" s="1239" t="s">
        <v>365</v>
      </c>
      <c r="GYD95" s="1239" t="s">
        <v>365</v>
      </c>
      <c r="GYE95" s="1239" t="s">
        <v>365</v>
      </c>
      <c r="GYF95" s="1239" t="s">
        <v>365</v>
      </c>
      <c r="GYG95" s="1239" t="s">
        <v>365</v>
      </c>
      <c r="GYH95" s="1239" t="s">
        <v>365</v>
      </c>
      <c r="GYI95" s="1239" t="s">
        <v>365</v>
      </c>
      <c r="GYJ95" s="1239" t="s">
        <v>365</v>
      </c>
      <c r="GYK95" s="1239" t="s">
        <v>365</v>
      </c>
      <c r="GYL95" s="1239" t="s">
        <v>365</v>
      </c>
      <c r="GYM95" s="1239" t="s">
        <v>365</v>
      </c>
      <c r="GYN95" s="1239" t="s">
        <v>365</v>
      </c>
      <c r="GYO95" s="1239" t="s">
        <v>365</v>
      </c>
      <c r="GYP95" s="1239" t="s">
        <v>365</v>
      </c>
      <c r="GYQ95" s="1239" t="s">
        <v>365</v>
      </c>
      <c r="GYR95" s="1239" t="s">
        <v>365</v>
      </c>
      <c r="GYS95" s="1239" t="s">
        <v>365</v>
      </c>
      <c r="GYT95" s="1239" t="s">
        <v>365</v>
      </c>
      <c r="GYU95" s="1239" t="s">
        <v>365</v>
      </c>
      <c r="GYV95" s="1239" t="s">
        <v>365</v>
      </c>
      <c r="GYW95" s="1239" t="s">
        <v>365</v>
      </c>
      <c r="GYX95" s="1239" t="s">
        <v>365</v>
      </c>
      <c r="GYY95" s="1239" t="s">
        <v>365</v>
      </c>
      <c r="GYZ95" s="1239" t="s">
        <v>365</v>
      </c>
      <c r="GZA95" s="1239" t="s">
        <v>365</v>
      </c>
      <c r="GZB95" s="1239" t="s">
        <v>365</v>
      </c>
      <c r="GZC95" s="1239" t="s">
        <v>365</v>
      </c>
      <c r="GZD95" s="1239" t="s">
        <v>365</v>
      </c>
      <c r="GZE95" s="1239" t="s">
        <v>365</v>
      </c>
      <c r="GZF95" s="1239" t="s">
        <v>365</v>
      </c>
      <c r="GZG95" s="1239" t="s">
        <v>365</v>
      </c>
      <c r="GZH95" s="1239" t="s">
        <v>365</v>
      </c>
      <c r="GZI95" s="1239" t="s">
        <v>365</v>
      </c>
      <c r="GZJ95" s="1239" t="s">
        <v>365</v>
      </c>
      <c r="GZK95" s="1239" t="s">
        <v>365</v>
      </c>
      <c r="GZL95" s="1239" t="s">
        <v>365</v>
      </c>
      <c r="GZM95" s="1239" t="s">
        <v>365</v>
      </c>
      <c r="GZN95" s="1239" t="s">
        <v>365</v>
      </c>
      <c r="GZO95" s="1239" t="s">
        <v>365</v>
      </c>
      <c r="GZP95" s="1239" t="s">
        <v>365</v>
      </c>
      <c r="GZQ95" s="1239" t="s">
        <v>365</v>
      </c>
      <c r="GZR95" s="1239" t="s">
        <v>365</v>
      </c>
      <c r="GZS95" s="1239" t="s">
        <v>365</v>
      </c>
      <c r="GZT95" s="1239" t="s">
        <v>365</v>
      </c>
      <c r="GZU95" s="1239" t="s">
        <v>365</v>
      </c>
      <c r="GZV95" s="1239" t="s">
        <v>365</v>
      </c>
      <c r="GZW95" s="1239" t="s">
        <v>365</v>
      </c>
      <c r="GZX95" s="1239" t="s">
        <v>365</v>
      </c>
      <c r="GZY95" s="1239" t="s">
        <v>365</v>
      </c>
      <c r="GZZ95" s="1239" t="s">
        <v>365</v>
      </c>
      <c r="HAA95" s="1239" t="s">
        <v>365</v>
      </c>
      <c r="HAB95" s="1239" t="s">
        <v>365</v>
      </c>
      <c r="HAC95" s="1239" t="s">
        <v>365</v>
      </c>
      <c r="HAD95" s="1239" t="s">
        <v>365</v>
      </c>
      <c r="HAE95" s="1239" t="s">
        <v>365</v>
      </c>
      <c r="HAF95" s="1239" t="s">
        <v>365</v>
      </c>
      <c r="HAG95" s="1239" t="s">
        <v>365</v>
      </c>
      <c r="HAH95" s="1239" t="s">
        <v>365</v>
      </c>
      <c r="HAI95" s="1239" t="s">
        <v>365</v>
      </c>
      <c r="HAJ95" s="1239" t="s">
        <v>365</v>
      </c>
      <c r="HAK95" s="1239" t="s">
        <v>365</v>
      </c>
      <c r="HAL95" s="1239" t="s">
        <v>365</v>
      </c>
      <c r="HAM95" s="1239" t="s">
        <v>365</v>
      </c>
      <c r="HAN95" s="1239" t="s">
        <v>365</v>
      </c>
      <c r="HAO95" s="1239" t="s">
        <v>365</v>
      </c>
      <c r="HAP95" s="1239" t="s">
        <v>365</v>
      </c>
      <c r="HAQ95" s="1239" t="s">
        <v>365</v>
      </c>
      <c r="HAR95" s="1239" t="s">
        <v>365</v>
      </c>
      <c r="HAS95" s="1239" t="s">
        <v>365</v>
      </c>
      <c r="HAT95" s="1239" t="s">
        <v>365</v>
      </c>
      <c r="HAU95" s="1239" t="s">
        <v>365</v>
      </c>
      <c r="HAV95" s="1239" t="s">
        <v>365</v>
      </c>
      <c r="HAW95" s="1239" t="s">
        <v>365</v>
      </c>
      <c r="HAX95" s="1239" t="s">
        <v>365</v>
      </c>
      <c r="HAY95" s="1239" t="s">
        <v>365</v>
      </c>
      <c r="HAZ95" s="1239" t="s">
        <v>365</v>
      </c>
      <c r="HBA95" s="1239" t="s">
        <v>365</v>
      </c>
      <c r="HBB95" s="1239" t="s">
        <v>365</v>
      </c>
      <c r="HBC95" s="1239" t="s">
        <v>365</v>
      </c>
      <c r="HBD95" s="1239" t="s">
        <v>365</v>
      </c>
      <c r="HBE95" s="1239" t="s">
        <v>365</v>
      </c>
      <c r="HBF95" s="1239" t="s">
        <v>365</v>
      </c>
      <c r="HBG95" s="1239" t="s">
        <v>365</v>
      </c>
      <c r="HBH95" s="1239" t="s">
        <v>365</v>
      </c>
      <c r="HBI95" s="1239" t="s">
        <v>365</v>
      </c>
      <c r="HBJ95" s="1239" t="s">
        <v>365</v>
      </c>
      <c r="HBK95" s="1239" t="s">
        <v>365</v>
      </c>
      <c r="HBL95" s="1239" t="s">
        <v>365</v>
      </c>
      <c r="HBM95" s="1239" t="s">
        <v>365</v>
      </c>
      <c r="HBN95" s="1239" t="s">
        <v>365</v>
      </c>
      <c r="HBO95" s="1239" t="s">
        <v>365</v>
      </c>
      <c r="HBP95" s="1239" t="s">
        <v>365</v>
      </c>
      <c r="HBQ95" s="1239" t="s">
        <v>365</v>
      </c>
      <c r="HBR95" s="1239" t="s">
        <v>365</v>
      </c>
      <c r="HBS95" s="1239" t="s">
        <v>365</v>
      </c>
      <c r="HBT95" s="1239" t="s">
        <v>365</v>
      </c>
      <c r="HBU95" s="1239" t="s">
        <v>365</v>
      </c>
      <c r="HBV95" s="1239" t="s">
        <v>365</v>
      </c>
      <c r="HBW95" s="1239" t="s">
        <v>365</v>
      </c>
      <c r="HBX95" s="1239" t="s">
        <v>365</v>
      </c>
      <c r="HBY95" s="1239" t="s">
        <v>365</v>
      </c>
      <c r="HBZ95" s="1239" t="s">
        <v>365</v>
      </c>
      <c r="HCA95" s="1239" t="s">
        <v>365</v>
      </c>
      <c r="HCB95" s="1239" t="s">
        <v>365</v>
      </c>
      <c r="HCC95" s="1239" t="s">
        <v>365</v>
      </c>
      <c r="HCD95" s="1239" t="s">
        <v>365</v>
      </c>
      <c r="HCE95" s="1239" t="s">
        <v>365</v>
      </c>
      <c r="HCF95" s="1239" t="s">
        <v>365</v>
      </c>
      <c r="HCG95" s="1239" t="s">
        <v>365</v>
      </c>
      <c r="HCH95" s="1239" t="s">
        <v>365</v>
      </c>
      <c r="HCI95" s="1239" t="s">
        <v>365</v>
      </c>
      <c r="HCJ95" s="1239" t="s">
        <v>365</v>
      </c>
      <c r="HCK95" s="1239" t="s">
        <v>365</v>
      </c>
      <c r="HCL95" s="1239" t="s">
        <v>365</v>
      </c>
      <c r="HCM95" s="1239" t="s">
        <v>365</v>
      </c>
      <c r="HCN95" s="1239" t="s">
        <v>365</v>
      </c>
      <c r="HCO95" s="1239" t="s">
        <v>365</v>
      </c>
      <c r="HCP95" s="1239" t="s">
        <v>365</v>
      </c>
      <c r="HCQ95" s="1239" t="s">
        <v>365</v>
      </c>
      <c r="HCR95" s="1239" t="s">
        <v>365</v>
      </c>
      <c r="HCS95" s="1239" t="s">
        <v>365</v>
      </c>
      <c r="HCT95" s="1239" t="s">
        <v>365</v>
      </c>
      <c r="HCU95" s="1239" t="s">
        <v>365</v>
      </c>
      <c r="HCV95" s="1239" t="s">
        <v>365</v>
      </c>
      <c r="HCW95" s="1239" t="s">
        <v>365</v>
      </c>
      <c r="HCX95" s="1239" t="s">
        <v>365</v>
      </c>
      <c r="HCY95" s="1239" t="s">
        <v>365</v>
      </c>
      <c r="HCZ95" s="1239" t="s">
        <v>365</v>
      </c>
      <c r="HDA95" s="1239" t="s">
        <v>365</v>
      </c>
      <c r="HDB95" s="1239" t="s">
        <v>365</v>
      </c>
      <c r="HDC95" s="1239" t="s">
        <v>365</v>
      </c>
      <c r="HDD95" s="1239" t="s">
        <v>365</v>
      </c>
      <c r="HDE95" s="1239" t="s">
        <v>365</v>
      </c>
      <c r="HDF95" s="1239" t="s">
        <v>365</v>
      </c>
      <c r="HDG95" s="1239" t="s">
        <v>365</v>
      </c>
      <c r="HDH95" s="1239" t="s">
        <v>365</v>
      </c>
      <c r="HDI95" s="1239" t="s">
        <v>365</v>
      </c>
      <c r="HDJ95" s="1239" t="s">
        <v>365</v>
      </c>
      <c r="HDK95" s="1239" t="s">
        <v>365</v>
      </c>
      <c r="HDL95" s="1239" t="s">
        <v>365</v>
      </c>
      <c r="HDM95" s="1239" t="s">
        <v>365</v>
      </c>
      <c r="HDN95" s="1239" t="s">
        <v>365</v>
      </c>
      <c r="HDO95" s="1239" t="s">
        <v>365</v>
      </c>
      <c r="HDP95" s="1239" t="s">
        <v>365</v>
      </c>
      <c r="HDQ95" s="1239" t="s">
        <v>365</v>
      </c>
      <c r="HDR95" s="1239" t="s">
        <v>365</v>
      </c>
      <c r="HDS95" s="1239" t="s">
        <v>365</v>
      </c>
      <c r="HDT95" s="1239" t="s">
        <v>365</v>
      </c>
      <c r="HDU95" s="1239" t="s">
        <v>365</v>
      </c>
      <c r="HDV95" s="1239" t="s">
        <v>365</v>
      </c>
      <c r="HDW95" s="1239" t="s">
        <v>365</v>
      </c>
      <c r="HDX95" s="1239" t="s">
        <v>365</v>
      </c>
      <c r="HDY95" s="1239" t="s">
        <v>365</v>
      </c>
      <c r="HDZ95" s="1239" t="s">
        <v>365</v>
      </c>
      <c r="HEA95" s="1239" t="s">
        <v>365</v>
      </c>
      <c r="HEB95" s="1239" t="s">
        <v>365</v>
      </c>
      <c r="HEC95" s="1239" t="s">
        <v>365</v>
      </c>
      <c r="HED95" s="1239" t="s">
        <v>365</v>
      </c>
      <c r="HEE95" s="1239" t="s">
        <v>365</v>
      </c>
      <c r="HEF95" s="1239" t="s">
        <v>365</v>
      </c>
      <c r="HEG95" s="1239" t="s">
        <v>365</v>
      </c>
      <c r="HEH95" s="1239" t="s">
        <v>365</v>
      </c>
      <c r="HEI95" s="1239" t="s">
        <v>365</v>
      </c>
      <c r="HEJ95" s="1239" t="s">
        <v>365</v>
      </c>
      <c r="HEK95" s="1239" t="s">
        <v>365</v>
      </c>
      <c r="HEL95" s="1239" t="s">
        <v>365</v>
      </c>
      <c r="HEM95" s="1239" t="s">
        <v>365</v>
      </c>
      <c r="HEN95" s="1239" t="s">
        <v>365</v>
      </c>
      <c r="HEO95" s="1239" t="s">
        <v>365</v>
      </c>
      <c r="HEP95" s="1239" t="s">
        <v>365</v>
      </c>
      <c r="HEQ95" s="1239" t="s">
        <v>365</v>
      </c>
      <c r="HER95" s="1239" t="s">
        <v>365</v>
      </c>
      <c r="HES95" s="1239" t="s">
        <v>365</v>
      </c>
      <c r="HET95" s="1239" t="s">
        <v>365</v>
      </c>
      <c r="HEU95" s="1239" t="s">
        <v>365</v>
      </c>
      <c r="HEV95" s="1239" t="s">
        <v>365</v>
      </c>
      <c r="HEW95" s="1239" t="s">
        <v>365</v>
      </c>
      <c r="HEX95" s="1239" t="s">
        <v>365</v>
      </c>
      <c r="HEY95" s="1239" t="s">
        <v>365</v>
      </c>
      <c r="HEZ95" s="1239" t="s">
        <v>365</v>
      </c>
      <c r="HFA95" s="1239" t="s">
        <v>365</v>
      </c>
      <c r="HFB95" s="1239" t="s">
        <v>365</v>
      </c>
      <c r="HFC95" s="1239" t="s">
        <v>365</v>
      </c>
      <c r="HFD95" s="1239" t="s">
        <v>365</v>
      </c>
      <c r="HFE95" s="1239" t="s">
        <v>365</v>
      </c>
      <c r="HFF95" s="1239" t="s">
        <v>365</v>
      </c>
      <c r="HFG95" s="1239" t="s">
        <v>365</v>
      </c>
      <c r="HFH95" s="1239" t="s">
        <v>365</v>
      </c>
      <c r="HFI95" s="1239" t="s">
        <v>365</v>
      </c>
      <c r="HFJ95" s="1239" t="s">
        <v>365</v>
      </c>
      <c r="HFK95" s="1239" t="s">
        <v>365</v>
      </c>
      <c r="HFL95" s="1239" t="s">
        <v>365</v>
      </c>
      <c r="HFM95" s="1239" t="s">
        <v>365</v>
      </c>
      <c r="HFN95" s="1239" t="s">
        <v>365</v>
      </c>
      <c r="HFO95" s="1239" t="s">
        <v>365</v>
      </c>
      <c r="HFP95" s="1239" t="s">
        <v>365</v>
      </c>
      <c r="HFQ95" s="1239" t="s">
        <v>365</v>
      </c>
      <c r="HFR95" s="1239" t="s">
        <v>365</v>
      </c>
      <c r="HFS95" s="1239" t="s">
        <v>365</v>
      </c>
      <c r="HFT95" s="1239" t="s">
        <v>365</v>
      </c>
      <c r="HFU95" s="1239" t="s">
        <v>365</v>
      </c>
      <c r="HFV95" s="1239" t="s">
        <v>365</v>
      </c>
      <c r="HFW95" s="1239" t="s">
        <v>365</v>
      </c>
      <c r="HFX95" s="1239" t="s">
        <v>365</v>
      </c>
      <c r="HFY95" s="1239" t="s">
        <v>365</v>
      </c>
      <c r="HFZ95" s="1239" t="s">
        <v>365</v>
      </c>
      <c r="HGA95" s="1239" t="s">
        <v>365</v>
      </c>
      <c r="HGB95" s="1239" t="s">
        <v>365</v>
      </c>
      <c r="HGC95" s="1239" t="s">
        <v>365</v>
      </c>
      <c r="HGD95" s="1239" t="s">
        <v>365</v>
      </c>
      <c r="HGE95" s="1239" t="s">
        <v>365</v>
      </c>
      <c r="HGF95" s="1239" t="s">
        <v>365</v>
      </c>
      <c r="HGG95" s="1239" t="s">
        <v>365</v>
      </c>
      <c r="HGH95" s="1239" t="s">
        <v>365</v>
      </c>
      <c r="HGI95" s="1239" t="s">
        <v>365</v>
      </c>
      <c r="HGJ95" s="1239" t="s">
        <v>365</v>
      </c>
      <c r="HGK95" s="1239" t="s">
        <v>365</v>
      </c>
      <c r="HGL95" s="1239" t="s">
        <v>365</v>
      </c>
      <c r="HGM95" s="1239" t="s">
        <v>365</v>
      </c>
      <c r="HGN95" s="1239" t="s">
        <v>365</v>
      </c>
      <c r="HGO95" s="1239" t="s">
        <v>365</v>
      </c>
      <c r="HGP95" s="1239" t="s">
        <v>365</v>
      </c>
      <c r="HGQ95" s="1239" t="s">
        <v>365</v>
      </c>
      <c r="HGR95" s="1239" t="s">
        <v>365</v>
      </c>
      <c r="HGS95" s="1239" t="s">
        <v>365</v>
      </c>
      <c r="HGT95" s="1239" t="s">
        <v>365</v>
      </c>
      <c r="HGU95" s="1239" t="s">
        <v>365</v>
      </c>
      <c r="HGV95" s="1239" t="s">
        <v>365</v>
      </c>
      <c r="HGW95" s="1239" t="s">
        <v>365</v>
      </c>
      <c r="HGX95" s="1239" t="s">
        <v>365</v>
      </c>
      <c r="HGY95" s="1239" t="s">
        <v>365</v>
      </c>
      <c r="HGZ95" s="1239" t="s">
        <v>365</v>
      </c>
      <c r="HHA95" s="1239" t="s">
        <v>365</v>
      </c>
      <c r="HHB95" s="1239" t="s">
        <v>365</v>
      </c>
      <c r="HHC95" s="1239" t="s">
        <v>365</v>
      </c>
      <c r="HHD95" s="1239" t="s">
        <v>365</v>
      </c>
      <c r="HHE95" s="1239" t="s">
        <v>365</v>
      </c>
      <c r="HHF95" s="1239" t="s">
        <v>365</v>
      </c>
      <c r="HHG95" s="1239" t="s">
        <v>365</v>
      </c>
      <c r="HHH95" s="1239" t="s">
        <v>365</v>
      </c>
      <c r="HHI95" s="1239" t="s">
        <v>365</v>
      </c>
      <c r="HHJ95" s="1239" t="s">
        <v>365</v>
      </c>
      <c r="HHK95" s="1239" t="s">
        <v>365</v>
      </c>
      <c r="HHL95" s="1239" t="s">
        <v>365</v>
      </c>
      <c r="HHM95" s="1239" t="s">
        <v>365</v>
      </c>
      <c r="HHN95" s="1239" t="s">
        <v>365</v>
      </c>
      <c r="HHO95" s="1239" t="s">
        <v>365</v>
      </c>
      <c r="HHP95" s="1239" t="s">
        <v>365</v>
      </c>
      <c r="HHQ95" s="1239" t="s">
        <v>365</v>
      </c>
      <c r="HHR95" s="1239" t="s">
        <v>365</v>
      </c>
      <c r="HHS95" s="1239" t="s">
        <v>365</v>
      </c>
      <c r="HHT95" s="1239" t="s">
        <v>365</v>
      </c>
      <c r="HHU95" s="1239" t="s">
        <v>365</v>
      </c>
      <c r="HHV95" s="1239" t="s">
        <v>365</v>
      </c>
      <c r="HHW95" s="1239" t="s">
        <v>365</v>
      </c>
      <c r="HHX95" s="1239" t="s">
        <v>365</v>
      </c>
      <c r="HHY95" s="1239" t="s">
        <v>365</v>
      </c>
      <c r="HHZ95" s="1239" t="s">
        <v>365</v>
      </c>
      <c r="HIA95" s="1239" t="s">
        <v>365</v>
      </c>
      <c r="HIB95" s="1239" t="s">
        <v>365</v>
      </c>
      <c r="HIC95" s="1239" t="s">
        <v>365</v>
      </c>
      <c r="HID95" s="1239" t="s">
        <v>365</v>
      </c>
      <c r="HIE95" s="1239" t="s">
        <v>365</v>
      </c>
      <c r="HIF95" s="1239" t="s">
        <v>365</v>
      </c>
      <c r="HIG95" s="1239" t="s">
        <v>365</v>
      </c>
      <c r="HIH95" s="1239" t="s">
        <v>365</v>
      </c>
      <c r="HII95" s="1239" t="s">
        <v>365</v>
      </c>
      <c r="HIJ95" s="1239" t="s">
        <v>365</v>
      </c>
      <c r="HIK95" s="1239" t="s">
        <v>365</v>
      </c>
      <c r="HIL95" s="1239" t="s">
        <v>365</v>
      </c>
      <c r="HIM95" s="1239" t="s">
        <v>365</v>
      </c>
      <c r="HIN95" s="1239" t="s">
        <v>365</v>
      </c>
      <c r="HIO95" s="1239" t="s">
        <v>365</v>
      </c>
      <c r="HIP95" s="1239" t="s">
        <v>365</v>
      </c>
      <c r="HIQ95" s="1239" t="s">
        <v>365</v>
      </c>
      <c r="HIR95" s="1239" t="s">
        <v>365</v>
      </c>
      <c r="HIS95" s="1239" t="s">
        <v>365</v>
      </c>
      <c r="HIT95" s="1239" t="s">
        <v>365</v>
      </c>
      <c r="HIU95" s="1239" t="s">
        <v>365</v>
      </c>
      <c r="HIV95" s="1239" t="s">
        <v>365</v>
      </c>
      <c r="HIW95" s="1239" t="s">
        <v>365</v>
      </c>
      <c r="HIX95" s="1239" t="s">
        <v>365</v>
      </c>
      <c r="HIY95" s="1239" t="s">
        <v>365</v>
      </c>
      <c r="HIZ95" s="1239" t="s">
        <v>365</v>
      </c>
      <c r="HJA95" s="1239" t="s">
        <v>365</v>
      </c>
      <c r="HJB95" s="1239" t="s">
        <v>365</v>
      </c>
      <c r="HJC95" s="1239" t="s">
        <v>365</v>
      </c>
      <c r="HJD95" s="1239" t="s">
        <v>365</v>
      </c>
      <c r="HJE95" s="1239" t="s">
        <v>365</v>
      </c>
      <c r="HJF95" s="1239" t="s">
        <v>365</v>
      </c>
      <c r="HJG95" s="1239" t="s">
        <v>365</v>
      </c>
      <c r="HJH95" s="1239" t="s">
        <v>365</v>
      </c>
      <c r="HJI95" s="1239" t="s">
        <v>365</v>
      </c>
      <c r="HJJ95" s="1239" t="s">
        <v>365</v>
      </c>
      <c r="HJK95" s="1239" t="s">
        <v>365</v>
      </c>
      <c r="HJL95" s="1239" t="s">
        <v>365</v>
      </c>
      <c r="HJM95" s="1239" t="s">
        <v>365</v>
      </c>
      <c r="HJN95" s="1239" t="s">
        <v>365</v>
      </c>
      <c r="HJO95" s="1239" t="s">
        <v>365</v>
      </c>
      <c r="HJP95" s="1239" t="s">
        <v>365</v>
      </c>
      <c r="HJQ95" s="1239" t="s">
        <v>365</v>
      </c>
      <c r="HJR95" s="1239" t="s">
        <v>365</v>
      </c>
      <c r="HJS95" s="1239" t="s">
        <v>365</v>
      </c>
      <c r="HJT95" s="1239" t="s">
        <v>365</v>
      </c>
      <c r="HJU95" s="1239" t="s">
        <v>365</v>
      </c>
      <c r="HJV95" s="1239" t="s">
        <v>365</v>
      </c>
      <c r="HJW95" s="1239" t="s">
        <v>365</v>
      </c>
      <c r="HJX95" s="1239" t="s">
        <v>365</v>
      </c>
      <c r="HJY95" s="1239" t="s">
        <v>365</v>
      </c>
      <c r="HJZ95" s="1239" t="s">
        <v>365</v>
      </c>
      <c r="HKA95" s="1239" t="s">
        <v>365</v>
      </c>
      <c r="HKB95" s="1239" t="s">
        <v>365</v>
      </c>
      <c r="HKC95" s="1239" t="s">
        <v>365</v>
      </c>
      <c r="HKD95" s="1239" t="s">
        <v>365</v>
      </c>
      <c r="HKE95" s="1239" t="s">
        <v>365</v>
      </c>
      <c r="HKF95" s="1239" t="s">
        <v>365</v>
      </c>
      <c r="HKG95" s="1239" t="s">
        <v>365</v>
      </c>
      <c r="HKH95" s="1239" t="s">
        <v>365</v>
      </c>
      <c r="HKI95" s="1239" t="s">
        <v>365</v>
      </c>
      <c r="HKJ95" s="1239" t="s">
        <v>365</v>
      </c>
      <c r="HKK95" s="1239" t="s">
        <v>365</v>
      </c>
      <c r="HKL95" s="1239" t="s">
        <v>365</v>
      </c>
      <c r="HKM95" s="1239" t="s">
        <v>365</v>
      </c>
      <c r="HKN95" s="1239" t="s">
        <v>365</v>
      </c>
      <c r="HKO95" s="1239" t="s">
        <v>365</v>
      </c>
      <c r="HKP95" s="1239" t="s">
        <v>365</v>
      </c>
      <c r="HKQ95" s="1239" t="s">
        <v>365</v>
      </c>
      <c r="HKR95" s="1239" t="s">
        <v>365</v>
      </c>
      <c r="HKS95" s="1239" t="s">
        <v>365</v>
      </c>
      <c r="HKT95" s="1239" t="s">
        <v>365</v>
      </c>
      <c r="HKU95" s="1239" t="s">
        <v>365</v>
      </c>
      <c r="HKV95" s="1239" t="s">
        <v>365</v>
      </c>
      <c r="HKW95" s="1239" t="s">
        <v>365</v>
      </c>
      <c r="HKX95" s="1239" t="s">
        <v>365</v>
      </c>
      <c r="HKY95" s="1239" t="s">
        <v>365</v>
      </c>
      <c r="HKZ95" s="1239" t="s">
        <v>365</v>
      </c>
      <c r="HLA95" s="1239" t="s">
        <v>365</v>
      </c>
      <c r="HLB95" s="1239" t="s">
        <v>365</v>
      </c>
      <c r="HLC95" s="1239" t="s">
        <v>365</v>
      </c>
      <c r="HLD95" s="1239" t="s">
        <v>365</v>
      </c>
      <c r="HLE95" s="1239" t="s">
        <v>365</v>
      </c>
      <c r="HLF95" s="1239" t="s">
        <v>365</v>
      </c>
      <c r="HLG95" s="1239" t="s">
        <v>365</v>
      </c>
      <c r="HLH95" s="1239" t="s">
        <v>365</v>
      </c>
      <c r="HLI95" s="1239" t="s">
        <v>365</v>
      </c>
      <c r="HLJ95" s="1239" t="s">
        <v>365</v>
      </c>
      <c r="HLK95" s="1239" t="s">
        <v>365</v>
      </c>
      <c r="HLL95" s="1239" t="s">
        <v>365</v>
      </c>
      <c r="HLM95" s="1239" t="s">
        <v>365</v>
      </c>
      <c r="HLN95" s="1239" t="s">
        <v>365</v>
      </c>
      <c r="HLO95" s="1239" t="s">
        <v>365</v>
      </c>
      <c r="HLP95" s="1239" t="s">
        <v>365</v>
      </c>
      <c r="HLQ95" s="1239" t="s">
        <v>365</v>
      </c>
      <c r="HLR95" s="1239" t="s">
        <v>365</v>
      </c>
      <c r="HLS95" s="1239" t="s">
        <v>365</v>
      </c>
      <c r="HLT95" s="1239" t="s">
        <v>365</v>
      </c>
      <c r="HLU95" s="1239" t="s">
        <v>365</v>
      </c>
      <c r="HLV95" s="1239" t="s">
        <v>365</v>
      </c>
      <c r="HLW95" s="1239" t="s">
        <v>365</v>
      </c>
      <c r="HLX95" s="1239" t="s">
        <v>365</v>
      </c>
      <c r="HLY95" s="1239" t="s">
        <v>365</v>
      </c>
      <c r="HLZ95" s="1239" t="s">
        <v>365</v>
      </c>
      <c r="HMA95" s="1239" t="s">
        <v>365</v>
      </c>
      <c r="HMB95" s="1239" t="s">
        <v>365</v>
      </c>
      <c r="HMC95" s="1239" t="s">
        <v>365</v>
      </c>
      <c r="HMD95" s="1239" t="s">
        <v>365</v>
      </c>
      <c r="HME95" s="1239" t="s">
        <v>365</v>
      </c>
      <c r="HMF95" s="1239" t="s">
        <v>365</v>
      </c>
      <c r="HMG95" s="1239" t="s">
        <v>365</v>
      </c>
      <c r="HMH95" s="1239" t="s">
        <v>365</v>
      </c>
      <c r="HMI95" s="1239" t="s">
        <v>365</v>
      </c>
      <c r="HMJ95" s="1239" t="s">
        <v>365</v>
      </c>
      <c r="HMK95" s="1239" t="s">
        <v>365</v>
      </c>
      <c r="HML95" s="1239" t="s">
        <v>365</v>
      </c>
      <c r="HMM95" s="1239" t="s">
        <v>365</v>
      </c>
      <c r="HMN95" s="1239" t="s">
        <v>365</v>
      </c>
      <c r="HMO95" s="1239" t="s">
        <v>365</v>
      </c>
      <c r="HMP95" s="1239" t="s">
        <v>365</v>
      </c>
      <c r="HMQ95" s="1239" t="s">
        <v>365</v>
      </c>
      <c r="HMR95" s="1239" t="s">
        <v>365</v>
      </c>
      <c r="HMS95" s="1239" t="s">
        <v>365</v>
      </c>
      <c r="HMT95" s="1239" t="s">
        <v>365</v>
      </c>
      <c r="HMU95" s="1239" t="s">
        <v>365</v>
      </c>
      <c r="HMV95" s="1239" t="s">
        <v>365</v>
      </c>
      <c r="HMW95" s="1239" t="s">
        <v>365</v>
      </c>
      <c r="HMX95" s="1239" t="s">
        <v>365</v>
      </c>
      <c r="HMY95" s="1239" t="s">
        <v>365</v>
      </c>
      <c r="HMZ95" s="1239" t="s">
        <v>365</v>
      </c>
      <c r="HNA95" s="1239" t="s">
        <v>365</v>
      </c>
      <c r="HNB95" s="1239" t="s">
        <v>365</v>
      </c>
      <c r="HNC95" s="1239" t="s">
        <v>365</v>
      </c>
      <c r="HND95" s="1239" t="s">
        <v>365</v>
      </c>
      <c r="HNE95" s="1239" t="s">
        <v>365</v>
      </c>
      <c r="HNF95" s="1239" t="s">
        <v>365</v>
      </c>
      <c r="HNG95" s="1239" t="s">
        <v>365</v>
      </c>
      <c r="HNH95" s="1239" t="s">
        <v>365</v>
      </c>
      <c r="HNI95" s="1239" t="s">
        <v>365</v>
      </c>
      <c r="HNJ95" s="1239" t="s">
        <v>365</v>
      </c>
      <c r="HNK95" s="1239" t="s">
        <v>365</v>
      </c>
      <c r="HNL95" s="1239" t="s">
        <v>365</v>
      </c>
      <c r="HNM95" s="1239" t="s">
        <v>365</v>
      </c>
      <c r="HNN95" s="1239" t="s">
        <v>365</v>
      </c>
      <c r="HNO95" s="1239" t="s">
        <v>365</v>
      </c>
      <c r="HNP95" s="1239" t="s">
        <v>365</v>
      </c>
      <c r="HNQ95" s="1239" t="s">
        <v>365</v>
      </c>
      <c r="HNR95" s="1239" t="s">
        <v>365</v>
      </c>
      <c r="HNS95" s="1239" t="s">
        <v>365</v>
      </c>
      <c r="HNT95" s="1239" t="s">
        <v>365</v>
      </c>
      <c r="HNU95" s="1239" t="s">
        <v>365</v>
      </c>
      <c r="HNV95" s="1239" t="s">
        <v>365</v>
      </c>
      <c r="HNW95" s="1239" t="s">
        <v>365</v>
      </c>
      <c r="HNX95" s="1239" t="s">
        <v>365</v>
      </c>
      <c r="HNY95" s="1239" t="s">
        <v>365</v>
      </c>
      <c r="HNZ95" s="1239" t="s">
        <v>365</v>
      </c>
      <c r="HOA95" s="1239" t="s">
        <v>365</v>
      </c>
      <c r="HOB95" s="1239" t="s">
        <v>365</v>
      </c>
      <c r="HOC95" s="1239" t="s">
        <v>365</v>
      </c>
      <c r="HOD95" s="1239" t="s">
        <v>365</v>
      </c>
      <c r="HOE95" s="1239" t="s">
        <v>365</v>
      </c>
      <c r="HOF95" s="1239" t="s">
        <v>365</v>
      </c>
      <c r="HOG95" s="1239" t="s">
        <v>365</v>
      </c>
      <c r="HOH95" s="1239" t="s">
        <v>365</v>
      </c>
      <c r="HOI95" s="1239" t="s">
        <v>365</v>
      </c>
      <c r="HOJ95" s="1239" t="s">
        <v>365</v>
      </c>
      <c r="HOK95" s="1239" t="s">
        <v>365</v>
      </c>
      <c r="HOL95" s="1239" t="s">
        <v>365</v>
      </c>
      <c r="HOM95" s="1239" t="s">
        <v>365</v>
      </c>
      <c r="HON95" s="1239" t="s">
        <v>365</v>
      </c>
      <c r="HOO95" s="1239" t="s">
        <v>365</v>
      </c>
      <c r="HOP95" s="1239" t="s">
        <v>365</v>
      </c>
      <c r="HOQ95" s="1239" t="s">
        <v>365</v>
      </c>
      <c r="HOR95" s="1239" t="s">
        <v>365</v>
      </c>
      <c r="HOS95" s="1239" t="s">
        <v>365</v>
      </c>
      <c r="HOT95" s="1239" t="s">
        <v>365</v>
      </c>
      <c r="HOU95" s="1239" t="s">
        <v>365</v>
      </c>
      <c r="HOV95" s="1239" t="s">
        <v>365</v>
      </c>
      <c r="HOW95" s="1239" t="s">
        <v>365</v>
      </c>
      <c r="HOX95" s="1239" t="s">
        <v>365</v>
      </c>
      <c r="HOY95" s="1239" t="s">
        <v>365</v>
      </c>
      <c r="HOZ95" s="1239" t="s">
        <v>365</v>
      </c>
      <c r="HPA95" s="1239" t="s">
        <v>365</v>
      </c>
      <c r="HPB95" s="1239" t="s">
        <v>365</v>
      </c>
      <c r="HPC95" s="1239" t="s">
        <v>365</v>
      </c>
      <c r="HPD95" s="1239" t="s">
        <v>365</v>
      </c>
      <c r="HPE95" s="1239" t="s">
        <v>365</v>
      </c>
      <c r="HPF95" s="1239" t="s">
        <v>365</v>
      </c>
      <c r="HPG95" s="1239" t="s">
        <v>365</v>
      </c>
      <c r="HPH95" s="1239" t="s">
        <v>365</v>
      </c>
      <c r="HPI95" s="1239" t="s">
        <v>365</v>
      </c>
      <c r="HPJ95" s="1239" t="s">
        <v>365</v>
      </c>
      <c r="HPK95" s="1239" t="s">
        <v>365</v>
      </c>
      <c r="HPL95" s="1239" t="s">
        <v>365</v>
      </c>
      <c r="HPM95" s="1239" t="s">
        <v>365</v>
      </c>
      <c r="HPN95" s="1239" t="s">
        <v>365</v>
      </c>
      <c r="HPO95" s="1239" t="s">
        <v>365</v>
      </c>
      <c r="HPP95" s="1239" t="s">
        <v>365</v>
      </c>
      <c r="HPQ95" s="1239" t="s">
        <v>365</v>
      </c>
      <c r="HPR95" s="1239" t="s">
        <v>365</v>
      </c>
      <c r="HPS95" s="1239" t="s">
        <v>365</v>
      </c>
      <c r="HPT95" s="1239" t="s">
        <v>365</v>
      </c>
      <c r="HPU95" s="1239" t="s">
        <v>365</v>
      </c>
      <c r="HPV95" s="1239" t="s">
        <v>365</v>
      </c>
      <c r="HPW95" s="1239" t="s">
        <v>365</v>
      </c>
      <c r="HPX95" s="1239" t="s">
        <v>365</v>
      </c>
      <c r="HPY95" s="1239" t="s">
        <v>365</v>
      </c>
      <c r="HPZ95" s="1239" t="s">
        <v>365</v>
      </c>
      <c r="HQA95" s="1239" t="s">
        <v>365</v>
      </c>
      <c r="HQB95" s="1239" t="s">
        <v>365</v>
      </c>
      <c r="HQC95" s="1239" t="s">
        <v>365</v>
      </c>
      <c r="HQD95" s="1239" t="s">
        <v>365</v>
      </c>
      <c r="HQE95" s="1239" t="s">
        <v>365</v>
      </c>
      <c r="HQF95" s="1239" t="s">
        <v>365</v>
      </c>
      <c r="HQG95" s="1239" t="s">
        <v>365</v>
      </c>
      <c r="HQH95" s="1239" t="s">
        <v>365</v>
      </c>
      <c r="HQI95" s="1239" t="s">
        <v>365</v>
      </c>
      <c r="HQJ95" s="1239" t="s">
        <v>365</v>
      </c>
      <c r="HQK95" s="1239" t="s">
        <v>365</v>
      </c>
      <c r="HQL95" s="1239" t="s">
        <v>365</v>
      </c>
      <c r="HQM95" s="1239" t="s">
        <v>365</v>
      </c>
      <c r="HQN95" s="1239" t="s">
        <v>365</v>
      </c>
      <c r="HQO95" s="1239" t="s">
        <v>365</v>
      </c>
      <c r="HQP95" s="1239" t="s">
        <v>365</v>
      </c>
      <c r="HQQ95" s="1239" t="s">
        <v>365</v>
      </c>
      <c r="HQR95" s="1239" t="s">
        <v>365</v>
      </c>
      <c r="HQS95" s="1239" t="s">
        <v>365</v>
      </c>
      <c r="HQT95" s="1239" t="s">
        <v>365</v>
      </c>
      <c r="HQU95" s="1239" t="s">
        <v>365</v>
      </c>
      <c r="HQV95" s="1239" t="s">
        <v>365</v>
      </c>
      <c r="HQW95" s="1239" t="s">
        <v>365</v>
      </c>
      <c r="HQX95" s="1239" t="s">
        <v>365</v>
      </c>
      <c r="HQY95" s="1239" t="s">
        <v>365</v>
      </c>
      <c r="HQZ95" s="1239" t="s">
        <v>365</v>
      </c>
      <c r="HRA95" s="1239" t="s">
        <v>365</v>
      </c>
      <c r="HRB95" s="1239" t="s">
        <v>365</v>
      </c>
      <c r="HRC95" s="1239" t="s">
        <v>365</v>
      </c>
      <c r="HRD95" s="1239" t="s">
        <v>365</v>
      </c>
      <c r="HRE95" s="1239" t="s">
        <v>365</v>
      </c>
      <c r="HRF95" s="1239" t="s">
        <v>365</v>
      </c>
      <c r="HRG95" s="1239" t="s">
        <v>365</v>
      </c>
      <c r="HRH95" s="1239" t="s">
        <v>365</v>
      </c>
      <c r="HRI95" s="1239" t="s">
        <v>365</v>
      </c>
      <c r="HRJ95" s="1239" t="s">
        <v>365</v>
      </c>
      <c r="HRK95" s="1239" t="s">
        <v>365</v>
      </c>
      <c r="HRL95" s="1239" t="s">
        <v>365</v>
      </c>
      <c r="HRM95" s="1239" t="s">
        <v>365</v>
      </c>
      <c r="HRN95" s="1239" t="s">
        <v>365</v>
      </c>
      <c r="HRO95" s="1239" t="s">
        <v>365</v>
      </c>
      <c r="HRP95" s="1239" t="s">
        <v>365</v>
      </c>
      <c r="HRQ95" s="1239" t="s">
        <v>365</v>
      </c>
      <c r="HRR95" s="1239" t="s">
        <v>365</v>
      </c>
      <c r="HRS95" s="1239" t="s">
        <v>365</v>
      </c>
      <c r="HRT95" s="1239" t="s">
        <v>365</v>
      </c>
      <c r="HRU95" s="1239" t="s">
        <v>365</v>
      </c>
      <c r="HRV95" s="1239" t="s">
        <v>365</v>
      </c>
      <c r="HRW95" s="1239" t="s">
        <v>365</v>
      </c>
      <c r="HRX95" s="1239" t="s">
        <v>365</v>
      </c>
      <c r="HRY95" s="1239" t="s">
        <v>365</v>
      </c>
      <c r="HRZ95" s="1239" t="s">
        <v>365</v>
      </c>
      <c r="HSA95" s="1239" t="s">
        <v>365</v>
      </c>
      <c r="HSB95" s="1239" t="s">
        <v>365</v>
      </c>
      <c r="HSC95" s="1239" t="s">
        <v>365</v>
      </c>
      <c r="HSD95" s="1239" t="s">
        <v>365</v>
      </c>
      <c r="HSE95" s="1239" t="s">
        <v>365</v>
      </c>
      <c r="HSF95" s="1239" t="s">
        <v>365</v>
      </c>
      <c r="HSG95" s="1239" t="s">
        <v>365</v>
      </c>
      <c r="HSH95" s="1239" t="s">
        <v>365</v>
      </c>
      <c r="HSI95" s="1239" t="s">
        <v>365</v>
      </c>
      <c r="HSJ95" s="1239" t="s">
        <v>365</v>
      </c>
      <c r="HSK95" s="1239" t="s">
        <v>365</v>
      </c>
      <c r="HSL95" s="1239" t="s">
        <v>365</v>
      </c>
      <c r="HSM95" s="1239" t="s">
        <v>365</v>
      </c>
      <c r="HSN95" s="1239" t="s">
        <v>365</v>
      </c>
      <c r="HSO95" s="1239" t="s">
        <v>365</v>
      </c>
      <c r="HSP95" s="1239" t="s">
        <v>365</v>
      </c>
      <c r="HSQ95" s="1239" t="s">
        <v>365</v>
      </c>
      <c r="HSR95" s="1239" t="s">
        <v>365</v>
      </c>
      <c r="HSS95" s="1239" t="s">
        <v>365</v>
      </c>
      <c r="HST95" s="1239" t="s">
        <v>365</v>
      </c>
      <c r="HSU95" s="1239" t="s">
        <v>365</v>
      </c>
      <c r="HSV95" s="1239" t="s">
        <v>365</v>
      </c>
      <c r="HSW95" s="1239" t="s">
        <v>365</v>
      </c>
      <c r="HSX95" s="1239" t="s">
        <v>365</v>
      </c>
      <c r="HSY95" s="1239" t="s">
        <v>365</v>
      </c>
      <c r="HSZ95" s="1239" t="s">
        <v>365</v>
      </c>
      <c r="HTA95" s="1239" t="s">
        <v>365</v>
      </c>
      <c r="HTB95" s="1239" t="s">
        <v>365</v>
      </c>
      <c r="HTC95" s="1239" t="s">
        <v>365</v>
      </c>
      <c r="HTD95" s="1239" t="s">
        <v>365</v>
      </c>
      <c r="HTE95" s="1239" t="s">
        <v>365</v>
      </c>
      <c r="HTF95" s="1239" t="s">
        <v>365</v>
      </c>
      <c r="HTG95" s="1239" t="s">
        <v>365</v>
      </c>
      <c r="HTH95" s="1239" t="s">
        <v>365</v>
      </c>
      <c r="HTI95" s="1239" t="s">
        <v>365</v>
      </c>
      <c r="HTJ95" s="1239" t="s">
        <v>365</v>
      </c>
      <c r="HTK95" s="1239" t="s">
        <v>365</v>
      </c>
      <c r="HTL95" s="1239" t="s">
        <v>365</v>
      </c>
      <c r="HTM95" s="1239" t="s">
        <v>365</v>
      </c>
      <c r="HTN95" s="1239" t="s">
        <v>365</v>
      </c>
      <c r="HTO95" s="1239" t="s">
        <v>365</v>
      </c>
      <c r="HTP95" s="1239" t="s">
        <v>365</v>
      </c>
      <c r="HTQ95" s="1239" t="s">
        <v>365</v>
      </c>
      <c r="HTR95" s="1239" t="s">
        <v>365</v>
      </c>
      <c r="HTS95" s="1239" t="s">
        <v>365</v>
      </c>
      <c r="HTT95" s="1239" t="s">
        <v>365</v>
      </c>
      <c r="HTU95" s="1239" t="s">
        <v>365</v>
      </c>
      <c r="HTV95" s="1239" t="s">
        <v>365</v>
      </c>
      <c r="HTW95" s="1239" t="s">
        <v>365</v>
      </c>
      <c r="HTX95" s="1239" t="s">
        <v>365</v>
      </c>
      <c r="HTY95" s="1239" t="s">
        <v>365</v>
      </c>
      <c r="HTZ95" s="1239" t="s">
        <v>365</v>
      </c>
      <c r="HUA95" s="1239" t="s">
        <v>365</v>
      </c>
      <c r="HUB95" s="1239" t="s">
        <v>365</v>
      </c>
      <c r="HUC95" s="1239" t="s">
        <v>365</v>
      </c>
      <c r="HUD95" s="1239" t="s">
        <v>365</v>
      </c>
      <c r="HUE95" s="1239" t="s">
        <v>365</v>
      </c>
      <c r="HUF95" s="1239" t="s">
        <v>365</v>
      </c>
      <c r="HUG95" s="1239" t="s">
        <v>365</v>
      </c>
      <c r="HUH95" s="1239" t="s">
        <v>365</v>
      </c>
      <c r="HUI95" s="1239" t="s">
        <v>365</v>
      </c>
      <c r="HUJ95" s="1239" t="s">
        <v>365</v>
      </c>
      <c r="HUK95" s="1239" t="s">
        <v>365</v>
      </c>
      <c r="HUL95" s="1239" t="s">
        <v>365</v>
      </c>
      <c r="HUM95" s="1239" t="s">
        <v>365</v>
      </c>
      <c r="HUN95" s="1239" t="s">
        <v>365</v>
      </c>
      <c r="HUO95" s="1239" t="s">
        <v>365</v>
      </c>
      <c r="HUP95" s="1239" t="s">
        <v>365</v>
      </c>
      <c r="HUQ95" s="1239" t="s">
        <v>365</v>
      </c>
      <c r="HUR95" s="1239" t="s">
        <v>365</v>
      </c>
      <c r="HUS95" s="1239" t="s">
        <v>365</v>
      </c>
      <c r="HUT95" s="1239" t="s">
        <v>365</v>
      </c>
      <c r="HUU95" s="1239" t="s">
        <v>365</v>
      </c>
      <c r="HUV95" s="1239" t="s">
        <v>365</v>
      </c>
      <c r="HUW95" s="1239" t="s">
        <v>365</v>
      </c>
      <c r="HUX95" s="1239" t="s">
        <v>365</v>
      </c>
      <c r="HUY95" s="1239" t="s">
        <v>365</v>
      </c>
      <c r="HUZ95" s="1239" t="s">
        <v>365</v>
      </c>
      <c r="HVA95" s="1239" t="s">
        <v>365</v>
      </c>
      <c r="HVB95" s="1239" t="s">
        <v>365</v>
      </c>
      <c r="HVC95" s="1239" t="s">
        <v>365</v>
      </c>
      <c r="HVD95" s="1239" t="s">
        <v>365</v>
      </c>
      <c r="HVE95" s="1239" t="s">
        <v>365</v>
      </c>
      <c r="HVF95" s="1239" t="s">
        <v>365</v>
      </c>
      <c r="HVG95" s="1239" t="s">
        <v>365</v>
      </c>
      <c r="HVH95" s="1239" t="s">
        <v>365</v>
      </c>
      <c r="HVI95" s="1239" t="s">
        <v>365</v>
      </c>
      <c r="HVJ95" s="1239" t="s">
        <v>365</v>
      </c>
      <c r="HVK95" s="1239" t="s">
        <v>365</v>
      </c>
      <c r="HVL95" s="1239" t="s">
        <v>365</v>
      </c>
      <c r="HVM95" s="1239" t="s">
        <v>365</v>
      </c>
      <c r="HVN95" s="1239" t="s">
        <v>365</v>
      </c>
      <c r="HVO95" s="1239" t="s">
        <v>365</v>
      </c>
      <c r="HVP95" s="1239" t="s">
        <v>365</v>
      </c>
      <c r="HVQ95" s="1239" t="s">
        <v>365</v>
      </c>
      <c r="HVR95" s="1239" t="s">
        <v>365</v>
      </c>
      <c r="HVS95" s="1239" t="s">
        <v>365</v>
      </c>
      <c r="HVT95" s="1239" t="s">
        <v>365</v>
      </c>
      <c r="HVU95" s="1239" t="s">
        <v>365</v>
      </c>
      <c r="HVV95" s="1239" t="s">
        <v>365</v>
      </c>
      <c r="HVW95" s="1239" t="s">
        <v>365</v>
      </c>
      <c r="HVX95" s="1239" t="s">
        <v>365</v>
      </c>
      <c r="HVY95" s="1239" t="s">
        <v>365</v>
      </c>
      <c r="HVZ95" s="1239" t="s">
        <v>365</v>
      </c>
      <c r="HWA95" s="1239" t="s">
        <v>365</v>
      </c>
      <c r="HWB95" s="1239" t="s">
        <v>365</v>
      </c>
      <c r="HWC95" s="1239" t="s">
        <v>365</v>
      </c>
      <c r="HWD95" s="1239" t="s">
        <v>365</v>
      </c>
      <c r="HWE95" s="1239" t="s">
        <v>365</v>
      </c>
      <c r="HWF95" s="1239" t="s">
        <v>365</v>
      </c>
      <c r="HWG95" s="1239" t="s">
        <v>365</v>
      </c>
      <c r="HWH95" s="1239" t="s">
        <v>365</v>
      </c>
      <c r="HWI95" s="1239" t="s">
        <v>365</v>
      </c>
      <c r="HWJ95" s="1239" t="s">
        <v>365</v>
      </c>
      <c r="HWK95" s="1239" t="s">
        <v>365</v>
      </c>
      <c r="HWL95" s="1239" t="s">
        <v>365</v>
      </c>
      <c r="HWM95" s="1239" t="s">
        <v>365</v>
      </c>
      <c r="HWN95" s="1239" t="s">
        <v>365</v>
      </c>
      <c r="HWO95" s="1239" t="s">
        <v>365</v>
      </c>
      <c r="HWP95" s="1239" t="s">
        <v>365</v>
      </c>
      <c r="HWQ95" s="1239" t="s">
        <v>365</v>
      </c>
      <c r="HWR95" s="1239" t="s">
        <v>365</v>
      </c>
      <c r="HWS95" s="1239" t="s">
        <v>365</v>
      </c>
      <c r="HWT95" s="1239" t="s">
        <v>365</v>
      </c>
      <c r="HWU95" s="1239" t="s">
        <v>365</v>
      </c>
      <c r="HWV95" s="1239" t="s">
        <v>365</v>
      </c>
      <c r="HWW95" s="1239" t="s">
        <v>365</v>
      </c>
      <c r="HWX95" s="1239" t="s">
        <v>365</v>
      </c>
      <c r="HWY95" s="1239" t="s">
        <v>365</v>
      </c>
      <c r="HWZ95" s="1239" t="s">
        <v>365</v>
      </c>
      <c r="HXA95" s="1239" t="s">
        <v>365</v>
      </c>
      <c r="HXB95" s="1239" t="s">
        <v>365</v>
      </c>
      <c r="HXC95" s="1239" t="s">
        <v>365</v>
      </c>
      <c r="HXD95" s="1239" t="s">
        <v>365</v>
      </c>
      <c r="HXE95" s="1239" t="s">
        <v>365</v>
      </c>
      <c r="HXF95" s="1239" t="s">
        <v>365</v>
      </c>
      <c r="HXG95" s="1239" t="s">
        <v>365</v>
      </c>
      <c r="HXH95" s="1239" t="s">
        <v>365</v>
      </c>
      <c r="HXI95" s="1239" t="s">
        <v>365</v>
      </c>
      <c r="HXJ95" s="1239" t="s">
        <v>365</v>
      </c>
      <c r="HXK95" s="1239" t="s">
        <v>365</v>
      </c>
      <c r="HXL95" s="1239" t="s">
        <v>365</v>
      </c>
      <c r="HXM95" s="1239" t="s">
        <v>365</v>
      </c>
      <c r="HXN95" s="1239" t="s">
        <v>365</v>
      </c>
      <c r="HXO95" s="1239" t="s">
        <v>365</v>
      </c>
      <c r="HXP95" s="1239" t="s">
        <v>365</v>
      </c>
      <c r="HXQ95" s="1239" t="s">
        <v>365</v>
      </c>
      <c r="HXR95" s="1239" t="s">
        <v>365</v>
      </c>
      <c r="HXS95" s="1239" t="s">
        <v>365</v>
      </c>
      <c r="HXT95" s="1239" t="s">
        <v>365</v>
      </c>
      <c r="HXU95" s="1239" t="s">
        <v>365</v>
      </c>
      <c r="HXV95" s="1239" t="s">
        <v>365</v>
      </c>
      <c r="HXW95" s="1239" t="s">
        <v>365</v>
      </c>
      <c r="HXX95" s="1239" t="s">
        <v>365</v>
      </c>
      <c r="HXY95" s="1239" t="s">
        <v>365</v>
      </c>
      <c r="HXZ95" s="1239" t="s">
        <v>365</v>
      </c>
      <c r="HYA95" s="1239" t="s">
        <v>365</v>
      </c>
      <c r="HYB95" s="1239" t="s">
        <v>365</v>
      </c>
      <c r="HYC95" s="1239" t="s">
        <v>365</v>
      </c>
      <c r="HYD95" s="1239" t="s">
        <v>365</v>
      </c>
      <c r="HYE95" s="1239" t="s">
        <v>365</v>
      </c>
      <c r="HYF95" s="1239" t="s">
        <v>365</v>
      </c>
      <c r="HYG95" s="1239" t="s">
        <v>365</v>
      </c>
      <c r="HYH95" s="1239" t="s">
        <v>365</v>
      </c>
      <c r="HYI95" s="1239" t="s">
        <v>365</v>
      </c>
      <c r="HYJ95" s="1239" t="s">
        <v>365</v>
      </c>
      <c r="HYK95" s="1239" t="s">
        <v>365</v>
      </c>
      <c r="HYL95" s="1239" t="s">
        <v>365</v>
      </c>
      <c r="HYM95" s="1239" t="s">
        <v>365</v>
      </c>
      <c r="HYN95" s="1239" t="s">
        <v>365</v>
      </c>
      <c r="HYO95" s="1239" t="s">
        <v>365</v>
      </c>
      <c r="HYP95" s="1239" t="s">
        <v>365</v>
      </c>
      <c r="HYQ95" s="1239" t="s">
        <v>365</v>
      </c>
      <c r="HYR95" s="1239" t="s">
        <v>365</v>
      </c>
      <c r="HYS95" s="1239" t="s">
        <v>365</v>
      </c>
      <c r="HYT95" s="1239" t="s">
        <v>365</v>
      </c>
      <c r="HYU95" s="1239" t="s">
        <v>365</v>
      </c>
      <c r="HYV95" s="1239" t="s">
        <v>365</v>
      </c>
      <c r="HYW95" s="1239" t="s">
        <v>365</v>
      </c>
      <c r="HYX95" s="1239" t="s">
        <v>365</v>
      </c>
      <c r="HYY95" s="1239" t="s">
        <v>365</v>
      </c>
      <c r="HYZ95" s="1239" t="s">
        <v>365</v>
      </c>
      <c r="HZA95" s="1239" t="s">
        <v>365</v>
      </c>
      <c r="HZB95" s="1239" t="s">
        <v>365</v>
      </c>
      <c r="HZC95" s="1239" t="s">
        <v>365</v>
      </c>
      <c r="HZD95" s="1239" t="s">
        <v>365</v>
      </c>
      <c r="HZE95" s="1239" t="s">
        <v>365</v>
      </c>
      <c r="HZF95" s="1239" t="s">
        <v>365</v>
      </c>
      <c r="HZG95" s="1239" t="s">
        <v>365</v>
      </c>
      <c r="HZH95" s="1239" t="s">
        <v>365</v>
      </c>
      <c r="HZI95" s="1239" t="s">
        <v>365</v>
      </c>
      <c r="HZJ95" s="1239" t="s">
        <v>365</v>
      </c>
      <c r="HZK95" s="1239" t="s">
        <v>365</v>
      </c>
      <c r="HZL95" s="1239" t="s">
        <v>365</v>
      </c>
      <c r="HZM95" s="1239" t="s">
        <v>365</v>
      </c>
      <c r="HZN95" s="1239" t="s">
        <v>365</v>
      </c>
      <c r="HZO95" s="1239" t="s">
        <v>365</v>
      </c>
      <c r="HZP95" s="1239" t="s">
        <v>365</v>
      </c>
      <c r="HZQ95" s="1239" t="s">
        <v>365</v>
      </c>
      <c r="HZR95" s="1239" t="s">
        <v>365</v>
      </c>
      <c r="HZS95" s="1239" t="s">
        <v>365</v>
      </c>
      <c r="HZT95" s="1239" t="s">
        <v>365</v>
      </c>
      <c r="HZU95" s="1239" t="s">
        <v>365</v>
      </c>
      <c r="HZV95" s="1239" t="s">
        <v>365</v>
      </c>
      <c r="HZW95" s="1239" t="s">
        <v>365</v>
      </c>
      <c r="HZX95" s="1239" t="s">
        <v>365</v>
      </c>
      <c r="HZY95" s="1239" t="s">
        <v>365</v>
      </c>
      <c r="HZZ95" s="1239" t="s">
        <v>365</v>
      </c>
      <c r="IAA95" s="1239" t="s">
        <v>365</v>
      </c>
      <c r="IAB95" s="1239" t="s">
        <v>365</v>
      </c>
      <c r="IAC95" s="1239" t="s">
        <v>365</v>
      </c>
      <c r="IAD95" s="1239" t="s">
        <v>365</v>
      </c>
      <c r="IAE95" s="1239" t="s">
        <v>365</v>
      </c>
      <c r="IAF95" s="1239" t="s">
        <v>365</v>
      </c>
      <c r="IAG95" s="1239" t="s">
        <v>365</v>
      </c>
      <c r="IAH95" s="1239" t="s">
        <v>365</v>
      </c>
      <c r="IAI95" s="1239" t="s">
        <v>365</v>
      </c>
      <c r="IAJ95" s="1239" t="s">
        <v>365</v>
      </c>
      <c r="IAK95" s="1239" t="s">
        <v>365</v>
      </c>
      <c r="IAL95" s="1239" t="s">
        <v>365</v>
      </c>
      <c r="IAM95" s="1239" t="s">
        <v>365</v>
      </c>
      <c r="IAN95" s="1239" t="s">
        <v>365</v>
      </c>
      <c r="IAO95" s="1239" t="s">
        <v>365</v>
      </c>
      <c r="IAP95" s="1239" t="s">
        <v>365</v>
      </c>
      <c r="IAQ95" s="1239" t="s">
        <v>365</v>
      </c>
      <c r="IAR95" s="1239" t="s">
        <v>365</v>
      </c>
      <c r="IAS95" s="1239" t="s">
        <v>365</v>
      </c>
      <c r="IAT95" s="1239" t="s">
        <v>365</v>
      </c>
      <c r="IAU95" s="1239" t="s">
        <v>365</v>
      </c>
      <c r="IAV95" s="1239" t="s">
        <v>365</v>
      </c>
      <c r="IAW95" s="1239" t="s">
        <v>365</v>
      </c>
      <c r="IAX95" s="1239" t="s">
        <v>365</v>
      </c>
      <c r="IAY95" s="1239" t="s">
        <v>365</v>
      </c>
      <c r="IAZ95" s="1239" t="s">
        <v>365</v>
      </c>
      <c r="IBA95" s="1239" t="s">
        <v>365</v>
      </c>
      <c r="IBB95" s="1239" t="s">
        <v>365</v>
      </c>
      <c r="IBC95" s="1239" t="s">
        <v>365</v>
      </c>
      <c r="IBD95" s="1239" t="s">
        <v>365</v>
      </c>
      <c r="IBE95" s="1239" t="s">
        <v>365</v>
      </c>
      <c r="IBF95" s="1239" t="s">
        <v>365</v>
      </c>
      <c r="IBG95" s="1239" t="s">
        <v>365</v>
      </c>
      <c r="IBH95" s="1239" t="s">
        <v>365</v>
      </c>
      <c r="IBI95" s="1239" t="s">
        <v>365</v>
      </c>
      <c r="IBJ95" s="1239" t="s">
        <v>365</v>
      </c>
      <c r="IBK95" s="1239" t="s">
        <v>365</v>
      </c>
      <c r="IBL95" s="1239" t="s">
        <v>365</v>
      </c>
      <c r="IBM95" s="1239" t="s">
        <v>365</v>
      </c>
      <c r="IBN95" s="1239" t="s">
        <v>365</v>
      </c>
      <c r="IBO95" s="1239" t="s">
        <v>365</v>
      </c>
      <c r="IBP95" s="1239" t="s">
        <v>365</v>
      </c>
      <c r="IBQ95" s="1239" t="s">
        <v>365</v>
      </c>
      <c r="IBR95" s="1239" t="s">
        <v>365</v>
      </c>
      <c r="IBS95" s="1239" t="s">
        <v>365</v>
      </c>
      <c r="IBT95" s="1239" t="s">
        <v>365</v>
      </c>
      <c r="IBU95" s="1239" t="s">
        <v>365</v>
      </c>
      <c r="IBV95" s="1239" t="s">
        <v>365</v>
      </c>
      <c r="IBW95" s="1239" t="s">
        <v>365</v>
      </c>
      <c r="IBX95" s="1239" t="s">
        <v>365</v>
      </c>
      <c r="IBY95" s="1239" t="s">
        <v>365</v>
      </c>
      <c r="IBZ95" s="1239" t="s">
        <v>365</v>
      </c>
      <c r="ICA95" s="1239" t="s">
        <v>365</v>
      </c>
      <c r="ICB95" s="1239" t="s">
        <v>365</v>
      </c>
      <c r="ICC95" s="1239" t="s">
        <v>365</v>
      </c>
      <c r="ICD95" s="1239" t="s">
        <v>365</v>
      </c>
      <c r="ICE95" s="1239" t="s">
        <v>365</v>
      </c>
      <c r="ICF95" s="1239" t="s">
        <v>365</v>
      </c>
      <c r="ICG95" s="1239" t="s">
        <v>365</v>
      </c>
      <c r="ICH95" s="1239" t="s">
        <v>365</v>
      </c>
      <c r="ICI95" s="1239" t="s">
        <v>365</v>
      </c>
      <c r="ICJ95" s="1239" t="s">
        <v>365</v>
      </c>
      <c r="ICK95" s="1239" t="s">
        <v>365</v>
      </c>
      <c r="ICL95" s="1239" t="s">
        <v>365</v>
      </c>
      <c r="ICM95" s="1239" t="s">
        <v>365</v>
      </c>
      <c r="ICN95" s="1239" t="s">
        <v>365</v>
      </c>
      <c r="ICO95" s="1239" t="s">
        <v>365</v>
      </c>
      <c r="ICP95" s="1239" t="s">
        <v>365</v>
      </c>
      <c r="ICQ95" s="1239" t="s">
        <v>365</v>
      </c>
      <c r="ICR95" s="1239" t="s">
        <v>365</v>
      </c>
      <c r="ICS95" s="1239" t="s">
        <v>365</v>
      </c>
      <c r="ICT95" s="1239" t="s">
        <v>365</v>
      </c>
      <c r="ICU95" s="1239" t="s">
        <v>365</v>
      </c>
      <c r="ICV95" s="1239" t="s">
        <v>365</v>
      </c>
      <c r="ICW95" s="1239" t="s">
        <v>365</v>
      </c>
      <c r="ICX95" s="1239" t="s">
        <v>365</v>
      </c>
      <c r="ICY95" s="1239" t="s">
        <v>365</v>
      </c>
      <c r="ICZ95" s="1239" t="s">
        <v>365</v>
      </c>
      <c r="IDA95" s="1239" t="s">
        <v>365</v>
      </c>
      <c r="IDB95" s="1239" t="s">
        <v>365</v>
      </c>
      <c r="IDC95" s="1239" t="s">
        <v>365</v>
      </c>
      <c r="IDD95" s="1239" t="s">
        <v>365</v>
      </c>
      <c r="IDE95" s="1239" t="s">
        <v>365</v>
      </c>
      <c r="IDF95" s="1239" t="s">
        <v>365</v>
      </c>
      <c r="IDG95" s="1239" t="s">
        <v>365</v>
      </c>
      <c r="IDH95" s="1239" t="s">
        <v>365</v>
      </c>
      <c r="IDI95" s="1239" t="s">
        <v>365</v>
      </c>
      <c r="IDJ95" s="1239" t="s">
        <v>365</v>
      </c>
      <c r="IDK95" s="1239" t="s">
        <v>365</v>
      </c>
      <c r="IDL95" s="1239" t="s">
        <v>365</v>
      </c>
      <c r="IDM95" s="1239" t="s">
        <v>365</v>
      </c>
      <c r="IDN95" s="1239" t="s">
        <v>365</v>
      </c>
      <c r="IDO95" s="1239" t="s">
        <v>365</v>
      </c>
      <c r="IDP95" s="1239" t="s">
        <v>365</v>
      </c>
      <c r="IDQ95" s="1239" t="s">
        <v>365</v>
      </c>
      <c r="IDR95" s="1239" t="s">
        <v>365</v>
      </c>
      <c r="IDS95" s="1239" t="s">
        <v>365</v>
      </c>
      <c r="IDT95" s="1239" t="s">
        <v>365</v>
      </c>
      <c r="IDU95" s="1239" t="s">
        <v>365</v>
      </c>
      <c r="IDV95" s="1239" t="s">
        <v>365</v>
      </c>
      <c r="IDW95" s="1239" t="s">
        <v>365</v>
      </c>
      <c r="IDX95" s="1239" t="s">
        <v>365</v>
      </c>
      <c r="IDY95" s="1239" t="s">
        <v>365</v>
      </c>
      <c r="IDZ95" s="1239" t="s">
        <v>365</v>
      </c>
      <c r="IEA95" s="1239" t="s">
        <v>365</v>
      </c>
      <c r="IEB95" s="1239" t="s">
        <v>365</v>
      </c>
      <c r="IEC95" s="1239" t="s">
        <v>365</v>
      </c>
      <c r="IED95" s="1239" t="s">
        <v>365</v>
      </c>
      <c r="IEE95" s="1239" t="s">
        <v>365</v>
      </c>
      <c r="IEF95" s="1239" t="s">
        <v>365</v>
      </c>
      <c r="IEG95" s="1239" t="s">
        <v>365</v>
      </c>
      <c r="IEH95" s="1239" t="s">
        <v>365</v>
      </c>
      <c r="IEI95" s="1239" t="s">
        <v>365</v>
      </c>
      <c r="IEJ95" s="1239" t="s">
        <v>365</v>
      </c>
      <c r="IEK95" s="1239" t="s">
        <v>365</v>
      </c>
      <c r="IEL95" s="1239" t="s">
        <v>365</v>
      </c>
      <c r="IEM95" s="1239" t="s">
        <v>365</v>
      </c>
      <c r="IEN95" s="1239" t="s">
        <v>365</v>
      </c>
      <c r="IEO95" s="1239" t="s">
        <v>365</v>
      </c>
      <c r="IEP95" s="1239" t="s">
        <v>365</v>
      </c>
      <c r="IEQ95" s="1239" t="s">
        <v>365</v>
      </c>
      <c r="IER95" s="1239" t="s">
        <v>365</v>
      </c>
      <c r="IES95" s="1239" t="s">
        <v>365</v>
      </c>
      <c r="IET95" s="1239" t="s">
        <v>365</v>
      </c>
      <c r="IEU95" s="1239" t="s">
        <v>365</v>
      </c>
      <c r="IEV95" s="1239" t="s">
        <v>365</v>
      </c>
      <c r="IEW95" s="1239" t="s">
        <v>365</v>
      </c>
      <c r="IEX95" s="1239" t="s">
        <v>365</v>
      </c>
      <c r="IEY95" s="1239" t="s">
        <v>365</v>
      </c>
      <c r="IEZ95" s="1239" t="s">
        <v>365</v>
      </c>
      <c r="IFA95" s="1239" t="s">
        <v>365</v>
      </c>
      <c r="IFB95" s="1239" t="s">
        <v>365</v>
      </c>
      <c r="IFC95" s="1239" t="s">
        <v>365</v>
      </c>
      <c r="IFD95" s="1239" t="s">
        <v>365</v>
      </c>
      <c r="IFE95" s="1239" t="s">
        <v>365</v>
      </c>
      <c r="IFF95" s="1239" t="s">
        <v>365</v>
      </c>
      <c r="IFG95" s="1239" t="s">
        <v>365</v>
      </c>
      <c r="IFH95" s="1239" t="s">
        <v>365</v>
      </c>
      <c r="IFI95" s="1239" t="s">
        <v>365</v>
      </c>
      <c r="IFJ95" s="1239" t="s">
        <v>365</v>
      </c>
      <c r="IFK95" s="1239" t="s">
        <v>365</v>
      </c>
      <c r="IFL95" s="1239" t="s">
        <v>365</v>
      </c>
      <c r="IFM95" s="1239" t="s">
        <v>365</v>
      </c>
      <c r="IFN95" s="1239" t="s">
        <v>365</v>
      </c>
      <c r="IFO95" s="1239" t="s">
        <v>365</v>
      </c>
      <c r="IFP95" s="1239" t="s">
        <v>365</v>
      </c>
      <c r="IFQ95" s="1239" t="s">
        <v>365</v>
      </c>
      <c r="IFR95" s="1239" t="s">
        <v>365</v>
      </c>
      <c r="IFS95" s="1239" t="s">
        <v>365</v>
      </c>
      <c r="IFT95" s="1239" t="s">
        <v>365</v>
      </c>
      <c r="IFU95" s="1239" t="s">
        <v>365</v>
      </c>
      <c r="IFV95" s="1239" t="s">
        <v>365</v>
      </c>
      <c r="IFW95" s="1239" t="s">
        <v>365</v>
      </c>
      <c r="IFX95" s="1239" t="s">
        <v>365</v>
      </c>
      <c r="IFY95" s="1239" t="s">
        <v>365</v>
      </c>
      <c r="IFZ95" s="1239" t="s">
        <v>365</v>
      </c>
      <c r="IGA95" s="1239" t="s">
        <v>365</v>
      </c>
      <c r="IGB95" s="1239" t="s">
        <v>365</v>
      </c>
      <c r="IGC95" s="1239" t="s">
        <v>365</v>
      </c>
      <c r="IGD95" s="1239" t="s">
        <v>365</v>
      </c>
      <c r="IGE95" s="1239" t="s">
        <v>365</v>
      </c>
      <c r="IGF95" s="1239" t="s">
        <v>365</v>
      </c>
      <c r="IGG95" s="1239" t="s">
        <v>365</v>
      </c>
      <c r="IGH95" s="1239" t="s">
        <v>365</v>
      </c>
      <c r="IGI95" s="1239" t="s">
        <v>365</v>
      </c>
      <c r="IGJ95" s="1239" t="s">
        <v>365</v>
      </c>
      <c r="IGK95" s="1239" t="s">
        <v>365</v>
      </c>
      <c r="IGL95" s="1239" t="s">
        <v>365</v>
      </c>
      <c r="IGM95" s="1239" t="s">
        <v>365</v>
      </c>
      <c r="IGN95" s="1239" t="s">
        <v>365</v>
      </c>
      <c r="IGO95" s="1239" t="s">
        <v>365</v>
      </c>
      <c r="IGP95" s="1239" t="s">
        <v>365</v>
      </c>
      <c r="IGQ95" s="1239" t="s">
        <v>365</v>
      </c>
      <c r="IGR95" s="1239" t="s">
        <v>365</v>
      </c>
      <c r="IGS95" s="1239" t="s">
        <v>365</v>
      </c>
      <c r="IGT95" s="1239" t="s">
        <v>365</v>
      </c>
      <c r="IGU95" s="1239" t="s">
        <v>365</v>
      </c>
      <c r="IGV95" s="1239" t="s">
        <v>365</v>
      </c>
      <c r="IGW95" s="1239" t="s">
        <v>365</v>
      </c>
      <c r="IGX95" s="1239" t="s">
        <v>365</v>
      </c>
      <c r="IGY95" s="1239" t="s">
        <v>365</v>
      </c>
      <c r="IGZ95" s="1239" t="s">
        <v>365</v>
      </c>
      <c r="IHA95" s="1239" t="s">
        <v>365</v>
      </c>
      <c r="IHB95" s="1239" t="s">
        <v>365</v>
      </c>
      <c r="IHC95" s="1239" t="s">
        <v>365</v>
      </c>
      <c r="IHD95" s="1239" t="s">
        <v>365</v>
      </c>
      <c r="IHE95" s="1239" t="s">
        <v>365</v>
      </c>
      <c r="IHF95" s="1239" t="s">
        <v>365</v>
      </c>
      <c r="IHG95" s="1239" t="s">
        <v>365</v>
      </c>
      <c r="IHH95" s="1239" t="s">
        <v>365</v>
      </c>
      <c r="IHI95" s="1239" t="s">
        <v>365</v>
      </c>
      <c r="IHJ95" s="1239" t="s">
        <v>365</v>
      </c>
      <c r="IHK95" s="1239" t="s">
        <v>365</v>
      </c>
      <c r="IHL95" s="1239" t="s">
        <v>365</v>
      </c>
      <c r="IHM95" s="1239" t="s">
        <v>365</v>
      </c>
      <c r="IHN95" s="1239" t="s">
        <v>365</v>
      </c>
      <c r="IHO95" s="1239" t="s">
        <v>365</v>
      </c>
      <c r="IHP95" s="1239" t="s">
        <v>365</v>
      </c>
      <c r="IHQ95" s="1239" t="s">
        <v>365</v>
      </c>
      <c r="IHR95" s="1239" t="s">
        <v>365</v>
      </c>
      <c r="IHS95" s="1239" t="s">
        <v>365</v>
      </c>
      <c r="IHT95" s="1239" t="s">
        <v>365</v>
      </c>
      <c r="IHU95" s="1239" t="s">
        <v>365</v>
      </c>
      <c r="IHV95" s="1239" t="s">
        <v>365</v>
      </c>
      <c r="IHW95" s="1239" t="s">
        <v>365</v>
      </c>
      <c r="IHX95" s="1239" t="s">
        <v>365</v>
      </c>
      <c r="IHY95" s="1239" t="s">
        <v>365</v>
      </c>
      <c r="IHZ95" s="1239" t="s">
        <v>365</v>
      </c>
      <c r="IIA95" s="1239" t="s">
        <v>365</v>
      </c>
      <c r="IIB95" s="1239" t="s">
        <v>365</v>
      </c>
      <c r="IIC95" s="1239" t="s">
        <v>365</v>
      </c>
      <c r="IID95" s="1239" t="s">
        <v>365</v>
      </c>
      <c r="IIE95" s="1239" t="s">
        <v>365</v>
      </c>
      <c r="IIF95" s="1239" t="s">
        <v>365</v>
      </c>
      <c r="IIG95" s="1239" t="s">
        <v>365</v>
      </c>
      <c r="IIH95" s="1239" t="s">
        <v>365</v>
      </c>
      <c r="III95" s="1239" t="s">
        <v>365</v>
      </c>
      <c r="IIJ95" s="1239" t="s">
        <v>365</v>
      </c>
      <c r="IIK95" s="1239" t="s">
        <v>365</v>
      </c>
      <c r="IIL95" s="1239" t="s">
        <v>365</v>
      </c>
      <c r="IIM95" s="1239" t="s">
        <v>365</v>
      </c>
      <c r="IIN95" s="1239" t="s">
        <v>365</v>
      </c>
      <c r="IIO95" s="1239" t="s">
        <v>365</v>
      </c>
      <c r="IIP95" s="1239" t="s">
        <v>365</v>
      </c>
      <c r="IIQ95" s="1239" t="s">
        <v>365</v>
      </c>
      <c r="IIR95" s="1239" t="s">
        <v>365</v>
      </c>
      <c r="IIS95" s="1239" t="s">
        <v>365</v>
      </c>
      <c r="IIT95" s="1239" t="s">
        <v>365</v>
      </c>
      <c r="IIU95" s="1239" t="s">
        <v>365</v>
      </c>
      <c r="IIV95" s="1239" t="s">
        <v>365</v>
      </c>
      <c r="IIW95" s="1239" t="s">
        <v>365</v>
      </c>
      <c r="IIX95" s="1239" t="s">
        <v>365</v>
      </c>
      <c r="IIY95" s="1239" t="s">
        <v>365</v>
      </c>
      <c r="IIZ95" s="1239" t="s">
        <v>365</v>
      </c>
      <c r="IJA95" s="1239" t="s">
        <v>365</v>
      </c>
      <c r="IJB95" s="1239" t="s">
        <v>365</v>
      </c>
      <c r="IJC95" s="1239" t="s">
        <v>365</v>
      </c>
      <c r="IJD95" s="1239" t="s">
        <v>365</v>
      </c>
      <c r="IJE95" s="1239" t="s">
        <v>365</v>
      </c>
      <c r="IJF95" s="1239" t="s">
        <v>365</v>
      </c>
      <c r="IJG95" s="1239" t="s">
        <v>365</v>
      </c>
      <c r="IJH95" s="1239" t="s">
        <v>365</v>
      </c>
      <c r="IJI95" s="1239" t="s">
        <v>365</v>
      </c>
      <c r="IJJ95" s="1239" t="s">
        <v>365</v>
      </c>
      <c r="IJK95" s="1239" t="s">
        <v>365</v>
      </c>
      <c r="IJL95" s="1239" t="s">
        <v>365</v>
      </c>
      <c r="IJM95" s="1239" t="s">
        <v>365</v>
      </c>
      <c r="IJN95" s="1239" t="s">
        <v>365</v>
      </c>
      <c r="IJO95" s="1239" t="s">
        <v>365</v>
      </c>
      <c r="IJP95" s="1239" t="s">
        <v>365</v>
      </c>
      <c r="IJQ95" s="1239" t="s">
        <v>365</v>
      </c>
      <c r="IJR95" s="1239" t="s">
        <v>365</v>
      </c>
      <c r="IJS95" s="1239" t="s">
        <v>365</v>
      </c>
      <c r="IJT95" s="1239" t="s">
        <v>365</v>
      </c>
      <c r="IJU95" s="1239" t="s">
        <v>365</v>
      </c>
      <c r="IJV95" s="1239" t="s">
        <v>365</v>
      </c>
      <c r="IJW95" s="1239" t="s">
        <v>365</v>
      </c>
      <c r="IJX95" s="1239" t="s">
        <v>365</v>
      </c>
      <c r="IJY95" s="1239" t="s">
        <v>365</v>
      </c>
      <c r="IJZ95" s="1239" t="s">
        <v>365</v>
      </c>
      <c r="IKA95" s="1239" t="s">
        <v>365</v>
      </c>
      <c r="IKB95" s="1239" t="s">
        <v>365</v>
      </c>
      <c r="IKC95" s="1239" t="s">
        <v>365</v>
      </c>
      <c r="IKD95" s="1239" t="s">
        <v>365</v>
      </c>
      <c r="IKE95" s="1239" t="s">
        <v>365</v>
      </c>
      <c r="IKF95" s="1239" t="s">
        <v>365</v>
      </c>
      <c r="IKG95" s="1239" t="s">
        <v>365</v>
      </c>
      <c r="IKH95" s="1239" t="s">
        <v>365</v>
      </c>
      <c r="IKI95" s="1239" t="s">
        <v>365</v>
      </c>
      <c r="IKJ95" s="1239" t="s">
        <v>365</v>
      </c>
      <c r="IKK95" s="1239" t="s">
        <v>365</v>
      </c>
      <c r="IKL95" s="1239" t="s">
        <v>365</v>
      </c>
      <c r="IKM95" s="1239" t="s">
        <v>365</v>
      </c>
      <c r="IKN95" s="1239" t="s">
        <v>365</v>
      </c>
      <c r="IKO95" s="1239" t="s">
        <v>365</v>
      </c>
      <c r="IKP95" s="1239" t="s">
        <v>365</v>
      </c>
      <c r="IKQ95" s="1239" t="s">
        <v>365</v>
      </c>
      <c r="IKR95" s="1239" t="s">
        <v>365</v>
      </c>
      <c r="IKS95" s="1239" t="s">
        <v>365</v>
      </c>
      <c r="IKT95" s="1239" t="s">
        <v>365</v>
      </c>
      <c r="IKU95" s="1239" t="s">
        <v>365</v>
      </c>
      <c r="IKV95" s="1239" t="s">
        <v>365</v>
      </c>
      <c r="IKW95" s="1239" t="s">
        <v>365</v>
      </c>
      <c r="IKX95" s="1239" t="s">
        <v>365</v>
      </c>
      <c r="IKY95" s="1239" t="s">
        <v>365</v>
      </c>
      <c r="IKZ95" s="1239" t="s">
        <v>365</v>
      </c>
      <c r="ILA95" s="1239" t="s">
        <v>365</v>
      </c>
      <c r="ILB95" s="1239" t="s">
        <v>365</v>
      </c>
      <c r="ILC95" s="1239" t="s">
        <v>365</v>
      </c>
      <c r="ILD95" s="1239" t="s">
        <v>365</v>
      </c>
      <c r="ILE95" s="1239" t="s">
        <v>365</v>
      </c>
      <c r="ILF95" s="1239" t="s">
        <v>365</v>
      </c>
      <c r="ILG95" s="1239" t="s">
        <v>365</v>
      </c>
      <c r="ILH95" s="1239" t="s">
        <v>365</v>
      </c>
      <c r="ILI95" s="1239" t="s">
        <v>365</v>
      </c>
      <c r="ILJ95" s="1239" t="s">
        <v>365</v>
      </c>
      <c r="ILK95" s="1239" t="s">
        <v>365</v>
      </c>
      <c r="ILL95" s="1239" t="s">
        <v>365</v>
      </c>
      <c r="ILM95" s="1239" t="s">
        <v>365</v>
      </c>
      <c r="ILN95" s="1239" t="s">
        <v>365</v>
      </c>
      <c r="ILO95" s="1239" t="s">
        <v>365</v>
      </c>
      <c r="ILP95" s="1239" t="s">
        <v>365</v>
      </c>
      <c r="ILQ95" s="1239" t="s">
        <v>365</v>
      </c>
      <c r="ILR95" s="1239" t="s">
        <v>365</v>
      </c>
      <c r="ILS95" s="1239" t="s">
        <v>365</v>
      </c>
      <c r="ILT95" s="1239" t="s">
        <v>365</v>
      </c>
      <c r="ILU95" s="1239" t="s">
        <v>365</v>
      </c>
      <c r="ILV95" s="1239" t="s">
        <v>365</v>
      </c>
      <c r="ILW95" s="1239" t="s">
        <v>365</v>
      </c>
      <c r="ILX95" s="1239" t="s">
        <v>365</v>
      </c>
      <c r="ILY95" s="1239" t="s">
        <v>365</v>
      </c>
      <c r="ILZ95" s="1239" t="s">
        <v>365</v>
      </c>
      <c r="IMA95" s="1239" t="s">
        <v>365</v>
      </c>
      <c r="IMB95" s="1239" t="s">
        <v>365</v>
      </c>
      <c r="IMC95" s="1239" t="s">
        <v>365</v>
      </c>
      <c r="IMD95" s="1239" t="s">
        <v>365</v>
      </c>
      <c r="IME95" s="1239" t="s">
        <v>365</v>
      </c>
      <c r="IMF95" s="1239" t="s">
        <v>365</v>
      </c>
      <c r="IMG95" s="1239" t="s">
        <v>365</v>
      </c>
      <c r="IMH95" s="1239" t="s">
        <v>365</v>
      </c>
      <c r="IMI95" s="1239" t="s">
        <v>365</v>
      </c>
      <c r="IMJ95" s="1239" t="s">
        <v>365</v>
      </c>
      <c r="IMK95" s="1239" t="s">
        <v>365</v>
      </c>
      <c r="IML95" s="1239" t="s">
        <v>365</v>
      </c>
      <c r="IMM95" s="1239" t="s">
        <v>365</v>
      </c>
      <c r="IMN95" s="1239" t="s">
        <v>365</v>
      </c>
      <c r="IMO95" s="1239" t="s">
        <v>365</v>
      </c>
      <c r="IMP95" s="1239" t="s">
        <v>365</v>
      </c>
      <c r="IMQ95" s="1239" t="s">
        <v>365</v>
      </c>
      <c r="IMR95" s="1239" t="s">
        <v>365</v>
      </c>
      <c r="IMS95" s="1239" t="s">
        <v>365</v>
      </c>
      <c r="IMT95" s="1239" t="s">
        <v>365</v>
      </c>
      <c r="IMU95" s="1239" t="s">
        <v>365</v>
      </c>
      <c r="IMV95" s="1239" t="s">
        <v>365</v>
      </c>
      <c r="IMW95" s="1239" t="s">
        <v>365</v>
      </c>
      <c r="IMX95" s="1239" t="s">
        <v>365</v>
      </c>
      <c r="IMY95" s="1239" t="s">
        <v>365</v>
      </c>
      <c r="IMZ95" s="1239" t="s">
        <v>365</v>
      </c>
      <c r="INA95" s="1239" t="s">
        <v>365</v>
      </c>
      <c r="INB95" s="1239" t="s">
        <v>365</v>
      </c>
      <c r="INC95" s="1239" t="s">
        <v>365</v>
      </c>
      <c r="IND95" s="1239" t="s">
        <v>365</v>
      </c>
      <c r="INE95" s="1239" t="s">
        <v>365</v>
      </c>
      <c r="INF95" s="1239" t="s">
        <v>365</v>
      </c>
      <c r="ING95" s="1239" t="s">
        <v>365</v>
      </c>
      <c r="INH95" s="1239" t="s">
        <v>365</v>
      </c>
      <c r="INI95" s="1239" t="s">
        <v>365</v>
      </c>
      <c r="INJ95" s="1239" t="s">
        <v>365</v>
      </c>
      <c r="INK95" s="1239" t="s">
        <v>365</v>
      </c>
      <c r="INL95" s="1239" t="s">
        <v>365</v>
      </c>
      <c r="INM95" s="1239" t="s">
        <v>365</v>
      </c>
      <c r="INN95" s="1239" t="s">
        <v>365</v>
      </c>
      <c r="INO95" s="1239" t="s">
        <v>365</v>
      </c>
      <c r="INP95" s="1239" t="s">
        <v>365</v>
      </c>
      <c r="INQ95" s="1239" t="s">
        <v>365</v>
      </c>
      <c r="INR95" s="1239" t="s">
        <v>365</v>
      </c>
      <c r="INS95" s="1239" t="s">
        <v>365</v>
      </c>
      <c r="INT95" s="1239" t="s">
        <v>365</v>
      </c>
      <c r="INU95" s="1239" t="s">
        <v>365</v>
      </c>
      <c r="INV95" s="1239" t="s">
        <v>365</v>
      </c>
      <c r="INW95" s="1239" t="s">
        <v>365</v>
      </c>
      <c r="INX95" s="1239" t="s">
        <v>365</v>
      </c>
      <c r="INY95" s="1239" t="s">
        <v>365</v>
      </c>
      <c r="INZ95" s="1239" t="s">
        <v>365</v>
      </c>
      <c r="IOA95" s="1239" t="s">
        <v>365</v>
      </c>
      <c r="IOB95" s="1239" t="s">
        <v>365</v>
      </c>
      <c r="IOC95" s="1239" t="s">
        <v>365</v>
      </c>
      <c r="IOD95" s="1239" t="s">
        <v>365</v>
      </c>
      <c r="IOE95" s="1239" t="s">
        <v>365</v>
      </c>
      <c r="IOF95" s="1239" t="s">
        <v>365</v>
      </c>
      <c r="IOG95" s="1239" t="s">
        <v>365</v>
      </c>
      <c r="IOH95" s="1239" t="s">
        <v>365</v>
      </c>
      <c r="IOI95" s="1239" t="s">
        <v>365</v>
      </c>
      <c r="IOJ95" s="1239" t="s">
        <v>365</v>
      </c>
      <c r="IOK95" s="1239" t="s">
        <v>365</v>
      </c>
      <c r="IOL95" s="1239" t="s">
        <v>365</v>
      </c>
      <c r="IOM95" s="1239" t="s">
        <v>365</v>
      </c>
      <c r="ION95" s="1239" t="s">
        <v>365</v>
      </c>
      <c r="IOO95" s="1239" t="s">
        <v>365</v>
      </c>
      <c r="IOP95" s="1239" t="s">
        <v>365</v>
      </c>
      <c r="IOQ95" s="1239" t="s">
        <v>365</v>
      </c>
      <c r="IOR95" s="1239" t="s">
        <v>365</v>
      </c>
      <c r="IOS95" s="1239" t="s">
        <v>365</v>
      </c>
      <c r="IOT95" s="1239" t="s">
        <v>365</v>
      </c>
      <c r="IOU95" s="1239" t="s">
        <v>365</v>
      </c>
      <c r="IOV95" s="1239" t="s">
        <v>365</v>
      </c>
      <c r="IOW95" s="1239" t="s">
        <v>365</v>
      </c>
      <c r="IOX95" s="1239" t="s">
        <v>365</v>
      </c>
      <c r="IOY95" s="1239" t="s">
        <v>365</v>
      </c>
      <c r="IOZ95" s="1239" t="s">
        <v>365</v>
      </c>
      <c r="IPA95" s="1239" t="s">
        <v>365</v>
      </c>
      <c r="IPB95" s="1239" t="s">
        <v>365</v>
      </c>
      <c r="IPC95" s="1239" t="s">
        <v>365</v>
      </c>
      <c r="IPD95" s="1239" t="s">
        <v>365</v>
      </c>
      <c r="IPE95" s="1239" t="s">
        <v>365</v>
      </c>
      <c r="IPF95" s="1239" t="s">
        <v>365</v>
      </c>
      <c r="IPG95" s="1239" t="s">
        <v>365</v>
      </c>
      <c r="IPH95" s="1239" t="s">
        <v>365</v>
      </c>
      <c r="IPI95" s="1239" t="s">
        <v>365</v>
      </c>
      <c r="IPJ95" s="1239" t="s">
        <v>365</v>
      </c>
      <c r="IPK95" s="1239" t="s">
        <v>365</v>
      </c>
      <c r="IPL95" s="1239" t="s">
        <v>365</v>
      </c>
      <c r="IPM95" s="1239" t="s">
        <v>365</v>
      </c>
      <c r="IPN95" s="1239" t="s">
        <v>365</v>
      </c>
      <c r="IPO95" s="1239" t="s">
        <v>365</v>
      </c>
      <c r="IPP95" s="1239" t="s">
        <v>365</v>
      </c>
      <c r="IPQ95" s="1239" t="s">
        <v>365</v>
      </c>
      <c r="IPR95" s="1239" t="s">
        <v>365</v>
      </c>
      <c r="IPS95" s="1239" t="s">
        <v>365</v>
      </c>
      <c r="IPT95" s="1239" t="s">
        <v>365</v>
      </c>
      <c r="IPU95" s="1239" t="s">
        <v>365</v>
      </c>
      <c r="IPV95" s="1239" t="s">
        <v>365</v>
      </c>
      <c r="IPW95" s="1239" t="s">
        <v>365</v>
      </c>
      <c r="IPX95" s="1239" t="s">
        <v>365</v>
      </c>
      <c r="IPY95" s="1239" t="s">
        <v>365</v>
      </c>
      <c r="IPZ95" s="1239" t="s">
        <v>365</v>
      </c>
      <c r="IQA95" s="1239" t="s">
        <v>365</v>
      </c>
      <c r="IQB95" s="1239" t="s">
        <v>365</v>
      </c>
      <c r="IQC95" s="1239" t="s">
        <v>365</v>
      </c>
      <c r="IQD95" s="1239" t="s">
        <v>365</v>
      </c>
      <c r="IQE95" s="1239" t="s">
        <v>365</v>
      </c>
      <c r="IQF95" s="1239" t="s">
        <v>365</v>
      </c>
      <c r="IQG95" s="1239" t="s">
        <v>365</v>
      </c>
      <c r="IQH95" s="1239" t="s">
        <v>365</v>
      </c>
      <c r="IQI95" s="1239" t="s">
        <v>365</v>
      </c>
      <c r="IQJ95" s="1239" t="s">
        <v>365</v>
      </c>
      <c r="IQK95" s="1239" t="s">
        <v>365</v>
      </c>
      <c r="IQL95" s="1239" t="s">
        <v>365</v>
      </c>
      <c r="IQM95" s="1239" t="s">
        <v>365</v>
      </c>
      <c r="IQN95" s="1239" t="s">
        <v>365</v>
      </c>
      <c r="IQO95" s="1239" t="s">
        <v>365</v>
      </c>
      <c r="IQP95" s="1239" t="s">
        <v>365</v>
      </c>
      <c r="IQQ95" s="1239" t="s">
        <v>365</v>
      </c>
      <c r="IQR95" s="1239" t="s">
        <v>365</v>
      </c>
      <c r="IQS95" s="1239" t="s">
        <v>365</v>
      </c>
      <c r="IQT95" s="1239" t="s">
        <v>365</v>
      </c>
      <c r="IQU95" s="1239" t="s">
        <v>365</v>
      </c>
      <c r="IQV95" s="1239" t="s">
        <v>365</v>
      </c>
      <c r="IQW95" s="1239" t="s">
        <v>365</v>
      </c>
      <c r="IQX95" s="1239" t="s">
        <v>365</v>
      </c>
      <c r="IQY95" s="1239" t="s">
        <v>365</v>
      </c>
      <c r="IQZ95" s="1239" t="s">
        <v>365</v>
      </c>
      <c r="IRA95" s="1239" t="s">
        <v>365</v>
      </c>
      <c r="IRB95" s="1239" t="s">
        <v>365</v>
      </c>
      <c r="IRC95" s="1239" t="s">
        <v>365</v>
      </c>
      <c r="IRD95" s="1239" t="s">
        <v>365</v>
      </c>
      <c r="IRE95" s="1239" t="s">
        <v>365</v>
      </c>
      <c r="IRF95" s="1239" t="s">
        <v>365</v>
      </c>
      <c r="IRG95" s="1239" t="s">
        <v>365</v>
      </c>
      <c r="IRH95" s="1239" t="s">
        <v>365</v>
      </c>
      <c r="IRI95" s="1239" t="s">
        <v>365</v>
      </c>
      <c r="IRJ95" s="1239" t="s">
        <v>365</v>
      </c>
      <c r="IRK95" s="1239" t="s">
        <v>365</v>
      </c>
      <c r="IRL95" s="1239" t="s">
        <v>365</v>
      </c>
      <c r="IRM95" s="1239" t="s">
        <v>365</v>
      </c>
      <c r="IRN95" s="1239" t="s">
        <v>365</v>
      </c>
      <c r="IRO95" s="1239" t="s">
        <v>365</v>
      </c>
      <c r="IRP95" s="1239" t="s">
        <v>365</v>
      </c>
      <c r="IRQ95" s="1239" t="s">
        <v>365</v>
      </c>
      <c r="IRR95" s="1239" t="s">
        <v>365</v>
      </c>
      <c r="IRS95" s="1239" t="s">
        <v>365</v>
      </c>
      <c r="IRT95" s="1239" t="s">
        <v>365</v>
      </c>
      <c r="IRU95" s="1239" t="s">
        <v>365</v>
      </c>
      <c r="IRV95" s="1239" t="s">
        <v>365</v>
      </c>
      <c r="IRW95" s="1239" t="s">
        <v>365</v>
      </c>
      <c r="IRX95" s="1239" t="s">
        <v>365</v>
      </c>
      <c r="IRY95" s="1239" t="s">
        <v>365</v>
      </c>
      <c r="IRZ95" s="1239" t="s">
        <v>365</v>
      </c>
      <c r="ISA95" s="1239" t="s">
        <v>365</v>
      </c>
      <c r="ISB95" s="1239" t="s">
        <v>365</v>
      </c>
      <c r="ISC95" s="1239" t="s">
        <v>365</v>
      </c>
      <c r="ISD95" s="1239" t="s">
        <v>365</v>
      </c>
      <c r="ISE95" s="1239" t="s">
        <v>365</v>
      </c>
      <c r="ISF95" s="1239" t="s">
        <v>365</v>
      </c>
      <c r="ISG95" s="1239" t="s">
        <v>365</v>
      </c>
      <c r="ISH95" s="1239" t="s">
        <v>365</v>
      </c>
      <c r="ISI95" s="1239" t="s">
        <v>365</v>
      </c>
      <c r="ISJ95" s="1239" t="s">
        <v>365</v>
      </c>
      <c r="ISK95" s="1239" t="s">
        <v>365</v>
      </c>
      <c r="ISL95" s="1239" t="s">
        <v>365</v>
      </c>
      <c r="ISM95" s="1239" t="s">
        <v>365</v>
      </c>
      <c r="ISN95" s="1239" t="s">
        <v>365</v>
      </c>
      <c r="ISO95" s="1239" t="s">
        <v>365</v>
      </c>
      <c r="ISP95" s="1239" t="s">
        <v>365</v>
      </c>
      <c r="ISQ95" s="1239" t="s">
        <v>365</v>
      </c>
      <c r="ISR95" s="1239" t="s">
        <v>365</v>
      </c>
      <c r="ISS95" s="1239" t="s">
        <v>365</v>
      </c>
      <c r="IST95" s="1239" t="s">
        <v>365</v>
      </c>
      <c r="ISU95" s="1239" t="s">
        <v>365</v>
      </c>
      <c r="ISV95" s="1239" t="s">
        <v>365</v>
      </c>
      <c r="ISW95" s="1239" t="s">
        <v>365</v>
      </c>
      <c r="ISX95" s="1239" t="s">
        <v>365</v>
      </c>
      <c r="ISY95" s="1239" t="s">
        <v>365</v>
      </c>
      <c r="ISZ95" s="1239" t="s">
        <v>365</v>
      </c>
      <c r="ITA95" s="1239" t="s">
        <v>365</v>
      </c>
      <c r="ITB95" s="1239" t="s">
        <v>365</v>
      </c>
      <c r="ITC95" s="1239" t="s">
        <v>365</v>
      </c>
      <c r="ITD95" s="1239" t="s">
        <v>365</v>
      </c>
      <c r="ITE95" s="1239" t="s">
        <v>365</v>
      </c>
      <c r="ITF95" s="1239" t="s">
        <v>365</v>
      </c>
      <c r="ITG95" s="1239" t="s">
        <v>365</v>
      </c>
      <c r="ITH95" s="1239" t="s">
        <v>365</v>
      </c>
      <c r="ITI95" s="1239" t="s">
        <v>365</v>
      </c>
      <c r="ITJ95" s="1239" t="s">
        <v>365</v>
      </c>
      <c r="ITK95" s="1239" t="s">
        <v>365</v>
      </c>
      <c r="ITL95" s="1239" t="s">
        <v>365</v>
      </c>
      <c r="ITM95" s="1239" t="s">
        <v>365</v>
      </c>
      <c r="ITN95" s="1239" t="s">
        <v>365</v>
      </c>
      <c r="ITO95" s="1239" t="s">
        <v>365</v>
      </c>
      <c r="ITP95" s="1239" t="s">
        <v>365</v>
      </c>
      <c r="ITQ95" s="1239" t="s">
        <v>365</v>
      </c>
      <c r="ITR95" s="1239" t="s">
        <v>365</v>
      </c>
      <c r="ITS95" s="1239" t="s">
        <v>365</v>
      </c>
      <c r="ITT95" s="1239" t="s">
        <v>365</v>
      </c>
      <c r="ITU95" s="1239" t="s">
        <v>365</v>
      </c>
      <c r="ITV95" s="1239" t="s">
        <v>365</v>
      </c>
      <c r="ITW95" s="1239" t="s">
        <v>365</v>
      </c>
      <c r="ITX95" s="1239" t="s">
        <v>365</v>
      </c>
      <c r="ITY95" s="1239" t="s">
        <v>365</v>
      </c>
      <c r="ITZ95" s="1239" t="s">
        <v>365</v>
      </c>
      <c r="IUA95" s="1239" t="s">
        <v>365</v>
      </c>
      <c r="IUB95" s="1239" t="s">
        <v>365</v>
      </c>
      <c r="IUC95" s="1239" t="s">
        <v>365</v>
      </c>
      <c r="IUD95" s="1239" t="s">
        <v>365</v>
      </c>
      <c r="IUE95" s="1239" t="s">
        <v>365</v>
      </c>
      <c r="IUF95" s="1239" t="s">
        <v>365</v>
      </c>
      <c r="IUG95" s="1239" t="s">
        <v>365</v>
      </c>
      <c r="IUH95" s="1239" t="s">
        <v>365</v>
      </c>
      <c r="IUI95" s="1239" t="s">
        <v>365</v>
      </c>
      <c r="IUJ95" s="1239" t="s">
        <v>365</v>
      </c>
      <c r="IUK95" s="1239" t="s">
        <v>365</v>
      </c>
      <c r="IUL95" s="1239" t="s">
        <v>365</v>
      </c>
      <c r="IUM95" s="1239" t="s">
        <v>365</v>
      </c>
      <c r="IUN95" s="1239" t="s">
        <v>365</v>
      </c>
      <c r="IUO95" s="1239" t="s">
        <v>365</v>
      </c>
      <c r="IUP95" s="1239" t="s">
        <v>365</v>
      </c>
      <c r="IUQ95" s="1239" t="s">
        <v>365</v>
      </c>
      <c r="IUR95" s="1239" t="s">
        <v>365</v>
      </c>
      <c r="IUS95" s="1239" t="s">
        <v>365</v>
      </c>
      <c r="IUT95" s="1239" t="s">
        <v>365</v>
      </c>
      <c r="IUU95" s="1239" t="s">
        <v>365</v>
      </c>
      <c r="IUV95" s="1239" t="s">
        <v>365</v>
      </c>
      <c r="IUW95" s="1239" t="s">
        <v>365</v>
      </c>
      <c r="IUX95" s="1239" t="s">
        <v>365</v>
      </c>
      <c r="IUY95" s="1239" t="s">
        <v>365</v>
      </c>
      <c r="IUZ95" s="1239" t="s">
        <v>365</v>
      </c>
      <c r="IVA95" s="1239" t="s">
        <v>365</v>
      </c>
      <c r="IVB95" s="1239" t="s">
        <v>365</v>
      </c>
      <c r="IVC95" s="1239" t="s">
        <v>365</v>
      </c>
      <c r="IVD95" s="1239" t="s">
        <v>365</v>
      </c>
      <c r="IVE95" s="1239" t="s">
        <v>365</v>
      </c>
      <c r="IVF95" s="1239" t="s">
        <v>365</v>
      </c>
      <c r="IVG95" s="1239" t="s">
        <v>365</v>
      </c>
      <c r="IVH95" s="1239" t="s">
        <v>365</v>
      </c>
      <c r="IVI95" s="1239" t="s">
        <v>365</v>
      </c>
      <c r="IVJ95" s="1239" t="s">
        <v>365</v>
      </c>
      <c r="IVK95" s="1239" t="s">
        <v>365</v>
      </c>
      <c r="IVL95" s="1239" t="s">
        <v>365</v>
      </c>
      <c r="IVM95" s="1239" t="s">
        <v>365</v>
      </c>
      <c r="IVN95" s="1239" t="s">
        <v>365</v>
      </c>
      <c r="IVO95" s="1239" t="s">
        <v>365</v>
      </c>
      <c r="IVP95" s="1239" t="s">
        <v>365</v>
      </c>
      <c r="IVQ95" s="1239" t="s">
        <v>365</v>
      </c>
      <c r="IVR95" s="1239" t="s">
        <v>365</v>
      </c>
      <c r="IVS95" s="1239" t="s">
        <v>365</v>
      </c>
      <c r="IVT95" s="1239" t="s">
        <v>365</v>
      </c>
      <c r="IVU95" s="1239" t="s">
        <v>365</v>
      </c>
      <c r="IVV95" s="1239" t="s">
        <v>365</v>
      </c>
      <c r="IVW95" s="1239" t="s">
        <v>365</v>
      </c>
      <c r="IVX95" s="1239" t="s">
        <v>365</v>
      </c>
      <c r="IVY95" s="1239" t="s">
        <v>365</v>
      </c>
      <c r="IVZ95" s="1239" t="s">
        <v>365</v>
      </c>
      <c r="IWA95" s="1239" t="s">
        <v>365</v>
      </c>
      <c r="IWB95" s="1239" t="s">
        <v>365</v>
      </c>
      <c r="IWC95" s="1239" t="s">
        <v>365</v>
      </c>
      <c r="IWD95" s="1239" t="s">
        <v>365</v>
      </c>
      <c r="IWE95" s="1239" t="s">
        <v>365</v>
      </c>
      <c r="IWF95" s="1239" t="s">
        <v>365</v>
      </c>
      <c r="IWG95" s="1239" t="s">
        <v>365</v>
      </c>
      <c r="IWH95" s="1239" t="s">
        <v>365</v>
      </c>
      <c r="IWI95" s="1239" t="s">
        <v>365</v>
      </c>
      <c r="IWJ95" s="1239" t="s">
        <v>365</v>
      </c>
      <c r="IWK95" s="1239" t="s">
        <v>365</v>
      </c>
      <c r="IWL95" s="1239" t="s">
        <v>365</v>
      </c>
      <c r="IWM95" s="1239" t="s">
        <v>365</v>
      </c>
      <c r="IWN95" s="1239" t="s">
        <v>365</v>
      </c>
      <c r="IWO95" s="1239" t="s">
        <v>365</v>
      </c>
      <c r="IWP95" s="1239" t="s">
        <v>365</v>
      </c>
      <c r="IWQ95" s="1239" t="s">
        <v>365</v>
      </c>
      <c r="IWR95" s="1239" t="s">
        <v>365</v>
      </c>
      <c r="IWS95" s="1239" t="s">
        <v>365</v>
      </c>
      <c r="IWT95" s="1239" t="s">
        <v>365</v>
      </c>
      <c r="IWU95" s="1239" t="s">
        <v>365</v>
      </c>
      <c r="IWV95" s="1239" t="s">
        <v>365</v>
      </c>
      <c r="IWW95" s="1239" t="s">
        <v>365</v>
      </c>
      <c r="IWX95" s="1239" t="s">
        <v>365</v>
      </c>
      <c r="IWY95" s="1239" t="s">
        <v>365</v>
      </c>
      <c r="IWZ95" s="1239" t="s">
        <v>365</v>
      </c>
      <c r="IXA95" s="1239" t="s">
        <v>365</v>
      </c>
      <c r="IXB95" s="1239" t="s">
        <v>365</v>
      </c>
      <c r="IXC95" s="1239" t="s">
        <v>365</v>
      </c>
      <c r="IXD95" s="1239" t="s">
        <v>365</v>
      </c>
      <c r="IXE95" s="1239" t="s">
        <v>365</v>
      </c>
      <c r="IXF95" s="1239" t="s">
        <v>365</v>
      </c>
      <c r="IXG95" s="1239" t="s">
        <v>365</v>
      </c>
      <c r="IXH95" s="1239" t="s">
        <v>365</v>
      </c>
      <c r="IXI95" s="1239" t="s">
        <v>365</v>
      </c>
      <c r="IXJ95" s="1239" t="s">
        <v>365</v>
      </c>
      <c r="IXK95" s="1239" t="s">
        <v>365</v>
      </c>
      <c r="IXL95" s="1239" t="s">
        <v>365</v>
      </c>
      <c r="IXM95" s="1239" t="s">
        <v>365</v>
      </c>
      <c r="IXN95" s="1239" t="s">
        <v>365</v>
      </c>
      <c r="IXO95" s="1239" t="s">
        <v>365</v>
      </c>
      <c r="IXP95" s="1239" t="s">
        <v>365</v>
      </c>
      <c r="IXQ95" s="1239" t="s">
        <v>365</v>
      </c>
      <c r="IXR95" s="1239" t="s">
        <v>365</v>
      </c>
      <c r="IXS95" s="1239" t="s">
        <v>365</v>
      </c>
      <c r="IXT95" s="1239" t="s">
        <v>365</v>
      </c>
      <c r="IXU95" s="1239" t="s">
        <v>365</v>
      </c>
      <c r="IXV95" s="1239" t="s">
        <v>365</v>
      </c>
      <c r="IXW95" s="1239" t="s">
        <v>365</v>
      </c>
      <c r="IXX95" s="1239" t="s">
        <v>365</v>
      </c>
      <c r="IXY95" s="1239" t="s">
        <v>365</v>
      </c>
      <c r="IXZ95" s="1239" t="s">
        <v>365</v>
      </c>
      <c r="IYA95" s="1239" t="s">
        <v>365</v>
      </c>
      <c r="IYB95" s="1239" t="s">
        <v>365</v>
      </c>
      <c r="IYC95" s="1239" t="s">
        <v>365</v>
      </c>
      <c r="IYD95" s="1239" t="s">
        <v>365</v>
      </c>
      <c r="IYE95" s="1239" t="s">
        <v>365</v>
      </c>
      <c r="IYF95" s="1239" t="s">
        <v>365</v>
      </c>
      <c r="IYG95" s="1239" t="s">
        <v>365</v>
      </c>
      <c r="IYH95" s="1239" t="s">
        <v>365</v>
      </c>
      <c r="IYI95" s="1239" t="s">
        <v>365</v>
      </c>
      <c r="IYJ95" s="1239" t="s">
        <v>365</v>
      </c>
      <c r="IYK95" s="1239" t="s">
        <v>365</v>
      </c>
      <c r="IYL95" s="1239" t="s">
        <v>365</v>
      </c>
      <c r="IYM95" s="1239" t="s">
        <v>365</v>
      </c>
      <c r="IYN95" s="1239" t="s">
        <v>365</v>
      </c>
      <c r="IYO95" s="1239" t="s">
        <v>365</v>
      </c>
      <c r="IYP95" s="1239" t="s">
        <v>365</v>
      </c>
      <c r="IYQ95" s="1239" t="s">
        <v>365</v>
      </c>
      <c r="IYR95" s="1239" t="s">
        <v>365</v>
      </c>
      <c r="IYS95" s="1239" t="s">
        <v>365</v>
      </c>
      <c r="IYT95" s="1239" t="s">
        <v>365</v>
      </c>
      <c r="IYU95" s="1239" t="s">
        <v>365</v>
      </c>
      <c r="IYV95" s="1239" t="s">
        <v>365</v>
      </c>
      <c r="IYW95" s="1239" t="s">
        <v>365</v>
      </c>
      <c r="IYX95" s="1239" t="s">
        <v>365</v>
      </c>
      <c r="IYY95" s="1239" t="s">
        <v>365</v>
      </c>
      <c r="IYZ95" s="1239" t="s">
        <v>365</v>
      </c>
      <c r="IZA95" s="1239" t="s">
        <v>365</v>
      </c>
      <c r="IZB95" s="1239" t="s">
        <v>365</v>
      </c>
      <c r="IZC95" s="1239" t="s">
        <v>365</v>
      </c>
      <c r="IZD95" s="1239" t="s">
        <v>365</v>
      </c>
      <c r="IZE95" s="1239" t="s">
        <v>365</v>
      </c>
      <c r="IZF95" s="1239" t="s">
        <v>365</v>
      </c>
      <c r="IZG95" s="1239" t="s">
        <v>365</v>
      </c>
      <c r="IZH95" s="1239" t="s">
        <v>365</v>
      </c>
      <c r="IZI95" s="1239" t="s">
        <v>365</v>
      </c>
      <c r="IZJ95" s="1239" t="s">
        <v>365</v>
      </c>
      <c r="IZK95" s="1239" t="s">
        <v>365</v>
      </c>
      <c r="IZL95" s="1239" t="s">
        <v>365</v>
      </c>
      <c r="IZM95" s="1239" t="s">
        <v>365</v>
      </c>
      <c r="IZN95" s="1239" t="s">
        <v>365</v>
      </c>
      <c r="IZO95" s="1239" t="s">
        <v>365</v>
      </c>
      <c r="IZP95" s="1239" t="s">
        <v>365</v>
      </c>
      <c r="IZQ95" s="1239" t="s">
        <v>365</v>
      </c>
      <c r="IZR95" s="1239" t="s">
        <v>365</v>
      </c>
      <c r="IZS95" s="1239" t="s">
        <v>365</v>
      </c>
      <c r="IZT95" s="1239" t="s">
        <v>365</v>
      </c>
      <c r="IZU95" s="1239" t="s">
        <v>365</v>
      </c>
      <c r="IZV95" s="1239" t="s">
        <v>365</v>
      </c>
      <c r="IZW95" s="1239" t="s">
        <v>365</v>
      </c>
      <c r="IZX95" s="1239" t="s">
        <v>365</v>
      </c>
      <c r="IZY95" s="1239" t="s">
        <v>365</v>
      </c>
      <c r="IZZ95" s="1239" t="s">
        <v>365</v>
      </c>
      <c r="JAA95" s="1239" t="s">
        <v>365</v>
      </c>
      <c r="JAB95" s="1239" t="s">
        <v>365</v>
      </c>
      <c r="JAC95" s="1239" t="s">
        <v>365</v>
      </c>
      <c r="JAD95" s="1239" t="s">
        <v>365</v>
      </c>
      <c r="JAE95" s="1239" t="s">
        <v>365</v>
      </c>
      <c r="JAF95" s="1239" t="s">
        <v>365</v>
      </c>
      <c r="JAG95" s="1239" t="s">
        <v>365</v>
      </c>
      <c r="JAH95" s="1239" t="s">
        <v>365</v>
      </c>
      <c r="JAI95" s="1239" t="s">
        <v>365</v>
      </c>
      <c r="JAJ95" s="1239" t="s">
        <v>365</v>
      </c>
      <c r="JAK95" s="1239" t="s">
        <v>365</v>
      </c>
      <c r="JAL95" s="1239" t="s">
        <v>365</v>
      </c>
      <c r="JAM95" s="1239" t="s">
        <v>365</v>
      </c>
      <c r="JAN95" s="1239" t="s">
        <v>365</v>
      </c>
      <c r="JAO95" s="1239" t="s">
        <v>365</v>
      </c>
      <c r="JAP95" s="1239" t="s">
        <v>365</v>
      </c>
      <c r="JAQ95" s="1239" t="s">
        <v>365</v>
      </c>
      <c r="JAR95" s="1239" t="s">
        <v>365</v>
      </c>
      <c r="JAS95" s="1239" t="s">
        <v>365</v>
      </c>
      <c r="JAT95" s="1239" t="s">
        <v>365</v>
      </c>
      <c r="JAU95" s="1239" t="s">
        <v>365</v>
      </c>
      <c r="JAV95" s="1239" t="s">
        <v>365</v>
      </c>
      <c r="JAW95" s="1239" t="s">
        <v>365</v>
      </c>
      <c r="JAX95" s="1239" t="s">
        <v>365</v>
      </c>
      <c r="JAY95" s="1239" t="s">
        <v>365</v>
      </c>
      <c r="JAZ95" s="1239" t="s">
        <v>365</v>
      </c>
      <c r="JBA95" s="1239" t="s">
        <v>365</v>
      </c>
      <c r="JBB95" s="1239" t="s">
        <v>365</v>
      </c>
      <c r="JBC95" s="1239" t="s">
        <v>365</v>
      </c>
      <c r="JBD95" s="1239" t="s">
        <v>365</v>
      </c>
      <c r="JBE95" s="1239" t="s">
        <v>365</v>
      </c>
      <c r="JBF95" s="1239" t="s">
        <v>365</v>
      </c>
      <c r="JBG95" s="1239" t="s">
        <v>365</v>
      </c>
      <c r="JBH95" s="1239" t="s">
        <v>365</v>
      </c>
      <c r="JBI95" s="1239" t="s">
        <v>365</v>
      </c>
      <c r="JBJ95" s="1239" t="s">
        <v>365</v>
      </c>
      <c r="JBK95" s="1239" t="s">
        <v>365</v>
      </c>
      <c r="JBL95" s="1239" t="s">
        <v>365</v>
      </c>
      <c r="JBM95" s="1239" t="s">
        <v>365</v>
      </c>
      <c r="JBN95" s="1239" t="s">
        <v>365</v>
      </c>
      <c r="JBO95" s="1239" t="s">
        <v>365</v>
      </c>
      <c r="JBP95" s="1239" t="s">
        <v>365</v>
      </c>
      <c r="JBQ95" s="1239" t="s">
        <v>365</v>
      </c>
      <c r="JBR95" s="1239" t="s">
        <v>365</v>
      </c>
      <c r="JBS95" s="1239" t="s">
        <v>365</v>
      </c>
      <c r="JBT95" s="1239" t="s">
        <v>365</v>
      </c>
      <c r="JBU95" s="1239" t="s">
        <v>365</v>
      </c>
      <c r="JBV95" s="1239" t="s">
        <v>365</v>
      </c>
      <c r="JBW95" s="1239" t="s">
        <v>365</v>
      </c>
      <c r="JBX95" s="1239" t="s">
        <v>365</v>
      </c>
      <c r="JBY95" s="1239" t="s">
        <v>365</v>
      </c>
      <c r="JBZ95" s="1239" t="s">
        <v>365</v>
      </c>
      <c r="JCA95" s="1239" t="s">
        <v>365</v>
      </c>
      <c r="JCB95" s="1239" t="s">
        <v>365</v>
      </c>
      <c r="JCC95" s="1239" t="s">
        <v>365</v>
      </c>
      <c r="JCD95" s="1239" t="s">
        <v>365</v>
      </c>
      <c r="JCE95" s="1239" t="s">
        <v>365</v>
      </c>
      <c r="JCF95" s="1239" t="s">
        <v>365</v>
      </c>
      <c r="JCG95" s="1239" t="s">
        <v>365</v>
      </c>
      <c r="JCH95" s="1239" t="s">
        <v>365</v>
      </c>
      <c r="JCI95" s="1239" t="s">
        <v>365</v>
      </c>
      <c r="JCJ95" s="1239" t="s">
        <v>365</v>
      </c>
      <c r="JCK95" s="1239" t="s">
        <v>365</v>
      </c>
      <c r="JCL95" s="1239" t="s">
        <v>365</v>
      </c>
      <c r="JCM95" s="1239" t="s">
        <v>365</v>
      </c>
      <c r="JCN95" s="1239" t="s">
        <v>365</v>
      </c>
      <c r="JCO95" s="1239" t="s">
        <v>365</v>
      </c>
      <c r="JCP95" s="1239" t="s">
        <v>365</v>
      </c>
      <c r="JCQ95" s="1239" t="s">
        <v>365</v>
      </c>
      <c r="JCR95" s="1239" t="s">
        <v>365</v>
      </c>
      <c r="JCS95" s="1239" t="s">
        <v>365</v>
      </c>
      <c r="JCT95" s="1239" t="s">
        <v>365</v>
      </c>
      <c r="JCU95" s="1239" t="s">
        <v>365</v>
      </c>
      <c r="JCV95" s="1239" t="s">
        <v>365</v>
      </c>
      <c r="JCW95" s="1239" t="s">
        <v>365</v>
      </c>
      <c r="JCX95" s="1239" t="s">
        <v>365</v>
      </c>
      <c r="JCY95" s="1239" t="s">
        <v>365</v>
      </c>
      <c r="JCZ95" s="1239" t="s">
        <v>365</v>
      </c>
      <c r="JDA95" s="1239" t="s">
        <v>365</v>
      </c>
      <c r="JDB95" s="1239" t="s">
        <v>365</v>
      </c>
      <c r="JDC95" s="1239" t="s">
        <v>365</v>
      </c>
      <c r="JDD95" s="1239" t="s">
        <v>365</v>
      </c>
      <c r="JDE95" s="1239" t="s">
        <v>365</v>
      </c>
      <c r="JDF95" s="1239" t="s">
        <v>365</v>
      </c>
      <c r="JDG95" s="1239" t="s">
        <v>365</v>
      </c>
      <c r="JDH95" s="1239" t="s">
        <v>365</v>
      </c>
      <c r="JDI95" s="1239" t="s">
        <v>365</v>
      </c>
      <c r="JDJ95" s="1239" t="s">
        <v>365</v>
      </c>
      <c r="JDK95" s="1239" t="s">
        <v>365</v>
      </c>
      <c r="JDL95" s="1239" t="s">
        <v>365</v>
      </c>
      <c r="JDM95" s="1239" t="s">
        <v>365</v>
      </c>
      <c r="JDN95" s="1239" t="s">
        <v>365</v>
      </c>
      <c r="JDO95" s="1239" t="s">
        <v>365</v>
      </c>
      <c r="JDP95" s="1239" t="s">
        <v>365</v>
      </c>
      <c r="JDQ95" s="1239" t="s">
        <v>365</v>
      </c>
      <c r="JDR95" s="1239" t="s">
        <v>365</v>
      </c>
      <c r="JDS95" s="1239" t="s">
        <v>365</v>
      </c>
      <c r="JDT95" s="1239" t="s">
        <v>365</v>
      </c>
      <c r="JDU95" s="1239" t="s">
        <v>365</v>
      </c>
      <c r="JDV95" s="1239" t="s">
        <v>365</v>
      </c>
      <c r="JDW95" s="1239" t="s">
        <v>365</v>
      </c>
      <c r="JDX95" s="1239" t="s">
        <v>365</v>
      </c>
      <c r="JDY95" s="1239" t="s">
        <v>365</v>
      </c>
      <c r="JDZ95" s="1239" t="s">
        <v>365</v>
      </c>
      <c r="JEA95" s="1239" t="s">
        <v>365</v>
      </c>
      <c r="JEB95" s="1239" t="s">
        <v>365</v>
      </c>
      <c r="JEC95" s="1239" t="s">
        <v>365</v>
      </c>
      <c r="JED95" s="1239" t="s">
        <v>365</v>
      </c>
      <c r="JEE95" s="1239" t="s">
        <v>365</v>
      </c>
      <c r="JEF95" s="1239" t="s">
        <v>365</v>
      </c>
      <c r="JEG95" s="1239" t="s">
        <v>365</v>
      </c>
      <c r="JEH95" s="1239" t="s">
        <v>365</v>
      </c>
      <c r="JEI95" s="1239" t="s">
        <v>365</v>
      </c>
      <c r="JEJ95" s="1239" t="s">
        <v>365</v>
      </c>
      <c r="JEK95" s="1239" t="s">
        <v>365</v>
      </c>
      <c r="JEL95" s="1239" t="s">
        <v>365</v>
      </c>
      <c r="JEM95" s="1239" t="s">
        <v>365</v>
      </c>
      <c r="JEN95" s="1239" t="s">
        <v>365</v>
      </c>
      <c r="JEO95" s="1239" t="s">
        <v>365</v>
      </c>
      <c r="JEP95" s="1239" t="s">
        <v>365</v>
      </c>
      <c r="JEQ95" s="1239" t="s">
        <v>365</v>
      </c>
      <c r="JER95" s="1239" t="s">
        <v>365</v>
      </c>
      <c r="JES95" s="1239" t="s">
        <v>365</v>
      </c>
      <c r="JET95" s="1239" t="s">
        <v>365</v>
      </c>
      <c r="JEU95" s="1239" t="s">
        <v>365</v>
      </c>
      <c r="JEV95" s="1239" t="s">
        <v>365</v>
      </c>
      <c r="JEW95" s="1239" t="s">
        <v>365</v>
      </c>
      <c r="JEX95" s="1239" t="s">
        <v>365</v>
      </c>
      <c r="JEY95" s="1239" t="s">
        <v>365</v>
      </c>
      <c r="JEZ95" s="1239" t="s">
        <v>365</v>
      </c>
      <c r="JFA95" s="1239" t="s">
        <v>365</v>
      </c>
      <c r="JFB95" s="1239" t="s">
        <v>365</v>
      </c>
      <c r="JFC95" s="1239" t="s">
        <v>365</v>
      </c>
      <c r="JFD95" s="1239" t="s">
        <v>365</v>
      </c>
      <c r="JFE95" s="1239" t="s">
        <v>365</v>
      </c>
      <c r="JFF95" s="1239" t="s">
        <v>365</v>
      </c>
      <c r="JFG95" s="1239" t="s">
        <v>365</v>
      </c>
      <c r="JFH95" s="1239" t="s">
        <v>365</v>
      </c>
      <c r="JFI95" s="1239" t="s">
        <v>365</v>
      </c>
      <c r="JFJ95" s="1239" t="s">
        <v>365</v>
      </c>
      <c r="JFK95" s="1239" t="s">
        <v>365</v>
      </c>
      <c r="JFL95" s="1239" t="s">
        <v>365</v>
      </c>
      <c r="JFM95" s="1239" t="s">
        <v>365</v>
      </c>
      <c r="JFN95" s="1239" t="s">
        <v>365</v>
      </c>
      <c r="JFO95" s="1239" t="s">
        <v>365</v>
      </c>
      <c r="JFP95" s="1239" t="s">
        <v>365</v>
      </c>
      <c r="JFQ95" s="1239" t="s">
        <v>365</v>
      </c>
      <c r="JFR95" s="1239" t="s">
        <v>365</v>
      </c>
      <c r="JFS95" s="1239" t="s">
        <v>365</v>
      </c>
      <c r="JFT95" s="1239" t="s">
        <v>365</v>
      </c>
      <c r="JFU95" s="1239" t="s">
        <v>365</v>
      </c>
      <c r="JFV95" s="1239" t="s">
        <v>365</v>
      </c>
      <c r="JFW95" s="1239" t="s">
        <v>365</v>
      </c>
      <c r="JFX95" s="1239" t="s">
        <v>365</v>
      </c>
      <c r="JFY95" s="1239" t="s">
        <v>365</v>
      </c>
      <c r="JFZ95" s="1239" t="s">
        <v>365</v>
      </c>
      <c r="JGA95" s="1239" t="s">
        <v>365</v>
      </c>
      <c r="JGB95" s="1239" t="s">
        <v>365</v>
      </c>
      <c r="JGC95" s="1239" t="s">
        <v>365</v>
      </c>
      <c r="JGD95" s="1239" t="s">
        <v>365</v>
      </c>
      <c r="JGE95" s="1239" t="s">
        <v>365</v>
      </c>
      <c r="JGF95" s="1239" t="s">
        <v>365</v>
      </c>
      <c r="JGG95" s="1239" t="s">
        <v>365</v>
      </c>
      <c r="JGH95" s="1239" t="s">
        <v>365</v>
      </c>
      <c r="JGI95" s="1239" t="s">
        <v>365</v>
      </c>
      <c r="JGJ95" s="1239" t="s">
        <v>365</v>
      </c>
      <c r="JGK95" s="1239" t="s">
        <v>365</v>
      </c>
      <c r="JGL95" s="1239" t="s">
        <v>365</v>
      </c>
      <c r="JGM95" s="1239" t="s">
        <v>365</v>
      </c>
      <c r="JGN95" s="1239" t="s">
        <v>365</v>
      </c>
      <c r="JGO95" s="1239" t="s">
        <v>365</v>
      </c>
      <c r="JGP95" s="1239" t="s">
        <v>365</v>
      </c>
      <c r="JGQ95" s="1239" t="s">
        <v>365</v>
      </c>
      <c r="JGR95" s="1239" t="s">
        <v>365</v>
      </c>
      <c r="JGS95" s="1239" t="s">
        <v>365</v>
      </c>
      <c r="JGT95" s="1239" t="s">
        <v>365</v>
      </c>
      <c r="JGU95" s="1239" t="s">
        <v>365</v>
      </c>
      <c r="JGV95" s="1239" t="s">
        <v>365</v>
      </c>
      <c r="JGW95" s="1239" t="s">
        <v>365</v>
      </c>
      <c r="JGX95" s="1239" t="s">
        <v>365</v>
      </c>
      <c r="JGY95" s="1239" t="s">
        <v>365</v>
      </c>
      <c r="JGZ95" s="1239" t="s">
        <v>365</v>
      </c>
      <c r="JHA95" s="1239" t="s">
        <v>365</v>
      </c>
      <c r="JHB95" s="1239" t="s">
        <v>365</v>
      </c>
      <c r="JHC95" s="1239" t="s">
        <v>365</v>
      </c>
      <c r="JHD95" s="1239" t="s">
        <v>365</v>
      </c>
      <c r="JHE95" s="1239" t="s">
        <v>365</v>
      </c>
      <c r="JHF95" s="1239" t="s">
        <v>365</v>
      </c>
      <c r="JHG95" s="1239" t="s">
        <v>365</v>
      </c>
      <c r="JHH95" s="1239" t="s">
        <v>365</v>
      </c>
      <c r="JHI95" s="1239" t="s">
        <v>365</v>
      </c>
      <c r="JHJ95" s="1239" t="s">
        <v>365</v>
      </c>
      <c r="JHK95" s="1239" t="s">
        <v>365</v>
      </c>
      <c r="JHL95" s="1239" t="s">
        <v>365</v>
      </c>
      <c r="JHM95" s="1239" t="s">
        <v>365</v>
      </c>
      <c r="JHN95" s="1239" t="s">
        <v>365</v>
      </c>
      <c r="JHO95" s="1239" t="s">
        <v>365</v>
      </c>
      <c r="JHP95" s="1239" t="s">
        <v>365</v>
      </c>
      <c r="JHQ95" s="1239" t="s">
        <v>365</v>
      </c>
      <c r="JHR95" s="1239" t="s">
        <v>365</v>
      </c>
      <c r="JHS95" s="1239" t="s">
        <v>365</v>
      </c>
      <c r="JHT95" s="1239" t="s">
        <v>365</v>
      </c>
      <c r="JHU95" s="1239" t="s">
        <v>365</v>
      </c>
      <c r="JHV95" s="1239" t="s">
        <v>365</v>
      </c>
      <c r="JHW95" s="1239" t="s">
        <v>365</v>
      </c>
      <c r="JHX95" s="1239" t="s">
        <v>365</v>
      </c>
      <c r="JHY95" s="1239" t="s">
        <v>365</v>
      </c>
      <c r="JHZ95" s="1239" t="s">
        <v>365</v>
      </c>
      <c r="JIA95" s="1239" t="s">
        <v>365</v>
      </c>
      <c r="JIB95" s="1239" t="s">
        <v>365</v>
      </c>
      <c r="JIC95" s="1239" t="s">
        <v>365</v>
      </c>
      <c r="JID95" s="1239" t="s">
        <v>365</v>
      </c>
      <c r="JIE95" s="1239" t="s">
        <v>365</v>
      </c>
      <c r="JIF95" s="1239" t="s">
        <v>365</v>
      </c>
      <c r="JIG95" s="1239" t="s">
        <v>365</v>
      </c>
      <c r="JIH95" s="1239" t="s">
        <v>365</v>
      </c>
      <c r="JII95" s="1239" t="s">
        <v>365</v>
      </c>
      <c r="JIJ95" s="1239" t="s">
        <v>365</v>
      </c>
      <c r="JIK95" s="1239" t="s">
        <v>365</v>
      </c>
      <c r="JIL95" s="1239" t="s">
        <v>365</v>
      </c>
      <c r="JIM95" s="1239" t="s">
        <v>365</v>
      </c>
      <c r="JIN95" s="1239" t="s">
        <v>365</v>
      </c>
      <c r="JIO95" s="1239" t="s">
        <v>365</v>
      </c>
      <c r="JIP95" s="1239" t="s">
        <v>365</v>
      </c>
      <c r="JIQ95" s="1239" t="s">
        <v>365</v>
      </c>
      <c r="JIR95" s="1239" t="s">
        <v>365</v>
      </c>
      <c r="JIS95" s="1239" t="s">
        <v>365</v>
      </c>
      <c r="JIT95" s="1239" t="s">
        <v>365</v>
      </c>
      <c r="JIU95" s="1239" t="s">
        <v>365</v>
      </c>
      <c r="JIV95" s="1239" t="s">
        <v>365</v>
      </c>
      <c r="JIW95" s="1239" t="s">
        <v>365</v>
      </c>
      <c r="JIX95" s="1239" t="s">
        <v>365</v>
      </c>
      <c r="JIY95" s="1239" t="s">
        <v>365</v>
      </c>
      <c r="JIZ95" s="1239" t="s">
        <v>365</v>
      </c>
      <c r="JJA95" s="1239" t="s">
        <v>365</v>
      </c>
      <c r="JJB95" s="1239" t="s">
        <v>365</v>
      </c>
      <c r="JJC95" s="1239" t="s">
        <v>365</v>
      </c>
      <c r="JJD95" s="1239" t="s">
        <v>365</v>
      </c>
      <c r="JJE95" s="1239" t="s">
        <v>365</v>
      </c>
      <c r="JJF95" s="1239" t="s">
        <v>365</v>
      </c>
      <c r="JJG95" s="1239" t="s">
        <v>365</v>
      </c>
      <c r="JJH95" s="1239" t="s">
        <v>365</v>
      </c>
      <c r="JJI95" s="1239" t="s">
        <v>365</v>
      </c>
      <c r="JJJ95" s="1239" t="s">
        <v>365</v>
      </c>
      <c r="JJK95" s="1239" t="s">
        <v>365</v>
      </c>
      <c r="JJL95" s="1239" t="s">
        <v>365</v>
      </c>
      <c r="JJM95" s="1239" t="s">
        <v>365</v>
      </c>
      <c r="JJN95" s="1239" t="s">
        <v>365</v>
      </c>
      <c r="JJO95" s="1239" t="s">
        <v>365</v>
      </c>
      <c r="JJP95" s="1239" t="s">
        <v>365</v>
      </c>
      <c r="JJQ95" s="1239" t="s">
        <v>365</v>
      </c>
      <c r="JJR95" s="1239" t="s">
        <v>365</v>
      </c>
      <c r="JJS95" s="1239" t="s">
        <v>365</v>
      </c>
      <c r="JJT95" s="1239" t="s">
        <v>365</v>
      </c>
      <c r="JJU95" s="1239" t="s">
        <v>365</v>
      </c>
      <c r="JJV95" s="1239" t="s">
        <v>365</v>
      </c>
      <c r="JJW95" s="1239" t="s">
        <v>365</v>
      </c>
      <c r="JJX95" s="1239" t="s">
        <v>365</v>
      </c>
      <c r="JJY95" s="1239" t="s">
        <v>365</v>
      </c>
      <c r="JJZ95" s="1239" t="s">
        <v>365</v>
      </c>
      <c r="JKA95" s="1239" t="s">
        <v>365</v>
      </c>
      <c r="JKB95" s="1239" t="s">
        <v>365</v>
      </c>
      <c r="JKC95" s="1239" t="s">
        <v>365</v>
      </c>
      <c r="JKD95" s="1239" t="s">
        <v>365</v>
      </c>
      <c r="JKE95" s="1239" t="s">
        <v>365</v>
      </c>
      <c r="JKF95" s="1239" t="s">
        <v>365</v>
      </c>
      <c r="JKG95" s="1239" t="s">
        <v>365</v>
      </c>
      <c r="JKH95" s="1239" t="s">
        <v>365</v>
      </c>
      <c r="JKI95" s="1239" t="s">
        <v>365</v>
      </c>
      <c r="JKJ95" s="1239" t="s">
        <v>365</v>
      </c>
      <c r="JKK95" s="1239" t="s">
        <v>365</v>
      </c>
      <c r="JKL95" s="1239" t="s">
        <v>365</v>
      </c>
      <c r="JKM95" s="1239" t="s">
        <v>365</v>
      </c>
      <c r="JKN95" s="1239" t="s">
        <v>365</v>
      </c>
      <c r="JKO95" s="1239" t="s">
        <v>365</v>
      </c>
      <c r="JKP95" s="1239" t="s">
        <v>365</v>
      </c>
      <c r="JKQ95" s="1239" t="s">
        <v>365</v>
      </c>
      <c r="JKR95" s="1239" t="s">
        <v>365</v>
      </c>
      <c r="JKS95" s="1239" t="s">
        <v>365</v>
      </c>
      <c r="JKT95" s="1239" t="s">
        <v>365</v>
      </c>
      <c r="JKU95" s="1239" t="s">
        <v>365</v>
      </c>
      <c r="JKV95" s="1239" t="s">
        <v>365</v>
      </c>
      <c r="JKW95" s="1239" t="s">
        <v>365</v>
      </c>
      <c r="JKX95" s="1239" t="s">
        <v>365</v>
      </c>
      <c r="JKY95" s="1239" t="s">
        <v>365</v>
      </c>
      <c r="JKZ95" s="1239" t="s">
        <v>365</v>
      </c>
      <c r="JLA95" s="1239" t="s">
        <v>365</v>
      </c>
      <c r="JLB95" s="1239" t="s">
        <v>365</v>
      </c>
      <c r="JLC95" s="1239" t="s">
        <v>365</v>
      </c>
      <c r="JLD95" s="1239" t="s">
        <v>365</v>
      </c>
      <c r="JLE95" s="1239" t="s">
        <v>365</v>
      </c>
      <c r="JLF95" s="1239" t="s">
        <v>365</v>
      </c>
      <c r="JLG95" s="1239" t="s">
        <v>365</v>
      </c>
      <c r="JLH95" s="1239" t="s">
        <v>365</v>
      </c>
      <c r="JLI95" s="1239" t="s">
        <v>365</v>
      </c>
      <c r="JLJ95" s="1239" t="s">
        <v>365</v>
      </c>
      <c r="JLK95" s="1239" t="s">
        <v>365</v>
      </c>
      <c r="JLL95" s="1239" t="s">
        <v>365</v>
      </c>
      <c r="JLM95" s="1239" t="s">
        <v>365</v>
      </c>
      <c r="JLN95" s="1239" t="s">
        <v>365</v>
      </c>
      <c r="JLO95" s="1239" t="s">
        <v>365</v>
      </c>
      <c r="JLP95" s="1239" t="s">
        <v>365</v>
      </c>
      <c r="JLQ95" s="1239" t="s">
        <v>365</v>
      </c>
      <c r="JLR95" s="1239" t="s">
        <v>365</v>
      </c>
      <c r="JLS95" s="1239" t="s">
        <v>365</v>
      </c>
      <c r="JLT95" s="1239" t="s">
        <v>365</v>
      </c>
      <c r="JLU95" s="1239" t="s">
        <v>365</v>
      </c>
      <c r="JLV95" s="1239" t="s">
        <v>365</v>
      </c>
      <c r="JLW95" s="1239" t="s">
        <v>365</v>
      </c>
      <c r="JLX95" s="1239" t="s">
        <v>365</v>
      </c>
      <c r="JLY95" s="1239" t="s">
        <v>365</v>
      </c>
      <c r="JLZ95" s="1239" t="s">
        <v>365</v>
      </c>
      <c r="JMA95" s="1239" t="s">
        <v>365</v>
      </c>
      <c r="JMB95" s="1239" t="s">
        <v>365</v>
      </c>
      <c r="JMC95" s="1239" t="s">
        <v>365</v>
      </c>
      <c r="JMD95" s="1239" t="s">
        <v>365</v>
      </c>
      <c r="JME95" s="1239" t="s">
        <v>365</v>
      </c>
      <c r="JMF95" s="1239" t="s">
        <v>365</v>
      </c>
      <c r="JMG95" s="1239" t="s">
        <v>365</v>
      </c>
      <c r="JMH95" s="1239" t="s">
        <v>365</v>
      </c>
      <c r="JMI95" s="1239" t="s">
        <v>365</v>
      </c>
      <c r="JMJ95" s="1239" t="s">
        <v>365</v>
      </c>
      <c r="JMK95" s="1239" t="s">
        <v>365</v>
      </c>
      <c r="JML95" s="1239" t="s">
        <v>365</v>
      </c>
      <c r="JMM95" s="1239" t="s">
        <v>365</v>
      </c>
      <c r="JMN95" s="1239" t="s">
        <v>365</v>
      </c>
      <c r="JMO95" s="1239" t="s">
        <v>365</v>
      </c>
      <c r="JMP95" s="1239" t="s">
        <v>365</v>
      </c>
      <c r="JMQ95" s="1239" t="s">
        <v>365</v>
      </c>
      <c r="JMR95" s="1239" t="s">
        <v>365</v>
      </c>
      <c r="JMS95" s="1239" t="s">
        <v>365</v>
      </c>
      <c r="JMT95" s="1239" t="s">
        <v>365</v>
      </c>
      <c r="JMU95" s="1239" t="s">
        <v>365</v>
      </c>
      <c r="JMV95" s="1239" t="s">
        <v>365</v>
      </c>
      <c r="JMW95" s="1239" t="s">
        <v>365</v>
      </c>
      <c r="JMX95" s="1239" t="s">
        <v>365</v>
      </c>
      <c r="JMY95" s="1239" t="s">
        <v>365</v>
      </c>
      <c r="JMZ95" s="1239" t="s">
        <v>365</v>
      </c>
      <c r="JNA95" s="1239" t="s">
        <v>365</v>
      </c>
      <c r="JNB95" s="1239" t="s">
        <v>365</v>
      </c>
      <c r="JNC95" s="1239" t="s">
        <v>365</v>
      </c>
      <c r="JND95" s="1239" t="s">
        <v>365</v>
      </c>
      <c r="JNE95" s="1239" t="s">
        <v>365</v>
      </c>
      <c r="JNF95" s="1239" t="s">
        <v>365</v>
      </c>
      <c r="JNG95" s="1239" t="s">
        <v>365</v>
      </c>
      <c r="JNH95" s="1239" t="s">
        <v>365</v>
      </c>
      <c r="JNI95" s="1239" t="s">
        <v>365</v>
      </c>
      <c r="JNJ95" s="1239" t="s">
        <v>365</v>
      </c>
      <c r="JNK95" s="1239" t="s">
        <v>365</v>
      </c>
      <c r="JNL95" s="1239" t="s">
        <v>365</v>
      </c>
      <c r="JNM95" s="1239" t="s">
        <v>365</v>
      </c>
      <c r="JNN95" s="1239" t="s">
        <v>365</v>
      </c>
      <c r="JNO95" s="1239" t="s">
        <v>365</v>
      </c>
      <c r="JNP95" s="1239" t="s">
        <v>365</v>
      </c>
      <c r="JNQ95" s="1239" t="s">
        <v>365</v>
      </c>
      <c r="JNR95" s="1239" t="s">
        <v>365</v>
      </c>
      <c r="JNS95" s="1239" t="s">
        <v>365</v>
      </c>
      <c r="JNT95" s="1239" t="s">
        <v>365</v>
      </c>
      <c r="JNU95" s="1239" t="s">
        <v>365</v>
      </c>
      <c r="JNV95" s="1239" t="s">
        <v>365</v>
      </c>
      <c r="JNW95" s="1239" t="s">
        <v>365</v>
      </c>
      <c r="JNX95" s="1239" t="s">
        <v>365</v>
      </c>
      <c r="JNY95" s="1239" t="s">
        <v>365</v>
      </c>
      <c r="JNZ95" s="1239" t="s">
        <v>365</v>
      </c>
      <c r="JOA95" s="1239" t="s">
        <v>365</v>
      </c>
      <c r="JOB95" s="1239" t="s">
        <v>365</v>
      </c>
      <c r="JOC95" s="1239" t="s">
        <v>365</v>
      </c>
      <c r="JOD95" s="1239" t="s">
        <v>365</v>
      </c>
      <c r="JOE95" s="1239" t="s">
        <v>365</v>
      </c>
      <c r="JOF95" s="1239" t="s">
        <v>365</v>
      </c>
      <c r="JOG95" s="1239" t="s">
        <v>365</v>
      </c>
      <c r="JOH95" s="1239" t="s">
        <v>365</v>
      </c>
      <c r="JOI95" s="1239" t="s">
        <v>365</v>
      </c>
      <c r="JOJ95" s="1239" t="s">
        <v>365</v>
      </c>
      <c r="JOK95" s="1239" t="s">
        <v>365</v>
      </c>
      <c r="JOL95" s="1239" t="s">
        <v>365</v>
      </c>
      <c r="JOM95" s="1239" t="s">
        <v>365</v>
      </c>
      <c r="JON95" s="1239" t="s">
        <v>365</v>
      </c>
      <c r="JOO95" s="1239" t="s">
        <v>365</v>
      </c>
      <c r="JOP95" s="1239" t="s">
        <v>365</v>
      </c>
      <c r="JOQ95" s="1239" t="s">
        <v>365</v>
      </c>
      <c r="JOR95" s="1239" t="s">
        <v>365</v>
      </c>
      <c r="JOS95" s="1239" t="s">
        <v>365</v>
      </c>
      <c r="JOT95" s="1239" t="s">
        <v>365</v>
      </c>
      <c r="JOU95" s="1239" t="s">
        <v>365</v>
      </c>
      <c r="JOV95" s="1239" t="s">
        <v>365</v>
      </c>
      <c r="JOW95" s="1239" t="s">
        <v>365</v>
      </c>
      <c r="JOX95" s="1239" t="s">
        <v>365</v>
      </c>
      <c r="JOY95" s="1239" t="s">
        <v>365</v>
      </c>
      <c r="JOZ95" s="1239" t="s">
        <v>365</v>
      </c>
      <c r="JPA95" s="1239" t="s">
        <v>365</v>
      </c>
      <c r="JPB95" s="1239" t="s">
        <v>365</v>
      </c>
      <c r="JPC95" s="1239" t="s">
        <v>365</v>
      </c>
      <c r="JPD95" s="1239" t="s">
        <v>365</v>
      </c>
      <c r="JPE95" s="1239" t="s">
        <v>365</v>
      </c>
      <c r="JPF95" s="1239" t="s">
        <v>365</v>
      </c>
      <c r="JPG95" s="1239" t="s">
        <v>365</v>
      </c>
      <c r="JPH95" s="1239" t="s">
        <v>365</v>
      </c>
      <c r="JPI95" s="1239" t="s">
        <v>365</v>
      </c>
      <c r="JPJ95" s="1239" t="s">
        <v>365</v>
      </c>
      <c r="JPK95" s="1239" t="s">
        <v>365</v>
      </c>
      <c r="JPL95" s="1239" t="s">
        <v>365</v>
      </c>
      <c r="JPM95" s="1239" t="s">
        <v>365</v>
      </c>
      <c r="JPN95" s="1239" t="s">
        <v>365</v>
      </c>
      <c r="JPO95" s="1239" t="s">
        <v>365</v>
      </c>
      <c r="JPP95" s="1239" t="s">
        <v>365</v>
      </c>
      <c r="JPQ95" s="1239" t="s">
        <v>365</v>
      </c>
      <c r="JPR95" s="1239" t="s">
        <v>365</v>
      </c>
      <c r="JPS95" s="1239" t="s">
        <v>365</v>
      </c>
      <c r="JPT95" s="1239" t="s">
        <v>365</v>
      </c>
      <c r="JPU95" s="1239" t="s">
        <v>365</v>
      </c>
      <c r="JPV95" s="1239" t="s">
        <v>365</v>
      </c>
      <c r="JPW95" s="1239" t="s">
        <v>365</v>
      </c>
      <c r="JPX95" s="1239" t="s">
        <v>365</v>
      </c>
      <c r="JPY95" s="1239" t="s">
        <v>365</v>
      </c>
      <c r="JPZ95" s="1239" t="s">
        <v>365</v>
      </c>
      <c r="JQA95" s="1239" t="s">
        <v>365</v>
      </c>
      <c r="JQB95" s="1239" t="s">
        <v>365</v>
      </c>
      <c r="JQC95" s="1239" t="s">
        <v>365</v>
      </c>
      <c r="JQD95" s="1239" t="s">
        <v>365</v>
      </c>
      <c r="JQE95" s="1239" t="s">
        <v>365</v>
      </c>
      <c r="JQF95" s="1239" t="s">
        <v>365</v>
      </c>
      <c r="JQG95" s="1239" t="s">
        <v>365</v>
      </c>
      <c r="JQH95" s="1239" t="s">
        <v>365</v>
      </c>
      <c r="JQI95" s="1239" t="s">
        <v>365</v>
      </c>
      <c r="JQJ95" s="1239" t="s">
        <v>365</v>
      </c>
      <c r="JQK95" s="1239" t="s">
        <v>365</v>
      </c>
      <c r="JQL95" s="1239" t="s">
        <v>365</v>
      </c>
      <c r="JQM95" s="1239" t="s">
        <v>365</v>
      </c>
      <c r="JQN95" s="1239" t="s">
        <v>365</v>
      </c>
      <c r="JQO95" s="1239" t="s">
        <v>365</v>
      </c>
      <c r="JQP95" s="1239" t="s">
        <v>365</v>
      </c>
      <c r="JQQ95" s="1239" t="s">
        <v>365</v>
      </c>
      <c r="JQR95" s="1239" t="s">
        <v>365</v>
      </c>
      <c r="JQS95" s="1239" t="s">
        <v>365</v>
      </c>
      <c r="JQT95" s="1239" t="s">
        <v>365</v>
      </c>
      <c r="JQU95" s="1239" t="s">
        <v>365</v>
      </c>
      <c r="JQV95" s="1239" t="s">
        <v>365</v>
      </c>
      <c r="JQW95" s="1239" t="s">
        <v>365</v>
      </c>
      <c r="JQX95" s="1239" t="s">
        <v>365</v>
      </c>
      <c r="JQY95" s="1239" t="s">
        <v>365</v>
      </c>
      <c r="JQZ95" s="1239" t="s">
        <v>365</v>
      </c>
      <c r="JRA95" s="1239" t="s">
        <v>365</v>
      </c>
      <c r="JRB95" s="1239" t="s">
        <v>365</v>
      </c>
      <c r="JRC95" s="1239" t="s">
        <v>365</v>
      </c>
      <c r="JRD95" s="1239" t="s">
        <v>365</v>
      </c>
      <c r="JRE95" s="1239" t="s">
        <v>365</v>
      </c>
      <c r="JRF95" s="1239" t="s">
        <v>365</v>
      </c>
      <c r="JRG95" s="1239" t="s">
        <v>365</v>
      </c>
      <c r="JRH95" s="1239" t="s">
        <v>365</v>
      </c>
      <c r="JRI95" s="1239" t="s">
        <v>365</v>
      </c>
      <c r="JRJ95" s="1239" t="s">
        <v>365</v>
      </c>
      <c r="JRK95" s="1239" t="s">
        <v>365</v>
      </c>
      <c r="JRL95" s="1239" t="s">
        <v>365</v>
      </c>
      <c r="JRM95" s="1239" t="s">
        <v>365</v>
      </c>
      <c r="JRN95" s="1239" t="s">
        <v>365</v>
      </c>
      <c r="JRO95" s="1239" t="s">
        <v>365</v>
      </c>
      <c r="JRP95" s="1239" t="s">
        <v>365</v>
      </c>
      <c r="JRQ95" s="1239" t="s">
        <v>365</v>
      </c>
      <c r="JRR95" s="1239" t="s">
        <v>365</v>
      </c>
      <c r="JRS95" s="1239" t="s">
        <v>365</v>
      </c>
      <c r="JRT95" s="1239" t="s">
        <v>365</v>
      </c>
      <c r="JRU95" s="1239" t="s">
        <v>365</v>
      </c>
      <c r="JRV95" s="1239" t="s">
        <v>365</v>
      </c>
      <c r="JRW95" s="1239" t="s">
        <v>365</v>
      </c>
      <c r="JRX95" s="1239" t="s">
        <v>365</v>
      </c>
      <c r="JRY95" s="1239" t="s">
        <v>365</v>
      </c>
      <c r="JRZ95" s="1239" t="s">
        <v>365</v>
      </c>
      <c r="JSA95" s="1239" t="s">
        <v>365</v>
      </c>
      <c r="JSB95" s="1239" t="s">
        <v>365</v>
      </c>
      <c r="JSC95" s="1239" t="s">
        <v>365</v>
      </c>
      <c r="JSD95" s="1239" t="s">
        <v>365</v>
      </c>
      <c r="JSE95" s="1239" t="s">
        <v>365</v>
      </c>
      <c r="JSF95" s="1239" t="s">
        <v>365</v>
      </c>
      <c r="JSG95" s="1239" t="s">
        <v>365</v>
      </c>
      <c r="JSH95" s="1239" t="s">
        <v>365</v>
      </c>
      <c r="JSI95" s="1239" t="s">
        <v>365</v>
      </c>
      <c r="JSJ95" s="1239" t="s">
        <v>365</v>
      </c>
      <c r="JSK95" s="1239" t="s">
        <v>365</v>
      </c>
      <c r="JSL95" s="1239" t="s">
        <v>365</v>
      </c>
      <c r="JSM95" s="1239" t="s">
        <v>365</v>
      </c>
      <c r="JSN95" s="1239" t="s">
        <v>365</v>
      </c>
      <c r="JSO95" s="1239" t="s">
        <v>365</v>
      </c>
      <c r="JSP95" s="1239" t="s">
        <v>365</v>
      </c>
      <c r="JSQ95" s="1239" t="s">
        <v>365</v>
      </c>
      <c r="JSR95" s="1239" t="s">
        <v>365</v>
      </c>
      <c r="JSS95" s="1239" t="s">
        <v>365</v>
      </c>
      <c r="JST95" s="1239" t="s">
        <v>365</v>
      </c>
      <c r="JSU95" s="1239" t="s">
        <v>365</v>
      </c>
      <c r="JSV95" s="1239" t="s">
        <v>365</v>
      </c>
      <c r="JSW95" s="1239" t="s">
        <v>365</v>
      </c>
      <c r="JSX95" s="1239" t="s">
        <v>365</v>
      </c>
      <c r="JSY95" s="1239" t="s">
        <v>365</v>
      </c>
      <c r="JSZ95" s="1239" t="s">
        <v>365</v>
      </c>
      <c r="JTA95" s="1239" t="s">
        <v>365</v>
      </c>
      <c r="JTB95" s="1239" t="s">
        <v>365</v>
      </c>
      <c r="JTC95" s="1239" t="s">
        <v>365</v>
      </c>
      <c r="JTD95" s="1239" t="s">
        <v>365</v>
      </c>
      <c r="JTE95" s="1239" t="s">
        <v>365</v>
      </c>
      <c r="JTF95" s="1239" t="s">
        <v>365</v>
      </c>
      <c r="JTG95" s="1239" t="s">
        <v>365</v>
      </c>
      <c r="JTH95" s="1239" t="s">
        <v>365</v>
      </c>
      <c r="JTI95" s="1239" t="s">
        <v>365</v>
      </c>
      <c r="JTJ95" s="1239" t="s">
        <v>365</v>
      </c>
      <c r="JTK95" s="1239" t="s">
        <v>365</v>
      </c>
      <c r="JTL95" s="1239" t="s">
        <v>365</v>
      </c>
      <c r="JTM95" s="1239" t="s">
        <v>365</v>
      </c>
      <c r="JTN95" s="1239" t="s">
        <v>365</v>
      </c>
      <c r="JTO95" s="1239" t="s">
        <v>365</v>
      </c>
      <c r="JTP95" s="1239" t="s">
        <v>365</v>
      </c>
      <c r="JTQ95" s="1239" t="s">
        <v>365</v>
      </c>
      <c r="JTR95" s="1239" t="s">
        <v>365</v>
      </c>
      <c r="JTS95" s="1239" t="s">
        <v>365</v>
      </c>
      <c r="JTT95" s="1239" t="s">
        <v>365</v>
      </c>
      <c r="JTU95" s="1239" t="s">
        <v>365</v>
      </c>
      <c r="JTV95" s="1239" t="s">
        <v>365</v>
      </c>
      <c r="JTW95" s="1239" t="s">
        <v>365</v>
      </c>
      <c r="JTX95" s="1239" t="s">
        <v>365</v>
      </c>
      <c r="JTY95" s="1239" t="s">
        <v>365</v>
      </c>
      <c r="JTZ95" s="1239" t="s">
        <v>365</v>
      </c>
      <c r="JUA95" s="1239" t="s">
        <v>365</v>
      </c>
      <c r="JUB95" s="1239" t="s">
        <v>365</v>
      </c>
      <c r="JUC95" s="1239" t="s">
        <v>365</v>
      </c>
      <c r="JUD95" s="1239" t="s">
        <v>365</v>
      </c>
      <c r="JUE95" s="1239" t="s">
        <v>365</v>
      </c>
      <c r="JUF95" s="1239" t="s">
        <v>365</v>
      </c>
      <c r="JUG95" s="1239" t="s">
        <v>365</v>
      </c>
      <c r="JUH95" s="1239" t="s">
        <v>365</v>
      </c>
      <c r="JUI95" s="1239" t="s">
        <v>365</v>
      </c>
      <c r="JUJ95" s="1239" t="s">
        <v>365</v>
      </c>
      <c r="JUK95" s="1239" t="s">
        <v>365</v>
      </c>
      <c r="JUL95" s="1239" t="s">
        <v>365</v>
      </c>
      <c r="JUM95" s="1239" t="s">
        <v>365</v>
      </c>
      <c r="JUN95" s="1239" t="s">
        <v>365</v>
      </c>
      <c r="JUO95" s="1239" t="s">
        <v>365</v>
      </c>
      <c r="JUP95" s="1239" t="s">
        <v>365</v>
      </c>
      <c r="JUQ95" s="1239" t="s">
        <v>365</v>
      </c>
      <c r="JUR95" s="1239" t="s">
        <v>365</v>
      </c>
      <c r="JUS95" s="1239" t="s">
        <v>365</v>
      </c>
      <c r="JUT95" s="1239" t="s">
        <v>365</v>
      </c>
      <c r="JUU95" s="1239" t="s">
        <v>365</v>
      </c>
      <c r="JUV95" s="1239" t="s">
        <v>365</v>
      </c>
      <c r="JUW95" s="1239" t="s">
        <v>365</v>
      </c>
      <c r="JUX95" s="1239" t="s">
        <v>365</v>
      </c>
      <c r="JUY95" s="1239" t="s">
        <v>365</v>
      </c>
      <c r="JUZ95" s="1239" t="s">
        <v>365</v>
      </c>
      <c r="JVA95" s="1239" t="s">
        <v>365</v>
      </c>
      <c r="JVB95" s="1239" t="s">
        <v>365</v>
      </c>
      <c r="JVC95" s="1239" t="s">
        <v>365</v>
      </c>
      <c r="JVD95" s="1239" t="s">
        <v>365</v>
      </c>
      <c r="JVE95" s="1239" t="s">
        <v>365</v>
      </c>
      <c r="JVF95" s="1239" t="s">
        <v>365</v>
      </c>
      <c r="JVG95" s="1239" t="s">
        <v>365</v>
      </c>
      <c r="JVH95" s="1239" t="s">
        <v>365</v>
      </c>
      <c r="JVI95" s="1239" t="s">
        <v>365</v>
      </c>
      <c r="JVJ95" s="1239" t="s">
        <v>365</v>
      </c>
      <c r="JVK95" s="1239" t="s">
        <v>365</v>
      </c>
      <c r="JVL95" s="1239" t="s">
        <v>365</v>
      </c>
      <c r="JVM95" s="1239" t="s">
        <v>365</v>
      </c>
      <c r="JVN95" s="1239" t="s">
        <v>365</v>
      </c>
      <c r="JVO95" s="1239" t="s">
        <v>365</v>
      </c>
      <c r="JVP95" s="1239" t="s">
        <v>365</v>
      </c>
      <c r="JVQ95" s="1239" t="s">
        <v>365</v>
      </c>
      <c r="JVR95" s="1239" t="s">
        <v>365</v>
      </c>
      <c r="JVS95" s="1239" t="s">
        <v>365</v>
      </c>
      <c r="JVT95" s="1239" t="s">
        <v>365</v>
      </c>
      <c r="JVU95" s="1239" t="s">
        <v>365</v>
      </c>
      <c r="JVV95" s="1239" t="s">
        <v>365</v>
      </c>
      <c r="JVW95" s="1239" t="s">
        <v>365</v>
      </c>
      <c r="JVX95" s="1239" t="s">
        <v>365</v>
      </c>
      <c r="JVY95" s="1239" t="s">
        <v>365</v>
      </c>
      <c r="JVZ95" s="1239" t="s">
        <v>365</v>
      </c>
      <c r="JWA95" s="1239" t="s">
        <v>365</v>
      </c>
      <c r="JWB95" s="1239" t="s">
        <v>365</v>
      </c>
      <c r="JWC95" s="1239" t="s">
        <v>365</v>
      </c>
      <c r="JWD95" s="1239" t="s">
        <v>365</v>
      </c>
      <c r="JWE95" s="1239" t="s">
        <v>365</v>
      </c>
      <c r="JWF95" s="1239" t="s">
        <v>365</v>
      </c>
      <c r="JWG95" s="1239" t="s">
        <v>365</v>
      </c>
      <c r="JWH95" s="1239" t="s">
        <v>365</v>
      </c>
      <c r="JWI95" s="1239" t="s">
        <v>365</v>
      </c>
      <c r="JWJ95" s="1239" t="s">
        <v>365</v>
      </c>
      <c r="JWK95" s="1239" t="s">
        <v>365</v>
      </c>
      <c r="JWL95" s="1239" t="s">
        <v>365</v>
      </c>
      <c r="JWM95" s="1239" t="s">
        <v>365</v>
      </c>
      <c r="JWN95" s="1239" t="s">
        <v>365</v>
      </c>
      <c r="JWO95" s="1239" t="s">
        <v>365</v>
      </c>
      <c r="JWP95" s="1239" t="s">
        <v>365</v>
      </c>
      <c r="JWQ95" s="1239" t="s">
        <v>365</v>
      </c>
      <c r="JWR95" s="1239" t="s">
        <v>365</v>
      </c>
      <c r="JWS95" s="1239" t="s">
        <v>365</v>
      </c>
      <c r="JWT95" s="1239" t="s">
        <v>365</v>
      </c>
      <c r="JWU95" s="1239" t="s">
        <v>365</v>
      </c>
      <c r="JWV95" s="1239" t="s">
        <v>365</v>
      </c>
      <c r="JWW95" s="1239" t="s">
        <v>365</v>
      </c>
      <c r="JWX95" s="1239" t="s">
        <v>365</v>
      </c>
      <c r="JWY95" s="1239" t="s">
        <v>365</v>
      </c>
      <c r="JWZ95" s="1239" t="s">
        <v>365</v>
      </c>
      <c r="JXA95" s="1239" t="s">
        <v>365</v>
      </c>
      <c r="JXB95" s="1239" t="s">
        <v>365</v>
      </c>
      <c r="JXC95" s="1239" t="s">
        <v>365</v>
      </c>
      <c r="JXD95" s="1239" t="s">
        <v>365</v>
      </c>
      <c r="JXE95" s="1239" t="s">
        <v>365</v>
      </c>
      <c r="JXF95" s="1239" t="s">
        <v>365</v>
      </c>
      <c r="JXG95" s="1239" t="s">
        <v>365</v>
      </c>
      <c r="JXH95" s="1239" t="s">
        <v>365</v>
      </c>
      <c r="JXI95" s="1239" t="s">
        <v>365</v>
      </c>
      <c r="JXJ95" s="1239" t="s">
        <v>365</v>
      </c>
      <c r="JXK95" s="1239" t="s">
        <v>365</v>
      </c>
      <c r="JXL95" s="1239" t="s">
        <v>365</v>
      </c>
      <c r="JXM95" s="1239" t="s">
        <v>365</v>
      </c>
      <c r="JXN95" s="1239" t="s">
        <v>365</v>
      </c>
      <c r="JXO95" s="1239" t="s">
        <v>365</v>
      </c>
      <c r="JXP95" s="1239" t="s">
        <v>365</v>
      </c>
      <c r="JXQ95" s="1239" t="s">
        <v>365</v>
      </c>
      <c r="JXR95" s="1239" t="s">
        <v>365</v>
      </c>
      <c r="JXS95" s="1239" t="s">
        <v>365</v>
      </c>
      <c r="JXT95" s="1239" t="s">
        <v>365</v>
      </c>
      <c r="JXU95" s="1239" t="s">
        <v>365</v>
      </c>
      <c r="JXV95" s="1239" t="s">
        <v>365</v>
      </c>
      <c r="JXW95" s="1239" t="s">
        <v>365</v>
      </c>
      <c r="JXX95" s="1239" t="s">
        <v>365</v>
      </c>
      <c r="JXY95" s="1239" t="s">
        <v>365</v>
      </c>
      <c r="JXZ95" s="1239" t="s">
        <v>365</v>
      </c>
      <c r="JYA95" s="1239" t="s">
        <v>365</v>
      </c>
      <c r="JYB95" s="1239" t="s">
        <v>365</v>
      </c>
      <c r="JYC95" s="1239" t="s">
        <v>365</v>
      </c>
      <c r="JYD95" s="1239" t="s">
        <v>365</v>
      </c>
      <c r="JYE95" s="1239" t="s">
        <v>365</v>
      </c>
      <c r="JYF95" s="1239" t="s">
        <v>365</v>
      </c>
      <c r="JYG95" s="1239" t="s">
        <v>365</v>
      </c>
      <c r="JYH95" s="1239" t="s">
        <v>365</v>
      </c>
      <c r="JYI95" s="1239" t="s">
        <v>365</v>
      </c>
      <c r="JYJ95" s="1239" t="s">
        <v>365</v>
      </c>
      <c r="JYK95" s="1239" t="s">
        <v>365</v>
      </c>
      <c r="JYL95" s="1239" t="s">
        <v>365</v>
      </c>
      <c r="JYM95" s="1239" t="s">
        <v>365</v>
      </c>
      <c r="JYN95" s="1239" t="s">
        <v>365</v>
      </c>
      <c r="JYO95" s="1239" t="s">
        <v>365</v>
      </c>
      <c r="JYP95" s="1239" t="s">
        <v>365</v>
      </c>
      <c r="JYQ95" s="1239" t="s">
        <v>365</v>
      </c>
      <c r="JYR95" s="1239" t="s">
        <v>365</v>
      </c>
      <c r="JYS95" s="1239" t="s">
        <v>365</v>
      </c>
      <c r="JYT95" s="1239" t="s">
        <v>365</v>
      </c>
      <c r="JYU95" s="1239" t="s">
        <v>365</v>
      </c>
      <c r="JYV95" s="1239" t="s">
        <v>365</v>
      </c>
      <c r="JYW95" s="1239" t="s">
        <v>365</v>
      </c>
      <c r="JYX95" s="1239" t="s">
        <v>365</v>
      </c>
      <c r="JYY95" s="1239" t="s">
        <v>365</v>
      </c>
      <c r="JYZ95" s="1239" t="s">
        <v>365</v>
      </c>
      <c r="JZA95" s="1239" t="s">
        <v>365</v>
      </c>
      <c r="JZB95" s="1239" t="s">
        <v>365</v>
      </c>
      <c r="JZC95" s="1239" t="s">
        <v>365</v>
      </c>
      <c r="JZD95" s="1239" t="s">
        <v>365</v>
      </c>
      <c r="JZE95" s="1239" t="s">
        <v>365</v>
      </c>
      <c r="JZF95" s="1239" t="s">
        <v>365</v>
      </c>
      <c r="JZG95" s="1239" t="s">
        <v>365</v>
      </c>
      <c r="JZH95" s="1239" t="s">
        <v>365</v>
      </c>
      <c r="JZI95" s="1239" t="s">
        <v>365</v>
      </c>
      <c r="JZJ95" s="1239" t="s">
        <v>365</v>
      </c>
      <c r="JZK95" s="1239" t="s">
        <v>365</v>
      </c>
      <c r="JZL95" s="1239" t="s">
        <v>365</v>
      </c>
      <c r="JZM95" s="1239" t="s">
        <v>365</v>
      </c>
      <c r="JZN95" s="1239" t="s">
        <v>365</v>
      </c>
      <c r="JZO95" s="1239" t="s">
        <v>365</v>
      </c>
      <c r="JZP95" s="1239" t="s">
        <v>365</v>
      </c>
      <c r="JZQ95" s="1239" t="s">
        <v>365</v>
      </c>
      <c r="JZR95" s="1239" t="s">
        <v>365</v>
      </c>
      <c r="JZS95" s="1239" t="s">
        <v>365</v>
      </c>
      <c r="JZT95" s="1239" t="s">
        <v>365</v>
      </c>
      <c r="JZU95" s="1239" t="s">
        <v>365</v>
      </c>
      <c r="JZV95" s="1239" t="s">
        <v>365</v>
      </c>
      <c r="JZW95" s="1239" t="s">
        <v>365</v>
      </c>
      <c r="JZX95" s="1239" t="s">
        <v>365</v>
      </c>
      <c r="JZY95" s="1239" t="s">
        <v>365</v>
      </c>
      <c r="JZZ95" s="1239" t="s">
        <v>365</v>
      </c>
      <c r="KAA95" s="1239" t="s">
        <v>365</v>
      </c>
      <c r="KAB95" s="1239" t="s">
        <v>365</v>
      </c>
      <c r="KAC95" s="1239" t="s">
        <v>365</v>
      </c>
      <c r="KAD95" s="1239" t="s">
        <v>365</v>
      </c>
      <c r="KAE95" s="1239" t="s">
        <v>365</v>
      </c>
      <c r="KAF95" s="1239" t="s">
        <v>365</v>
      </c>
      <c r="KAG95" s="1239" t="s">
        <v>365</v>
      </c>
      <c r="KAH95" s="1239" t="s">
        <v>365</v>
      </c>
      <c r="KAI95" s="1239" t="s">
        <v>365</v>
      </c>
      <c r="KAJ95" s="1239" t="s">
        <v>365</v>
      </c>
      <c r="KAK95" s="1239" t="s">
        <v>365</v>
      </c>
      <c r="KAL95" s="1239" t="s">
        <v>365</v>
      </c>
      <c r="KAM95" s="1239" t="s">
        <v>365</v>
      </c>
      <c r="KAN95" s="1239" t="s">
        <v>365</v>
      </c>
      <c r="KAO95" s="1239" t="s">
        <v>365</v>
      </c>
      <c r="KAP95" s="1239" t="s">
        <v>365</v>
      </c>
      <c r="KAQ95" s="1239" t="s">
        <v>365</v>
      </c>
      <c r="KAR95" s="1239" t="s">
        <v>365</v>
      </c>
      <c r="KAS95" s="1239" t="s">
        <v>365</v>
      </c>
      <c r="KAT95" s="1239" t="s">
        <v>365</v>
      </c>
      <c r="KAU95" s="1239" t="s">
        <v>365</v>
      </c>
      <c r="KAV95" s="1239" t="s">
        <v>365</v>
      </c>
      <c r="KAW95" s="1239" t="s">
        <v>365</v>
      </c>
      <c r="KAX95" s="1239" t="s">
        <v>365</v>
      </c>
      <c r="KAY95" s="1239" t="s">
        <v>365</v>
      </c>
      <c r="KAZ95" s="1239" t="s">
        <v>365</v>
      </c>
      <c r="KBA95" s="1239" t="s">
        <v>365</v>
      </c>
      <c r="KBB95" s="1239" t="s">
        <v>365</v>
      </c>
      <c r="KBC95" s="1239" t="s">
        <v>365</v>
      </c>
      <c r="KBD95" s="1239" t="s">
        <v>365</v>
      </c>
      <c r="KBE95" s="1239" t="s">
        <v>365</v>
      </c>
      <c r="KBF95" s="1239" t="s">
        <v>365</v>
      </c>
      <c r="KBG95" s="1239" t="s">
        <v>365</v>
      </c>
      <c r="KBH95" s="1239" t="s">
        <v>365</v>
      </c>
      <c r="KBI95" s="1239" t="s">
        <v>365</v>
      </c>
      <c r="KBJ95" s="1239" t="s">
        <v>365</v>
      </c>
      <c r="KBK95" s="1239" t="s">
        <v>365</v>
      </c>
      <c r="KBL95" s="1239" t="s">
        <v>365</v>
      </c>
      <c r="KBM95" s="1239" t="s">
        <v>365</v>
      </c>
      <c r="KBN95" s="1239" t="s">
        <v>365</v>
      </c>
      <c r="KBO95" s="1239" t="s">
        <v>365</v>
      </c>
      <c r="KBP95" s="1239" t="s">
        <v>365</v>
      </c>
      <c r="KBQ95" s="1239" t="s">
        <v>365</v>
      </c>
      <c r="KBR95" s="1239" t="s">
        <v>365</v>
      </c>
      <c r="KBS95" s="1239" t="s">
        <v>365</v>
      </c>
      <c r="KBT95" s="1239" t="s">
        <v>365</v>
      </c>
      <c r="KBU95" s="1239" t="s">
        <v>365</v>
      </c>
      <c r="KBV95" s="1239" t="s">
        <v>365</v>
      </c>
      <c r="KBW95" s="1239" t="s">
        <v>365</v>
      </c>
      <c r="KBX95" s="1239" t="s">
        <v>365</v>
      </c>
      <c r="KBY95" s="1239" t="s">
        <v>365</v>
      </c>
      <c r="KBZ95" s="1239" t="s">
        <v>365</v>
      </c>
      <c r="KCA95" s="1239" t="s">
        <v>365</v>
      </c>
      <c r="KCB95" s="1239" t="s">
        <v>365</v>
      </c>
      <c r="KCC95" s="1239" t="s">
        <v>365</v>
      </c>
      <c r="KCD95" s="1239" t="s">
        <v>365</v>
      </c>
      <c r="KCE95" s="1239" t="s">
        <v>365</v>
      </c>
      <c r="KCF95" s="1239" t="s">
        <v>365</v>
      </c>
      <c r="KCG95" s="1239" t="s">
        <v>365</v>
      </c>
      <c r="KCH95" s="1239" t="s">
        <v>365</v>
      </c>
      <c r="KCI95" s="1239" t="s">
        <v>365</v>
      </c>
      <c r="KCJ95" s="1239" t="s">
        <v>365</v>
      </c>
      <c r="KCK95" s="1239" t="s">
        <v>365</v>
      </c>
      <c r="KCL95" s="1239" t="s">
        <v>365</v>
      </c>
      <c r="KCM95" s="1239" t="s">
        <v>365</v>
      </c>
      <c r="KCN95" s="1239" t="s">
        <v>365</v>
      </c>
      <c r="KCO95" s="1239" t="s">
        <v>365</v>
      </c>
      <c r="KCP95" s="1239" t="s">
        <v>365</v>
      </c>
      <c r="KCQ95" s="1239" t="s">
        <v>365</v>
      </c>
      <c r="KCR95" s="1239" t="s">
        <v>365</v>
      </c>
      <c r="KCS95" s="1239" t="s">
        <v>365</v>
      </c>
      <c r="KCT95" s="1239" t="s">
        <v>365</v>
      </c>
      <c r="KCU95" s="1239" t="s">
        <v>365</v>
      </c>
      <c r="KCV95" s="1239" t="s">
        <v>365</v>
      </c>
      <c r="KCW95" s="1239" t="s">
        <v>365</v>
      </c>
      <c r="KCX95" s="1239" t="s">
        <v>365</v>
      </c>
      <c r="KCY95" s="1239" t="s">
        <v>365</v>
      </c>
      <c r="KCZ95" s="1239" t="s">
        <v>365</v>
      </c>
      <c r="KDA95" s="1239" t="s">
        <v>365</v>
      </c>
      <c r="KDB95" s="1239" t="s">
        <v>365</v>
      </c>
      <c r="KDC95" s="1239" t="s">
        <v>365</v>
      </c>
      <c r="KDD95" s="1239" t="s">
        <v>365</v>
      </c>
      <c r="KDE95" s="1239" t="s">
        <v>365</v>
      </c>
      <c r="KDF95" s="1239" t="s">
        <v>365</v>
      </c>
      <c r="KDG95" s="1239" t="s">
        <v>365</v>
      </c>
      <c r="KDH95" s="1239" t="s">
        <v>365</v>
      </c>
      <c r="KDI95" s="1239" t="s">
        <v>365</v>
      </c>
      <c r="KDJ95" s="1239" t="s">
        <v>365</v>
      </c>
      <c r="KDK95" s="1239" t="s">
        <v>365</v>
      </c>
      <c r="KDL95" s="1239" t="s">
        <v>365</v>
      </c>
      <c r="KDM95" s="1239" t="s">
        <v>365</v>
      </c>
      <c r="KDN95" s="1239" t="s">
        <v>365</v>
      </c>
      <c r="KDO95" s="1239" t="s">
        <v>365</v>
      </c>
      <c r="KDP95" s="1239" t="s">
        <v>365</v>
      </c>
      <c r="KDQ95" s="1239" t="s">
        <v>365</v>
      </c>
      <c r="KDR95" s="1239" t="s">
        <v>365</v>
      </c>
      <c r="KDS95" s="1239" t="s">
        <v>365</v>
      </c>
      <c r="KDT95" s="1239" t="s">
        <v>365</v>
      </c>
      <c r="KDU95" s="1239" t="s">
        <v>365</v>
      </c>
      <c r="KDV95" s="1239" t="s">
        <v>365</v>
      </c>
      <c r="KDW95" s="1239" t="s">
        <v>365</v>
      </c>
      <c r="KDX95" s="1239" t="s">
        <v>365</v>
      </c>
      <c r="KDY95" s="1239" t="s">
        <v>365</v>
      </c>
      <c r="KDZ95" s="1239" t="s">
        <v>365</v>
      </c>
      <c r="KEA95" s="1239" t="s">
        <v>365</v>
      </c>
      <c r="KEB95" s="1239" t="s">
        <v>365</v>
      </c>
      <c r="KEC95" s="1239" t="s">
        <v>365</v>
      </c>
      <c r="KED95" s="1239" t="s">
        <v>365</v>
      </c>
      <c r="KEE95" s="1239" t="s">
        <v>365</v>
      </c>
      <c r="KEF95" s="1239" t="s">
        <v>365</v>
      </c>
      <c r="KEG95" s="1239" t="s">
        <v>365</v>
      </c>
      <c r="KEH95" s="1239" t="s">
        <v>365</v>
      </c>
      <c r="KEI95" s="1239" t="s">
        <v>365</v>
      </c>
      <c r="KEJ95" s="1239" t="s">
        <v>365</v>
      </c>
      <c r="KEK95" s="1239" t="s">
        <v>365</v>
      </c>
      <c r="KEL95" s="1239" t="s">
        <v>365</v>
      </c>
      <c r="KEM95" s="1239" t="s">
        <v>365</v>
      </c>
      <c r="KEN95" s="1239" t="s">
        <v>365</v>
      </c>
      <c r="KEO95" s="1239" t="s">
        <v>365</v>
      </c>
      <c r="KEP95" s="1239" t="s">
        <v>365</v>
      </c>
      <c r="KEQ95" s="1239" t="s">
        <v>365</v>
      </c>
      <c r="KER95" s="1239" t="s">
        <v>365</v>
      </c>
      <c r="KES95" s="1239" t="s">
        <v>365</v>
      </c>
      <c r="KET95" s="1239" t="s">
        <v>365</v>
      </c>
      <c r="KEU95" s="1239" t="s">
        <v>365</v>
      </c>
      <c r="KEV95" s="1239" t="s">
        <v>365</v>
      </c>
      <c r="KEW95" s="1239" t="s">
        <v>365</v>
      </c>
      <c r="KEX95" s="1239" t="s">
        <v>365</v>
      </c>
      <c r="KEY95" s="1239" t="s">
        <v>365</v>
      </c>
      <c r="KEZ95" s="1239" t="s">
        <v>365</v>
      </c>
      <c r="KFA95" s="1239" t="s">
        <v>365</v>
      </c>
      <c r="KFB95" s="1239" t="s">
        <v>365</v>
      </c>
      <c r="KFC95" s="1239" t="s">
        <v>365</v>
      </c>
      <c r="KFD95" s="1239" t="s">
        <v>365</v>
      </c>
      <c r="KFE95" s="1239" t="s">
        <v>365</v>
      </c>
      <c r="KFF95" s="1239" t="s">
        <v>365</v>
      </c>
      <c r="KFG95" s="1239" t="s">
        <v>365</v>
      </c>
      <c r="KFH95" s="1239" t="s">
        <v>365</v>
      </c>
      <c r="KFI95" s="1239" t="s">
        <v>365</v>
      </c>
      <c r="KFJ95" s="1239" t="s">
        <v>365</v>
      </c>
      <c r="KFK95" s="1239" t="s">
        <v>365</v>
      </c>
      <c r="KFL95" s="1239" t="s">
        <v>365</v>
      </c>
      <c r="KFM95" s="1239" t="s">
        <v>365</v>
      </c>
      <c r="KFN95" s="1239" t="s">
        <v>365</v>
      </c>
      <c r="KFO95" s="1239" t="s">
        <v>365</v>
      </c>
      <c r="KFP95" s="1239" t="s">
        <v>365</v>
      </c>
      <c r="KFQ95" s="1239" t="s">
        <v>365</v>
      </c>
      <c r="KFR95" s="1239" t="s">
        <v>365</v>
      </c>
      <c r="KFS95" s="1239" t="s">
        <v>365</v>
      </c>
      <c r="KFT95" s="1239" t="s">
        <v>365</v>
      </c>
      <c r="KFU95" s="1239" t="s">
        <v>365</v>
      </c>
      <c r="KFV95" s="1239" t="s">
        <v>365</v>
      </c>
      <c r="KFW95" s="1239" t="s">
        <v>365</v>
      </c>
      <c r="KFX95" s="1239" t="s">
        <v>365</v>
      </c>
      <c r="KFY95" s="1239" t="s">
        <v>365</v>
      </c>
      <c r="KFZ95" s="1239" t="s">
        <v>365</v>
      </c>
      <c r="KGA95" s="1239" t="s">
        <v>365</v>
      </c>
      <c r="KGB95" s="1239" t="s">
        <v>365</v>
      </c>
      <c r="KGC95" s="1239" t="s">
        <v>365</v>
      </c>
      <c r="KGD95" s="1239" t="s">
        <v>365</v>
      </c>
      <c r="KGE95" s="1239" t="s">
        <v>365</v>
      </c>
      <c r="KGF95" s="1239" t="s">
        <v>365</v>
      </c>
      <c r="KGG95" s="1239" t="s">
        <v>365</v>
      </c>
      <c r="KGH95" s="1239" t="s">
        <v>365</v>
      </c>
      <c r="KGI95" s="1239" t="s">
        <v>365</v>
      </c>
      <c r="KGJ95" s="1239" t="s">
        <v>365</v>
      </c>
      <c r="KGK95" s="1239" t="s">
        <v>365</v>
      </c>
      <c r="KGL95" s="1239" t="s">
        <v>365</v>
      </c>
      <c r="KGM95" s="1239" t="s">
        <v>365</v>
      </c>
      <c r="KGN95" s="1239" t="s">
        <v>365</v>
      </c>
      <c r="KGO95" s="1239" t="s">
        <v>365</v>
      </c>
      <c r="KGP95" s="1239" t="s">
        <v>365</v>
      </c>
      <c r="KGQ95" s="1239" t="s">
        <v>365</v>
      </c>
      <c r="KGR95" s="1239" t="s">
        <v>365</v>
      </c>
      <c r="KGS95" s="1239" t="s">
        <v>365</v>
      </c>
      <c r="KGT95" s="1239" t="s">
        <v>365</v>
      </c>
      <c r="KGU95" s="1239" t="s">
        <v>365</v>
      </c>
      <c r="KGV95" s="1239" t="s">
        <v>365</v>
      </c>
      <c r="KGW95" s="1239" t="s">
        <v>365</v>
      </c>
      <c r="KGX95" s="1239" t="s">
        <v>365</v>
      </c>
      <c r="KGY95" s="1239" t="s">
        <v>365</v>
      </c>
      <c r="KGZ95" s="1239" t="s">
        <v>365</v>
      </c>
      <c r="KHA95" s="1239" t="s">
        <v>365</v>
      </c>
      <c r="KHB95" s="1239" t="s">
        <v>365</v>
      </c>
      <c r="KHC95" s="1239" t="s">
        <v>365</v>
      </c>
      <c r="KHD95" s="1239" t="s">
        <v>365</v>
      </c>
      <c r="KHE95" s="1239" t="s">
        <v>365</v>
      </c>
      <c r="KHF95" s="1239" t="s">
        <v>365</v>
      </c>
      <c r="KHG95" s="1239" t="s">
        <v>365</v>
      </c>
      <c r="KHH95" s="1239" t="s">
        <v>365</v>
      </c>
      <c r="KHI95" s="1239" t="s">
        <v>365</v>
      </c>
      <c r="KHJ95" s="1239" t="s">
        <v>365</v>
      </c>
      <c r="KHK95" s="1239" t="s">
        <v>365</v>
      </c>
      <c r="KHL95" s="1239" t="s">
        <v>365</v>
      </c>
      <c r="KHM95" s="1239" t="s">
        <v>365</v>
      </c>
      <c r="KHN95" s="1239" t="s">
        <v>365</v>
      </c>
      <c r="KHO95" s="1239" t="s">
        <v>365</v>
      </c>
      <c r="KHP95" s="1239" t="s">
        <v>365</v>
      </c>
      <c r="KHQ95" s="1239" t="s">
        <v>365</v>
      </c>
      <c r="KHR95" s="1239" t="s">
        <v>365</v>
      </c>
      <c r="KHS95" s="1239" t="s">
        <v>365</v>
      </c>
      <c r="KHT95" s="1239" t="s">
        <v>365</v>
      </c>
      <c r="KHU95" s="1239" t="s">
        <v>365</v>
      </c>
      <c r="KHV95" s="1239" t="s">
        <v>365</v>
      </c>
      <c r="KHW95" s="1239" t="s">
        <v>365</v>
      </c>
      <c r="KHX95" s="1239" t="s">
        <v>365</v>
      </c>
      <c r="KHY95" s="1239" t="s">
        <v>365</v>
      </c>
      <c r="KHZ95" s="1239" t="s">
        <v>365</v>
      </c>
      <c r="KIA95" s="1239" t="s">
        <v>365</v>
      </c>
      <c r="KIB95" s="1239" t="s">
        <v>365</v>
      </c>
      <c r="KIC95" s="1239" t="s">
        <v>365</v>
      </c>
      <c r="KID95" s="1239" t="s">
        <v>365</v>
      </c>
      <c r="KIE95" s="1239" t="s">
        <v>365</v>
      </c>
      <c r="KIF95" s="1239" t="s">
        <v>365</v>
      </c>
      <c r="KIG95" s="1239" t="s">
        <v>365</v>
      </c>
      <c r="KIH95" s="1239" t="s">
        <v>365</v>
      </c>
      <c r="KII95" s="1239" t="s">
        <v>365</v>
      </c>
      <c r="KIJ95" s="1239" t="s">
        <v>365</v>
      </c>
      <c r="KIK95" s="1239" t="s">
        <v>365</v>
      </c>
      <c r="KIL95" s="1239" t="s">
        <v>365</v>
      </c>
      <c r="KIM95" s="1239" t="s">
        <v>365</v>
      </c>
      <c r="KIN95" s="1239" t="s">
        <v>365</v>
      </c>
      <c r="KIO95" s="1239" t="s">
        <v>365</v>
      </c>
      <c r="KIP95" s="1239" t="s">
        <v>365</v>
      </c>
      <c r="KIQ95" s="1239" t="s">
        <v>365</v>
      </c>
      <c r="KIR95" s="1239" t="s">
        <v>365</v>
      </c>
      <c r="KIS95" s="1239" t="s">
        <v>365</v>
      </c>
      <c r="KIT95" s="1239" t="s">
        <v>365</v>
      </c>
      <c r="KIU95" s="1239" t="s">
        <v>365</v>
      </c>
      <c r="KIV95" s="1239" t="s">
        <v>365</v>
      </c>
      <c r="KIW95" s="1239" t="s">
        <v>365</v>
      </c>
      <c r="KIX95" s="1239" t="s">
        <v>365</v>
      </c>
      <c r="KIY95" s="1239" t="s">
        <v>365</v>
      </c>
      <c r="KIZ95" s="1239" t="s">
        <v>365</v>
      </c>
      <c r="KJA95" s="1239" t="s">
        <v>365</v>
      </c>
      <c r="KJB95" s="1239" t="s">
        <v>365</v>
      </c>
      <c r="KJC95" s="1239" t="s">
        <v>365</v>
      </c>
      <c r="KJD95" s="1239" t="s">
        <v>365</v>
      </c>
      <c r="KJE95" s="1239" t="s">
        <v>365</v>
      </c>
      <c r="KJF95" s="1239" t="s">
        <v>365</v>
      </c>
      <c r="KJG95" s="1239" t="s">
        <v>365</v>
      </c>
      <c r="KJH95" s="1239" t="s">
        <v>365</v>
      </c>
      <c r="KJI95" s="1239" t="s">
        <v>365</v>
      </c>
      <c r="KJJ95" s="1239" t="s">
        <v>365</v>
      </c>
      <c r="KJK95" s="1239" t="s">
        <v>365</v>
      </c>
      <c r="KJL95" s="1239" t="s">
        <v>365</v>
      </c>
      <c r="KJM95" s="1239" t="s">
        <v>365</v>
      </c>
      <c r="KJN95" s="1239" t="s">
        <v>365</v>
      </c>
      <c r="KJO95" s="1239" t="s">
        <v>365</v>
      </c>
      <c r="KJP95" s="1239" t="s">
        <v>365</v>
      </c>
      <c r="KJQ95" s="1239" t="s">
        <v>365</v>
      </c>
      <c r="KJR95" s="1239" t="s">
        <v>365</v>
      </c>
      <c r="KJS95" s="1239" t="s">
        <v>365</v>
      </c>
      <c r="KJT95" s="1239" t="s">
        <v>365</v>
      </c>
      <c r="KJU95" s="1239" t="s">
        <v>365</v>
      </c>
      <c r="KJV95" s="1239" t="s">
        <v>365</v>
      </c>
      <c r="KJW95" s="1239" t="s">
        <v>365</v>
      </c>
      <c r="KJX95" s="1239" t="s">
        <v>365</v>
      </c>
      <c r="KJY95" s="1239" t="s">
        <v>365</v>
      </c>
      <c r="KJZ95" s="1239" t="s">
        <v>365</v>
      </c>
      <c r="KKA95" s="1239" t="s">
        <v>365</v>
      </c>
      <c r="KKB95" s="1239" t="s">
        <v>365</v>
      </c>
      <c r="KKC95" s="1239" t="s">
        <v>365</v>
      </c>
      <c r="KKD95" s="1239" t="s">
        <v>365</v>
      </c>
      <c r="KKE95" s="1239" t="s">
        <v>365</v>
      </c>
      <c r="KKF95" s="1239" t="s">
        <v>365</v>
      </c>
      <c r="KKG95" s="1239" t="s">
        <v>365</v>
      </c>
      <c r="KKH95" s="1239" t="s">
        <v>365</v>
      </c>
      <c r="KKI95" s="1239" t="s">
        <v>365</v>
      </c>
      <c r="KKJ95" s="1239" t="s">
        <v>365</v>
      </c>
      <c r="KKK95" s="1239" t="s">
        <v>365</v>
      </c>
      <c r="KKL95" s="1239" t="s">
        <v>365</v>
      </c>
      <c r="KKM95" s="1239" t="s">
        <v>365</v>
      </c>
      <c r="KKN95" s="1239" t="s">
        <v>365</v>
      </c>
      <c r="KKO95" s="1239" t="s">
        <v>365</v>
      </c>
      <c r="KKP95" s="1239" t="s">
        <v>365</v>
      </c>
      <c r="KKQ95" s="1239" t="s">
        <v>365</v>
      </c>
      <c r="KKR95" s="1239" t="s">
        <v>365</v>
      </c>
      <c r="KKS95" s="1239" t="s">
        <v>365</v>
      </c>
      <c r="KKT95" s="1239" t="s">
        <v>365</v>
      </c>
      <c r="KKU95" s="1239" t="s">
        <v>365</v>
      </c>
      <c r="KKV95" s="1239" t="s">
        <v>365</v>
      </c>
      <c r="KKW95" s="1239" t="s">
        <v>365</v>
      </c>
      <c r="KKX95" s="1239" t="s">
        <v>365</v>
      </c>
      <c r="KKY95" s="1239" t="s">
        <v>365</v>
      </c>
      <c r="KKZ95" s="1239" t="s">
        <v>365</v>
      </c>
      <c r="KLA95" s="1239" t="s">
        <v>365</v>
      </c>
      <c r="KLB95" s="1239" t="s">
        <v>365</v>
      </c>
      <c r="KLC95" s="1239" t="s">
        <v>365</v>
      </c>
      <c r="KLD95" s="1239" t="s">
        <v>365</v>
      </c>
      <c r="KLE95" s="1239" t="s">
        <v>365</v>
      </c>
      <c r="KLF95" s="1239" t="s">
        <v>365</v>
      </c>
      <c r="KLG95" s="1239" t="s">
        <v>365</v>
      </c>
      <c r="KLH95" s="1239" t="s">
        <v>365</v>
      </c>
      <c r="KLI95" s="1239" t="s">
        <v>365</v>
      </c>
      <c r="KLJ95" s="1239" t="s">
        <v>365</v>
      </c>
      <c r="KLK95" s="1239" t="s">
        <v>365</v>
      </c>
      <c r="KLL95" s="1239" t="s">
        <v>365</v>
      </c>
      <c r="KLM95" s="1239" t="s">
        <v>365</v>
      </c>
      <c r="KLN95" s="1239" t="s">
        <v>365</v>
      </c>
      <c r="KLO95" s="1239" t="s">
        <v>365</v>
      </c>
      <c r="KLP95" s="1239" t="s">
        <v>365</v>
      </c>
      <c r="KLQ95" s="1239" t="s">
        <v>365</v>
      </c>
      <c r="KLR95" s="1239" t="s">
        <v>365</v>
      </c>
      <c r="KLS95" s="1239" t="s">
        <v>365</v>
      </c>
      <c r="KLT95" s="1239" t="s">
        <v>365</v>
      </c>
      <c r="KLU95" s="1239" t="s">
        <v>365</v>
      </c>
      <c r="KLV95" s="1239" t="s">
        <v>365</v>
      </c>
      <c r="KLW95" s="1239" t="s">
        <v>365</v>
      </c>
      <c r="KLX95" s="1239" t="s">
        <v>365</v>
      </c>
      <c r="KLY95" s="1239" t="s">
        <v>365</v>
      </c>
      <c r="KLZ95" s="1239" t="s">
        <v>365</v>
      </c>
      <c r="KMA95" s="1239" t="s">
        <v>365</v>
      </c>
      <c r="KMB95" s="1239" t="s">
        <v>365</v>
      </c>
      <c r="KMC95" s="1239" t="s">
        <v>365</v>
      </c>
      <c r="KMD95" s="1239" t="s">
        <v>365</v>
      </c>
      <c r="KME95" s="1239" t="s">
        <v>365</v>
      </c>
      <c r="KMF95" s="1239" t="s">
        <v>365</v>
      </c>
      <c r="KMG95" s="1239" t="s">
        <v>365</v>
      </c>
      <c r="KMH95" s="1239" t="s">
        <v>365</v>
      </c>
      <c r="KMI95" s="1239" t="s">
        <v>365</v>
      </c>
      <c r="KMJ95" s="1239" t="s">
        <v>365</v>
      </c>
      <c r="KMK95" s="1239" t="s">
        <v>365</v>
      </c>
      <c r="KML95" s="1239" t="s">
        <v>365</v>
      </c>
      <c r="KMM95" s="1239" t="s">
        <v>365</v>
      </c>
      <c r="KMN95" s="1239" t="s">
        <v>365</v>
      </c>
      <c r="KMO95" s="1239" t="s">
        <v>365</v>
      </c>
      <c r="KMP95" s="1239" t="s">
        <v>365</v>
      </c>
      <c r="KMQ95" s="1239" t="s">
        <v>365</v>
      </c>
      <c r="KMR95" s="1239" t="s">
        <v>365</v>
      </c>
      <c r="KMS95" s="1239" t="s">
        <v>365</v>
      </c>
      <c r="KMT95" s="1239" t="s">
        <v>365</v>
      </c>
      <c r="KMU95" s="1239" t="s">
        <v>365</v>
      </c>
      <c r="KMV95" s="1239" t="s">
        <v>365</v>
      </c>
      <c r="KMW95" s="1239" t="s">
        <v>365</v>
      </c>
      <c r="KMX95" s="1239" t="s">
        <v>365</v>
      </c>
      <c r="KMY95" s="1239" t="s">
        <v>365</v>
      </c>
      <c r="KMZ95" s="1239" t="s">
        <v>365</v>
      </c>
      <c r="KNA95" s="1239" t="s">
        <v>365</v>
      </c>
      <c r="KNB95" s="1239" t="s">
        <v>365</v>
      </c>
      <c r="KNC95" s="1239" t="s">
        <v>365</v>
      </c>
      <c r="KND95" s="1239" t="s">
        <v>365</v>
      </c>
      <c r="KNE95" s="1239" t="s">
        <v>365</v>
      </c>
      <c r="KNF95" s="1239" t="s">
        <v>365</v>
      </c>
      <c r="KNG95" s="1239" t="s">
        <v>365</v>
      </c>
      <c r="KNH95" s="1239" t="s">
        <v>365</v>
      </c>
      <c r="KNI95" s="1239" t="s">
        <v>365</v>
      </c>
      <c r="KNJ95" s="1239" t="s">
        <v>365</v>
      </c>
      <c r="KNK95" s="1239" t="s">
        <v>365</v>
      </c>
      <c r="KNL95" s="1239" t="s">
        <v>365</v>
      </c>
      <c r="KNM95" s="1239" t="s">
        <v>365</v>
      </c>
      <c r="KNN95" s="1239" t="s">
        <v>365</v>
      </c>
      <c r="KNO95" s="1239" t="s">
        <v>365</v>
      </c>
      <c r="KNP95" s="1239" t="s">
        <v>365</v>
      </c>
      <c r="KNQ95" s="1239" t="s">
        <v>365</v>
      </c>
      <c r="KNR95" s="1239" t="s">
        <v>365</v>
      </c>
      <c r="KNS95" s="1239" t="s">
        <v>365</v>
      </c>
      <c r="KNT95" s="1239" t="s">
        <v>365</v>
      </c>
      <c r="KNU95" s="1239" t="s">
        <v>365</v>
      </c>
      <c r="KNV95" s="1239" t="s">
        <v>365</v>
      </c>
      <c r="KNW95" s="1239" t="s">
        <v>365</v>
      </c>
      <c r="KNX95" s="1239" t="s">
        <v>365</v>
      </c>
      <c r="KNY95" s="1239" t="s">
        <v>365</v>
      </c>
      <c r="KNZ95" s="1239" t="s">
        <v>365</v>
      </c>
      <c r="KOA95" s="1239" t="s">
        <v>365</v>
      </c>
      <c r="KOB95" s="1239" t="s">
        <v>365</v>
      </c>
      <c r="KOC95" s="1239" t="s">
        <v>365</v>
      </c>
      <c r="KOD95" s="1239" t="s">
        <v>365</v>
      </c>
      <c r="KOE95" s="1239" t="s">
        <v>365</v>
      </c>
      <c r="KOF95" s="1239" t="s">
        <v>365</v>
      </c>
      <c r="KOG95" s="1239" t="s">
        <v>365</v>
      </c>
      <c r="KOH95" s="1239" t="s">
        <v>365</v>
      </c>
      <c r="KOI95" s="1239" t="s">
        <v>365</v>
      </c>
      <c r="KOJ95" s="1239" t="s">
        <v>365</v>
      </c>
      <c r="KOK95" s="1239" t="s">
        <v>365</v>
      </c>
      <c r="KOL95" s="1239" t="s">
        <v>365</v>
      </c>
      <c r="KOM95" s="1239" t="s">
        <v>365</v>
      </c>
      <c r="KON95" s="1239" t="s">
        <v>365</v>
      </c>
      <c r="KOO95" s="1239" t="s">
        <v>365</v>
      </c>
      <c r="KOP95" s="1239" t="s">
        <v>365</v>
      </c>
      <c r="KOQ95" s="1239" t="s">
        <v>365</v>
      </c>
      <c r="KOR95" s="1239" t="s">
        <v>365</v>
      </c>
      <c r="KOS95" s="1239" t="s">
        <v>365</v>
      </c>
      <c r="KOT95" s="1239" t="s">
        <v>365</v>
      </c>
      <c r="KOU95" s="1239" t="s">
        <v>365</v>
      </c>
      <c r="KOV95" s="1239" t="s">
        <v>365</v>
      </c>
      <c r="KOW95" s="1239" t="s">
        <v>365</v>
      </c>
      <c r="KOX95" s="1239" t="s">
        <v>365</v>
      </c>
      <c r="KOY95" s="1239" t="s">
        <v>365</v>
      </c>
      <c r="KOZ95" s="1239" t="s">
        <v>365</v>
      </c>
      <c r="KPA95" s="1239" t="s">
        <v>365</v>
      </c>
      <c r="KPB95" s="1239" t="s">
        <v>365</v>
      </c>
      <c r="KPC95" s="1239" t="s">
        <v>365</v>
      </c>
      <c r="KPD95" s="1239" t="s">
        <v>365</v>
      </c>
      <c r="KPE95" s="1239" t="s">
        <v>365</v>
      </c>
      <c r="KPF95" s="1239" t="s">
        <v>365</v>
      </c>
      <c r="KPG95" s="1239" t="s">
        <v>365</v>
      </c>
      <c r="KPH95" s="1239" t="s">
        <v>365</v>
      </c>
      <c r="KPI95" s="1239" t="s">
        <v>365</v>
      </c>
      <c r="KPJ95" s="1239" t="s">
        <v>365</v>
      </c>
      <c r="KPK95" s="1239" t="s">
        <v>365</v>
      </c>
      <c r="KPL95" s="1239" t="s">
        <v>365</v>
      </c>
      <c r="KPM95" s="1239" t="s">
        <v>365</v>
      </c>
      <c r="KPN95" s="1239" t="s">
        <v>365</v>
      </c>
      <c r="KPO95" s="1239" t="s">
        <v>365</v>
      </c>
      <c r="KPP95" s="1239" t="s">
        <v>365</v>
      </c>
      <c r="KPQ95" s="1239" t="s">
        <v>365</v>
      </c>
      <c r="KPR95" s="1239" t="s">
        <v>365</v>
      </c>
      <c r="KPS95" s="1239" t="s">
        <v>365</v>
      </c>
      <c r="KPT95" s="1239" t="s">
        <v>365</v>
      </c>
      <c r="KPU95" s="1239" t="s">
        <v>365</v>
      </c>
      <c r="KPV95" s="1239" t="s">
        <v>365</v>
      </c>
      <c r="KPW95" s="1239" t="s">
        <v>365</v>
      </c>
      <c r="KPX95" s="1239" t="s">
        <v>365</v>
      </c>
      <c r="KPY95" s="1239" t="s">
        <v>365</v>
      </c>
      <c r="KPZ95" s="1239" t="s">
        <v>365</v>
      </c>
      <c r="KQA95" s="1239" t="s">
        <v>365</v>
      </c>
      <c r="KQB95" s="1239" t="s">
        <v>365</v>
      </c>
      <c r="KQC95" s="1239" t="s">
        <v>365</v>
      </c>
      <c r="KQD95" s="1239" t="s">
        <v>365</v>
      </c>
      <c r="KQE95" s="1239" t="s">
        <v>365</v>
      </c>
      <c r="KQF95" s="1239" t="s">
        <v>365</v>
      </c>
      <c r="KQG95" s="1239" t="s">
        <v>365</v>
      </c>
      <c r="KQH95" s="1239" t="s">
        <v>365</v>
      </c>
      <c r="KQI95" s="1239" t="s">
        <v>365</v>
      </c>
      <c r="KQJ95" s="1239" t="s">
        <v>365</v>
      </c>
      <c r="KQK95" s="1239" t="s">
        <v>365</v>
      </c>
      <c r="KQL95" s="1239" t="s">
        <v>365</v>
      </c>
      <c r="KQM95" s="1239" t="s">
        <v>365</v>
      </c>
      <c r="KQN95" s="1239" t="s">
        <v>365</v>
      </c>
      <c r="KQO95" s="1239" t="s">
        <v>365</v>
      </c>
      <c r="KQP95" s="1239" t="s">
        <v>365</v>
      </c>
      <c r="KQQ95" s="1239" t="s">
        <v>365</v>
      </c>
      <c r="KQR95" s="1239" t="s">
        <v>365</v>
      </c>
      <c r="KQS95" s="1239" t="s">
        <v>365</v>
      </c>
      <c r="KQT95" s="1239" t="s">
        <v>365</v>
      </c>
      <c r="KQU95" s="1239" t="s">
        <v>365</v>
      </c>
      <c r="KQV95" s="1239" t="s">
        <v>365</v>
      </c>
      <c r="KQW95" s="1239" t="s">
        <v>365</v>
      </c>
      <c r="KQX95" s="1239" t="s">
        <v>365</v>
      </c>
      <c r="KQY95" s="1239" t="s">
        <v>365</v>
      </c>
      <c r="KQZ95" s="1239" t="s">
        <v>365</v>
      </c>
      <c r="KRA95" s="1239" t="s">
        <v>365</v>
      </c>
      <c r="KRB95" s="1239" t="s">
        <v>365</v>
      </c>
      <c r="KRC95" s="1239" t="s">
        <v>365</v>
      </c>
      <c r="KRD95" s="1239" t="s">
        <v>365</v>
      </c>
      <c r="KRE95" s="1239" t="s">
        <v>365</v>
      </c>
      <c r="KRF95" s="1239" t="s">
        <v>365</v>
      </c>
      <c r="KRG95" s="1239" t="s">
        <v>365</v>
      </c>
      <c r="KRH95" s="1239" t="s">
        <v>365</v>
      </c>
      <c r="KRI95" s="1239" t="s">
        <v>365</v>
      </c>
      <c r="KRJ95" s="1239" t="s">
        <v>365</v>
      </c>
      <c r="KRK95" s="1239" t="s">
        <v>365</v>
      </c>
      <c r="KRL95" s="1239" t="s">
        <v>365</v>
      </c>
      <c r="KRM95" s="1239" t="s">
        <v>365</v>
      </c>
      <c r="KRN95" s="1239" t="s">
        <v>365</v>
      </c>
      <c r="KRO95" s="1239" t="s">
        <v>365</v>
      </c>
      <c r="KRP95" s="1239" t="s">
        <v>365</v>
      </c>
      <c r="KRQ95" s="1239" t="s">
        <v>365</v>
      </c>
      <c r="KRR95" s="1239" t="s">
        <v>365</v>
      </c>
      <c r="KRS95" s="1239" t="s">
        <v>365</v>
      </c>
      <c r="KRT95" s="1239" t="s">
        <v>365</v>
      </c>
      <c r="KRU95" s="1239" t="s">
        <v>365</v>
      </c>
      <c r="KRV95" s="1239" t="s">
        <v>365</v>
      </c>
      <c r="KRW95" s="1239" t="s">
        <v>365</v>
      </c>
      <c r="KRX95" s="1239" t="s">
        <v>365</v>
      </c>
      <c r="KRY95" s="1239" t="s">
        <v>365</v>
      </c>
      <c r="KRZ95" s="1239" t="s">
        <v>365</v>
      </c>
      <c r="KSA95" s="1239" t="s">
        <v>365</v>
      </c>
      <c r="KSB95" s="1239" t="s">
        <v>365</v>
      </c>
      <c r="KSC95" s="1239" t="s">
        <v>365</v>
      </c>
      <c r="KSD95" s="1239" t="s">
        <v>365</v>
      </c>
      <c r="KSE95" s="1239" t="s">
        <v>365</v>
      </c>
      <c r="KSF95" s="1239" t="s">
        <v>365</v>
      </c>
      <c r="KSG95" s="1239" t="s">
        <v>365</v>
      </c>
      <c r="KSH95" s="1239" t="s">
        <v>365</v>
      </c>
      <c r="KSI95" s="1239" t="s">
        <v>365</v>
      </c>
      <c r="KSJ95" s="1239" t="s">
        <v>365</v>
      </c>
      <c r="KSK95" s="1239" t="s">
        <v>365</v>
      </c>
      <c r="KSL95" s="1239" t="s">
        <v>365</v>
      </c>
      <c r="KSM95" s="1239" t="s">
        <v>365</v>
      </c>
      <c r="KSN95" s="1239" t="s">
        <v>365</v>
      </c>
      <c r="KSO95" s="1239" t="s">
        <v>365</v>
      </c>
      <c r="KSP95" s="1239" t="s">
        <v>365</v>
      </c>
      <c r="KSQ95" s="1239" t="s">
        <v>365</v>
      </c>
      <c r="KSR95" s="1239" t="s">
        <v>365</v>
      </c>
      <c r="KSS95" s="1239" t="s">
        <v>365</v>
      </c>
      <c r="KST95" s="1239" t="s">
        <v>365</v>
      </c>
      <c r="KSU95" s="1239" t="s">
        <v>365</v>
      </c>
      <c r="KSV95" s="1239" t="s">
        <v>365</v>
      </c>
      <c r="KSW95" s="1239" t="s">
        <v>365</v>
      </c>
      <c r="KSX95" s="1239" t="s">
        <v>365</v>
      </c>
      <c r="KSY95" s="1239" t="s">
        <v>365</v>
      </c>
      <c r="KSZ95" s="1239" t="s">
        <v>365</v>
      </c>
      <c r="KTA95" s="1239" t="s">
        <v>365</v>
      </c>
      <c r="KTB95" s="1239" t="s">
        <v>365</v>
      </c>
      <c r="KTC95" s="1239" t="s">
        <v>365</v>
      </c>
      <c r="KTD95" s="1239" t="s">
        <v>365</v>
      </c>
      <c r="KTE95" s="1239" t="s">
        <v>365</v>
      </c>
      <c r="KTF95" s="1239" t="s">
        <v>365</v>
      </c>
      <c r="KTG95" s="1239" t="s">
        <v>365</v>
      </c>
      <c r="KTH95" s="1239" t="s">
        <v>365</v>
      </c>
      <c r="KTI95" s="1239" t="s">
        <v>365</v>
      </c>
      <c r="KTJ95" s="1239" t="s">
        <v>365</v>
      </c>
      <c r="KTK95" s="1239" t="s">
        <v>365</v>
      </c>
      <c r="KTL95" s="1239" t="s">
        <v>365</v>
      </c>
      <c r="KTM95" s="1239" t="s">
        <v>365</v>
      </c>
      <c r="KTN95" s="1239" t="s">
        <v>365</v>
      </c>
      <c r="KTO95" s="1239" t="s">
        <v>365</v>
      </c>
      <c r="KTP95" s="1239" t="s">
        <v>365</v>
      </c>
      <c r="KTQ95" s="1239" t="s">
        <v>365</v>
      </c>
      <c r="KTR95" s="1239" t="s">
        <v>365</v>
      </c>
      <c r="KTS95" s="1239" t="s">
        <v>365</v>
      </c>
      <c r="KTT95" s="1239" t="s">
        <v>365</v>
      </c>
      <c r="KTU95" s="1239" t="s">
        <v>365</v>
      </c>
      <c r="KTV95" s="1239" t="s">
        <v>365</v>
      </c>
      <c r="KTW95" s="1239" t="s">
        <v>365</v>
      </c>
      <c r="KTX95" s="1239" t="s">
        <v>365</v>
      </c>
      <c r="KTY95" s="1239" t="s">
        <v>365</v>
      </c>
      <c r="KTZ95" s="1239" t="s">
        <v>365</v>
      </c>
      <c r="KUA95" s="1239" t="s">
        <v>365</v>
      </c>
      <c r="KUB95" s="1239" t="s">
        <v>365</v>
      </c>
      <c r="KUC95" s="1239" t="s">
        <v>365</v>
      </c>
      <c r="KUD95" s="1239" t="s">
        <v>365</v>
      </c>
      <c r="KUE95" s="1239" t="s">
        <v>365</v>
      </c>
      <c r="KUF95" s="1239" t="s">
        <v>365</v>
      </c>
      <c r="KUG95" s="1239" t="s">
        <v>365</v>
      </c>
      <c r="KUH95" s="1239" t="s">
        <v>365</v>
      </c>
      <c r="KUI95" s="1239" t="s">
        <v>365</v>
      </c>
      <c r="KUJ95" s="1239" t="s">
        <v>365</v>
      </c>
      <c r="KUK95" s="1239" t="s">
        <v>365</v>
      </c>
      <c r="KUL95" s="1239" t="s">
        <v>365</v>
      </c>
      <c r="KUM95" s="1239" t="s">
        <v>365</v>
      </c>
      <c r="KUN95" s="1239" t="s">
        <v>365</v>
      </c>
      <c r="KUO95" s="1239" t="s">
        <v>365</v>
      </c>
      <c r="KUP95" s="1239" t="s">
        <v>365</v>
      </c>
      <c r="KUQ95" s="1239" t="s">
        <v>365</v>
      </c>
      <c r="KUR95" s="1239" t="s">
        <v>365</v>
      </c>
      <c r="KUS95" s="1239" t="s">
        <v>365</v>
      </c>
      <c r="KUT95" s="1239" t="s">
        <v>365</v>
      </c>
      <c r="KUU95" s="1239" t="s">
        <v>365</v>
      </c>
      <c r="KUV95" s="1239" t="s">
        <v>365</v>
      </c>
      <c r="KUW95" s="1239" t="s">
        <v>365</v>
      </c>
      <c r="KUX95" s="1239" t="s">
        <v>365</v>
      </c>
      <c r="KUY95" s="1239" t="s">
        <v>365</v>
      </c>
      <c r="KUZ95" s="1239" t="s">
        <v>365</v>
      </c>
      <c r="KVA95" s="1239" t="s">
        <v>365</v>
      </c>
      <c r="KVB95" s="1239" t="s">
        <v>365</v>
      </c>
      <c r="KVC95" s="1239" t="s">
        <v>365</v>
      </c>
      <c r="KVD95" s="1239" t="s">
        <v>365</v>
      </c>
      <c r="KVE95" s="1239" t="s">
        <v>365</v>
      </c>
      <c r="KVF95" s="1239" t="s">
        <v>365</v>
      </c>
      <c r="KVG95" s="1239" t="s">
        <v>365</v>
      </c>
      <c r="KVH95" s="1239" t="s">
        <v>365</v>
      </c>
      <c r="KVI95" s="1239" t="s">
        <v>365</v>
      </c>
      <c r="KVJ95" s="1239" t="s">
        <v>365</v>
      </c>
      <c r="KVK95" s="1239" t="s">
        <v>365</v>
      </c>
      <c r="KVL95" s="1239" t="s">
        <v>365</v>
      </c>
      <c r="KVM95" s="1239" t="s">
        <v>365</v>
      </c>
      <c r="KVN95" s="1239" t="s">
        <v>365</v>
      </c>
      <c r="KVO95" s="1239" t="s">
        <v>365</v>
      </c>
      <c r="KVP95" s="1239" t="s">
        <v>365</v>
      </c>
      <c r="KVQ95" s="1239" t="s">
        <v>365</v>
      </c>
      <c r="KVR95" s="1239" t="s">
        <v>365</v>
      </c>
      <c r="KVS95" s="1239" t="s">
        <v>365</v>
      </c>
      <c r="KVT95" s="1239" t="s">
        <v>365</v>
      </c>
      <c r="KVU95" s="1239" t="s">
        <v>365</v>
      </c>
      <c r="KVV95" s="1239" t="s">
        <v>365</v>
      </c>
      <c r="KVW95" s="1239" t="s">
        <v>365</v>
      </c>
      <c r="KVX95" s="1239" t="s">
        <v>365</v>
      </c>
      <c r="KVY95" s="1239" t="s">
        <v>365</v>
      </c>
      <c r="KVZ95" s="1239" t="s">
        <v>365</v>
      </c>
      <c r="KWA95" s="1239" t="s">
        <v>365</v>
      </c>
      <c r="KWB95" s="1239" t="s">
        <v>365</v>
      </c>
      <c r="KWC95" s="1239" t="s">
        <v>365</v>
      </c>
      <c r="KWD95" s="1239" t="s">
        <v>365</v>
      </c>
      <c r="KWE95" s="1239" t="s">
        <v>365</v>
      </c>
      <c r="KWF95" s="1239" t="s">
        <v>365</v>
      </c>
      <c r="KWG95" s="1239" t="s">
        <v>365</v>
      </c>
      <c r="KWH95" s="1239" t="s">
        <v>365</v>
      </c>
      <c r="KWI95" s="1239" t="s">
        <v>365</v>
      </c>
      <c r="KWJ95" s="1239" t="s">
        <v>365</v>
      </c>
      <c r="KWK95" s="1239" t="s">
        <v>365</v>
      </c>
      <c r="KWL95" s="1239" t="s">
        <v>365</v>
      </c>
      <c r="KWM95" s="1239" t="s">
        <v>365</v>
      </c>
      <c r="KWN95" s="1239" t="s">
        <v>365</v>
      </c>
      <c r="KWO95" s="1239" t="s">
        <v>365</v>
      </c>
      <c r="KWP95" s="1239" t="s">
        <v>365</v>
      </c>
      <c r="KWQ95" s="1239" t="s">
        <v>365</v>
      </c>
      <c r="KWR95" s="1239" t="s">
        <v>365</v>
      </c>
      <c r="KWS95" s="1239" t="s">
        <v>365</v>
      </c>
      <c r="KWT95" s="1239" t="s">
        <v>365</v>
      </c>
      <c r="KWU95" s="1239" t="s">
        <v>365</v>
      </c>
      <c r="KWV95" s="1239" t="s">
        <v>365</v>
      </c>
      <c r="KWW95" s="1239" t="s">
        <v>365</v>
      </c>
      <c r="KWX95" s="1239" t="s">
        <v>365</v>
      </c>
      <c r="KWY95" s="1239" t="s">
        <v>365</v>
      </c>
      <c r="KWZ95" s="1239" t="s">
        <v>365</v>
      </c>
      <c r="KXA95" s="1239" t="s">
        <v>365</v>
      </c>
      <c r="KXB95" s="1239" t="s">
        <v>365</v>
      </c>
      <c r="KXC95" s="1239" t="s">
        <v>365</v>
      </c>
      <c r="KXD95" s="1239" t="s">
        <v>365</v>
      </c>
      <c r="KXE95" s="1239" t="s">
        <v>365</v>
      </c>
      <c r="KXF95" s="1239" t="s">
        <v>365</v>
      </c>
      <c r="KXG95" s="1239" t="s">
        <v>365</v>
      </c>
      <c r="KXH95" s="1239" t="s">
        <v>365</v>
      </c>
      <c r="KXI95" s="1239" t="s">
        <v>365</v>
      </c>
      <c r="KXJ95" s="1239" t="s">
        <v>365</v>
      </c>
      <c r="KXK95" s="1239" t="s">
        <v>365</v>
      </c>
      <c r="KXL95" s="1239" t="s">
        <v>365</v>
      </c>
      <c r="KXM95" s="1239" t="s">
        <v>365</v>
      </c>
      <c r="KXN95" s="1239" t="s">
        <v>365</v>
      </c>
      <c r="KXO95" s="1239" t="s">
        <v>365</v>
      </c>
      <c r="KXP95" s="1239" t="s">
        <v>365</v>
      </c>
      <c r="KXQ95" s="1239" t="s">
        <v>365</v>
      </c>
      <c r="KXR95" s="1239" t="s">
        <v>365</v>
      </c>
      <c r="KXS95" s="1239" t="s">
        <v>365</v>
      </c>
      <c r="KXT95" s="1239" t="s">
        <v>365</v>
      </c>
      <c r="KXU95" s="1239" t="s">
        <v>365</v>
      </c>
      <c r="KXV95" s="1239" t="s">
        <v>365</v>
      </c>
      <c r="KXW95" s="1239" t="s">
        <v>365</v>
      </c>
      <c r="KXX95" s="1239" t="s">
        <v>365</v>
      </c>
      <c r="KXY95" s="1239" t="s">
        <v>365</v>
      </c>
      <c r="KXZ95" s="1239" t="s">
        <v>365</v>
      </c>
      <c r="KYA95" s="1239" t="s">
        <v>365</v>
      </c>
      <c r="KYB95" s="1239" t="s">
        <v>365</v>
      </c>
      <c r="KYC95" s="1239" t="s">
        <v>365</v>
      </c>
      <c r="KYD95" s="1239" t="s">
        <v>365</v>
      </c>
      <c r="KYE95" s="1239" t="s">
        <v>365</v>
      </c>
      <c r="KYF95" s="1239" t="s">
        <v>365</v>
      </c>
      <c r="KYG95" s="1239" t="s">
        <v>365</v>
      </c>
      <c r="KYH95" s="1239" t="s">
        <v>365</v>
      </c>
      <c r="KYI95" s="1239" t="s">
        <v>365</v>
      </c>
      <c r="KYJ95" s="1239" t="s">
        <v>365</v>
      </c>
      <c r="KYK95" s="1239" t="s">
        <v>365</v>
      </c>
      <c r="KYL95" s="1239" t="s">
        <v>365</v>
      </c>
      <c r="KYM95" s="1239" t="s">
        <v>365</v>
      </c>
      <c r="KYN95" s="1239" t="s">
        <v>365</v>
      </c>
      <c r="KYO95" s="1239" t="s">
        <v>365</v>
      </c>
      <c r="KYP95" s="1239" t="s">
        <v>365</v>
      </c>
      <c r="KYQ95" s="1239" t="s">
        <v>365</v>
      </c>
      <c r="KYR95" s="1239" t="s">
        <v>365</v>
      </c>
      <c r="KYS95" s="1239" t="s">
        <v>365</v>
      </c>
      <c r="KYT95" s="1239" t="s">
        <v>365</v>
      </c>
      <c r="KYU95" s="1239" t="s">
        <v>365</v>
      </c>
      <c r="KYV95" s="1239" t="s">
        <v>365</v>
      </c>
      <c r="KYW95" s="1239" t="s">
        <v>365</v>
      </c>
      <c r="KYX95" s="1239" t="s">
        <v>365</v>
      </c>
      <c r="KYY95" s="1239" t="s">
        <v>365</v>
      </c>
      <c r="KYZ95" s="1239" t="s">
        <v>365</v>
      </c>
      <c r="KZA95" s="1239" t="s">
        <v>365</v>
      </c>
      <c r="KZB95" s="1239" t="s">
        <v>365</v>
      </c>
      <c r="KZC95" s="1239" t="s">
        <v>365</v>
      </c>
      <c r="KZD95" s="1239" t="s">
        <v>365</v>
      </c>
      <c r="KZE95" s="1239" t="s">
        <v>365</v>
      </c>
      <c r="KZF95" s="1239" t="s">
        <v>365</v>
      </c>
      <c r="KZG95" s="1239" t="s">
        <v>365</v>
      </c>
      <c r="KZH95" s="1239" t="s">
        <v>365</v>
      </c>
      <c r="KZI95" s="1239" t="s">
        <v>365</v>
      </c>
      <c r="KZJ95" s="1239" t="s">
        <v>365</v>
      </c>
      <c r="KZK95" s="1239" t="s">
        <v>365</v>
      </c>
      <c r="KZL95" s="1239" t="s">
        <v>365</v>
      </c>
      <c r="KZM95" s="1239" t="s">
        <v>365</v>
      </c>
      <c r="KZN95" s="1239" t="s">
        <v>365</v>
      </c>
      <c r="KZO95" s="1239" t="s">
        <v>365</v>
      </c>
      <c r="KZP95" s="1239" t="s">
        <v>365</v>
      </c>
      <c r="KZQ95" s="1239" t="s">
        <v>365</v>
      </c>
      <c r="KZR95" s="1239" t="s">
        <v>365</v>
      </c>
      <c r="KZS95" s="1239" t="s">
        <v>365</v>
      </c>
      <c r="KZT95" s="1239" t="s">
        <v>365</v>
      </c>
      <c r="KZU95" s="1239" t="s">
        <v>365</v>
      </c>
      <c r="KZV95" s="1239" t="s">
        <v>365</v>
      </c>
      <c r="KZW95" s="1239" t="s">
        <v>365</v>
      </c>
      <c r="KZX95" s="1239" t="s">
        <v>365</v>
      </c>
      <c r="KZY95" s="1239" t="s">
        <v>365</v>
      </c>
      <c r="KZZ95" s="1239" t="s">
        <v>365</v>
      </c>
      <c r="LAA95" s="1239" t="s">
        <v>365</v>
      </c>
      <c r="LAB95" s="1239" t="s">
        <v>365</v>
      </c>
      <c r="LAC95" s="1239" t="s">
        <v>365</v>
      </c>
      <c r="LAD95" s="1239" t="s">
        <v>365</v>
      </c>
      <c r="LAE95" s="1239" t="s">
        <v>365</v>
      </c>
      <c r="LAF95" s="1239" t="s">
        <v>365</v>
      </c>
      <c r="LAG95" s="1239" t="s">
        <v>365</v>
      </c>
      <c r="LAH95" s="1239" t="s">
        <v>365</v>
      </c>
      <c r="LAI95" s="1239" t="s">
        <v>365</v>
      </c>
      <c r="LAJ95" s="1239" t="s">
        <v>365</v>
      </c>
      <c r="LAK95" s="1239" t="s">
        <v>365</v>
      </c>
      <c r="LAL95" s="1239" t="s">
        <v>365</v>
      </c>
      <c r="LAM95" s="1239" t="s">
        <v>365</v>
      </c>
      <c r="LAN95" s="1239" t="s">
        <v>365</v>
      </c>
      <c r="LAO95" s="1239" t="s">
        <v>365</v>
      </c>
      <c r="LAP95" s="1239" t="s">
        <v>365</v>
      </c>
      <c r="LAQ95" s="1239" t="s">
        <v>365</v>
      </c>
      <c r="LAR95" s="1239" t="s">
        <v>365</v>
      </c>
      <c r="LAS95" s="1239" t="s">
        <v>365</v>
      </c>
      <c r="LAT95" s="1239" t="s">
        <v>365</v>
      </c>
      <c r="LAU95" s="1239" t="s">
        <v>365</v>
      </c>
      <c r="LAV95" s="1239" t="s">
        <v>365</v>
      </c>
      <c r="LAW95" s="1239" t="s">
        <v>365</v>
      </c>
      <c r="LAX95" s="1239" t="s">
        <v>365</v>
      </c>
      <c r="LAY95" s="1239" t="s">
        <v>365</v>
      </c>
      <c r="LAZ95" s="1239" t="s">
        <v>365</v>
      </c>
      <c r="LBA95" s="1239" t="s">
        <v>365</v>
      </c>
      <c r="LBB95" s="1239" t="s">
        <v>365</v>
      </c>
      <c r="LBC95" s="1239" t="s">
        <v>365</v>
      </c>
      <c r="LBD95" s="1239" t="s">
        <v>365</v>
      </c>
      <c r="LBE95" s="1239" t="s">
        <v>365</v>
      </c>
      <c r="LBF95" s="1239" t="s">
        <v>365</v>
      </c>
      <c r="LBG95" s="1239" t="s">
        <v>365</v>
      </c>
      <c r="LBH95" s="1239" t="s">
        <v>365</v>
      </c>
      <c r="LBI95" s="1239" t="s">
        <v>365</v>
      </c>
      <c r="LBJ95" s="1239" t="s">
        <v>365</v>
      </c>
      <c r="LBK95" s="1239" t="s">
        <v>365</v>
      </c>
      <c r="LBL95" s="1239" t="s">
        <v>365</v>
      </c>
      <c r="LBM95" s="1239" t="s">
        <v>365</v>
      </c>
      <c r="LBN95" s="1239" t="s">
        <v>365</v>
      </c>
      <c r="LBO95" s="1239" t="s">
        <v>365</v>
      </c>
      <c r="LBP95" s="1239" t="s">
        <v>365</v>
      </c>
      <c r="LBQ95" s="1239" t="s">
        <v>365</v>
      </c>
      <c r="LBR95" s="1239" t="s">
        <v>365</v>
      </c>
      <c r="LBS95" s="1239" t="s">
        <v>365</v>
      </c>
      <c r="LBT95" s="1239" t="s">
        <v>365</v>
      </c>
      <c r="LBU95" s="1239" t="s">
        <v>365</v>
      </c>
      <c r="LBV95" s="1239" t="s">
        <v>365</v>
      </c>
      <c r="LBW95" s="1239" t="s">
        <v>365</v>
      </c>
      <c r="LBX95" s="1239" t="s">
        <v>365</v>
      </c>
      <c r="LBY95" s="1239" t="s">
        <v>365</v>
      </c>
      <c r="LBZ95" s="1239" t="s">
        <v>365</v>
      </c>
      <c r="LCA95" s="1239" t="s">
        <v>365</v>
      </c>
      <c r="LCB95" s="1239" t="s">
        <v>365</v>
      </c>
      <c r="LCC95" s="1239" t="s">
        <v>365</v>
      </c>
      <c r="LCD95" s="1239" t="s">
        <v>365</v>
      </c>
      <c r="LCE95" s="1239" t="s">
        <v>365</v>
      </c>
      <c r="LCF95" s="1239" t="s">
        <v>365</v>
      </c>
      <c r="LCG95" s="1239" t="s">
        <v>365</v>
      </c>
      <c r="LCH95" s="1239" t="s">
        <v>365</v>
      </c>
      <c r="LCI95" s="1239" t="s">
        <v>365</v>
      </c>
      <c r="LCJ95" s="1239" t="s">
        <v>365</v>
      </c>
      <c r="LCK95" s="1239" t="s">
        <v>365</v>
      </c>
      <c r="LCL95" s="1239" t="s">
        <v>365</v>
      </c>
      <c r="LCM95" s="1239" t="s">
        <v>365</v>
      </c>
      <c r="LCN95" s="1239" t="s">
        <v>365</v>
      </c>
      <c r="LCO95" s="1239" t="s">
        <v>365</v>
      </c>
      <c r="LCP95" s="1239" t="s">
        <v>365</v>
      </c>
      <c r="LCQ95" s="1239" t="s">
        <v>365</v>
      </c>
      <c r="LCR95" s="1239" t="s">
        <v>365</v>
      </c>
      <c r="LCS95" s="1239" t="s">
        <v>365</v>
      </c>
      <c r="LCT95" s="1239" t="s">
        <v>365</v>
      </c>
      <c r="LCU95" s="1239" t="s">
        <v>365</v>
      </c>
      <c r="LCV95" s="1239" t="s">
        <v>365</v>
      </c>
      <c r="LCW95" s="1239" t="s">
        <v>365</v>
      </c>
      <c r="LCX95" s="1239" t="s">
        <v>365</v>
      </c>
      <c r="LCY95" s="1239" t="s">
        <v>365</v>
      </c>
      <c r="LCZ95" s="1239" t="s">
        <v>365</v>
      </c>
      <c r="LDA95" s="1239" t="s">
        <v>365</v>
      </c>
      <c r="LDB95" s="1239" t="s">
        <v>365</v>
      </c>
      <c r="LDC95" s="1239" t="s">
        <v>365</v>
      </c>
      <c r="LDD95" s="1239" t="s">
        <v>365</v>
      </c>
      <c r="LDE95" s="1239" t="s">
        <v>365</v>
      </c>
      <c r="LDF95" s="1239" t="s">
        <v>365</v>
      </c>
      <c r="LDG95" s="1239" t="s">
        <v>365</v>
      </c>
      <c r="LDH95" s="1239" t="s">
        <v>365</v>
      </c>
      <c r="LDI95" s="1239" t="s">
        <v>365</v>
      </c>
      <c r="LDJ95" s="1239" t="s">
        <v>365</v>
      </c>
      <c r="LDK95" s="1239" t="s">
        <v>365</v>
      </c>
      <c r="LDL95" s="1239" t="s">
        <v>365</v>
      </c>
      <c r="LDM95" s="1239" t="s">
        <v>365</v>
      </c>
      <c r="LDN95" s="1239" t="s">
        <v>365</v>
      </c>
      <c r="LDO95" s="1239" t="s">
        <v>365</v>
      </c>
      <c r="LDP95" s="1239" t="s">
        <v>365</v>
      </c>
      <c r="LDQ95" s="1239" t="s">
        <v>365</v>
      </c>
      <c r="LDR95" s="1239" t="s">
        <v>365</v>
      </c>
      <c r="LDS95" s="1239" t="s">
        <v>365</v>
      </c>
      <c r="LDT95" s="1239" t="s">
        <v>365</v>
      </c>
      <c r="LDU95" s="1239" t="s">
        <v>365</v>
      </c>
      <c r="LDV95" s="1239" t="s">
        <v>365</v>
      </c>
      <c r="LDW95" s="1239" t="s">
        <v>365</v>
      </c>
      <c r="LDX95" s="1239" t="s">
        <v>365</v>
      </c>
      <c r="LDY95" s="1239" t="s">
        <v>365</v>
      </c>
      <c r="LDZ95" s="1239" t="s">
        <v>365</v>
      </c>
      <c r="LEA95" s="1239" t="s">
        <v>365</v>
      </c>
      <c r="LEB95" s="1239" t="s">
        <v>365</v>
      </c>
      <c r="LEC95" s="1239" t="s">
        <v>365</v>
      </c>
      <c r="LED95" s="1239" t="s">
        <v>365</v>
      </c>
      <c r="LEE95" s="1239" t="s">
        <v>365</v>
      </c>
      <c r="LEF95" s="1239" t="s">
        <v>365</v>
      </c>
      <c r="LEG95" s="1239" t="s">
        <v>365</v>
      </c>
      <c r="LEH95" s="1239" t="s">
        <v>365</v>
      </c>
      <c r="LEI95" s="1239" t="s">
        <v>365</v>
      </c>
      <c r="LEJ95" s="1239" t="s">
        <v>365</v>
      </c>
      <c r="LEK95" s="1239" t="s">
        <v>365</v>
      </c>
      <c r="LEL95" s="1239" t="s">
        <v>365</v>
      </c>
      <c r="LEM95" s="1239" t="s">
        <v>365</v>
      </c>
      <c r="LEN95" s="1239" t="s">
        <v>365</v>
      </c>
      <c r="LEO95" s="1239" t="s">
        <v>365</v>
      </c>
      <c r="LEP95" s="1239" t="s">
        <v>365</v>
      </c>
      <c r="LEQ95" s="1239" t="s">
        <v>365</v>
      </c>
      <c r="LER95" s="1239" t="s">
        <v>365</v>
      </c>
      <c r="LES95" s="1239" t="s">
        <v>365</v>
      </c>
      <c r="LET95" s="1239" t="s">
        <v>365</v>
      </c>
      <c r="LEU95" s="1239" t="s">
        <v>365</v>
      </c>
      <c r="LEV95" s="1239" t="s">
        <v>365</v>
      </c>
      <c r="LEW95" s="1239" t="s">
        <v>365</v>
      </c>
      <c r="LEX95" s="1239" t="s">
        <v>365</v>
      </c>
      <c r="LEY95" s="1239" t="s">
        <v>365</v>
      </c>
      <c r="LEZ95" s="1239" t="s">
        <v>365</v>
      </c>
      <c r="LFA95" s="1239" t="s">
        <v>365</v>
      </c>
      <c r="LFB95" s="1239" t="s">
        <v>365</v>
      </c>
      <c r="LFC95" s="1239" t="s">
        <v>365</v>
      </c>
      <c r="LFD95" s="1239" t="s">
        <v>365</v>
      </c>
      <c r="LFE95" s="1239" t="s">
        <v>365</v>
      </c>
      <c r="LFF95" s="1239" t="s">
        <v>365</v>
      </c>
      <c r="LFG95" s="1239" t="s">
        <v>365</v>
      </c>
      <c r="LFH95" s="1239" t="s">
        <v>365</v>
      </c>
      <c r="LFI95" s="1239" t="s">
        <v>365</v>
      </c>
      <c r="LFJ95" s="1239" t="s">
        <v>365</v>
      </c>
      <c r="LFK95" s="1239" t="s">
        <v>365</v>
      </c>
      <c r="LFL95" s="1239" t="s">
        <v>365</v>
      </c>
      <c r="LFM95" s="1239" t="s">
        <v>365</v>
      </c>
      <c r="LFN95" s="1239" t="s">
        <v>365</v>
      </c>
      <c r="LFO95" s="1239" t="s">
        <v>365</v>
      </c>
      <c r="LFP95" s="1239" t="s">
        <v>365</v>
      </c>
      <c r="LFQ95" s="1239" t="s">
        <v>365</v>
      </c>
      <c r="LFR95" s="1239" t="s">
        <v>365</v>
      </c>
      <c r="LFS95" s="1239" t="s">
        <v>365</v>
      </c>
      <c r="LFT95" s="1239" t="s">
        <v>365</v>
      </c>
      <c r="LFU95" s="1239" t="s">
        <v>365</v>
      </c>
      <c r="LFV95" s="1239" t="s">
        <v>365</v>
      </c>
      <c r="LFW95" s="1239" t="s">
        <v>365</v>
      </c>
      <c r="LFX95" s="1239" t="s">
        <v>365</v>
      </c>
      <c r="LFY95" s="1239" t="s">
        <v>365</v>
      </c>
      <c r="LFZ95" s="1239" t="s">
        <v>365</v>
      </c>
      <c r="LGA95" s="1239" t="s">
        <v>365</v>
      </c>
      <c r="LGB95" s="1239" t="s">
        <v>365</v>
      </c>
      <c r="LGC95" s="1239" t="s">
        <v>365</v>
      </c>
      <c r="LGD95" s="1239" t="s">
        <v>365</v>
      </c>
      <c r="LGE95" s="1239" t="s">
        <v>365</v>
      </c>
      <c r="LGF95" s="1239" t="s">
        <v>365</v>
      </c>
      <c r="LGG95" s="1239" t="s">
        <v>365</v>
      </c>
      <c r="LGH95" s="1239" t="s">
        <v>365</v>
      </c>
      <c r="LGI95" s="1239" t="s">
        <v>365</v>
      </c>
      <c r="LGJ95" s="1239" t="s">
        <v>365</v>
      </c>
      <c r="LGK95" s="1239" t="s">
        <v>365</v>
      </c>
      <c r="LGL95" s="1239" t="s">
        <v>365</v>
      </c>
      <c r="LGM95" s="1239" t="s">
        <v>365</v>
      </c>
      <c r="LGN95" s="1239" t="s">
        <v>365</v>
      </c>
      <c r="LGO95" s="1239" t="s">
        <v>365</v>
      </c>
      <c r="LGP95" s="1239" t="s">
        <v>365</v>
      </c>
      <c r="LGQ95" s="1239" t="s">
        <v>365</v>
      </c>
      <c r="LGR95" s="1239" t="s">
        <v>365</v>
      </c>
      <c r="LGS95" s="1239" t="s">
        <v>365</v>
      </c>
      <c r="LGT95" s="1239" t="s">
        <v>365</v>
      </c>
      <c r="LGU95" s="1239" t="s">
        <v>365</v>
      </c>
      <c r="LGV95" s="1239" t="s">
        <v>365</v>
      </c>
      <c r="LGW95" s="1239" t="s">
        <v>365</v>
      </c>
      <c r="LGX95" s="1239" t="s">
        <v>365</v>
      </c>
      <c r="LGY95" s="1239" t="s">
        <v>365</v>
      </c>
      <c r="LGZ95" s="1239" t="s">
        <v>365</v>
      </c>
      <c r="LHA95" s="1239" t="s">
        <v>365</v>
      </c>
      <c r="LHB95" s="1239" t="s">
        <v>365</v>
      </c>
      <c r="LHC95" s="1239" t="s">
        <v>365</v>
      </c>
      <c r="LHD95" s="1239" t="s">
        <v>365</v>
      </c>
      <c r="LHE95" s="1239" t="s">
        <v>365</v>
      </c>
      <c r="LHF95" s="1239" t="s">
        <v>365</v>
      </c>
      <c r="LHG95" s="1239" t="s">
        <v>365</v>
      </c>
      <c r="LHH95" s="1239" t="s">
        <v>365</v>
      </c>
      <c r="LHI95" s="1239" t="s">
        <v>365</v>
      </c>
      <c r="LHJ95" s="1239" t="s">
        <v>365</v>
      </c>
      <c r="LHK95" s="1239" t="s">
        <v>365</v>
      </c>
      <c r="LHL95" s="1239" t="s">
        <v>365</v>
      </c>
      <c r="LHM95" s="1239" t="s">
        <v>365</v>
      </c>
      <c r="LHN95" s="1239" t="s">
        <v>365</v>
      </c>
      <c r="LHO95" s="1239" t="s">
        <v>365</v>
      </c>
      <c r="LHP95" s="1239" t="s">
        <v>365</v>
      </c>
      <c r="LHQ95" s="1239" t="s">
        <v>365</v>
      </c>
      <c r="LHR95" s="1239" t="s">
        <v>365</v>
      </c>
      <c r="LHS95" s="1239" t="s">
        <v>365</v>
      </c>
      <c r="LHT95" s="1239" t="s">
        <v>365</v>
      </c>
      <c r="LHU95" s="1239" t="s">
        <v>365</v>
      </c>
      <c r="LHV95" s="1239" t="s">
        <v>365</v>
      </c>
      <c r="LHW95" s="1239" t="s">
        <v>365</v>
      </c>
      <c r="LHX95" s="1239" t="s">
        <v>365</v>
      </c>
      <c r="LHY95" s="1239" t="s">
        <v>365</v>
      </c>
      <c r="LHZ95" s="1239" t="s">
        <v>365</v>
      </c>
      <c r="LIA95" s="1239" t="s">
        <v>365</v>
      </c>
      <c r="LIB95" s="1239" t="s">
        <v>365</v>
      </c>
      <c r="LIC95" s="1239" t="s">
        <v>365</v>
      </c>
      <c r="LID95" s="1239" t="s">
        <v>365</v>
      </c>
      <c r="LIE95" s="1239" t="s">
        <v>365</v>
      </c>
      <c r="LIF95" s="1239" t="s">
        <v>365</v>
      </c>
      <c r="LIG95" s="1239" t="s">
        <v>365</v>
      </c>
      <c r="LIH95" s="1239" t="s">
        <v>365</v>
      </c>
      <c r="LII95" s="1239" t="s">
        <v>365</v>
      </c>
      <c r="LIJ95" s="1239" t="s">
        <v>365</v>
      </c>
      <c r="LIK95" s="1239" t="s">
        <v>365</v>
      </c>
      <c r="LIL95" s="1239" t="s">
        <v>365</v>
      </c>
      <c r="LIM95" s="1239" t="s">
        <v>365</v>
      </c>
      <c r="LIN95" s="1239" t="s">
        <v>365</v>
      </c>
      <c r="LIO95" s="1239" t="s">
        <v>365</v>
      </c>
      <c r="LIP95" s="1239" t="s">
        <v>365</v>
      </c>
      <c r="LIQ95" s="1239" t="s">
        <v>365</v>
      </c>
      <c r="LIR95" s="1239" t="s">
        <v>365</v>
      </c>
      <c r="LIS95" s="1239" t="s">
        <v>365</v>
      </c>
      <c r="LIT95" s="1239" t="s">
        <v>365</v>
      </c>
      <c r="LIU95" s="1239" t="s">
        <v>365</v>
      </c>
      <c r="LIV95" s="1239" t="s">
        <v>365</v>
      </c>
      <c r="LIW95" s="1239" t="s">
        <v>365</v>
      </c>
      <c r="LIX95" s="1239" t="s">
        <v>365</v>
      </c>
      <c r="LIY95" s="1239" t="s">
        <v>365</v>
      </c>
      <c r="LIZ95" s="1239" t="s">
        <v>365</v>
      </c>
      <c r="LJA95" s="1239" t="s">
        <v>365</v>
      </c>
      <c r="LJB95" s="1239" t="s">
        <v>365</v>
      </c>
      <c r="LJC95" s="1239" t="s">
        <v>365</v>
      </c>
      <c r="LJD95" s="1239" t="s">
        <v>365</v>
      </c>
      <c r="LJE95" s="1239" t="s">
        <v>365</v>
      </c>
      <c r="LJF95" s="1239" t="s">
        <v>365</v>
      </c>
      <c r="LJG95" s="1239" t="s">
        <v>365</v>
      </c>
      <c r="LJH95" s="1239" t="s">
        <v>365</v>
      </c>
      <c r="LJI95" s="1239" t="s">
        <v>365</v>
      </c>
      <c r="LJJ95" s="1239" t="s">
        <v>365</v>
      </c>
      <c r="LJK95" s="1239" t="s">
        <v>365</v>
      </c>
      <c r="LJL95" s="1239" t="s">
        <v>365</v>
      </c>
      <c r="LJM95" s="1239" t="s">
        <v>365</v>
      </c>
      <c r="LJN95" s="1239" t="s">
        <v>365</v>
      </c>
      <c r="LJO95" s="1239" t="s">
        <v>365</v>
      </c>
      <c r="LJP95" s="1239" t="s">
        <v>365</v>
      </c>
      <c r="LJQ95" s="1239" t="s">
        <v>365</v>
      </c>
      <c r="LJR95" s="1239" t="s">
        <v>365</v>
      </c>
      <c r="LJS95" s="1239" t="s">
        <v>365</v>
      </c>
      <c r="LJT95" s="1239" t="s">
        <v>365</v>
      </c>
      <c r="LJU95" s="1239" t="s">
        <v>365</v>
      </c>
      <c r="LJV95" s="1239" t="s">
        <v>365</v>
      </c>
      <c r="LJW95" s="1239" t="s">
        <v>365</v>
      </c>
      <c r="LJX95" s="1239" t="s">
        <v>365</v>
      </c>
      <c r="LJY95" s="1239" t="s">
        <v>365</v>
      </c>
      <c r="LJZ95" s="1239" t="s">
        <v>365</v>
      </c>
      <c r="LKA95" s="1239" t="s">
        <v>365</v>
      </c>
      <c r="LKB95" s="1239" t="s">
        <v>365</v>
      </c>
      <c r="LKC95" s="1239" t="s">
        <v>365</v>
      </c>
      <c r="LKD95" s="1239" t="s">
        <v>365</v>
      </c>
      <c r="LKE95" s="1239" t="s">
        <v>365</v>
      </c>
      <c r="LKF95" s="1239" t="s">
        <v>365</v>
      </c>
      <c r="LKG95" s="1239" t="s">
        <v>365</v>
      </c>
      <c r="LKH95" s="1239" t="s">
        <v>365</v>
      </c>
      <c r="LKI95" s="1239" t="s">
        <v>365</v>
      </c>
      <c r="LKJ95" s="1239" t="s">
        <v>365</v>
      </c>
      <c r="LKK95" s="1239" t="s">
        <v>365</v>
      </c>
      <c r="LKL95" s="1239" t="s">
        <v>365</v>
      </c>
      <c r="LKM95" s="1239" t="s">
        <v>365</v>
      </c>
      <c r="LKN95" s="1239" t="s">
        <v>365</v>
      </c>
      <c r="LKO95" s="1239" t="s">
        <v>365</v>
      </c>
      <c r="LKP95" s="1239" t="s">
        <v>365</v>
      </c>
      <c r="LKQ95" s="1239" t="s">
        <v>365</v>
      </c>
      <c r="LKR95" s="1239" t="s">
        <v>365</v>
      </c>
      <c r="LKS95" s="1239" t="s">
        <v>365</v>
      </c>
      <c r="LKT95" s="1239" t="s">
        <v>365</v>
      </c>
      <c r="LKU95" s="1239" t="s">
        <v>365</v>
      </c>
      <c r="LKV95" s="1239" t="s">
        <v>365</v>
      </c>
      <c r="LKW95" s="1239" t="s">
        <v>365</v>
      </c>
      <c r="LKX95" s="1239" t="s">
        <v>365</v>
      </c>
      <c r="LKY95" s="1239" t="s">
        <v>365</v>
      </c>
      <c r="LKZ95" s="1239" t="s">
        <v>365</v>
      </c>
      <c r="LLA95" s="1239" t="s">
        <v>365</v>
      </c>
      <c r="LLB95" s="1239" t="s">
        <v>365</v>
      </c>
      <c r="LLC95" s="1239" t="s">
        <v>365</v>
      </c>
      <c r="LLD95" s="1239" t="s">
        <v>365</v>
      </c>
      <c r="LLE95" s="1239" t="s">
        <v>365</v>
      </c>
      <c r="LLF95" s="1239" t="s">
        <v>365</v>
      </c>
      <c r="LLG95" s="1239" t="s">
        <v>365</v>
      </c>
      <c r="LLH95" s="1239" t="s">
        <v>365</v>
      </c>
      <c r="LLI95" s="1239" t="s">
        <v>365</v>
      </c>
      <c r="LLJ95" s="1239" t="s">
        <v>365</v>
      </c>
      <c r="LLK95" s="1239" t="s">
        <v>365</v>
      </c>
      <c r="LLL95" s="1239" t="s">
        <v>365</v>
      </c>
      <c r="LLM95" s="1239" t="s">
        <v>365</v>
      </c>
      <c r="LLN95" s="1239" t="s">
        <v>365</v>
      </c>
      <c r="LLO95" s="1239" t="s">
        <v>365</v>
      </c>
      <c r="LLP95" s="1239" t="s">
        <v>365</v>
      </c>
      <c r="LLQ95" s="1239" t="s">
        <v>365</v>
      </c>
      <c r="LLR95" s="1239" t="s">
        <v>365</v>
      </c>
      <c r="LLS95" s="1239" t="s">
        <v>365</v>
      </c>
      <c r="LLT95" s="1239" t="s">
        <v>365</v>
      </c>
      <c r="LLU95" s="1239" t="s">
        <v>365</v>
      </c>
      <c r="LLV95" s="1239" t="s">
        <v>365</v>
      </c>
      <c r="LLW95" s="1239" t="s">
        <v>365</v>
      </c>
      <c r="LLX95" s="1239" t="s">
        <v>365</v>
      </c>
      <c r="LLY95" s="1239" t="s">
        <v>365</v>
      </c>
      <c r="LLZ95" s="1239" t="s">
        <v>365</v>
      </c>
      <c r="LMA95" s="1239" t="s">
        <v>365</v>
      </c>
      <c r="LMB95" s="1239" t="s">
        <v>365</v>
      </c>
      <c r="LMC95" s="1239" t="s">
        <v>365</v>
      </c>
      <c r="LMD95" s="1239" t="s">
        <v>365</v>
      </c>
      <c r="LME95" s="1239" t="s">
        <v>365</v>
      </c>
      <c r="LMF95" s="1239" t="s">
        <v>365</v>
      </c>
      <c r="LMG95" s="1239" t="s">
        <v>365</v>
      </c>
      <c r="LMH95" s="1239" t="s">
        <v>365</v>
      </c>
      <c r="LMI95" s="1239" t="s">
        <v>365</v>
      </c>
      <c r="LMJ95" s="1239" t="s">
        <v>365</v>
      </c>
      <c r="LMK95" s="1239" t="s">
        <v>365</v>
      </c>
      <c r="LML95" s="1239" t="s">
        <v>365</v>
      </c>
      <c r="LMM95" s="1239" t="s">
        <v>365</v>
      </c>
      <c r="LMN95" s="1239" t="s">
        <v>365</v>
      </c>
      <c r="LMO95" s="1239" t="s">
        <v>365</v>
      </c>
      <c r="LMP95" s="1239" t="s">
        <v>365</v>
      </c>
      <c r="LMQ95" s="1239" t="s">
        <v>365</v>
      </c>
      <c r="LMR95" s="1239" t="s">
        <v>365</v>
      </c>
      <c r="LMS95" s="1239" t="s">
        <v>365</v>
      </c>
      <c r="LMT95" s="1239" t="s">
        <v>365</v>
      </c>
      <c r="LMU95" s="1239" t="s">
        <v>365</v>
      </c>
      <c r="LMV95" s="1239" t="s">
        <v>365</v>
      </c>
      <c r="LMW95" s="1239" t="s">
        <v>365</v>
      </c>
      <c r="LMX95" s="1239" t="s">
        <v>365</v>
      </c>
      <c r="LMY95" s="1239" t="s">
        <v>365</v>
      </c>
      <c r="LMZ95" s="1239" t="s">
        <v>365</v>
      </c>
      <c r="LNA95" s="1239" t="s">
        <v>365</v>
      </c>
      <c r="LNB95" s="1239" t="s">
        <v>365</v>
      </c>
      <c r="LNC95" s="1239" t="s">
        <v>365</v>
      </c>
      <c r="LND95" s="1239" t="s">
        <v>365</v>
      </c>
      <c r="LNE95" s="1239" t="s">
        <v>365</v>
      </c>
      <c r="LNF95" s="1239" t="s">
        <v>365</v>
      </c>
      <c r="LNG95" s="1239" t="s">
        <v>365</v>
      </c>
      <c r="LNH95" s="1239" t="s">
        <v>365</v>
      </c>
      <c r="LNI95" s="1239" t="s">
        <v>365</v>
      </c>
      <c r="LNJ95" s="1239" t="s">
        <v>365</v>
      </c>
      <c r="LNK95" s="1239" t="s">
        <v>365</v>
      </c>
      <c r="LNL95" s="1239" t="s">
        <v>365</v>
      </c>
      <c r="LNM95" s="1239" t="s">
        <v>365</v>
      </c>
      <c r="LNN95" s="1239" t="s">
        <v>365</v>
      </c>
      <c r="LNO95" s="1239" t="s">
        <v>365</v>
      </c>
      <c r="LNP95" s="1239" t="s">
        <v>365</v>
      </c>
      <c r="LNQ95" s="1239" t="s">
        <v>365</v>
      </c>
      <c r="LNR95" s="1239" t="s">
        <v>365</v>
      </c>
      <c r="LNS95" s="1239" t="s">
        <v>365</v>
      </c>
      <c r="LNT95" s="1239" t="s">
        <v>365</v>
      </c>
      <c r="LNU95" s="1239" t="s">
        <v>365</v>
      </c>
      <c r="LNV95" s="1239" t="s">
        <v>365</v>
      </c>
      <c r="LNW95" s="1239" t="s">
        <v>365</v>
      </c>
      <c r="LNX95" s="1239" t="s">
        <v>365</v>
      </c>
      <c r="LNY95" s="1239" t="s">
        <v>365</v>
      </c>
      <c r="LNZ95" s="1239" t="s">
        <v>365</v>
      </c>
      <c r="LOA95" s="1239" t="s">
        <v>365</v>
      </c>
      <c r="LOB95" s="1239" t="s">
        <v>365</v>
      </c>
      <c r="LOC95" s="1239" t="s">
        <v>365</v>
      </c>
      <c r="LOD95" s="1239" t="s">
        <v>365</v>
      </c>
      <c r="LOE95" s="1239" t="s">
        <v>365</v>
      </c>
      <c r="LOF95" s="1239" t="s">
        <v>365</v>
      </c>
      <c r="LOG95" s="1239" t="s">
        <v>365</v>
      </c>
      <c r="LOH95" s="1239" t="s">
        <v>365</v>
      </c>
      <c r="LOI95" s="1239" t="s">
        <v>365</v>
      </c>
      <c r="LOJ95" s="1239" t="s">
        <v>365</v>
      </c>
      <c r="LOK95" s="1239" t="s">
        <v>365</v>
      </c>
      <c r="LOL95" s="1239" t="s">
        <v>365</v>
      </c>
      <c r="LOM95" s="1239" t="s">
        <v>365</v>
      </c>
      <c r="LON95" s="1239" t="s">
        <v>365</v>
      </c>
      <c r="LOO95" s="1239" t="s">
        <v>365</v>
      </c>
      <c r="LOP95" s="1239" t="s">
        <v>365</v>
      </c>
      <c r="LOQ95" s="1239" t="s">
        <v>365</v>
      </c>
      <c r="LOR95" s="1239" t="s">
        <v>365</v>
      </c>
      <c r="LOS95" s="1239" t="s">
        <v>365</v>
      </c>
      <c r="LOT95" s="1239" t="s">
        <v>365</v>
      </c>
      <c r="LOU95" s="1239" t="s">
        <v>365</v>
      </c>
      <c r="LOV95" s="1239" t="s">
        <v>365</v>
      </c>
      <c r="LOW95" s="1239" t="s">
        <v>365</v>
      </c>
      <c r="LOX95" s="1239" t="s">
        <v>365</v>
      </c>
      <c r="LOY95" s="1239" t="s">
        <v>365</v>
      </c>
      <c r="LOZ95" s="1239" t="s">
        <v>365</v>
      </c>
      <c r="LPA95" s="1239" t="s">
        <v>365</v>
      </c>
      <c r="LPB95" s="1239" t="s">
        <v>365</v>
      </c>
      <c r="LPC95" s="1239" t="s">
        <v>365</v>
      </c>
      <c r="LPD95" s="1239" t="s">
        <v>365</v>
      </c>
      <c r="LPE95" s="1239" t="s">
        <v>365</v>
      </c>
      <c r="LPF95" s="1239" t="s">
        <v>365</v>
      </c>
      <c r="LPG95" s="1239" t="s">
        <v>365</v>
      </c>
      <c r="LPH95" s="1239" t="s">
        <v>365</v>
      </c>
      <c r="LPI95" s="1239" t="s">
        <v>365</v>
      </c>
      <c r="LPJ95" s="1239" t="s">
        <v>365</v>
      </c>
      <c r="LPK95" s="1239" t="s">
        <v>365</v>
      </c>
      <c r="LPL95" s="1239" t="s">
        <v>365</v>
      </c>
      <c r="LPM95" s="1239" t="s">
        <v>365</v>
      </c>
      <c r="LPN95" s="1239" t="s">
        <v>365</v>
      </c>
      <c r="LPO95" s="1239" t="s">
        <v>365</v>
      </c>
      <c r="LPP95" s="1239" t="s">
        <v>365</v>
      </c>
      <c r="LPQ95" s="1239" t="s">
        <v>365</v>
      </c>
      <c r="LPR95" s="1239" t="s">
        <v>365</v>
      </c>
      <c r="LPS95" s="1239" t="s">
        <v>365</v>
      </c>
      <c r="LPT95" s="1239" t="s">
        <v>365</v>
      </c>
      <c r="LPU95" s="1239" t="s">
        <v>365</v>
      </c>
      <c r="LPV95" s="1239" t="s">
        <v>365</v>
      </c>
      <c r="LPW95" s="1239" t="s">
        <v>365</v>
      </c>
      <c r="LPX95" s="1239" t="s">
        <v>365</v>
      </c>
      <c r="LPY95" s="1239" t="s">
        <v>365</v>
      </c>
      <c r="LPZ95" s="1239" t="s">
        <v>365</v>
      </c>
      <c r="LQA95" s="1239" t="s">
        <v>365</v>
      </c>
      <c r="LQB95" s="1239" t="s">
        <v>365</v>
      </c>
      <c r="LQC95" s="1239" t="s">
        <v>365</v>
      </c>
      <c r="LQD95" s="1239" t="s">
        <v>365</v>
      </c>
      <c r="LQE95" s="1239" t="s">
        <v>365</v>
      </c>
      <c r="LQF95" s="1239" t="s">
        <v>365</v>
      </c>
      <c r="LQG95" s="1239" t="s">
        <v>365</v>
      </c>
      <c r="LQH95" s="1239" t="s">
        <v>365</v>
      </c>
      <c r="LQI95" s="1239" t="s">
        <v>365</v>
      </c>
      <c r="LQJ95" s="1239" t="s">
        <v>365</v>
      </c>
      <c r="LQK95" s="1239" t="s">
        <v>365</v>
      </c>
      <c r="LQL95" s="1239" t="s">
        <v>365</v>
      </c>
      <c r="LQM95" s="1239" t="s">
        <v>365</v>
      </c>
      <c r="LQN95" s="1239" t="s">
        <v>365</v>
      </c>
      <c r="LQO95" s="1239" t="s">
        <v>365</v>
      </c>
      <c r="LQP95" s="1239" t="s">
        <v>365</v>
      </c>
      <c r="LQQ95" s="1239" t="s">
        <v>365</v>
      </c>
      <c r="LQR95" s="1239" t="s">
        <v>365</v>
      </c>
      <c r="LQS95" s="1239" t="s">
        <v>365</v>
      </c>
      <c r="LQT95" s="1239" t="s">
        <v>365</v>
      </c>
      <c r="LQU95" s="1239" t="s">
        <v>365</v>
      </c>
      <c r="LQV95" s="1239" t="s">
        <v>365</v>
      </c>
      <c r="LQW95" s="1239" t="s">
        <v>365</v>
      </c>
      <c r="LQX95" s="1239" t="s">
        <v>365</v>
      </c>
      <c r="LQY95" s="1239" t="s">
        <v>365</v>
      </c>
      <c r="LQZ95" s="1239" t="s">
        <v>365</v>
      </c>
      <c r="LRA95" s="1239" t="s">
        <v>365</v>
      </c>
      <c r="LRB95" s="1239" t="s">
        <v>365</v>
      </c>
      <c r="LRC95" s="1239" t="s">
        <v>365</v>
      </c>
      <c r="LRD95" s="1239" t="s">
        <v>365</v>
      </c>
      <c r="LRE95" s="1239" t="s">
        <v>365</v>
      </c>
      <c r="LRF95" s="1239" t="s">
        <v>365</v>
      </c>
      <c r="LRG95" s="1239" t="s">
        <v>365</v>
      </c>
      <c r="LRH95" s="1239" t="s">
        <v>365</v>
      </c>
      <c r="LRI95" s="1239" t="s">
        <v>365</v>
      </c>
      <c r="LRJ95" s="1239" t="s">
        <v>365</v>
      </c>
      <c r="LRK95" s="1239" t="s">
        <v>365</v>
      </c>
      <c r="LRL95" s="1239" t="s">
        <v>365</v>
      </c>
      <c r="LRM95" s="1239" t="s">
        <v>365</v>
      </c>
      <c r="LRN95" s="1239" t="s">
        <v>365</v>
      </c>
      <c r="LRO95" s="1239" t="s">
        <v>365</v>
      </c>
      <c r="LRP95" s="1239" t="s">
        <v>365</v>
      </c>
      <c r="LRQ95" s="1239" t="s">
        <v>365</v>
      </c>
      <c r="LRR95" s="1239" t="s">
        <v>365</v>
      </c>
      <c r="LRS95" s="1239" t="s">
        <v>365</v>
      </c>
      <c r="LRT95" s="1239" t="s">
        <v>365</v>
      </c>
      <c r="LRU95" s="1239" t="s">
        <v>365</v>
      </c>
      <c r="LRV95" s="1239" t="s">
        <v>365</v>
      </c>
      <c r="LRW95" s="1239" t="s">
        <v>365</v>
      </c>
      <c r="LRX95" s="1239" t="s">
        <v>365</v>
      </c>
      <c r="LRY95" s="1239" t="s">
        <v>365</v>
      </c>
      <c r="LRZ95" s="1239" t="s">
        <v>365</v>
      </c>
      <c r="LSA95" s="1239" t="s">
        <v>365</v>
      </c>
      <c r="LSB95" s="1239" t="s">
        <v>365</v>
      </c>
      <c r="LSC95" s="1239" t="s">
        <v>365</v>
      </c>
      <c r="LSD95" s="1239" t="s">
        <v>365</v>
      </c>
      <c r="LSE95" s="1239" t="s">
        <v>365</v>
      </c>
      <c r="LSF95" s="1239" t="s">
        <v>365</v>
      </c>
      <c r="LSG95" s="1239" t="s">
        <v>365</v>
      </c>
      <c r="LSH95" s="1239" t="s">
        <v>365</v>
      </c>
      <c r="LSI95" s="1239" t="s">
        <v>365</v>
      </c>
      <c r="LSJ95" s="1239" t="s">
        <v>365</v>
      </c>
      <c r="LSK95" s="1239" t="s">
        <v>365</v>
      </c>
      <c r="LSL95" s="1239" t="s">
        <v>365</v>
      </c>
      <c r="LSM95" s="1239" t="s">
        <v>365</v>
      </c>
      <c r="LSN95" s="1239" t="s">
        <v>365</v>
      </c>
      <c r="LSO95" s="1239" t="s">
        <v>365</v>
      </c>
      <c r="LSP95" s="1239" t="s">
        <v>365</v>
      </c>
      <c r="LSQ95" s="1239" t="s">
        <v>365</v>
      </c>
      <c r="LSR95" s="1239" t="s">
        <v>365</v>
      </c>
      <c r="LSS95" s="1239" t="s">
        <v>365</v>
      </c>
      <c r="LST95" s="1239" t="s">
        <v>365</v>
      </c>
      <c r="LSU95" s="1239" t="s">
        <v>365</v>
      </c>
      <c r="LSV95" s="1239" t="s">
        <v>365</v>
      </c>
      <c r="LSW95" s="1239" t="s">
        <v>365</v>
      </c>
      <c r="LSX95" s="1239" t="s">
        <v>365</v>
      </c>
      <c r="LSY95" s="1239" t="s">
        <v>365</v>
      </c>
      <c r="LSZ95" s="1239" t="s">
        <v>365</v>
      </c>
      <c r="LTA95" s="1239" t="s">
        <v>365</v>
      </c>
      <c r="LTB95" s="1239" t="s">
        <v>365</v>
      </c>
      <c r="LTC95" s="1239" t="s">
        <v>365</v>
      </c>
      <c r="LTD95" s="1239" t="s">
        <v>365</v>
      </c>
      <c r="LTE95" s="1239" t="s">
        <v>365</v>
      </c>
      <c r="LTF95" s="1239" t="s">
        <v>365</v>
      </c>
      <c r="LTG95" s="1239" t="s">
        <v>365</v>
      </c>
      <c r="LTH95" s="1239" t="s">
        <v>365</v>
      </c>
      <c r="LTI95" s="1239" t="s">
        <v>365</v>
      </c>
      <c r="LTJ95" s="1239" t="s">
        <v>365</v>
      </c>
      <c r="LTK95" s="1239" t="s">
        <v>365</v>
      </c>
      <c r="LTL95" s="1239" t="s">
        <v>365</v>
      </c>
      <c r="LTM95" s="1239" t="s">
        <v>365</v>
      </c>
      <c r="LTN95" s="1239" t="s">
        <v>365</v>
      </c>
      <c r="LTO95" s="1239" t="s">
        <v>365</v>
      </c>
      <c r="LTP95" s="1239" t="s">
        <v>365</v>
      </c>
      <c r="LTQ95" s="1239" t="s">
        <v>365</v>
      </c>
      <c r="LTR95" s="1239" t="s">
        <v>365</v>
      </c>
      <c r="LTS95" s="1239" t="s">
        <v>365</v>
      </c>
      <c r="LTT95" s="1239" t="s">
        <v>365</v>
      </c>
      <c r="LTU95" s="1239" t="s">
        <v>365</v>
      </c>
      <c r="LTV95" s="1239" t="s">
        <v>365</v>
      </c>
      <c r="LTW95" s="1239" t="s">
        <v>365</v>
      </c>
      <c r="LTX95" s="1239" t="s">
        <v>365</v>
      </c>
      <c r="LTY95" s="1239" t="s">
        <v>365</v>
      </c>
      <c r="LTZ95" s="1239" t="s">
        <v>365</v>
      </c>
      <c r="LUA95" s="1239" t="s">
        <v>365</v>
      </c>
      <c r="LUB95" s="1239" t="s">
        <v>365</v>
      </c>
      <c r="LUC95" s="1239" t="s">
        <v>365</v>
      </c>
      <c r="LUD95" s="1239" t="s">
        <v>365</v>
      </c>
      <c r="LUE95" s="1239" t="s">
        <v>365</v>
      </c>
      <c r="LUF95" s="1239" t="s">
        <v>365</v>
      </c>
      <c r="LUG95" s="1239" t="s">
        <v>365</v>
      </c>
      <c r="LUH95" s="1239" t="s">
        <v>365</v>
      </c>
      <c r="LUI95" s="1239" t="s">
        <v>365</v>
      </c>
      <c r="LUJ95" s="1239" t="s">
        <v>365</v>
      </c>
      <c r="LUK95" s="1239" t="s">
        <v>365</v>
      </c>
      <c r="LUL95" s="1239" t="s">
        <v>365</v>
      </c>
      <c r="LUM95" s="1239" t="s">
        <v>365</v>
      </c>
      <c r="LUN95" s="1239" t="s">
        <v>365</v>
      </c>
      <c r="LUO95" s="1239" t="s">
        <v>365</v>
      </c>
      <c r="LUP95" s="1239" t="s">
        <v>365</v>
      </c>
      <c r="LUQ95" s="1239" t="s">
        <v>365</v>
      </c>
      <c r="LUR95" s="1239" t="s">
        <v>365</v>
      </c>
      <c r="LUS95" s="1239" t="s">
        <v>365</v>
      </c>
      <c r="LUT95" s="1239" t="s">
        <v>365</v>
      </c>
      <c r="LUU95" s="1239" t="s">
        <v>365</v>
      </c>
      <c r="LUV95" s="1239" t="s">
        <v>365</v>
      </c>
      <c r="LUW95" s="1239" t="s">
        <v>365</v>
      </c>
      <c r="LUX95" s="1239" t="s">
        <v>365</v>
      </c>
      <c r="LUY95" s="1239" t="s">
        <v>365</v>
      </c>
      <c r="LUZ95" s="1239" t="s">
        <v>365</v>
      </c>
      <c r="LVA95" s="1239" t="s">
        <v>365</v>
      </c>
      <c r="LVB95" s="1239" t="s">
        <v>365</v>
      </c>
      <c r="LVC95" s="1239" t="s">
        <v>365</v>
      </c>
      <c r="LVD95" s="1239" t="s">
        <v>365</v>
      </c>
      <c r="LVE95" s="1239" t="s">
        <v>365</v>
      </c>
      <c r="LVF95" s="1239" t="s">
        <v>365</v>
      </c>
      <c r="LVG95" s="1239" t="s">
        <v>365</v>
      </c>
      <c r="LVH95" s="1239" t="s">
        <v>365</v>
      </c>
      <c r="LVI95" s="1239" t="s">
        <v>365</v>
      </c>
      <c r="LVJ95" s="1239" t="s">
        <v>365</v>
      </c>
      <c r="LVK95" s="1239" t="s">
        <v>365</v>
      </c>
      <c r="LVL95" s="1239" t="s">
        <v>365</v>
      </c>
      <c r="LVM95" s="1239" t="s">
        <v>365</v>
      </c>
      <c r="LVN95" s="1239" t="s">
        <v>365</v>
      </c>
      <c r="LVO95" s="1239" t="s">
        <v>365</v>
      </c>
      <c r="LVP95" s="1239" t="s">
        <v>365</v>
      </c>
      <c r="LVQ95" s="1239" t="s">
        <v>365</v>
      </c>
      <c r="LVR95" s="1239" t="s">
        <v>365</v>
      </c>
      <c r="LVS95" s="1239" t="s">
        <v>365</v>
      </c>
      <c r="LVT95" s="1239" t="s">
        <v>365</v>
      </c>
      <c r="LVU95" s="1239" t="s">
        <v>365</v>
      </c>
      <c r="LVV95" s="1239" t="s">
        <v>365</v>
      </c>
      <c r="LVW95" s="1239" t="s">
        <v>365</v>
      </c>
      <c r="LVX95" s="1239" t="s">
        <v>365</v>
      </c>
      <c r="LVY95" s="1239" t="s">
        <v>365</v>
      </c>
      <c r="LVZ95" s="1239" t="s">
        <v>365</v>
      </c>
      <c r="LWA95" s="1239" t="s">
        <v>365</v>
      </c>
      <c r="LWB95" s="1239" t="s">
        <v>365</v>
      </c>
      <c r="LWC95" s="1239" t="s">
        <v>365</v>
      </c>
      <c r="LWD95" s="1239" t="s">
        <v>365</v>
      </c>
      <c r="LWE95" s="1239" t="s">
        <v>365</v>
      </c>
      <c r="LWF95" s="1239" t="s">
        <v>365</v>
      </c>
      <c r="LWG95" s="1239" t="s">
        <v>365</v>
      </c>
      <c r="LWH95" s="1239" t="s">
        <v>365</v>
      </c>
      <c r="LWI95" s="1239" t="s">
        <v>365</v>
      </c>
      <c r="LWJ95" s="1239" t="s">
        <v>365</v>
      </c>
      <c r="LWK95" s="1239" t="s">
        <v>365</v>
      </c>
      <c r="LWL95" s="1239" t="s">
        <v>365</v>
      </c>
      <c r="LWM95" s="1239" t="s">
        <v>365</v>
      </c>
      <c r="LWN95" s="1239" t="s">
        <v>365</v>
      </c>
      <c r="LWO95" s="1239" t="s">
        <v>365</v>
      </c>
      <c r="LWP95" s="1239" t="s">
        <v>365</v>
      </c>
      <c r="LWQ95" s="1239" t="s">
        <v>365</v>
      </c>
      <c r="LWR95" s="1239" t="s">
        <v>365</v>
      </c>
      <c r="LWS95" s="1239" t="s">
        <v>365</v>
      </c>
      <c r="LWT95" s="1239" t="s">
        <v>365</v>
      </c>
      <c r="LWU95" s="1239" t="s">
        <v>365</v>
      </c>
      <c r="LWV95" s="1239" t="s">
        <v>365</v>
      </c>
      <c r="LWW95" s="1239" t="s">
        <v>365</v>
      </c>
      <c r="LWX95" s="1239" t="s">
        <v>365</v>
      </c>
      <c r="LWY95" s="1239" t="s">
        <v>365</v>
      </c>
      <c r="LWZ95" s="1239" t="s">
        <v>365</v>
      </c>
      <c r="LXA95" s="1239" t="s">
        <v>365</v>
      </c>
      <c r="LXB95" s="1239" t="s">
        <v>365</v>
      </c>
      <c r="LXC95" s="1239" t="s">
        <v>365</v>
      </c>
      <c r="LXD95" s="1239" t="s">
        <v>365</v>
      </c>
      <c r="LXE95" s="1239" t="s">
        <v>365</v>
      </c>
      <c r="LXF95" s="1239" t="s">
        <v>365</v>
      </c>
      <c r="LXG95" s="1239" t="s">
        <v>365</v>
      </c>
      <c r="LXH95" s="1239" t="s">
        <v>365</v>
      </c>
      <c r="LXI95" s="1239" t="s">
        <v>365</v>
      </c>
      <c r="LXJ95" s="1239" t="s">
        <v>365</v>
      </c>
      <c r="LXK95" s="1239" t="s">
        <v>365</v>
      </c>
      <c r="LXL95" s="1239" t="s">
        <v>365</v>
      </c>
      <c r="LXM95" s="1239" t="s">
        <v>365</v>
      </c>
      <c r="LXN95" s="1239" t="s">
        <v>365</v>
      </c>
      <c r="LXO95" s="1239" t="s">
        <v>365</v>
      </c>
      <c r="LXP95" s="1239" t="s">
        <v>365</v>
      </c>
      <c r="LXQ95" s="1239" t="s">
        <v>365</v>
      </c>
      <c r="LXR95" s="1239" t="s">
        <v>365</v>
      </c>
      <c r="LXS95" s="1239" t="s">
        <v>365</v>
      </c>
      <c r="LXT95" s="1239" t="s">
        <v>365</v>
      </c>
      <c r="LXU95" s="1239" t="s">
        <v>365</v>
      </c>
      <c r="LXV95" s="1239" t="s">
        <v>365</v>
      </c>
      <c r="LXW95" s="1239" t="s">
        <v>365</v>
      </c>
      <c r="LXX95" s="1239" t="s">
        <v>365</v>
      </c>
      <c r="LXY95" s="1239" t="s">
        <v>365</v>
      </c>
      <c r="LXZ95" s="1239" t="s">
        <v>365</v>
      </c>
      <c r="LYA95" s="1239" t="s">
        <v>365</v>
      </c>
      <c r="LYB95" s="1239" t="s">
        <v>365</v>
      </c>
      <c r="LYC95" s="1239" t="s">
        <v>365</v>
      </c>
      <c r="LYD95" s="1239" t="s">
        <v>365</v>
      </c>
      <c r="LYE95" s="1239" t="s">
        <v>365</v>
      </c>
      <c r="LYF95" s="1239" t="s">
        <v>365</v>
      </c>
      <c r="LYG95" s="1239" t="s">
        <v>365</v>
      </c>
      <c r="LYH95" s="1239" t="s">
        <v>365</v>
      </c>
      <c r="LYI95" s="1239" t="s">
        <v>365</v>
      </c>
      <c r="LYJ95" s="1239" t="s">
        <v>365</v>
      </c>
      <c r="LYK95" s="1239" t="s">
        <v>365</v>
      </c>
      <c r="LYL95" s="1239" t="s">
        <v>365</v>
      </c>
      <c r="LYM95" s="1239" t="s">
        <v>365</v>
      </c>
      <c r="LYN95" s="1239" t="s">
        <v>365</v>
      </c>
      <c r="LYO95" s="1239" t="s">
        <v>365</v>
      </c>
      <c r="LYP95" s="1239" t="s">
        <v>365</v>
      </c>
      <c r="LYQ95" s="1239" t="s">
        <v>365</v>
      </c>
      <c r="LYR95" s="1239" t="s">
        <v>365</v>
      </c>
      <c r="LYS95" s="1239" t="s">
        <v>365</v>
      </c>
      <c r="LYT95" s="1239" t="s">
        <v>365</v>
      </c>
      <c r="LYU95" s="1239" t="s">
        <v>365</v>
      </c>
      <c r="LYV95" s="1239" t="s">
        <v>365</v>
      </c>
      <c r="LYW95" s="1239" t="s">
        <v>365</v>
      </c>
      <c r="LYX95" s="1239" t="s">
        <v>365</v>
      </c>
      <c r="LYY95" s="1239" t="s">
        <v>365</v>
      </c>
      <c r="LYZ95" s="1239" t="s">
        <v>365</v>
      </c>
      <c r="LZA95" s="1239" t="s">
        <v>365</v>
      </c>
      <c r="LZB95" s="1239" t="s">
        <v>365</v>
      </c>
      <c r="LZC95" s="1239" t="s">
        <v>365</v>
      </c>
      <c r="LZD95" s="1239" t="s">
        <v>365</v>
      </c>
      <c r="LZE95" s="1239" t="s">
        <v>365</v>
      </c>
      <c r="LZF95" s="1239" t="s">
        <v>365</v>
      </c>
      <c r="LZG95" s="1239" t="s">
        <v>365</v>
      </c>
      <c r="LZH95" s="1239" t="s">
        <v>365</v>
      </c>
      <c r="LZI95" s="1239" t="s">
        <v>365</v>
      </c>
      <c r="LZJ95" s="1239" t="s">
        <v>365</v>
      </c>
      <c r="LZK95" s="1239" t="s">
        <v>365</v>
      </c>
      <c r="LZL95" s="1239" t="s">
        <v>365</v>
      </c>
      <c r="LZM95" s="1239" t="s">
        <v>365</v>
      </c>
      <c r="LZN95" s="1239" t="s">
        <v>365</v>
      </c>
      <c r="LZO95" s="1239" t="s">
        <v>365</v>
      </c>
      <c r="LZP95" s="1239" t="s">
        <v>365</v>
      </c>
      <c r="LZQ95" s="1239" t="s">
        <v>365</v>
      </c>
      <c r="LZR95" s="1239" t="s">
        <v>365</v>
      </c>
      <c r="LZS95" s="1239" t="s">
        <v>365</v>
      </c>
      <c r="LZT95" s="1239" t="s">
        <v>365</v>
      </c>
      <c r="LZU95" s="1239" t="s">
        <v>365</v>
      </c>
      <c r="LZV95" s="1239" t="s">
        <v>365</v>
      </c>
      <c r="LZW95" s="1239" t="s">
        <v>365</v>
      </c>
      <c r="LZX95" s="1239" t="s">
        <v>365</v>
      </c>
      <c r="LZY95" s="1239" t="s">
        <v>365</v>
      </c>
      <c r="LZZ95" s="1239" t="s">
        <v>365</v>
      </c>
      <c r="MAA95" s="1239" t="s">
        <v>365</v>
      </c>
      <c r="MAB95" s="1239" t="s">
        <v>365</v>
      </c>
      <c r="MAC95" s="1239" t="s">
        <v>365</v>
      </c>
      <c r="MAD95" s="1239" t="s">
        <v>365</v>
      </c>
      <c r="MAE95" s="1239" t="s">
        <v>365</v>
      </c>
      <c r="MAF95" s="1239" t="s">
        <v>365</v>
      </c>
      <c r="MAG95" s="1239" t="s">
        <v>365</v>
      </c>
      <c r="MAH95" s="1239" t="s">
        <v>365</v>
      </c>
      <c r="MAI95" s="1239" t="s">
        <v>365</v>
      </c>
      <c r="MAJ95" s="1239" t="s">
        <v>365</v>
      </c>
      <c r="MAK95" s="1239" t="s">
        <v>365</v>
      </c>
      <c r="MAL95" s="1239" t="s">
        <v>365</v>
      </c>
      <c r="MAM95" s="1239" t="s">
        <v>365</v>
      </c>
      <c r="MAN95" s="1239" t="s">
        <v>365</v>
      </c>
      <c r="MAO95" s="1239" t="s">
        <v>365</v>
      </c>
      <c r="MAP95" s="1239" t="s">
        <v>365</v>
      </c>
      <c r="MAQ95" s="1239" t="s">
        <v>365</v>
      </c>
      <c r="MAR95" s="1239" t="s">
        <v>365</v>
      </c>
      <c r="MAS95" s="1239" t="s">
        <v>365</v>
      </c>
      <c r="MAT95" s="1239" t="s">
        <v>365</v>
      </c>
      <c r="MAU95" s="1239" t="s">
        <v>365</v>
      </c>
      <c r="MAV95" s="1239" t="s">
        <v>365</v>
      </c>
      <c r="MAW95" s="1239" t="s">
        <v>365</v>
      </c>
      <c r="MAX95" s="1239" t="s">
        <v>365</v>
      </c>
      <c r="MAY95" s="1239" t="s">
        <v>365</v>
      </c>
      <c r="MAZ95" s="1239" t="s">
        <v>365</v>
      </c>
      <c r="MBA95" s="1239" t="s">
        <v>365</v>
      </c>
      <c r="MBB95" s="1239" t="s">
        <v>365</v>
      </c>
      <c r="MBC95" s="1239" t="s">
        <v>365</v>
      </c>
      <c r="MBD95" s="1239" t="s">
        <v>365</v>
      </c>
      <c r="MBE95" s="1239" t="s">
        <v>365</v>
      </c>
      <c r="MBF95" s="1239" t="s">
        <v>365</v>
      </c>
      <c r="MBG95" s="1239" t="s">
        <v>365</v>
      </c>
      <c r="MBH95" s="1239" t="s">
        <v>365</v>
      </c>
      <c r="MBI95" s="1239" t="s">
        <v>365</v>
      </c>
      <c r="MBJ95" s="1239" t="s">
        <v>365</v>
      </c>
      <c r="MBK95" s="1239" t="s">
        <v>365</v>
      </c>
      <c r="MBL95" s="1239" t="s">
        <v>365</v>
      </c>
      <c r="MBM95" s="1239" t="s">
        <v>365</v>
      </c>
      <c r="MBN95" s="1239" t="s">
        <v>365</v>
      </c>
      <c r="MBO95" s="1239" t="s">
        <v>365</v>
      </c>
      <c r="MBP95" s="1239" t="s">
        <v>365</v>
      </c>
      <c r="MBQ95" s="1239" t="s">
        <v>365</v>
      </c>
      <c r="MBR95" s="1239" t="s">
        <v>365</v>
      </c>
      <c r="MBS95" s="1239" t="s">
        <v>365</v>
      </c>
      <c r="MBT95" s="1239" t="s">
        <v>365</v>
      </c>
      <c r="MBU95" s="1239" t="s">
        <v>365</v>
      </c>
      <c r="MBV95" s="1239" t="s">
        <v>365</v>
      </c>
      <c r="MBW95" s="1239" t="s">
        <v>365</v>
      </c>
      <c r="MBX95" s="1239" t="s">
        <v>365</v>
      </c>
      <c r="MBY95" s="1239" t="s">
        <v>365</v>
      </c>
      <c r="MBZ95" s="1239" t="s">
        <v>365</v>
      </c>
      <c r="MCA95" s="1239" t="s">
        <v>365</v>
      </c>
      <c r="MCB95" s="1239" t="s">
        <v>365</v>
      </c>
      <c r="MCC95" s="1239" t="s">
        <v>365</v>
      </c>
      <c r="MCD95" s="1239" t="s">
        <v>365</v>
      </c>
      <c r="MCE95" s="1239" t="s">
        <v>365</v>
      </c>
      <c r="MCF95" s="1239" t="s">
        <v>365</v>
      </c>
      <c r="MCG95" s="1239" t="s">
        <v>365</v>
      </c>
      <c r="MCH95" s="1239" t="s">
        <v>365</v>
      </c>
      <c r="MCI95" s="1239" t="s">
        <v>365</v>
      </c>
      <c r="MCJ95" s="1239" t="s">
        <v>365</v>
      </c>
      <c r="MCK95" s="1239" t="s">
        <v>365</v>
      </c>
      <c r="MCL95" s="1239" t="s">
        <v>365</v>
      </c>
      <c r="MCM95" s="1239" t="s">
        <v>365</v>
      </c>
      <c r="MCN95" s="1239" t="s">
        <v>365</v>
      </c>
      <c r="MCO95" s="1239" t="s">
        <v>365</v>
      </c>
      <c r="MCP95" s="1239" t="s">
        <v>365</v>
      </c>
      <c r="MCQ95" s="1239" t="s">
        <v>365</v>
      </c>
      <c r="MCR95" s="1239" t="s">
        <v>365</v>
      </c>
      <c r="MCS95" s="1239" t="s">
        <v>365</v>
      </c>
      <c r="MCT95" s="1239" t="s">
        <v>365</v>
      </c>
      <c r="MCU95" s="1239" t="s">
        <v>365</v>
      </c>
      <c r="MCV95" s="1239" t="s">
        <v>365</v>
      </c>
      <c r="MCW95" s="1239" t="s">
        <v>365</v>
      </c>
      <c r="MCX95" s="1239" t="s">
        <v>365</v>
      </c>
      <c r="MCY95" s="1239" t="s">
        <v>365</v>
      </c>
      <c r="MCZ95" s="1239" t="s">
        <v>365</v>
      </c>
      <c r="MDA95" s="1239" t="s">
        <v>365</v>
      </c>
      <c r="MDB95" s="1239" t="s">
        <v>365</v>
      </c>
      <c r="MDC95" s="1239" t="s">
        <v>365</v>
      </c>
      <c r="MDD95" s="1239" t="s">
        <v>365</v>
      </c>
      <c r="MDE95" s="1239" t="s">
        <v>365</v>
      </c>
      <c r="MDF95" s="1239" t="s">
        <v>365</v>
      </c>
      <c r="MDG95" s="1239" t="s">
        <v>365</v>
      </c>
      <c r="MDH95" s="1239" t="s">
        <v>365</v>
      </c>
      <c r="MDI95" s="1239" t="s">
        <v>365</v>
      </c>
      <c r="MDJ95" s="1239" t="s">
        <v>365</v>
      </c>
      <c r="MDK95" s="1239" t="s">
        <v>365</v>
      </c>
      <c r="MDL95" s="1239" t="s">
        <v>365</v>
      </c>
      <c r="MDM95" s="1239" t="s">
        <v>365</v>
      </c>
      <c r="MDN95" s="1239" t="s">
        <v>365</v>
      </c>
      <c r="MDO95" s="1239" t="s">
        <v>365</v>
      </c>
      <c r="MDP95" s="1239" t="s">
        <v>365</v>
      </c>
      <c r="MDQ95" s="1239" t="s">
        <v>365</v>
      </c>
      <c r="MDR95" s="1239" t="s">
        <v>365</v>
      </c>
      <c r="MDS95" s="1239" t="s">
        <v>365</v>
      </c>
      <c r="MDT95" s="1239" t="s">
        <v>365</v>
      </c>
      <c r="MDU95" s="1239" t="s">
        <v>365</v>
      </c>
      <c r="MDV95" s="1239" t="s">
        <v>365</v>
      </c>
      <c r="MDW95" s="1239" t="s">
        <v>365</v>
      </c>
      <c r="MDX95" s="1239" t="s">
        <v>365</v>
      </c>
      <c r="MDY95" s="1239" t="s">
        <v>365</v>
      </c>
      <c r="MDZ95" s="1239" t="s">
        <v>365</v>
      </c>
      <c r="MEA95" s="1239" t="s">
        <v>365</v>
      </c>
      <c r="MEB95" s="1239" t="s">
        <v>365</v>
      </c>
      <c r="MEC95" s="1239" t="s">
        <v>365</v>
      </c>
      <c r="MED95" s="1239" t="s">
        <v>365</v>
      </c>
      <c r="MEE95" s="1239" t="s">
        <v>365</v>
      </c>
      <c r="MEF95" s="1239" t="s">
        <v>365</v>
      </c>
      <c r="MEG95" s="1239" t="s">
        <v>365</v>
      </c>
      <c r="MEH95" s="1239" t="s">
        <v>365</v>
      </c>
      <c r="MEI95" s="1239" t="s">
        <v>365</v>
      </c>
      <c r="MEJ95" s="1239" t="s">
        <v>365</v>
      </c>
      <c r="MEK95" s="1239" t="s">
        <v>365</v>
      </c>
      <c r="MEL95" s="1239" t="s">
        <v>365</v>
      </c>
      <c r="MEM95" s="1239" t="s">
        <v>365</v>
      </c>
      <c r="MEN95" s="1239" t="s">
        <v>365</v>
      </c>
      <c r="MEO95" s="1239" t="s">
        <v>365</v>
      </c>
      <c r="MEP95" s="1239" t="s">
        <v>365</v>
      </c>
      <c r="MEQ95" s="1239" t="s">
        <v>365</v>
      </c>
      <c r="MER95" s="1239" t="s">
        <v>365</v>
      </c>
      <c r="MES95" s="1239" t="s">
        <v>365</v>
      </c>
      <c r="MET95" s="1239" t="s">
        <v>365</v>
      </c>
      <c r="MEU95" s="1239" t="s">
        <v>365</v>
      </c>
      <c r="MEV95" s="1239" t="s">
        <v>365</v>
      </c>
      <c r="MEW95" s="1239" t="s">
        <v>365</v>
      </c>
      <c r="MEX95" s="1239" t="s">
        <v>365</v>
      </c>
      <c r="MEY95" s="1239" t="s">
        <v>365</v>
      </c>
      <c r="MEZ95" s="1239" t="s">
        <v>365</v>
      </c>
      <c r="MFA95" s="1239" t="s">
        <v>365</v>
      </c>
      <c r="MFB95" s="1239" t="s">
        <v>365</v>
      </c>
      <c r="MFC95" s="1239" t="s">
        <v>365</v>
      </c>
      <c r="MFD95" s="1239" t="s">
        <v>365</v>
      </c>
      <c r="MFE95" s="1239" t="s">
        <v>365</v>
      </c>
      <c r="MFF95" s="1239" t="s">
        <v>365</v>
      </c>
      <c r="MFG95" s="1239" t="s">
        <v>365</v>
      </c>
      <c r="MFH95" s="1239" t="s">
        <v>365</v>
      </c>
      <c r="MFI95" s="1239" t="s">
        <v>365</v>
      </c>
      <c r="MFJ95" s="1239" t="s">
        <v>365</v>
      </c>
      <c r="MFK95" s="1239" t="s">
        <v>365</v>
      </c>
      <c r="MFL95" s="1239" t="s">
        <v>365</v>
      </c>
      <c r="MFM95" s="1239" t="s">
        <v>365</v>
      </c>
      <c r="MFN95" s="1239" t="s">
        <v>365</v>
      </c>
      <c r="MFO95" s="1239" t="s">
        <v>365</v>
      </c>
      <c r="MFP95" s="1239" t="s">
        <v>365</v>
      </c>
      <c r="MFQ95" s="1239" t="s">
        <v>365</v>
      </c>
      <c r="MFR95" s="1239" t="s">
        <v>365</v>
      </c>
      <c r="MFS95" s="1239" t="s">
        <v>365</v>
      </c>
      <c r="MFT95" s="1239" t="s">
        <v>365</v>
      </c>
      <c r="MFU95" s="1239" t="s">
        <v>365</v>
      </c>
      <c r="MFV95" s="1239" t="s">
        <v>365</v>
      </c>
      <c r="MFW95" s="1239" t="s">
        <v>365</v>
      </c>
      <c r="MFX95" s="1239" t="s">
        <v>365</v>
      </c>
      <c r="MFY95" s="1239" t="s">
        <v>365</v>
      </c>
      <c r="MFZ95" s="1239" t="s">
        <v>365</v>
      </c>
      <c r="MGA95" s="1239" t="s">
        <v>365</v>
      </c>
      <c r="MGB95" s="1239" t="s">
        <v>365</v>
      </c>
      <c r="MGC95" s="1239" t="s">
        <v>365</v>
      </c>
      <c r="MGD95" s="1239" t="s">
        <v>365</v>
      </c>
      <c r="MGE95" s="1239" t="s">
        <v>365</v>
      </c>
      <c r="MGF95" s="1239" t="s">
        <v>365</v>
      </c>
      <c r="MGG95" s="1239" t="s">
        <v>365</v>
      </c>
      <c r="MGH95" s="1239" t="s">
        <v>365</v>
      </c>
      <c r="MGI95" s="1239" t="s">
        <v>365</v>
      </c>
      <c r="MGJ95" s="1239" t="s">
        <v>365</v>
      </c>
      <c r="MGK95" s="1239" t="s">
        <v>365</v>
      </c>
      <c r="MGL95" s="1239" t="s">
        <v>365</v>
      </c>
      <c r="MGM95" s="1239" t="s">
        <v>365</v>
      </c>
      <c r="MGN95" s="1239" t="s">
        <v>365</v>
      </c>
      <c r="MGO95" s="1239" t="s">
        <v>365</v>
      </c>
      <c r="MGP95" s="1239" t="s">
        <v>365</v>
      </c>
      <c r="MGQ95" s="1239" t="s">
        <v>365</v>
      </c>
      <c r="MGR95" s="1239" t="s">
        <v>365</v>
      </c>
      <c r="MGS95" s="1239" t="s">
        <v>365</v>
      </c>
      <c r="MGT95" s="1239" t="s">
        <v>365</v>
      </c>
      <c r="MGU95" s="1239" t="s">
        <v>365</v>
      </c>
      <c r="MGV95" s="1239" t="s">
        <v>365</v>
      </c>
      <c r="MGW95" s="1239" t="s">
        <v>365</v>
      </c>
      <c r="MGX95" s="1239" t="s">
        <v>365</v>
      </c>
      <c r="MGY95" s="1239" t="s">
        <v>365</v>
      </c>
      <c r="MGZ95" s="1239" t="s">
        <v>365</v>
      </c>
      <c r="MHA95" s="1239" t="s">
        <v>365</v>
      </c>
      <c r="MHB95" s="1239" t="s">
        <v>365</v>
      </c>
      <c r="MHC95" s="1239" t="s">
        <v>365</v>
      </c>
      <c r="MHD95" s="1239" t="s">
        <v>365</v>
      </c>
      <c r="MHE95" s="1239" t="s">
        <v>365</v>
      </c>
      <c r="MHF95" s="1239" t="s">
        <v>365</v>
      </c>
      <c r="MHG95" s="1239" t="s">
        <v>365</v>
      </c>
      <c r="MHH95" s="1239" t="s">
        <v>365</v>
      </c>
      <c r="MHI95" s="1239" t="s">
        <v>365</v>
      </c>
      <c r="MHJ95" s="1239" t="s">
        <v>365</v>
      </c>
      <c r="MHK95" s="1239" t="s">
        <v>365</v>
      </c>
      <c r="MHL95" s="1239" t="s">
        <v>365</v>
      </c>
      <c r="MHM95" s="1239" t="s">
        <v>365</v>
      </c>
      <c r="MHN95" s="1239" t="s">
        <v>365</v>
      </c>
      <c r="MHO95" s="1239" t="s">
        <v>365</v>
      </c>
      <c r="MHP95" s="1239" t="s">
        <v>365</v>
      </c>
      <c r="MHQ95" s="1239" t="s">
        <v>365</v>
      </c>
      <c r="MHR95" s="1239" t="s">
        <v>365</v>
      </c>
      <c r="MHS95" s="1239" t="s">
        <v>365</v>
      </c>
      <c r="MHT95" s="1239" t="s">
        <v>365</v>
      </c>
      <c r="MHU95" s="1239" t="s">
        <v>365</v>
      </c>
      <c r="MHV95" s="1239" t="s">
        <v>365</v>
      </c>
      <c r="MHW95" s="1239" t="s">
        <v>365</v>
      </c>
      <c r="MHX95" s="1239" t="s">
        <v>365</v>
      </c>
      <c r="MHY95" s="1239" t="s">
        <v>365</v>
      </c>
      <c r="MHZ95" s="1239" t="s">
        <v>365</v>
      </c>
      <c r="MIA95" s="1239" t="s">
        <v>365</v>
      </c>
      <c r="MIB95" s="1239" t="s">
        <v>365</v>
      </c>
      <c r="MIC95" s="1239" t="s">
        <v>365</v>
      </c>
      <c r="MID95" s="1239" t="s">
        <v>365</v>
      </c>
      <c r="MIE95" s="1239" t="s">
        <v>365</v>
      </c>
      <c r="MIF95" s="1239" t="s">
        <v>365</v>
      </c>
      <c r="MIG95" s="1239" t="s">
        <v>365</v>
      </c>
      <c r="MIH95" s="1239" t="s">
        <v>365</v>
      </c>
      <c r="MII95" s="1239" t="s">
        <v>365</v>
      </c>
      <c r="MIJ95" s="1239" t="s">
        <v>365</v>
      </c>
      <c r="MIK95" s="1239" t="s">
        <v>365</v>
      </c>
      <c r="MIL95" s="1239" t="s">
        <v>365</v>
      </c>
      <c r="MIM95" s="1239" t="s">
        <v>365</v>
      </c>
      <c r="MIN95" s="1239" t="s">
        <v>365</v>
      </c>
      <c r="MIO95" s="1239" t="s">
        <v>365</v>
      </c>
      <c r="MIP95" s="1239" t="s">
        <v>365</v>
      </c>
      <c r="MIQ95" s="1239" t="s">
        <v>365</v>
      </c>
      <c r="MIR95" s="1239" t="s">
        <v>365</v>
      </c>
      <c r="MIS95" s="1239" t="s">
        <v>365</v>
      </c>
      <c r="MIT95" s="1239" t="s">
        <v>365</v>
      </c>
      <c r="MIU95" s="1239" t="s">
        <v>365</v>
      </c>
      <c r="MIV95" s="1239" t="s">
        <v>365</v>
      </c>
      <c r="MIW95" s="1239" t="s">
        <v>365</v>
      </c>
      <c r="MIX95" s="1239" t="s">
        <v>365</v>
      </c>
      <c r="MIY95" s="1239" t="s">
        <v>365</v>
      </c>
      <c r="MIZ95" s="1239" t="s">
        <v>365</v>
      </c>
      <c r="MJA95" s="1239" t="s">
        <v>365</v>
      </c>
      <c r="MJB95" s="1239" t="s">
        <v>365</v>
      </c>
      <c r="MJC95" s="1239" t="s">
        <v>365</v>
      </c>
      <c r="MJD95" s="1239" t="s">
        <v>365</v>
      </c>
      <c r="MJE95" s="1239" t="s">
        <v>365</v>
      </c>
      <c r="MJF95" s="1239" t="s">
        <v>365</v>
      </c>
      <c r="MJG95" s="1239" t="s">
        <v>365</v>
      </c>
      <c r="MJH95" s="1239" t="s">
        <v>365</v>
      </c>
      <c r="MJI95" s="1239" t="s">
        <v>365</v>
      </c>
      <c r="MJJ95" s="1239" t="s">
        <v>365</v>
      </c>
      <c r="MJK95" s="1239" t="s">
        <v>365</v>
      </c>
      <c r="MJL95" s="1239" t="s">
        <v>365</v>
      </c>
      <c r="MJM95" s="1239" t="s">
        <v>365</v>
      </c>
      <c r="MJN95" s="1239" t="s">
        <v>365</v>
      </c>
      <c r="MJO95" s="1239" t="s">
        <v>365</v>
      </c>
      <c r="MJP95" s="1239" t="s">
        <v>365</v>
      </c>
      <c r="MJQ95" s="1239" t="s">
        <v>365</v>
      </c>
      <c r="MJR95" s="1239" t="s">
        <v>365</v>
      </c>
      <c r="MJS95" s="1239" t="s">
        <v>365</v>
      </c>
      <c r="MJT95" s="1239" t="s">
        <v>365</v>
      </c>
      <c r="MJU95" s="1239" t="s">
        <v>365</v>
      </c>
      <c r="MJV95" s="1239" t="s">
        <v>365</v>
      </c>
      <c r="MJW95" s="1239" t="s">
        <v>365</v>
      </c>
      <c r="MJX95" s="1239" t="s">
        <v>365</v>
      </c>
      <c r="MJY95" s="1239" t="s">
        <v>365</v>
      </c>
      <c r="MJZ95" s="1239" t="s">
        <v>365</v>
      </c>
      <c r="MKA95" s="1239" t="s">
        <v>365</v>
      </c>
      <c r="MKB95" s="1239" t="s">
        <v>365</v>
      </c>
      <c r="MKC95" s="1239" t="s">
        <v>365</v>
      </c>
      <c r="MKD95" s="1239" t="s">
        <v>365</v>
      </c>
      <c r="MKE95" s="1239" t="s">
        <v>365</v>
      </c>
      <c r="MKF95" s="1239" t="s">
        <v>365</v>
      </c>
      <c r="MKG95" s="1239" t="s">
        <v>365</v>
      </c>
      <c r="MKH95" s="1239" t="s">
        <v>365</v>
      </c>
      <c r="MKI95" s="1239" t="s">
        <v>365</v>
      </c>
      <c r="MKJ95" s="1239" t="s">
        <v>365</v>
      </c>
      <c r="MKK95" s="1239" t="s">
        <v>365</v>
      </c>
      <c r="MKL95" s="1239" t="s">
        <v>365</v>
      </c>
      <c r="MKM95" s="1239" t="s">
        <v>365</v>
      </c>
      <c r="MKN95" s="1239" t="s">
        <v>365</v>
      </c>
      <c r="MKO95" s="1239" t="s">
        <v>365</v>
      </c>
      <c r="MKP95" s="1239" t="s">
        <v>365</v>
      </c>
      <c r="MKQ95" s="1239" t="s">
        <v>365</v>
      </c>
      <c r="MKR95" s="1239" t="s">
        <v>365</v>
      </c>
      <c r="MKS95" s="1239" t="s">
        <v>365</v>
      </c>
      <c r="MKT95" s="1239" t="s">
        <v>365</v>
      </c>
      <c r="MKU95" s="1239" t="s">
        <v>365</v>
      </c>
      <c r="MKV95" s="1239" t="s">
        <v>365</v>
      </c>
      <c r="MKW95" s="1239" t="s">
        <v>365</v>
      </c>
      <c r="MKX95" s="1239" t="s">
        <v>365</v>
      </c>
      <c r="MKY95" s="1239" t="s">
        <v>365</v>
      </c>
      <c r="MKZ95" s="1239" t="s">
        <v>365</v>
      </c>
      <c r="MLA95" s="1239" t="s">
        <v>365</v>
      </c>
      <c r="MLB95" s="1239" t="s">
        <v>365</v>
      </c>
      <c r="MLC95" s="1239" t="s">
        <v>365</v>
      </c>
      <c r="MLD95" s="1239" t="s">
        <v>365</v>
      </c>
      <c r="MLE95" s="1239" t="s">
        <v>365</v>
      </c>
      <c r="MLF95" s="1239" t="s">
        <v>365</v>
      </c>
      <c r="MLG95" s="1239" t="s">
        <v>365</v>
      </c>
      <c r="MLH95" s="1239" t="s">
        <v>365</v>
      </c>
      <c r="MLI95" s="1239" t="s">
        <v>365</v>
      </c>
      <c r="MLJ95" s="1239" t="s">
        <v>365</v>
      </c>
      <c r="MLK95" s="1239" t="s">
        <v>365</v>
      </c>
      <c r="MLL95" s="1239" t="s">
        <v>365</v>
      </c>
      <c r="MLM95" s="1239" t="s">
        <v>365</v>
      </c>
      <c r="MLN95" s="1239" t="s">
        <v>365</v>
      </c>
      <c r="MLO95" s="1239" t="s">
        <v>365</v>
      </c>
      <c r="MLP95" s="1239" t="s">
        <v>365</v>
      </c>
      <c r="MLQ95" s="1239" t="s">
        <v>365</v>
      </c>
      <c r="MLR95" s="1239" t="s">
        <v>365</v>
      </c>
      <c r="MLS95" s="1239" t="s">
        <v>365</v>
      </c>
      <c r="MLT95" s="1239" t="s">
        <v>365</v>
      </c>
      <c r="MLU95" s="1239" t="s">
        <v>365</v>
      </c>
      <c r="MLV95" s="1239" t="s">
        <v>365</v>
      </c>
      <c r="MLW95" s="1239" t="s">
        <v>365</v>
      </c>
      <c r="MLX95" s="1239" t="s">
        <v>365</v>
      </c>
      <c r="MLY95" s="1239" t="s">
        <v>365</v>
      </c>
      <c r="MLZ95" s="1239" t="s">
        <v>365</v>
      </c>
      <c r="MMA95" s="1239" t="s">
        <v>365</v>
      </c>
      <c r="MMB95" s="1239" t="s">
        <v>365</v>
      </c>
      <c r="MMC95" s="1239" t="s">
        <v>365</v>
      </c>
      <c r="MMD95" s="1239" t="s">
        <v>365</v>
      </c>
      <c r="MME95" s="1239" t="s">
        <v>365</v>
      </c>
      <c r="MMF95" s="1239" t="s">
        <v>365</v>
      </c>
      <c r="MMG95" s="1239" t="s">
        <v>365</v>
      </c>
      <c r="MMH95" s="1239" t="s">
        <v>365</v>
      </c>
      <c r="MMI95" s="1239" t="s">
        <v>365</v>
      </c>
      <c r="MMJ95" s="1239" t="s">
        <v>365</v>
      </c>
      <c r="MMK95" s="1239" t="s">
        <v>365</v>
      </c>
      <c r="MML95" s="1239" t="s">
        <v>365</v>
      </c>
      <c r="MMM95" s="1239" t="s">
        <v>365</v>
      </c>
      <c r="MMN95" s="1239" t="s">
        <v>365</v>
      </c>
      <c r="MMO95" s="1239" t="s">
        <v>365</v>
      </c>
      <c r="MMP95" s="1239" t="s">
        <v>365</v>
      </c>
      <c r="MMQ95" s="1239" t="s">
        <v>365</v>
      </c>
      <c r="MMR95" s="1239" t="s">
        <v>365</v>
      </c>
      <c r="MMS95" s="1239" t="s">
        <v>365</v>
      </c>
      <c r="MMT95" s="1239" t="s">
        <v>365</v>
      </c>
      <c r="MMU95" s="1239" t="s">
        <v>365</v>
      </c>
      <c r="MMV95" s="1239" t="s">
        <v>365</v>
      </c>
      <c r="MMW95" s="1239" t="s">
        <v>365</v>
      </c>
      <c r="MMX95" s="1239" t="s">
        <v>365</v>
      </c>
      <c r="MMY95" s="1239" t="s">
        <v>365</v>
      </c>
      <c r="MMZ95" s="1239" t="s">
        <v>365</v>
      </c>
      <c r="MNA95" s="1239" t="s">
        <v>365</v>
      </c>
      <c r="MNB95" s="1239" t="s">
        <v>365</v>
      </c>
      <c r="MNC95" s="1239" t="s">
        <v>365</v>
      </c>
      <c r="MND95" s="1239" t="s">
        <v>365</v>
      </c>
      <c r="MNE95" s="1239" t="s">
        <v>365</v>
      </c>
      <c r="MNF95" s="1239" t="s">
        <v>365</v>
      </c>
      <c r="MNG95" s="1239" t="s">
        <v>365</v>
      </c>
      <c r="MNH95" s="1239" t="s">
        <v>365</v>
      </c>
      <c r="MNI95" s="1239" t="s">
        <v>365</v>
      </c>
      <c r="MNJ95" s="1239" t="s">
        <v>365</v>
      </c>
      <c r="MNK95" s="1239" t="s">
        <v>365</v>
      </c>
      <c r="MNL95" s="1239" t="s">
        <v>365</v>
      </c>
      <c r="MNM95" s="1239" t="s">
        <v>365</v>
      </c>
      <c r="MNN95" s="1239" t="s">
        <v>365</v>
      </c>
      <c r="MNO95" s="1239" t="s">
        <v>365</v>
      </c>
      <c r="MNP95" s="1239" t="s">
        <v>365</v>
      </c>
      <c r="MNQ95" s="1239" t="s">
        <v>365</v>
      </c>
      <c r="MNR95" s="1239" t="s">
        <v>365</v>
      </c>
      <c r="MNS95" s="1239" t="s">
        <v>365</v>
      </c>
      <c r="MNT95" s="1239" t="s">
        <v>365</v>
      </c>
      <c r="MNU95" s="1239" t="s">
        <v>365</v>
      </c>
      <c r="MNV95" s="1239" t="s">
        <v>365</v>
      </c>
      <c r="MNW95" s="1239" t="s">
        <v>365</v>
      </c>
      <c r="MNX95" s="1239" t="s">
        <v>365</v>
      </c>
      <c r="MNY95" s="1239" t="s">
        <v>365</v>
      </c>
      <c r="MNZ95" s="1239" t="s">
        <v>365</v>
      </c>
      <c r="MOA95" s="1239" t="s">
        <v>365</v>
      </c>
      <c r="MOB95" s="1239" t="s">
        <v>365</v>
      </c>
      <c r="MOC95" s="1239" t="s">
        <v>365</v>
      </c>
      <c r="MOD95" s="1239" t="s">
        <v>365</v>
      </c>
      <c r="MOE95" s="1239" t="s">
        <v>365</v>
      </c>
      <c r="MOF95" s="1239" t="s">
        <v>365</v>
      </c>
      <c r="MOG95" s="1239" t="s">
        <v>365</v>
      </c>
      <c r="MOH95" s="1239" t="s">
        <v>365</v>
      </c>
      <c r="MOI95" s="1239" t="s">
        <v>365</v>
      </c>
      <c r="MOJ95" s="1239" t="s">
        <v>365</v>
      </c>
      <c r="MOK95" s="1239" t="s">
        <v>365</v>
      </c>
      <c r="MOL95" s="1239" t="s">
        <v>365</v>
      </c>
      <c r="MOM95" s="1239" t="s">
        <v>365</v>
      </c>
      <c r="MON95" s="1239" t="s">
        <v>365</v>
      </c>
      <c r="MOO95" s="1239" t="s">
        <v>365</v>
      </c>
      <c r="MOP95" s="1239" t="s">
        <v>365</v>
      </c>
      <c r="MOQ95" s="1239" t="s">
        <v>365</v>
      </c>
      <c r="MOR95" s="1239" t="s">
        <v>365</v>
      </c>
      <c r="MOS95" s="1239" t="s">
        <v>365</v>
      </c>
      <c r="MOT95" s="1239" t="s">
        <v>365</v>
      </c>
      <c r="MOU95" s="1239" t="s">
        <v>365</v>
      </c>
      <c r="MOV95" s="1239" t="s">
        <v>365</v>
      </c>
      <c r="MOW95" s="1239" t="s">
        <v>365</v>
      </c>
      <c r="MOX95" s="1239" t="s">
        <v>365</v>
      </c>
      <c r="MOY95" s="1239" t="s">
        <v>365</v>
      </c>
      <c r="MOZ95" s="1239" t="s">
        <v>365</v>
      </c>
      <c r="MPA95" s="1239" t="s">
        <v>365</v>
      </c>
      <c r="MPB95" s="1239" t="s">
        <v>365</v>
      </c>
      <c r="MPC95" s="1239" t="s">
        <v>365</v>
      </c>
      <c r="MPD95" s="1239" t="s">
        <v>365</v>
      </c>
      <c r="MPE95" s="1239" t="s">
        <v>365</v>
      </c>
      <c r="MPF95" s="1239" t="s">
        <v>365</v>
      </c>
      <c r="MPG95" s="1239" t="s">
        <v>365</v>
      </c>
      <c r="MPH95" s="1239" t="s">
        <v>365</v>
      </c>
      <c r="MPI95" s="1239" t="s">
        <v>365</v>
      </c>
      <c r="MPJ95" s="1239" t="s">
        <v>365</v>
      </c>
      <c r="MPK95" s="1239" t="s">
        <v>365</v>
      </c>
      <c r="MPL95" s="1239" t="s">
        <v>365</v>
      </c>
      <c r="MPM95" s="1239" t="s">
        <v>365</v>
      </c>
      <c r="MPN95" s="1239" t="s">
        <v>365</v>
      </c>
      <c r="MPO95" s="1239" t="s">
        <v>365</v>
      </c>
      <c r="MPP95" s="1239" t="s">
        <v>365</v>
      </c>
      <c r="MPQ95" s="1239" t="s">
        <v>365</v>
      </c>
      <c r="MPR95" s="1239" t="s">
        <v>365</v>
      </c>
      <c r="MPS95" s="1239" t="s">
        <v>365</v>
      </c>
      <c r="MPT95" s="1239" t="s">
        <v>365</v>
      </c>
      <c r="MPU95" s="1239" t="s">
        <v>365</v>
      </c>
      <c r="MPV95" s="1239" t="s">
        <v>365</v>
      </c>
      <c r="MPW95" s="1239" t="s">
        <v>365</v>
      </c>
      <c r="MPX95" s="1239" t="s">
        <v>365</v>
      </c>
      <c r="MPY95" s="1239" t="s">
        <v>365</v>
      </c>
      <c r="MPZ95" s="1239" t="s">
        <v>365</v>
      </c>
      <c r="MQA95" s="1239" t="s">
        <v>365</v>
      </c>
      <c r="MQB95" s="1239" t="s">
        <v>365</v>
      </c>
      <c r="MQC95" s="1239" t="s">
        <v>365</v>
      </c>
      <c r="MQD95" s="1239" t="s">
        <v>365</v>
      </c>
      <c r="MQE95" s="1239" t="s">
        <v>365</v>
      </c>
      <c r="MQF95" s="1239" t="s">
        <v>365</v>
      </c>
      <c r="MQG95" s="1239" t="s">
        <v>365</v>
      </c>
      <c r="MQH95" s="1239" t="s">
        <v>365</v>
      </c>
      <c r="MQI95" s="1239" t="s">
        <v>365</v>
      </c>
      <c r="MQJ95" s="1239" t="s">
        <v>365</v>
      </c>
      <c r="MQK95" s="1239" t="s">
        <v>365</v>
      </c>
      <c r="MQL95" s="1239" t="s">
        <v>365</v>
      </c>
      <c r="MQM95" s="1239" t="s">
        <v>365</v>
      </c>
      <c r="MQN95" s="1239" t="s">
        <v>365</v>
      </c>
      <c r="MQO95" s="1239" t="s">
        <v>365</v>
      </c>
      <c r="MQP95" s="1239" t="s">
        <v>365</v>
      </c>
      <c r="MQQ95" s="1239" t="s">
        <v>365</v>
      </c>
      <c r="MQR95" s="1239" t="s">
        <v>365</v>
      </c>
      <c r="MQS95" s="1239" t="s">
        <v>365</v>
      </c>
      <c r="MQT95" s="1239" t="s">
        <v>365</v>
      </c>
      <c r="MQU95" s="1239" t="s">
        <v>365</v>
      </c>
      <c r="MQV95" s="1239" t="s">
        <v>365</v>
      </c>
      <c r="MQW95" s="1239" t="s">
        <v>365</v>
      </c>
      <c r="MQX95" s="1239" t="s">
        <v>365</v>
      </c>
      <c r="MQY95" s="1239" t="s">
        <v>365</v>
      </c>
      <c r="MQZ95" s="1239" t="s">
        <v>365</v>
      </c>
      <c r="MRA95" s="1239" t="s">
        <v>365</v>
      </c>
      <c r="MRB95" s="1239" t="s">
        <v>365</v>
      </c>
      <c r="MRC95" s="1239" t="s">
        <v>365</v>
      </c>
      <c r="MRD95" s="1239" t="s">
        <v>365</v>
      </c>
      <c r="MRE95" s="1239" t="s">
        <v>365</v>
      </c>
      <c r="MRF95" s="1239" t="s">
        <v>365</v>
      </c>
      <c r="MRG95" s="1239" t="s">
        <v>365</v>
      </c>
      <c r="MRH95" s="1239" t="s">
        <v>365</v>
      </c>
      <c r="MRI95" s="1239" t="s">
        <v>365</v>
      </c>
      <c r="MRJ95" s="1239" t="s">
        <v>365</v>
      </c>
      <c r="MRK95" s="1239" t="s">
        <v>365</v>
      </c>
      <c r="MRL95" s="1239" t="s">
        <v>365</v>
      </c>
      <c r="MRM95" s="1239" t="s">
        <v>365</v>
      </c>
      <c r="MRN95" s="1239" t="s">
        <v>365</v>
      </c>
      <c r="MRO95" s="1239" t="s">
        <v>365</v>
      </c>
      <c r="MRP95" s="1239" t="s">
        <v>365</v>
      </c>
      <c r="MRQ95" s="1239" t="s">
        <v>365</v>
      </c>
      <c r="MRR95" s="1239" t="s">
        <v>365</v>
      </c>
      <c r="MRS95" s="1239" t="s">
        <v>365</v>
      </c>
      <c r="MRT95" s="1239" t="s">
        <v>365</v>
      </c>
      <c r="MRU95" s="1239" t="s">
        <v>365</v>
      </c>
      <c r="MRV95" s="1239" t="s">
        <v>365</v>
      </c>
      <c r="MRW95" s="1239" t="s">
        <v>365</v>
      </c>
      <c r="MRX95" s="1239" t="s">
        <v>365</v>
      </c>
      <c r="MRY95" s="1239" t="s">
        <v>365</v>
      </c>
      <c r="MRZ95" s="1239" t="s">
        <v>365</v>
      </c>
      <c r="MSA95" s="1239" t="s">
        <v>365</v>
      </c>
      <c r="MSB95" s="1239" t="s">
        <v>365</v>
      </c>
      <c r="MSC95" s="1239" t="s">
        <v>365</v>
      </c>
      <c r="MSD95" s="1239" t="s">
        <v>365</v>
      </c>
      <c r="MSE95" s="1239" t="s">
        <v>365</v>
      </c>
      <c r="MSF95" s="1239" t="s">
        <v>365</v>
      </c>
      <c r="MSG95" s="1239" t="s">
        <v>365</v>
      </c>
      <c r="MSH95" s="1239" t="s">
        <v>365</v>
      </c>
      <c r="MSI95" s="1239" t="s">
        <v>365</v>
      </c>
      <c r="MSJ95" s="1239" t="s">
        <v>365</v>
      </c>
      <c r="MSK95" s="1239" t="s">
        <v>365</v>
      </c>
      <c r="MSL95" s="1239" t="s">
        <v>365</v>
      </c>
      <c r="MSM95" s="1239" t="s">
        <v>365</v>
      </c>
      <c r="MSN95" s="1239" t="s">
        <v>365</v>
      </c>
      <c r="MSO95" s="1239" t="s">
        <v>365</v>
      </c>
      <c r="MSP95" s="1239" t="s">
        <v>365</v>
      </c>
      <c r="MSQ95" s="1239" t="s">
        <v>365</v>
      </c>
      <c r="MSR95" s="1239" t="s">
        <v>365</v>
      </c>
      <c r="MSS95" s="1239" t="s">
        <v>365</v>
      </c>
      <c r="MST95" s="1239" t="s">
        <v>365</v>
      </c>
      <c r="MSU95" s="1239" t="s">
        <v>365</v>
      </c>
      <c r="MSV95" s="1239" t="s">
        <v>365</v>
      </c>
      <c r="MSW95" s="1239" t="s">
        <v>365</v>
      </c>
      <c r="MSX95" s="1239" t="s">
        <v>365</v>
      </c>
      <c r="MSY95" s="1239" t="s">
        <v>365</v>
      </c>
      <c r="MSZ95" s="1239" t="s">
        <v>365</v>
      </c>
      <c r="MTA95" s="1239" t="s">
        <v>365</v>
      </c>
      <c r="MTB95" s="1239" t="s">
        <v>365</v>
      </c>
      <c r="MTC95" s="1239" t="s">
        <v>365</v>
      </c>
      <c r="MTD95" s="1239" t="s">
        <v>365</v>
      </c>
      <c r="MTE95" s="1239" t="s">
        <v>365</v>
      </c>
      <c r="MTF95" s="1239" t="s">
        <v>365</v>
      </c>
      <c r="MTG95" s="1239" t="s">
        <v>365</v>
      </c>
      <c r="MTH95" s="1239" t="s">
        <v>365</v>
      </c>
      <c r="MTI95" s="1239" t="s">
        <v>365</v>
      </c>
      <c r="MTJ95" s="1239" t="s">
        <v>365</v>
      </c>
      <c r="MTK95" s="1239" t="s">
        <v>365</v>
      </c>
      <c r="MTL95" s="1239" t="s">
        <v>365</v>
      </c>
      <c r="MTM95" s="1239" t="s">
        <v>365</v>
      </c>
      <c r="MTN95" s="1239" t="s">
        <v>365</v>
      </c>
      <c r="MTO95" s="1239" t="s">
        <v>365</v>
      </c>
      <c r="MTP95" s="1239" t="s">
        <v>365</v>
      </c>
      <c r="MTQ95" s="1239" t="s">
        <v>365</v>
      </c>
      <c r="MTR95" s="1239" t="s">
        <v>365</v>
      </c>
      <c r="MTS95" s="1239" t="s">
        <v>365</v>
      </c>
      <c r="MTT95" s="1239" t="s">
        <v>365</v>
      </c>
      <c r="MTU95" s="1239" t="s">
        <v>365</v>
      </c>
      <c r="MTV95" s="1239" t="s">
        <v>365</v>
      </c>
      <c r="MTW95" s="1239" t="s">
        <v>365</v>
      </c>
      <c r="MTX95" s="1239" t="s">
        <v>365</v>
      </c>
      <c r="MTY95" s="1239" t="s">
        <v>365</v>
      </c>
      <c r="MTZ95" s="1239" t="s">
        <v>365</v>
      </c>
      <c r="MUA95" s="1239" t="s">
        <v>365</v>
      </c>
      <c r="MUB95" s="1239" t="s">
        <v>365</v>
      </c>
      <c r="MUC95" s="1239" t="s">
        <v>365</v>
      </c>
      <c r="MUD95" s="1239" t="s">
        <v>365</v>
      </c>
      <c r="MUE95" s="1239" t="s">
        <v>365</v>
      </c>
      <c r="MUF95" s="1239" t="s">
        <v>365</v>
      </c>
      <c r="MUG95" s="1239" t="s">
        <v>365</v>
      </c>
      <c r="MUH95" s="1239" t="s">
        <v>365</v>
      </c>
      <c r="MUI95" s="1239" t="s">
        <v>365</v>
      </c>
      <c r="MUJ95" s="1239" t="s">
        <v>365</v>
      </c>
      <c r="MUK95" s="1239" t="s">
        <v>365</v>
      </c>
      <c r="MUL95" s="1239" t="s">
        <v>365</v>
      </c>
      <c r="MUM95" s="1239" t="s">
        <v>365</v>
      </c>
      <c r="MUN95" s="1239" t="s">
        <v>365</v>
      </c>
      <c r="MUO95" s="1239" t="s">
        <v>365</v>
      </c>
      <c r="MUP95" s="1239" t="s">
        <v>365</v>
      </c>
      <c r="MUQ95" s="1239" t="s">
        <v>365</v>
      </c>
      <c r="MUR95" s="1239" t="s">
        <v>365</v>
      </c>
      <c r="MUS95" s="1239" t="s">
        <v>365</v>
      </c>
      <c r="MUT95" s="1239" t="s">
        <v>365</v>
      </c>
      <c r="MUU95" s="1239" t="s">
        <v>365</v>
      </c>
      <c r="MUV95" s="1239" t="s">
        <v>365</v>
      </c>
      <c r="MUW95" s="1239" t="s">
        <v>365</v>
      </c>
      <c r="MUX95" s="1239" t="s">
        <v>365</v>
      </c>
      <c r="MUY95" s="1239" t="s">
        <v>365</v>
      </c>
      <c r="MUZ95" s="1239" t="s">
        <v>365</v>
      </c>
      <c r="MVA95" s="1239" t="s">
        <v>365</v>
      </c>
      <c r="MVB95" s="1239" t="s">
        <v>365</v>
      </c>
      <c r="MVC95" s="1239" t="s">
        <v>365</v>
      </c>
      <c r="MVD95" s="1239" t="s">
        <v>365</v>
      </c>
      <c r="MVE95" s="1239" t="s">
        <v>365</v>
      </c>
      <c r="MVF95" s="1239" t="s">
        <v>365</v>
      </c>
      <c r="MVG95" s="1239" t="s">
        <v>365</v>
      </c>
      <c r="MVH95" s="1239" t="s">
        <v>365</v>
      </c>
      <c r="MVI95" s="1239" t="s">
        <v>365</v>
      </c>
      <c r="MVJ95" s="1239" t="s">
        <v>365</v>
      </c>
      <c r="MVK95" s="1239" t="s">
        <v>365</v>
      </c>
      <c r="MVL95" s="1239" t="s">
        <v>365</v>
      </c>
      <c r="MVM95" s="1239" t="s">
        <v>365</v>
      </c>
      <c r="MVN95" s="1239" t="s">
        <v>365</v>
      </c>
      <c r="MVO95" s="1239" t="s">
        <v>365</v>
      </c>
      <c r="MVP95" s="1239" t="s">
        <v>365</v>
      </c>
      <c r="MVQ95" s="1239" t="s">
        <v>365</v>
      </c>
      <c r="MVR95" s="1239" t="s">
        <v>365</v>
      </c>
      <c r="MVS95" s="1239" t="s">
        <v>365</v>
      </c>
      <c r="MVT95" s="1239" t="s">
        <v>365</v>
      </c>
      <c r="MVU95" s="1239" t="s">
        <v>365</v>
      </c>
      <c r="MVV95" s="1239" t="s">
        <v>365</v>
      </c>
      <c r="MVW95" s="1239" t="s">
        <v>365</v>
      </c>
      <c r="MVX95" s="1239" t="s">
        <v>365</v>
      </c>
      <c r="MVY95" s="1239" t="s">
        <v>365</v>
      </c>
      <c r="MVZ95" s="1239" t="s">
        <v>365</v>
      </c>
      <c r="MWA95" s="1239" t="s">
        <v>365</v>
      </c>
      <c r="MWB95" s="1239" t="s">
        <v>365</v>
      </c>
      <c r="MWC95" s="1239" t="s">
        <v>365</v>
      </c>
      <c r="MWD95" s="1239" t="s">
        <v>365</v>
      </c>
      <c r="MWE95" s="1239" t="s">
        <v>365</v>
      </c>
      <c r="MWF95" s="1239" t="s">
        <v>365</v>
      </c>
      <c r="MWG95" s="1239" t="s">
        <v>365</v>
      </c>
      <c r="MWH95" s="1239" t="s">
        <v>365</v>
      </c>
      <c r="MWI95" s="1239" t="s">
        <v>365</v>
      </c>
      <c r="MWJ95" s="1239" t="s">
        <v>365</v>
      </c>
      <c r="MWK95" s="1239" t="s">
        <v>365</v>
      </c>
      <c r="MWL95" s="1239" t="s">
        <v>365</v>
      </c>
      <c r="MWM95" s="1239" t="s">
        <v>365</v>
      </c>
      <c r="MWN95" s="1239" t="s">
        <v>365</v>
      </c>
      <c r="MWO95" s="1239" t="s">
        <v>365</v>
      </c>
      <c r="MWP95" s="1239" t="s">
        <v>365</v>
      </c>
      <c r="MWQ95" s="1239" t="s">
        <v>365</v>
      </c>
      <c r="MWR95" s="1239" t="s">
        <v>365</v>
      </c>
      <c r="MWS95" s="1239" t="s">
        <v>365</v>
      </c>
      <c r="MWT95" s="1239" t="s">
        <v>365</v>
      </c>
      <c r="MWU95" s="1239" t="s">
        <v>365</v>
      </c>
      <c r="MWV95" s="1239" t="s">
        <v>365</v>
      </c>
      <c r="MWW95" s="1239" t="s">
        <v>365</v>
      </c>
      <c r="MWX95" s="1239" t="s">
        <v>365</v>
      </c>
      <c r="MWY95" s="1239" t="s">
        <v>365</v>
      </c>
      <c r="MWZ95" s="1239" t="s">
        <v>365</v>
      </c>
      <c r="MXA95" s="1239" t="s">
        <v>365</v>
      </c>
      <c r="MXB95" s="1239" t="s">
        <v>365</v>
      </c>
      <c r="MXC95" s="1239" t="s">
        <v>365</v>
      </c>
      <c r="MXD95" s="1239" t="s">
        <v>365</v>
      </c>
      <c r="MXE95" s="1239" t="s">
        <v>365</v>
      </c>
      <c r="MXF95" s="1239" t="s">
        <v>365</v>
      </c>
      <c r="MXG95" s="1239" t="s">
        <v>365</v>
      </c>
      <c r="MXH95" s="1239" t="s">
        <v>365</v>
      </c>
      <c r="MXI95" s="1239" t="s">
        <v>365</v>
      </c>
      <c r="MXJ95" s="1239" t="s">
        <v>365</v>
      </c>
      <c r="MXK95" s="1239" t="s">
        <v>365</v>
      </c>
      <c r="MXL95" s="1239" t="s">
        <v>365</v>
      </c>
      <c r="MXM95" s="1239" t="s">
        <v>365</v>
      </c>
      <c r="MXN95" s="1239" t="s">
        <v>365</v>
      </c>
      <c r="MXO95" s="1239" t="s">
        <v>365</v>
      </c>
      <c r="MXP95" s="1239" t="s">
        <v>365</v>
      </c>
      <c r="MXQ95" s="1239" t="s">
        <v>365</v>
      </c>
      <c r="MXR95" s="1239" t="s">
        <v>365</v>
      </c>
      <c r="MXS95" s="1239" t="s">
        <v>365</v>
      </c>
      <c r="MXT95" s="1239" t="s">
        <v>365</v>
      </c>
      <c r="MXU95" s="1239" t="s">
        <v>365</v>
      </c>
      <c r="MXV95" s="1239" t="s">
        <v>365</v>
      </c>
      <c r="MXW95" s="1239" t="s">
        <v>365</v>
      </c>
      <c r="MXX95" s="1239" t="s">
        <v>365</v>
      </c>
      <c r="MXY95" s="1239" t="s">
        <v>365</v>
      </c>
      <c r="MXZ95" s="1239" t="s">
        <v>365</v>
      </c>
      <c r="MYA95" s="1239" t="s">
        <v>365</v>
      </c>
      <c r="MYB95" s="1239" t="s">
        <v>365</v>
      </c>
      <c r="MYC95" s="1239" t="s">
        <v>365</v>
      </c>
      <c r="MYD95" s="1239" t="s">
        <v>365</v>
      </c>
      <c r="MYE95" s="1239" t="s">
        <v>365</v>
      </c>
      <c r="MYF95" s="1239" t="s">
        <v>365</v>
      </c>
      <c r="MYG95" s="1239" t="s">
        <v>365</v>
      </c>
      <c r="MYH95" s="1239" t="s">
        <v>365</v>
      </c>
      <c r="MYI95" s="1239" t="s">
        <v>365</v>
      </c>
      <c r="MYJ95" s="1239" t="s">
        <v>365</v>
      </c>
      <c r="MYK95" s="1239" t="s">
        <v>365</v>
      </c>
      <c r="MYL95" s="1239" t="s">
        <v>365</v>
      </c>
      <c r="MYM95" s="1239" t="s">
        <v>365</v>
      </c>
      <c r="MYN95" s="1239" t="s">
        <v>365</v>
      </c>
      <c r="MYO95" s="1239" t="s">
        <v>365</v>
      </c>
      <c r="MYP95" s="1239" t="s">
        <v>365</v>
      </c>
      <c r="MYQ95" s="1239" t="s">
        <v>365</v>
      </c>
      <c r="MYR95" s="1239" t="s">
        <v>365</v>
      </c>
      <c r="MYS95" s="1239" t="s">
        <v>365</v>
      </c>
      <c r="MYT95" s="1239" t="s">
        <v>365</v>
      </c>
      <c r="MYU95" s="1239" t="s">
        <v>365</v>
      </c>
      <c r="MYV95" s="1239" t="s">
        <v>365</v>
      </c>
      <c r="MYW95" s="1239" t="s">
        <v>365</v>
      </c>
      <c r="MYX95" s="1239" t="s">
        <v>365</v>
      </c>
      <c r="MYY95" s="1239" t="s">
        <v>365</v>
      </c>
      <c r="MYZ95" s="1239" t="s">
        <v>365</v>
      </c>
      <c r="MZA95" s="1239" t="s">
        <v>365</v>
      </c>
      <c r="MZB95" s="1239" t="s">
        <v>365</v>
      </c>
      <c r="MZC95" s="1239" t="s">
        <v>365</v>
      </c>
      <c r="MZD95" s="1239" t="s">
        <v>365</v>
      </c>
      <c r="MZE95" s="1239" t="s">
        <v>365</v>
      </c>
      <c r="MZF95" s="1239" t="s">
        <v>365</v>
      </c>
      <c r="MZG95" s="1239" t="s">
        <v>365</v>
      </c>
      <c r="MZH95" s="1239" t="s">
        <v>365</v>
      </c>
      <c r="MZI95" s="1239" t="s">
        <v>365</v>
      </c>
      <c r="MZJ95" s="1239" t="s">
        <v>365</v>
      </c>
      <c r="MZK95" s="1239" t="s">
        <v>365</v>
      </c>
      <c r="MZL95" s="1239" t="s">
        <v>365</v>
      </c>
      <c r="MZM95" s="1239" t="s">
        <v>365</v>
      </c>
      <c r="MZN95" s="1239" t="s">
        <v>365</v>
      </c>
      <c r="MZO95" s="1239" t="s">
        <v>365</v>
      </c>
      <c r="MZP95" s="1239" t="s">
        <v>365</v>
      </c>
      <c r="MZQ95" s="1239" t="s">
        <v>365</v>
      </c>
      <c r="MZR95" s="1239" t="s">
        <v>365</v>
      </c>
      <c r="MZS95" s="1239" t="s">
        <v>365</v>
      </c>
      <c r="MZT95" s="1239" t="s">
        <v>365</v>
      </c>
      <c r="MZU95" s="1239" t="s">
        <v>365</v>
      </c>
      <c r="MZV95" s="1239" t="s">
        <v>365</v>
      </c>
      <c r="MZW95" s="1239" t="s">
        <v>365</v>
      </c>
      <c r="MZX95" s="1239" t="s">
        <v>365</v>
      </c>
      <c r="MZY95" s="1239" t="s">
        <v>365</v>
      </c>
      <c r="MZZ95" s="1239" t="s">
        <v>365</v>
      </c>
      <c r="NAA95" s="1239" t="s">
        <v>365</v>
      </c>
      <c r="NAB95" s="1239" t="s">
        <v>365</v>
      </c>
      <c r="NAC95" s="1239" t="s">
        <v>365</v>
      </c>
      <c r="NAD95" s="1239" t="s">
        <v>365</v>
      </c>
      <c r="NAE95" s="1239" t="s">
        <v>365</v>
      </c>
      <c r="NAF95" s="1239" t="s">
        <v>365</v>
      </c>
      <c r="NAG95" s="1239" t="s">
        <v>365</v>
      </c>
      <c r="NAH95" s="1239" t="s">
        <v>365</v>
      </c>
      <c r="NAI95" s="1239" t="s">
        <v>365</v>
      </c>
      <c r="NAJ95" s="1239" t="s">
        <v>365</v>
      </c>
      <c r="NAK95" s="1239" t="s">
        <v>365</v>
      </c>
      <c r="NAL95" s="1239" t="s">
        <v>365</v>
      </c>
      <c r="NAM95" s="1239" t="s">
        <v>365</v>
      </c>
      <c r="NAN95" s="1239" t="s">
        <v>365</v>
      </c>
      <c r="NAO95" s="1239" t="s">
        <v>365</v>
      </c>
      <c r="NAP95" s="1239" t="s">
        <v>365</v>
      </c>
      <c r="NAQ95" s="1239" t="s">
        <v>365</v>
      </c>
      <c r="NAR95" s="1239" t="s">
        <v>365</v>
      </c>
      <c r="NAS95" s="1239" t="s">
        <v>365</v>
      </c>
      <c r="NAT95" s="1239" t="s">
        <v>365</v>
      </c>
      <c r="NAU95" s="1239" t="s">
        <v>365</v>
      </c>
      <c r="NAV95" s="1239" t="s">
        <v>365</v>
      </c>
      <c r="NAW95" s="1239" t="s">
        <v>365</v>
      </c>
      <c r="NAX95" s="1239" t="s">
        <v>365</v>
      </c>
      <c r="NAY95" s="1239" t="s">
        <v>365</v>
      </c>
      <c r="NAZ95" s="1239" t="s">
        <v>365</v>
      </c>
      <c r="NBA95" s="1239" t="s">
        <v>365</v>
      </c>
      <c r="NBB95" s="1239" t="s">
        <v>365</v>
      </c>
      <c r="NBC95" s="1239" t="s">
        <v>365</v>
      </c>
      <c r="NBD95" s="1239" t="s">
        <v>365</v>
      </c>
      <c r="NBE95" s="1239" t="s">
        <v>365</v>
      </c>
      <c r="NBF95" s="1239" t="s">
        <v>365</v>
      </c>
      <c r="NBG95" s="1239" t="s">
        <v>365</v>
      </c>
      <c r="NBH95" s="1239" t="s">
        <v>365</v>
      </c>
      <c r="NBI95" s="1239" t="s">
        <v>365</v>
      </c>
      <c r="NBJ95" s="1239" t="s">
        <v>365</v>
      </c>
      <c r="NBK95" s="1239" t="s">
        <v>365</v>
      </c>
      <c r="NBL95" s="1239" t="s">
        <v>365</v>
      </c>
      <c r="NBM95" s="1239" t="s">
        <v>365</v>
      </c>
      <c r="NBN95" s="1239" t="s">
        <v>365</v>
      </c>
      <c r="NBO95" s="1239" t="s">
        <v>365</v>
      </c>
      <c r="NBP95" s="1239" t="s">
        <v>365</v>
      </c>
      <c r="NBQ95" s="1239" t="s">
        <v>365</v>
      </c>
      <c r="NBR95" s="1239" t="s">
        <v>365</v>
      </c>
      <c r="NBS95" s="1239" t="s">
        <v>365</v>
      </c>
      <c r="NBT95" s="1239" t="s">
        <v>365</v>
      </c>
      <c r="NBU95" s="1239" t="s">
        <v>365</v>
      </c>
      <c r="NBV95" s="1239" t="s">
        <v>365</v>
      </c>
      <c r="NBW95" s="1239" t="s">
        <v>365</v>
      </c>
      <c r="NBX95" s="1239" t="s">
        <v>365</v>
      </c>
      <c r="NBY95" s="1239" t="s">
        <v>365</v>
      </c>
      <c r="NBZ95" s="1239" t="s">
        <v>365</v>
      </c>
      <c r="NCA95" s="1239" t="s">
        <v>365</v>
      </c>
      <c r="NCB95" s="1239" t="s">
        <v>365</v>
      </c>
      <c r="NCC95" s="1239" t="s">
        <v>365</v>
      </c>
      <c r="NCD95" s="1239" t="s">
        <v>365</v>
      </c>
      <c r="NCE95" s="1239" t="s">
        <v>365</v>
      </c>
      <c r="NCF95" s="1239" t="s">
        <v>365</v>
      </c>
      <c r="NCG95" s="1239" t="s">
        <v>365</v>
      </c>
      <c r="NCH95" s="1239" t="s">
        <v>365</v>
      </c>
      <c r="NCI95" s="1239" t="s">
        <v>365</v>
      </c>
      <c r="NCJ95" s="1239" t="s">
        <v>365</v>
      </c>
      <c r="NCK95" s="1239" t="s">
        <v>365</v>
      </c>
      <c r="NCL95" s="1239" t="s">
        <v>365</v>
      </c>
      <c r="NCM95" s="1239" t="s">
        <v>365</v>
      </c>
      <c r="NCN95" s="1239" t="s">
        <v>365</v>
      </c>
      <c r="NCO95" s="1239" t="s">
        <v>365</v>
      </c>
      <c r="NCP95" s="1239" t="s">
        <v>365</v>
      </c>
      <c r="NCQ95" s="1239" t="s">
        <v>365</v>
      </c>
      <c r="NCR95" s="1239" t="s">
        <v>365</v>
      </c>
      <c r="NCS95" s="1239" t="s">
        <v>365</v>
      </c>
      <c r="NCT95" s="1239" t="s">
        <v>365</v>
      </c>
      <c r="NCU95" s="1239" t="s">
        <v>365</v>
      </c>
      <c r="NCV95" s="1239" t="s">
        <v>365</v>
      </c>
      <c r="NCW95" s="1239" t="s">
        <v>365</v>
      </c>
      <c r="NCX95" s="1239" t="s">
        <v>365</v>
      </c>
      <c r="NCY95" s="1239" t="s">
        <v>365</v>
      </c>
      <c r="NCZ95" s="1239" t="s">
        <v>365</v>
      </c>
      <c r="NDA95" s="1239" t="s">
        <v>365</v>
      </c>
      <c r="NDB95" s="1239" t="s">
        <v>365</v>
      </c>
      <c r="NDC95" s="1239" t="s">
        <v>365</v>
      </c>
      <c r="NDD95" s="1239" t="s">
        <v>365</v>
      </c>
      <c r="NDE95" s="1239" t="s">
        <v>365</v>
      </c>
      <c r="NDF95" s="1239" t="s">
        <v>365</v>
      </c>
      <c r="NDG95" s="1239" t="s">
        <v>365</v>
      </c>
      <c r="NDH95" s="1239" t="s">
        <v>365</v>
      </c>
      <c r="NDI95" s="1239" t="s">
        <v>365</v>
      </c>
      <c r="NDJ95" s="1239" t="s">
        <v>365</v>
      </c>
      <c r="NDK95" s="1239" t="s">
        <v>365</v>
      </c>
      <c r="NDL95" s="1239" t="s">
        <v>365</v>
      </c>
      <c r="NDM95" s="1239" t="s">
        <v>365</v>
      </c>
      <c r="NDN95" s="1239" t="s">
        <v>365</v>
      </c>
      <c r="NDO95" s="1239" t="s">
        <v>365</v>
      </c>
      <c r="NDP95" s="1239" t="s">
        <v>365</v>
      </c>
      <c r="NDQ95" s="1239" t="s">
        <v>365</v>
      </c>
      <c r="NDR95" s="1239" t="s">
        <v>365</v>
      </c>
      <c r="NDS95" s="1239" t="s">
        <v>365</v>
      </c>
      <c r="NDT95" s="1239" t="s">
        <v>365</v>
      </c>
      <c r="NDU95" s="1239" t="s">
        <v>365</v>
      </c>
      <c r="NDV95" s="1239" t="s">
        <v>365</v>
      </c>
      <c r="NDW95" s="1239" t="s">
        <v>365</v>
      </c>
      <c r="NDX95" s="1239" t="s">
        <v>365</v>
      </c>
      <c r="NDY95" s="1239" t="s">
        <v>365</v>
      </c>
      <c r="NDZ95" s="1239" t="s">
        <v>365</v>
      </c>
      <c r="NEA95" s="1239" t="s">
        <v>365</v>
      </c>
      <c r="NEB95" s="1239" t="s">
        <v>365</v>
      </c>
      <c r="NEC95" s="1239" t="s">
        <v>365</v>
      </c>
      <c r="NED95" s="1239" t="s">
        <v>365</v>
      </c>
      <c r="NEE95" s="1239" t="s">
        <v>365</v>
      </c>
      <c r="NEF95" s="1239" t="s">
        <v>365</v>
      </c>
      <c r="NEG95" s="1239" t="s">
        <v>365</v>
      </c>
      <c r="NEH95" s="1239" t="s">
        <v>365</v>
      </c>
      <c r="NEI95" s="1239" t="s">
        <v>365</v>
      </c>
      <c r="NEJ95" s="1239" t="s">
        <v>365</v>
      </c>
      <c r="NEK95" s="1239" t="s">
        <v>365</v>
      </c>
      <c r="NEL95" s="1239" t="s">
        <v>365</v>
      </c>
      <c r="NEM95" s="1239" t="s">
        <v>365</v>
      </c>
      <c r="NEN95" s="1239" t="s">
        <v>365</v>
      </c>
      <c r="NEO95" s="1239" t="s">
        <v>365</v>
      </c>
      <c r="NEP95" s="1239" t="s">
        <v>365</v>
      </c>
      <c r="NEQ95" s="1239" t="s">
        <v>365</v>
      </c>
      <c r="NER95" s="1239" t="s">
        <v>365</v>
      </c>
      <c r="NES95" s="1239" t="s">
        <v>365</v>
      </c>
      <c r="NET95" s="1239" t="s">
        <v>365</v>
      </c>
      <c r="NEU95" s="1239" t="s">
        <v>365</v>
      </c>
      <c r="NEV95" s="1239" t="s">
        <v>365</v>
      </c>
      <c r="NEW95" s="1239" t="s">
        <v>365</v>
      </c>
      <c r="NEX95" s="1239" t="s">
        <v>365</v>
      </c>
      <c r="NEY95" s="1239" t="s">
        <v>365</v>
      </c>
      <c r="NEZ95" s="1239" t="s">
        <v>365</v>
      </c>
      <c r="NFA95" s="1239" t="s">
        <v>365</v>
      </c>
      <c r="NFB95" s="1239" t="s">
        <v>365</v>
      </c>
      <c r="NFC95" s="1239" t="s">
        <v>365</v>
      </c>
      <c r="NFD95" s="1239" t="s">
        <v>365</v>
      </c>
      <c r="NFE95" s="1239" t="s">
        <v>365</v>
      </c>
      <c r="NFF95" s="1239" t="s">
        <v>365</v>
      </c>
      <c r="NFG95" s="1239" t="s">
        <v>365</v>
      </c>
      <c r="NFH95" s="1239" t="s">
        <v>365</v>
      </c>
      <c r="NFI95" s="1239" t="s">
        <v>365</v>
      </c>
      <c r="NFJ95" s="1239" t="s">
        <v>365</v>
      </c>
      <c r="NFK95" s="1239" t="s">
        <v>365</v>
      </c>
      <c r="NFL95" s="1239" t="s">
        <v>365</v>
      </c>
      <c r="NFM95" s="1239" t="s">
        <v>365</v>
      </c>
      <c r="NFN95" s="1239" t="s">
        <v>365</v>
      </c>
      <c r="NFO95" s="1239" t="s">
        <v>365</v>
      </c>
      <c r="NFP95" s="1239" t="s">
        <v>365</v>
      </c>
      <c r="NFQ95" s="1239" t="s">
        <v>365</v>
      </c>
      <c r="NFR95" s="1239" t="s">
        <v>365</v>
      </c>
      <c r="NFS95" s="1239" t="s">
        <v>365</v>
      </c>
      <c r="NFT95" s="1239" t="s">
        <v>365</v>
      </c>
      <c r="NFU95" s="1239" t="s">
        <v>365</v>
      </c>
      <c r="NFV95" s="1239" t="s">
        <v>365</v>
      </c>
      <c r="NFW95" s="1239" t="s">
        <v>365</v>
      </c>
      <c r="NFX95" s="1239" t="s">
        <v>365</v>
      </c>
      <c r="NFY95" s="1239" t="s">
        <v>365</v>
      </c>
      <c r="NFZ95" s="1239" t="s">
        <v>365</v>
      </c>
      <c r="NGA95" s="1239" t="s">
        <v>365</v>
      </c>
      <c r="NGB95" s="1239" t="s">
        <v>365</v>
      </c>
      <c r="NGC95" s="1239" t="s">
        <v>365</v>
      </c>
      <c r="NGD95" s="1239" t="s">
        <v>365</v>
      </c>
      <c r="NGE95" s="1239" t="s">
        <v>365</v>
      </c>
      <c r="NGF95" s="1239" t="s">
        <v>365</v>
      </c>
      <c r="NGG95" s="1239" t="s">
        <v>365</v>
      </c>
      <c r="NGH95" s="1239" t="s">
        <v>365</v>
      </c>
      <c r="NGI95" s="1239" t="s">
        <v>365</v>
      </c>
      <c r="NGJ95" s="1239" t="s">
        <v>365</v>
      </c>
      <c r="NGK95" s="1239" t="s">
        <v>365</v>
      </c>
      <c r="NGL95" s="1239" t="s">
        <v>365</v>
      </c>
      <c r="NGM95" s="1239" t="s">
        <v>365</v>
      </c>
      <c r="NGN95" s="1239" t="s">
        <v>365</v>
      </c>
      <c r="NGO95" s="1239" t="s">
        <v>365</v>
      </c>
      <c r="NGP95" s="1239" t="s">
        <v>365</v>
      </c>
      <c r="NGQ95" s="1239" t="s">
        <v>365</v>
      </c>
      <c r="NGR95" s="1239" t="s">
        <v>365</v>
      </c>
      <c r="NGS95" s="1239" t="s">
        <v>365</v>
      </c>
      <c r="NGT95" s="1239" t="s">
        <v>365</v>
      </c>
      <c r="NGU95" s="1239" t="s">
        <v>365</v>
      </c>
      <c r="NGV95" s="1239" t="s">
        <v>365</v>
      </c>
      <c r="NGW95" s="1239" t="s">
        <v>365</v>
      </c>
      <c r="NGX95" s="1239" t="s">
        <v>365</v>
      </c>
      <c r="NGY95" s="1239" t="s">
        <v>365</v>
      </c>
      <c r="NGZ95" s="1239" t="s">
        <v>365</v>
      </c>
      <c r="NHA95" s="1239" t="s">
        <v>365</v>
      </c>
      <c r="NHB95" s="1239" t="s">
        <v>365</v>
      </c>
      <c r="NHC95" s="1239" t="s">
        <v>365</v>
      </c>
      <c r="NHD95" s="1239" t="s">
        <v>365</v>
      </c>
      <c r="NHE95" s="1239" t="s">
        <v>365</v>
      </c>
      <c r="NHF95" s="1239" t="s">
        <v>365</v>
      </c>
      <c r="NHG95" s="1239" t="s">
        <v>365</v>
      </c>
      <c r="NHH95" s="1239" t="s">
        <v>365</v>
      </c>
      <c r="NHI95" s="1239" t="s">
        <v>365</v>
      </c>
      <c r="NHJ95" s="1239" t="s">
        <v>365</v>
      </c>
      <c r="NHK95" s="1239" t="s">
        <v>365</v>
      </c>
      <c r="NHL95" s="1239" t="s">
        <v>365</v>
      </c>
      <c r="NHM95" s="1239" t="s">
        <v>365</v>
      </c>
      <c r="NHN95" s="1239" t="s">
        <v>365</v>
      </c>
      <c r="NHO95" s="1239" t="s">
        <v>365</v>
      </c>
      <c r="NHP95" s="1239" t="s">
        <v>365</v>
      </c>
      <c r="NHQ95" s="1239" t="s">
        <v>365</v>
      </c>
      <c r="NHR95" s="1239" t="s">
        <v>365</v>
      </c>
      <c r="NHS95" s="1239" t="s">
        <v>365</v>
      </c>
      <c r="NHT95" s="1239" t="s">
        <v>365</v>
      </c>
      <c r="NHU95" s="1239" t="s">
        <v>365</v>
      </c>
      <c r="NHV95" s="1239" t="s">
        <v>365</v>
      </c>
      <c r="NHW95" s="1239" t="s">
        <v>365</v>
      </c>
      <c r="NHX95" s="1239" t="s">
        <v>365</v>
      </c>
      <c r="NHY95" s="1239" t="s">
        <v>365</v>
      </c>
      <c r="NHZ95" s="1239" t="s">
        <v>365</v>
      </c>
      <c r="NIA95" s="1239" t="s">
        <v>365</v>
      </c>
      <c r="NIB95" s="1239" t="s">
        <v>365</v>
      </c>
      <c r="NIC95" s="1239" t="s">
        <v>365</v>
      </c>
      <c r="NID95" s="1239" t="s">
        <v>365</v>
      </c>
      <c r="NIE95" s="1239" t="s">
        <v>365</v>
      </c>
      <c r="NIF95" s="1239" t="s">
        <v>365</v>
      </c>
      <c r="NIG95" s="1239" t="s">
        <v>365</v>
      </c>
      <c r="NIH95" s="1239" t="s">
        <v>365</v>
      </c>
      <c r="NII95" s="1239" t="s">
        <v>365</v>
      </c>
      <c r="NIJ95" s="1239" t="s">
        <v>365</v>
      </c>
      <c r="NIK95" s="1239" t="s">
        <v>365</v>
      </c>
      <c r="NIL95" s="1239" t="s">
        <v>365</v>
      </c>
      <c r="NIM95" s="1239" t="s">
        <v>365</v>
      </c>
      <c r="NIN95" s="1239" t="s">
        <v>365</v>
      </c>
      <c r="NIO95" s="1239" t="s">
        <v>365</v>
      </c>
      <c r="NIP95" s="1239" t="s">
        <v>365</v>
      </c>
      <c r="NIQ95" s="1239" t="s">
        <v>365</v>
      </c>
      <c r="NIR95" s="1239" t="s">
        <v>365</v>
      </c>
      <c r="NIS95" s="1239" t="s">
        <v>365</v>
      </c>
      <c r="NIT95" s="1239" t="s">
        <v>365</v>
      </c>
      <c r="NIU95" s="1239" t="s">
        <v>365</v>
      </c>
      <c r="NIV95" s="1239" t="s">
        <v>365</v>
      </c>
      <c r="NIW95" s="1239" t="s">
        <v>365</v>
      </c>
      <c r="NIX95" s="1239" t="s">
        <v>365</v>
      </c>
      <c r="NIY95" s="1239" t="s">
        <v>365</v>
      </c>
      <c r="NIZ95" s="1239" t="s">
        <v>365</v>
      </c>
      <c r="NJA95" s="1239" t="s">
        <v>365</v>
      </c>
      <c r="NJB95" s="1239" t="s">
        <v>365</v>
      </c>
      <c r="NJC95" s="1239" t="s">
        <v>365</v>
      </c>
      <c r="NJD95" s="1239" t="s">
        <v>365</v>
      </c>
      <c r="NJE95" s="1239" t="s">
        <v>365</v>
      </c>
      <c r="NJF95" s="1239" t="s">
        <v>365</v>
      </c>
      <c r="NJG95" s="1239" t="s">
        <v>365</v>
      </c>
      <c r="NJH95" s="1239" t="s">
        <v>365</v>
      </c>
      <c r="NJI95" s="1239" t="s">
        <v>365</v>
      </c>
      <c r="NJJ95" s="1239" t="s">
        <v>365</v>
      </c>
      <c r="NJK95" s="1239" t="s">
        <v>365</v>
      </c>
      <c r="NJL95" s="1239" t="s">
        <v>365</v>
      </c>
      <c r="NJM95" s="1239" t="s">
        <v>365</v>
      </c>
      <c r="NJN95" s="1239" t="s">
        <v>365</v>
      </c>
      <c r="NJO95" s="1239" t="s">
        <v>365</v>
      </c>
      <c r="NJP95" s="1239" t="s">
        <v>365</v>
      </c>
      <c r="NJQ95" s="1239" t="s">
        <v>365</v>
      </c>
      <c r="NJR95" s="1239" t="s">
        <v>365</v>
      </c>
      <c r="NJS95" s="1239" t="s">
        <v>365</v>
      </c>
      <c r="NJT95" s="1239" t="s">
        <v>365</v>
      </c>
      <c r="NJU95" s="1239" t="s">
        <v>365</v>
      </c>
      <c r="NJV95" s="1239" t="s">
        <v>365</v>
      </c>
      <c r="NJW95" s="1239" t="s">
        <v>365</v>
      </c>
      <c r="NJX95" s="1239" t="s">
        <v>365</v>
      </c>
      <c r="NJY95" s="1239" t="s">
        <v>365</v>
      </c>
      <c r="NJZ95" s="1239" t="s">
        <v>365</v>
      </c>
      <c r="NKA95" s="1239" t="s">
        <v>365</v>
      </c>
      <c r="NKB95" s="1239" t="s">
        <v>365</v>
      </c>
      <c r="NKC95" s="1239" t="s">
        <v>365</v>
      </c>
      <c r="NKD95" s="1239" t="s">
        <v>365</v>
      </c>
      <c r="NKE95" s="1239" t="s">
        <v>365</v>
      </c>
      <c r="NKF95" s="1239" t="s">
        <v>365</v>
      </c>
      <c r="NKG95" s="1239" t="s">
        <v>365</v>
      </c>
      <c r="NKH95" s="1239" t="s">
        <v>365</v>
      </c>
      <c r="NKI95" s="1239" t="s">
        <v>365</v>
      </c>
      <c r="NKJ95" s="1239" t="s">
        <v>365</v>
      </c>
      <c r="NKK95" s="1239" t="s">
        <v>365</v>
      </c>
      <c r="NKL95" s="1239" t="s">
        <v>365</v>
      </c>
      <c r="NKM95" s="1239" t="s">
        <v>365</v>
      </c>
      <c r="NKN95" s="1239" t="s">
        <v>365</v>
      </c>
      <c r="NKO95" s="1239" t="s">
        <v>365</v>
      </c>
      <c r="NKP95" s="1239" t="s">
        <v>365</v>
      </c>
      <c r="NKQ95" s="1239" t="s">
        <v>365</v>
      </c>
      <c r="NKR95" s="1239" t="s">
        <v>365</v>
      </c>
      <c r="NKS95" s="1239" t="s">
        <v>365</v>
      </c>
      <c r="NKT95" s="1239" t="s">
        <v>365</v>
      </c>
      <c r="NKU95" s="1239" t="s">
        <v>365</v>
      </c>
      <c r="NKV95" s="1239" t="s">
        <v>365</v>
      </c>
      <c r="NKW95" s="1239" t="s">
        <v>365</v>
      </c>
      <c r="NKX95" s="1239" t="s">
        <v>365</v>
      </c>
      <c r="NKY95" s="1239" t="s">
        <v>365</v>
      </c>
      <c r="NKZ95" s="1239" t="s">
        <v>365</v>
      </c>
      <c r="NLA95" s="1239" t="s">
        <v>365</v>
      </c>
      <c r="NLB95" s="1239" t="s">
        <v>365</v>
      </c>
      <c r="NLC95" s="1239" t="s">
        <v>365</v>
      </c>
      <c r="NLD95" s="1239" t="s">
        <v>365</v>
      </c>
      <c r="NLE95" s="1239" t="s">
        <v>365</v>
      </c>
      <c r="NLF95" s="1239" t="s">
        <v>365</v>
      </c>
      <c r="NLG95" s="1239" t="s">
        <v>365</v>
      </c>
      <c r="NLH95" s="1239" t="s">
        <v>365</v>
      </c>
      <c r="NLI95" s="1239" t="s">
        <v>365</v>
      </c>
      <c r="NLJ95" s="1239" t="s">
        <v>365</v>
      </c>
      <c r="NLK95" s="1239" t="s">
        <v>365</v>
      </c>
      <c r="NLL95" s="1239" t="s">
        <v>365</v>
      </c>
      <c r="NLM95" s="1239" t="s">
        <v>365</v>
      </c>
      <c r="NLN95" s="1239" t="s">
        <v>365</v>
      </c>
      <c r="NLO95" s="1239" t="s">
        <v>365</v>
      </c>
      <c r="NLP95" s="1239" t="s">
        <v>365</v>
      </c>
      <c r="NLQ95" s="1239" t="s">
        <v>365</v>
      </c>
      <c r="NLR95" s="1239" t="s">
        <v>365</v>
      </c>
      <c r="NLS95" s="1239" t="s">
        <v>365</v>
      </c>
      <c r="NLT95" s="1239" t="s">
        <v>365</v>
      </c>
      <c r="NLU95" s="1239" t="s">
        <v>365</v>
      </c>
      <c r="NLV95" s="1239" t="s">
        <v>365</v>
      </c>
      <c r="NLW95" s="1239" t="s">
        <v>365</v>
      </c>
      <c r="NLX95" s="1239" t="s">
        <v>365</v>
      </c>
      <c r="NLY95" s="1239" t="s">
        <v>365</v>
      </c>
      <c r="NLZ95" s="1239" t="s">
        <v>365</v>
      </c>
      <c r="NMA95" s="1239" t="s">
        <v>365</v>
      </c>
      <c r="NMB95" s="1239" t="s">
        <v>365</v>
      </c>
      <c r="NMC95" s="1239" t="s">
        <v>365</v>
      </c>
      <c r="NMD95" s="1239" t="s">
        <v>365</v>
      </c>
      <c r="NME95" s="1239" t="s">
        <v>365</v>
      </c>
      <c r="NMF95" s="1239" t="s">
        <v>365</v>
      </c>
      <c r="NMG95" s="1239" t="s">
        <v>365</v>
      </c>
      <c r="NMH95" s="1239" t="s">
        <v>365</v>
      </c>
      <c r="NMI95" s="1239" t="s">
        <v>365</v>
      </c>
      <c r="NMJ95" s="1239" t="s">
        <v>365</v>
      </c>
      <c r="NMK95" s="1239" t="s">
        <v>365</v>
      </c>
      <c r="NML95" s="1239" t="s">
        <v>365</v>
      </c>
      <c r="NMM95" s="1239" t="s">
        <v>365</v>
      </c>
      <c r="NMN95" s="1239" t="s">
        <v>365</v>
      </c>
      <c r="NMO95" s="1239" t="s">
        <v>365</v>
      </c>
      <c r="NMP95" s="1239" t="s">
        <v>365</v>
      </c>
      <c r="NMQ95" s="1239" t="s">
        <v>365</v>
      </c>
      <c r="NMR95" s="1239" t="s">
        <v>365</v>
      </c>
      <c r="NMS95" s="1239" t="s">
        <v>365</v>
      </c>
      <c r="NMT95" s="1239" t="s">
        <v>365</v>
      </c>
      <c r="NMU95" s="1239" t="s">
        <v>365</v>
      </c>
      <c r="NMV95" s="1239" t="s">
        <v>365</v>
      </c>
      <c r="NMW95" s="1239" t="s">
        <v>365</v>
      </c>
      <c r="NMX95" s="1239" t="s">
        <v>365</v>
      </c>
      <c r="NMY95" s="1239" t="s">
        <v>365</v>
      </c>
      <c r="NMZ95" s="1239" t="s">
        <v>365</v>
      </c>
      <c r="NNA95" s="1239" t="s">
        <v>365</v>
      </c>
      <c r="NNB95" s="1239" t="s">
        <v>365</v>
      </c>
      <c r="NNC95" s="1239" t="s">
        <v>365</v>
      </c>
      <c r="NND95" s="1239" t="s">
        <v>365</v>
      </c>
      <c r="NNE95" s="1239" t="s">
        <v>365</v>
      </c>
      <c r="NNF95" s="1239" t="s">
        <v>365</v>
      </c>
      <c r="NNG95" s="1239" t="s">
        <v>365</v>
      </c>
      <c r="NNH95" s="1239" t="s">
        <v>365</v>
      </c>
      <c r="NNI95" s="1239" t="s">
        <v>365</v>
      </c>
      <c r="NNJ95" s="1239" t="s">
        <v>365</v>
      </c>
      <c r="NNK95" s="1239" t="s">
        <v>365</v>
      </c>
      <c r="NNL95" s="1239" t="s">
        <v>365</v>
      </c>
      <c r="NNM95" s="1239" t="s">
        <v>365</v>
      </c>
      <c r="NNN95" s="1239" t="s">
        <v>365</v>
      </c>
      <c r="NNO95" s="1239" t="s">
        <v>365</v>
      </c>
      <c r="NNP95" s="1239" t="s">
        <v>365</v>
      </c>
      <c r="NNQ95" s="1239" t="s">
        <v>365</v>
      </c>
      <c r="NNR95" s="1239" t="s">
        <v>365</v>
      </c>
      <c r="NNS95" s="1239" t="s">
        <v>365</v>
      </c>
      <c r="NNT95" s="1239" t="s">
        <v>365</v>
      </c>
      <c r="NNU95" s="1239" t="s">
        <v>365</v>
      </c>
      <c r="NNV95" s="1239" t="s">
        <v>365</v>
      </c>
      <c r="NNW95" s="1239" t="s">
        <v>365</v>
      </c>
      <c r="NNX95" s="1239" t="s">
        <v>365</v>
      </c>
      <c r="NNY95" s="1239" t="s">
        <v>365</v>
      </c>
      <c r="NNZ95" s="1239" t="s">
        <v>365</v>
      </c>
      <c r="NOA95" s="1239" t="s">
        <v>365</v>
      </c>
      <c r="NOB95" s="1239" t="s">
        <v>365</v>
      </c>
      <c r="NOC95" s="1239" t="s">
        <v>365</v>
      </c>
      <c r="NOD95" s="1239" t="s">
        <v>365</v>
      </c>
      <c r="NOE95" s="1239" t="s">
        <v>365</v>
      </c>
      <c r="NOF95" s="1239" t="s">
        <v>365</v>
      </c>
      <c r="NOG95" s="1239" t="s">
        <v>365</v>
      </c>
      <c r="NOH95" s="1239" t="s">
        <v>365</v>
      </c>
      <c r="NOI95" s="1239" t="s">
        <v>365</v>
      </c>
      <c r="NOJ95" s="1239" t="s">
        <v>365</v>
      </c>
      <c r="NOK95" s="1239" t="s">
        <v>365</v>
      </c>
      <c r="NOL95" s="1239" t="s">
        <v>365</v>
      </c>
      <c r="NOM95" s="1239" t="s">
        <v>365</v>
      </c>
      <c r="NON95" s="1239" t="s">
        <v>365</v>
      </c>
      <c r="NOO95" s="1239" t="s">
        <v>365</v>
      </c>
      <c r="NOP95" s="1239" t="s">
        <v>365</v>
      </c>
      <c r="NOQ95" s="1239" t="s">
        <v>365</v>
      </c>
      <c r="NOR95" s="1239" t="s">
        <v>365</v>
      </c>
      <c r="NOS95" s="1239" t="s">
        <v>365</v>
      </c>
      <c r="NOT95" s="1239" t="s">
        <v>365</v>
      </c>
      <c r="NOU95" s="1239" t="s">
        <v>365</v>
      </c>
      <c r="NOV95" s="1239" t="s">
        <v>365</v>
      </c>
      <c r="NOW95" s="1239" t="s">
        <v>365</v>
      </c>
      <c r="NOX95" s="1239" t="s">
        <v>365</v>
      </c>
      <c r="NOY95" s="1239" t="s">
        <v>365</v>
      </c>
      <c r="NOZ95" s="1239" t="s">
        <v>365</v>
      </c>
      <c r="NPA95" s="1239" t="s">
        <v>365</v>
      </c>
      <c r="NPB95" s="1239" t="s">
        <v>365</v>
      </c>
      <c r="NPC95" s="1239" t="s">
        <v>365</v>
      </c>
      <c r="NPD95" s="1239" t="s">
        <v>365</v>
      </c>
      <c r="NPE95" s="1239" t="s">
        <v>365</v>
      </c>
      <c r="NPF95" s="1239" t="s">
        <v>365</v>
      </c>
      <c r="NPG95" s="1239" t="s">
        <v>365</v>
      </c>
      <c r="NPH95" s="1239" t="s">
        <v>365</v>
      </c>
      <c r="NPI95" s="1239" t="s">
        <v>365</v>
      </c>
      <c r="NPJ95" s="1239" t="s">
        <v>365</v>
      </c>
      <c r="NPK95" s="1239" t="s">
        <v>365</v>
      </c>
      <c r="NPL95" s="1239" t="s">
        <v>365</v>
      </c>
      <c r="NPM95" s="1239" t="s">
        <v>365</v>
      </c>
      <c r="NPN95" s="1239" t="s">
        <v>365</v>
      </c>
      <c r="NPO95" s="1239" t="s">
        <v>365</v>
      </c>
      <c r="NPP95" s="1239" t="s">
        <v>365</v>
      </c>
      <c r="NPQ95" s="1239" t="s">
        <v>365</v>
      </c>
      <c r="NPR95" s="1239" t="s">
        <v>365</v>
      </c>
      <c r="NPS95" s="1239" t="s">
        <v>365</v>
      </c>
      <c r="NPT95" s="1239" t="s">
        <v>365</v>
      </c>
      <c r="NPU95" s="1239" t="s">
        <v>365</v>
      </c>
      <c r="NPV95" s="1239" t="s">
        <v>365</v>
      </c>
      <c r="NPW95" s="1239" t="s">
        <v>365</v>
      </c>
      <c r="NPX95" s="1239" t="s">
        <v>365</v>
      </c>
      <c r="NPY95" s="1239" t="s">
        <v>365</v>
      </c>
      <c r="NPZ95" s="1239" t="s">
        <v>365</v>
      </c>
      <c r="NQA95" s="1239" t="s">
        <v>365</v>
      </c>
      <c r="NQB95" s="1239" t="s">
        <v>365</v>
      </c>
      <c r="NQC95" s="1239" t="s">
        <v>365</v>
      </c>
      <c r="NQD95" s="1239" t="s">
        <v>365</v>
      </c>
      <c r="NQE95" s="1239" t="s">
        <v>365</v>
      </c>
      <c r="NQF95" s="1239" t="s">
        <v>365</v>
      </c>
      <c r="NQG95" s="1239" t="s">
        <v>365</v>
      </c>
      <c r="NQH95" s="1239" t="s">
        <v>365</v>
      </c>
      <c r="NQI95" s="1239" t="s">
        <v>365</v>
      </c>
      <c r="NQJ95" s="1239" t="s">
        <v>365</v>
      </c>
      <c r="NQK95" s="1239" t="s">
        <v>365</v>
      </c>
      <c r="NQL95" s="1239" t="s">
        <v>365</v>
      </c>
      <c r="NQM95" s="1239" t="s">
        <v>365</v>
      </c>
      <c r="NQN95" s="1239" t="s">
        <v>365</v>
      </c>
      <c r="NQO95" s="1239" t="s">
        <v>365</v>
      </c>
      <c r="NQP95" s="1239" t="s">
        <v>365</v>
      </c>
      <c r="NQQ95" s="1239" t="s">
        <v>365</v>
      </c>
      <c r="NQR95" s="1239" t="s">
        <v>365</v>
      </c>
      <c r="NQS95" s="1239" t="s">
        <v>365</v>
      </c>
      <c r="NQT95" s="1239" t="s">
        <v>365</v>
      </c>
      <c r="NQU95" s="1239" t="s">
        <v>365</v>
      </c>
      <c r="NQV95" s="1239" t="s">
        <v>365</v>
      </c>
      <c r="NQW95" s="1239" t="s">
        <v>365</v>
      </c>
      <c r="NQX95" s="1239" t="s">
        <v>365</v>
      </c>
      <c r="NQY95" s="1239" t="s">
        <v>365</v>
      </c>
      <c r="NQZ95" s="1239" t="s">
        <v>365</v>
      </c>
      <c r="NRA95" s="1239" t="s">
        <v>365</v>
      </c>
      <c r="NRB95" s="1239" t="s">
        <v>365</v>
      </c>
      <c r="NRC95" s="1239" t="s">
        <v>365</v>
      </c>
      <c r="NRD95" s="1239" t="s">
        <v>365</v>
      </c>
      <c r="NRE95" s="1239" t="s">
        <v>365</v>
      </c>
      <c r="NRF95" s="1239" t="s">
        <v>365</v>
      </c>
      <c r="NRG95" s="1239" t="s">
        <v>365</v>
      </c>
      <c r="NRH95" s="1239" t="s">
        <v>365</v>
      </c>
      <c r="NRI95" s="1239" t="s">
        <v>365</v>
      </c>
      <c r="NRJ95" s="1239" t="s">
        <v>365</v>
      </c>
      <c r="NRK95" s="1239" t="s">
        <v>365</v>
      </c>
      <c r="NRL95" s="1239" t="s">
        <v>365</v>
      </c>
      <c r="NRM95" s="1239" t="s">
        <v>365</v>
      </c>
      <c r="NRN95" s="1239" t="s">
        <v>365</v>
      </c>
      <c r="NRO95" s="1239" t="s">
        <v>365</v>
      </c>
      <c r="NRP95" s="1239" t="s">
        <v>365</v>
      </c>
      <c r="NRQ95" s="1239" t="s">
        <v>365</v>
      </c>
      <c r="NRR95" s="1239" t="s">
        <v>365</v>
      </c>
      <c r="NRS95" s="1239" t="s">
        <v>365</v>
      </c>
      <c r="NRT95" s="1239" t="s">
        <v>365</v>
      </c>
      <c r="NRU95" s="1239" t="s">
        <v>365</v>
      </c>
      <c r="NRV95" s="1239" t="s">
        <v>365</v>
      </c>
      <c r="NRW95" s="1239" t="s">
        <v>365</v>
      </c>
      <c r="NRX95" s="1239" t="s">
        <v>365</v>
      </c>
      <c r="NRY95" s="1239" t="s">
        <v>365</v>
      </c>
      <c r="NRZ95" s="1239" t="s">
        <v>365</v>
      </c>
      <c r="NSA95" s="1239" t="s">
        <v>365</v>
      </c>
      <c r="NSB95" s="1239" t="s">
        <v>365</v>
      </c>
      <c r="NSC95" s="1239" t="s">
        <v>365</v>
      </c>
      <c r="NSD95" s="1239" t="s">
        <v>365</v>
      </c>
      <c r="NSE95" s="1239" t="s">
        <v>365</v>
      </c>
      <c r="NSF95" s="1239" t="s">
        <v>365</v>
      </c>
      <c r="NSG95" s="1239" t="s">
        <v>365</v>
      </c>
      <c r="NSH95" s="1239" t="s">
        <v>365</v>
      </c>
      <c r="NSI95" s="1239" t="s">
        <v>365</v>
      </c>
      <c r="NSJ95" s="1239" t="s">
        <v>365</v>
      </c>
      <c r="NSK95" s="1239" t="s">
        <v>365</v>
      </c>
      <c r="NSL95" s="1239" t="s">
        <v>365</v>
      </c>
      <c r="NSM95" s="1239" t="s">
        <v>365</v>
      </c>
      <c r="NSN95" s="1239" t="s">
        <v>365</v>
      </c>
      <c r="NSO95" s="1239" t="s">
        <v>365</v>
      </c>
      <c r="NSP95" s="1239" t="s">
        <v>365</v>
      </c>
      <c r="NSQ95" s="1239" t="s">
        <v>365</v>
      </c>
      <c r="NSR95" s="1239" t="s">
        <v>365</v>
      </c>
      <c r="NSS95" s="1239" t="s">
        <v>365</v>
      </c>
      <c r="NST95" s="1239" t="s">
        <v>365</v>
      </c>
      <c r="NSU95" s="1239" t="s">
        <v>365</v>
      </c>
      <c r="NSV95" s="1239" t="s">
        <v>365</v>
      </c>
      <c r="NSW95" s="1239" t="s">
        <v>365</v>
      </c>
      <c r="NSX95" s="1239" t="s">
        <v>365</v>
      </c>
      <c r="NSY95" s="1239" t="s">
        <v>365</v>
      </c>
      <c r="NSZ95" s="1239" t="s">
        <v>365</v>
      </c>
      <c r="NTA95" s="1239" t="s">
        <v>365</v>
      </c>
      <c r="NTB95" s="1239" t="s">
        <v>365</v>
      </c>
      <c r="NTC95" s="1239" t="s">
        <v>365</v>
      </c>
      <c r="NTD95" s="1239" t="s">
        <v>365</v>
      </c>
      <c r="NTE95" s="1239" t="s">
        <v>365</v>
      </c>
      <c r="NTF95" s="1239" t="s">
        <v>365</v>
      </c>
      <c r="NTG95" s="1239" t="s">
        <v>365</v>
      </c>
      <c r="NTH95" s="1239" t="s">
        <v>365</v>
      </c>
      <c r="NTI95" s="1239" t="s">
        <v>365</v>
      </c>
      <c r="NTJ95" s="1239" t="s">
        <v>365</v>
      </c>
      <c r="NTK95" s="1239" t="s">
        <v>365</v>
      </c>
      <c r="NTL95" s="1239" t="s">
        <v>365</v>
      </c>
      <c r="NTM95" s="1239" t="s">
        <v>365</v>
      </c>
      <c r="NTN95" s="1239" t="s">
        <v>365</v>
      </c>
      <c r="NTO95" s="1239" t="s">
        <v>365</v>
      </c>
      <c r="NTP95" s="1239" t="s">
        <v>365</v>
      </c>
      <c r="NTQ95" s="1239" t="s">
        <v>365</v>
      </c>
      <c r="NTR95" s="1239" t="s">
        <v>365</v>
      </c>
      <c r="NTS95" s="1239" t="s">
        <v>365</v>
      </c>
      <c r="NTT95" s="1239" t="s">
        <v>365</v>
      </c>
      <c r="NTU95" s="1239" t="s">
        <v>365</v>
      </c>
      <c r="NTV95" s="1239" t="s">
        <v>365</v>
      </c>
      <c r="NTW95" s="1239" t="s">
        <v>365</v>
      </c>
      <c r="NTX95" s="1239" t="s">
        <v>365</v>
      </c>
      <c r="NTY95" s="1239" t="s">
        <v>365</v>
      </c>
      <c r="NTZ95" s="1239" t="s">
        <v>365</v>
      </c>
      <c r="NUA95" s="1239" t="s">
        <v>365</v>
      </c>
      <c r="NUB95" s="1239" t="s">
        <v>365</v>
      </c>
      <c r="NUC95" s="1239" t="s">
        <v>365</v>
      </c>
      <c r="NUD95" s="1239" t="s">
        <v>365</v>
      </c>
      <c r="NUE95" s="1239" t="s">
        <v>365</v>
      </c>
      <c r="NUF95" s="1239" t="s">
        <v>365</v>
      </c>
      <c r="NUG95" s="1239" t="s">
        <v>365</v>
      </c>
      <c r="NUH95" s="1239" t="s">
        <v>365</v>
      </c>
      <c r="NUI95" s="1239" t="s">
        <v>365</v>
      </c>
      <c r="NUJ95" s="1239" t="s">
        <v>365</v>
      </c>
      <c r="NUK95" s="1239" t="s">
        <v>365</v>
      </c>
      <c r="NUL95" s="1239" t="s">
        <v>365</v>
      </c>
      <c r="NUM95" s="1239" t="s">
        <v>365</v>
      </c>
      <c r="NUN95" s="1239" t="s">
        <v>365</v>
      </c>
      <c r="NUO95" s="1239" t="s">
        <v>365</v>
      </c>
      <c r="NUP95" s="1239" t="s">
        <v>365</v>
      </c>
      <c r="NUQ95" s="1239" t="s">
        <v>365</v>
      </c>
      <c r="NUR95" s="1239" t="s">
        <v>365</v>
      </c>
      <c r="NUS95" s="1239" t="s">
        <v>365</v>
      </c>
      <c r="NUT95" s="1239" t="s">
        <v>365</v>
      </c>
      <c r="NUU95" s="1239" t="s">
        <v>365</v>
      </c>
      <c r="NUV95" s="1239" t="s">
        <v>365</v>
      </c>
      <c r="NUW95" s="1239" t="s">
        <v>365</v>
      </c>
      <c r="NUX95" s="1239" t="s">
        <v>365</v>
      </c>
      <c r="NUY95" s="1239" t="s">
        <v>365</v>
      </c>
      <c r="NUZ95" s="1239" t="s">
        <v>365</v>
      </c>
      <c r="NVA95" s="1239" t="s">
        <v>365</v>
      </c>
      <c r="NVB95" s="1239" t="s">
        <v>365</v>
      </c>
      <c r="NVC95" s="1239" t="s">
        <v>365</v>
      </c>
      <c r="NVD95" s="1239" t="s">
        <v>365</v>
      </c>
      <c r="NVE95" s="1239" t="s">
        <v>365</v>
      </c>
      <c r="NVF95" s="1239" t="s">
        <v>365</v>
      </c>
      <c r="NVG95" s="1239" t="s">
        <v>365</v>
      </c>
      <c r="NVH95" s="1239" t="s">
        <v>365</v>
      </c>
      <c r="NVI95" s="1239" t="s">
        <v>365</v>
      </c>
      <c r="NVJ95" s="1239" t="s">
        <v>365</v>
      </c>
      <c r="NVK95" s="1239" t="s">
        <v>365</v>
      </c>
      <c r="NVL95" s="1239" t="s">
        <v>365</v>
      </c>
      <c r="NVM95" s="1239" t="s">
        <v>365</v>
      </c>
      <c r="NVN95" s="1239" t="s">
        <v>365</v>
      </c>
      <c r="NVO95" s="1239" t="s">
        <v>365</v>
      </c>
      <c r="NVP95" s="1239" t="s">
        <v>365</v>
      </c>
      <c r="NVQ95" s="1239" t="s">
        <v>365</v>
      </c>
      <c r="NVR95" s="1239" t="s">
        <v>365</v>
      </c>
      <c r="NVS95" s="1239" t="s">
        <v>365</v>
      </c>
      <c r="NVT95" s="1239" t="s">
        <v>365</v>
      </c>
      <c r="NVU95" s="1239" t="s">
        <v>365</v>
      </c>
      <c r="NVV95" s="1239" t="s">
        <v>365</v>
      </c>
      <c r="NVW95" s="1239" t="s">
        <v>365</v>
      </c>
      <c r="NVX95" s="1239" t="s">
        <v>365</v>
      </c>
      <c r="NVY95" s="1239" t="s">
        <v>365</v>
      </c>
      <c r="NVZ95" s="1239" t="s">
        <v>365</v>
      </c>
      <c r="NWA95" s="1239" t="s">
        <v>365</v>
      </c>
      <c r="NWB95" s="1239" t="s">
        <v>365</v>
      </c>
      <c r="NWC95" s="1239" t="s">
        <v>365</v>
      </c>
      <c r="NWD95" s="1239" t="s">
        <v>365</v>
      </c>
      <c r="NWE95" s="1239" t="s">
        <v>365</v>
      </c>
      <c r="NWF95" s="1239" t="s">
        <v>365</v>
      </c>
      <c r="NWG95" s="1239" t="s">
        <v>365</v>
      </c>
      <c r="NWH95" s="1239" t="s">
        <v>365</v>
      </c>
      <c r="NWI95" s="1239" t="s">
        <v>365</v>
      </c>
      <c r="NWJ95" s="1239" t="s">
        <v>365</v>
      </c>
      <c r="NWK95" s="1239" t="s">
        <v>365</v>
      </c>
      <c r="NWL95" s="1239" t="s">
        <v>365</v>
      </c>
      <c r="NWM95" s="1239" t="s">
        <v>365</v>
      </c>
      <c r="NWN95" s="1239" t="s">
        <v>365</v>
      </c>
      <c r="NWO95" s="1239" t="s">
        <v>365</v>
      </c>
      <c r="NWP95" s="1239" t="s">
        <v>365</v>
      </c>
      <c r="NWQ95" s="1239" t="s">
        <v>365</v>
      </c>
      <c r="NWR95" s="1239" t="s">
        <v>365</v>
      </c>
      <c r="NWS95" s="1239" t="s">
        <v>365</v>
      </c>
      <c r="NWT95" s="1239" t="s">
        <v>365</v>
      </c>
      <c r="NWU95" s="1239" t="s">
        <v>365</v>
      </c>
      <c r="NWV95" s="1239" t="s">
        <v>365</v>
      </c>
      <c r="NWW95" s="1239" t="s">
        <v>365</v>
      </c>
      <c r="NWX95" s="1239" t="s">
        <v>365</v>
      </c>
      <c r="NWY95" s="1239" t="s">
        <v>365</v>
      </c>
      <c r="NWZ95" s="1239" t="s">
        <v>365</v>
      </c>
      <c r="NXA95" s="1239" t="s">
        <v>365</v>
      </c>
      <c r="NXB95" s="1239" t="s">
        <v>365</v>
      </c>
      <c r="NXC95" s="1239" t="s">
        <v>365</v>
      </c>
      <c r="NXD95" s="1239" t="s">
        <v>365</v>
      </c>
      <c r="NXE95" s="1239" t="s">
        <v>365</v>
      </c>
      <c r="NXF95" s="1239" t="s">
        <v>365</v>
      </c>
      <c r="NXG95" s="1239" t="s">
        <v>365</v>
      </c>
      <c r="NXH95" s="1239" t="s">
        <v>365</v>
      </c>
      <c r="NXI95" s="1239" t="s">
        <v>365</v>
      </c>
      <c r="NXJ95" s="1239" t="s">
        <v>365</v>
      </c>
      <c r="NXK95" s="1239" t="s">
        <v>365</v>
      </c>
      <c r="NXL95" s="1239" t="s">
        <v>365</v>
      </c>
      <c r="NXM95" s="1239" t="s">
        <v>365</v>
      </c>
      <c r="NXN95" s="1239" t="s">
        <v>365</v>
      </c>
      <c r="NXO95" s="1239" t="s">
        <v>365</v>
      </c>
      <c r="NXP95" s="1239" t="s">
        <v>365</v>
      </c>
      <c r="NXQ95" s="1239" t="s">
        <v>365</v>
      </c>
      <c r="NXR95" s="1239" t="s">
        <v>365</v>
      </c>
      <c r="NXS95" s="1239" t="s">
        <v>365</v>
      </c>
      <c r="NXT95" s="1239" t="s">
        <v>365</v>
      </c>
      <c r="NXU95" s="1239" t="s">
        <v>365</v>
      </c>
      <c r="NXV95" s="1239" t="s">
        <v>365</v>
      </c>
      <c r="NXW95" s="1239" t="s">
        <v>365</v>
      </c>
      <c r="NXX95" s="1239" t="s">
        <v>365</v>
      </c>
      <c r="NXY95" s="1239" t="s">
        <v>365</v>
      </c>
      <c r="NXZ95" s="1239" t="s">
        <v>365</v>
      </c>
      <c r="NYA95" s="1239" t="s">
        <v>365</v>
      </c>
      <c r="NYB95" s="1239" t="s">
        <v>365</v>
      </c>
      <c r="NYC95" s="1239" t="s">
        <v>365</v>
      </c>
      <c r="NYD95" s="1239" t="s">
        <v>365</v>
      </c>
      <c r="NYE95" s="1239" t="s">
        <v>365</v>
      </c>
      <c r="NYF95" s="1239" t="s">
        <v>365</v>
      </c>
      <c r="NYG95" s="1239" t="s">
        <v>365</v>
      </c>
      <c r="NYH95" s="1239" t="s">
        <v>365</v>
      </c>
      <c r="NYI95" s="1239" t="s">
        <v>365</v>
      </c>
      <c r="NYJ95" s="1239" t="s">
        <v>365</v>
      </c>
      <c r="NYK95" s="1239" t="s">
        <v>365</v>
      </c>
      <c r="NYL95" s="1239" t="s">
        <v>365</v>
      </c>
      <c r="NYM95" s="1239" t="s">
        <v>365</v>
      </c>
      <c r="NYN95" s="1239" t="s">
        <v>365</v>
      </c>
      <c r="NYO95" s="1239" t="s">
        <v>365</v>
      </c>
      <c r="NYP95" s="1239" t="s">
        <v>365</v>
      </c>
      <c r="NYQ95" s="1239" t="s">
        <v>365</v>
      </c>
      <c r="NYR95" s="1239" t="s">
        <v>365</v>
      </c>
      <c r="NYS95" s="1239" t="s">
        <v>365</v>
      </c>
      <c r="NYT95" s="1239" t="s">
        <v>365</v>
      </c>
      <c r="NYU95" s="1239" t="s">
        <v>365</v>
      </c>
      <c r="NYV95" s="1239" t="s">
        <v>365</v>
      </c>
      <c r="NYW95" s="1239" t="s">
        <v>365</v>
      </c>
      <c r="NYX95" s="1239" t="s">
        <v>365</v>
      </c>
      <c r="NYY95" s="1239" t="s">
        <v>365</v>
      </c>
      <c r="NYZ95" s="1239" t="s">
        <v>365</v>
      </c>
      <c r="NZA95" s="1239" t="s">
        <v>365</v>
      </c>
      <c r="NZB95" s="1239" t="s">
        <v>365</v>
      </c>
      <c r="NZC95" s="1239" t="s">
        <v>365</v>
      </c>
      <c r="NZD95" s="1239" t="s">
        <v>365</v>
      </c>
      <c r="NZE95" s="1239" t="s">
        <v>365</v>
      </c>
      <c r="NZF95" s="1239" t="s">
        <v>365</v>
      </c>
      <c r="NZG95" s="1239" t="s">
        <v>365</v>
      </c>
      <c r="NZH95" s="1239" t="s">
        <v>365</v>
      </c>
      <c r="NZI95" s="1239" t="s">
        <v>365</v>
      </c>
      <c r="NZJ95" s="1239" t="s">
        <v>365</v>
      </c>
      <c r="NZK95" s="1239" t="s">
        <v>365</v>
      </c>
      <c r="NZL95" s="1239" t="s">
        <v>365</v>
      </c>
      <c r="NZM95" s="1239" t="s">
        <v>365</v>
      </c>
      <c r="NZN95" s="1239" t="s">
        <v>365</v>
      </c>
      <c r="NZO95" s="1239" t="s">
        <v>365</v>
      </c>
      <c r="NZP95" s="1239" t="s">
        <v>365</v>
      </c>
      <c r="NZQ95" s="1239" t="s">
        <v>365</v>
      </c>
      <c r="NZR95" s="1239" t="s">
        <v>365</v>
      </c>
      <c r="NZS95" s="1239" t="s">
        <v>365</v>
      </c>
      <c r="NZT95" s="1239" t="s">
        <v>365</v>
      </c>
      <c r="NZU95" s="1239" t="s">
        <v>365</v>
      </c>
      <c r="NZV95" s="1239" t="s">
        <v>365</v>
      </c>
      <c r="NZW95" s="1239" t="s">
        <v>365</v>
      </c>
      <c r="NZX95" s="1239" t="s">
        <v>365</v>
      </c>
      <c r="NZY95" s="1239" t="s">
        <v>365</v>
      </c>
      <c r="NZZ95" s="1239" t="s">
        <v>365</v>
      </c>
      <c r="OAA95" s="1239" t="s">
        <v>365</v>
      </c>
      <c r="OAB95" s="1239" t="s">
        <v>365</v>
      </c>
      <c r="OAC95" s="1239" t="s">
        <v>365</v>
      </c>
      <c r="OAD95" s="1239" t="s">
        <v>365</v>
      </c>
      <c r="OAE95" s="1239" t="s">
        <v>365</v>
      </c>
      <c r="OAF95" s="1239" t="s">
        <v>365</v>
      </c>
      <c r="OAG95" s="1239" t="s">
        <v>365</v>
      </c>
      <c r="OAH95" s="1239" t="s">
        <v>365</v>
      </c>
      <c r="OAI95" s="1239" t="s">
        <v>365</v>
      </c>
      <c r="OAJ95" s="1239" t="s">
        <v>365</v>
      </c>
      <c r="OAK95" s="1239" t="s">
        <v>365</v>
      </c>
      <c r="OAL95" s="1239" t="s">
        <v>365</v>
      </c>
      <c r="OAM95" s="1239" t="s">
        <v>365</v>
      </c>
      <c r="OAN95" s="1239" t="s">
        <v>365</v>
      </c>
      <c r="OAO95" s="1239" t="s">
        <v>365</v>
      </c>
      <c r="OAP95" s="1239" t="s">
        <v>365</v>
      </c>
      <c r="OAQ95" s="1239" t="s">
        <v>365</v>
      </c>
      <c r="OAR95" s="1239" t="s">
        <v>365</v>
      </c>
      <c r="OAS95" s="1239" t="s">
        <v>365</v>
      </c>
      <c r="OAT95" s="1239" t="s">
        <v>365</v>
      </c>
      <c r="OAU95" s="1239" t="s">
        <v>365</v>
      </c>
      <c r="OAV95" s="1239" t="s">
        <v>365</v>
      </c>
      <c r="OAW95" s="1239" t="s">
        <v>365</v>
      </c>
      <c r="OAX95" s="1239" t="s">
        <v>365</v>
      </c>
      <c r="OAY95" s="1239" t="s">
        <v>365</v>
      </c>
      <c r="OAZ95" s="1239" t="s">
        <v>365</v>
      </c>
      <c r="OBA95" s="1239" t="s">
        <v>365</v>
      </c>
      <c r="OBB95" s="1239" t="s">
        <v>365</v>
      </c>
      <c r="OBC95" s="1239" t="s">
        <v>365</v>
      </c>
      <c r="OBD95" s="1239" t="s">
        <v>365</v>
      </c>
      <c r="OBE95" s="1239" t="s">
        <v>365</v>
      </c>
      <c r="OBF95" s="1239" t="s">
        <v>365</v>
      </c>
      <c r="OBG95" s="1239" t="s">
        <v>365</v>
      </c>
      <c r="OBH95" s="1239" t="s">
        <v>365</v>
      </c>
      <c r="OBI95" s="1239" t="s">
        <v>365</v>
      </c>
      <c r="OBJ95" s="1239" t="s">
        <v>365</v>
      </c>
      <c r="OBK95" s="1239" t="s">
        <v>365</v>
      </c>
      <c r="OBL95" s="1239" t="s">
        <v>365</v>
      </c>
      <c r="OBM95" s="1239" t="s">
        <v>365</v>
      </c>
      <c r="OBN95" s="1239" t="s">
        <v>365</v>
      </c>
      <c r="OBO95" s="1239" t="s">
        <v>365</v>
      </c>
      <c r="OBP95" s="1239" t="s">
        <v>365</v>
      </c>
      <c r="OBQ95" s="1239" t="s">
        <v>365</v>
      </c>
      <c r="OBR95" s="1239" t="s">
        <v>365</v>
      </c>
      <c r="OBS95" s="1239" t="s">
        <v>365</v>
      </c>
      <c r="OBT95" s="1239" t="s">
        <v>365</v>
      </c>
      <c r="OBU95" s="1239" t="s">
        <v>365</v>
      </c>
      <c r="OBV95" s="1239" t="s">
        <v>365</v>
      </c>
      <c r="OBW95" s="1239" t="s">
        <v>365</v>
      </c>
      <c r="OBX95" s="1239" t="s">
        <v>365</v>
      </c>
      <c r="OBY95" s="1239" t="s">
        <v>365</v>
      </c>
      <c r="OBZ95" s="1239" t="s">
        <v>365</v>
      </c>
      <c r="OCA95" s="1239" t="s">
        <v>365</v>
      </c>
      <c r="OCB95" s="1239" t="s">
        <v>365</v>
      </c>
      <c r="OCC95" s="1239" t="s">
        <v>365</v>
      </c>
      <c r="OCD95" s="1239" t="s">
        <v>365</v>
      </c>
      <c r="OCE95" s="1239" t="s">
        <v>365</v>
      </c>
      <c r="OCF95" s="1239" t="s">
        <v>365</v>
      </c>
      <c r="OCG95" s="1239" t="s">
        <v>365</v>
      </c>
      <c r="OCH95" s="1239" t="s">
        <v>365</v>
      </c>
      <c r="OCI95" s="1239" t="s">
        <v>365</v>
      </c>
      <c r="OCJ95" s="1239" t="s">
        <v>365</v>
      </c>
      <c r="OCK95" s="1239" t="s">
        <v>365</v>
      </c>
      <c r="OCL95" s="1239" t="s">
        <v>365</v>
      </c>
      <c r="OCM95" s="1239" t="s">
        <v>365</v>
      </c>
      <c r="OCN95" s="1239" t="s">
        <v>365</v>
      </c>
      <c r="OCO95" s="1239" t="s">
        <v>365</v>
      </c>
      <c r="OCP95" s="1239" t="s">
        <v>365</v>
      </c>
      <c r="OCQ95" s="1239" t="s">
        <v>365</v>
      </c>
      <c r="OCR95" s="1239" t="s">
        <v>365</v>
      </c>
      <c r="OCS95" s="1239" t="s">
        <v>365</v>
      </c>
      <c r="OCT95" s="1239" t="s">
        <v>365</v>
      </c>
      <c r="OCU95" s="1239" t="s">
        <v>365</v>
      </c>
      <c r="OCV95" s="1239" t="s">
        <v>365</v>
      </c>
      <c r="OCW95" s="1239" t="s">
        <v>365</v>
      </c>
      <c r="OCX95" s="1239" t="s">
        <v>365</v>
      </c>
      <c r="OCY95" s="1239" t="s">
        <v>365</v>
      </c>
      <c r="OCZ95" s="1239" t="s">
        <v>365</v>
      </c>
      <c r="ODA95" s="1239" t="s">
        <v>365</v>
      </c>
      <c r="ODB95" s="1239" t="s">
        <v>365</v>
      </c>
      <c r="ODC95" s="1239" t="s">
        <v>365</v>
      </c>
      <c r="ODD95" s="1239" t="s">
        <v>365</v>
      </c>
      <c r="ODE95" s="1239" t="s">
        <v>365</v>
      </c>
      <c r="ODF95" s="1239" t="s">
        <v>365</v>
      </c>
      <c r="ODG95" s="1239" t="s">
        <v>365</v>
      </c>
      <c r="ODH95" s="1239" t="s">
        <v>365</v>
      </c>
      <c r="ODI95" s="1239" t="s">
        <v>365</v>
      </c>
      <c r="ODJ95" s="1239" t="s">
        <v>365</v>
      </c>
      <c r="ODK95" s="1239" t="s">
        <v>365</v>
      </c>
      <c r="ODL95" s="1239" t="s">
        <v>365</v>
      </c>
      <c r="ODM95" s="1239" t="s">
        <v>365</v>
      </c>
      <c r="ODN95" s="1239" t="s">
        <v>365</v>
      </c>
      <c r="ODO95" s="1239" t="s">
        <v>365</v>
      </c>
      <c r="ODP95" s="1239" t="s">
        <v>365</v>
      </c>
      <c r="ODQ95" s="1239" t="s">
        <v>365</v>
      </c>
      <c r="ODR95" s="1239" t="s">
        <v>365</v>
      </c>
      <c r="ODS95" s="1239" t="s">
        <v>365</v>
      </c>
      <c r="ODT95" s="1239" t="s">
        <v>365</v>
      </c>
      <c r="ODU95" s="1239" t="s">
        <v>365</v>
      </c>
      <c r="ODV95" s="1239" t="s">
        <v>365</v>
      </c>
      <c r="ODW95" s="1239" t="s">
        <v>365</v>
      </c>
      <c r="ODX95" s="1239" t="s">
        <v>365</v>
      </c>
      <c r="ODY95" s="1239" t="s">
        <v>365</v>
      </c>
      <c r="ODZ95" s="1239" t="s">
        <v>365</v>
      </c>
      <c r="OEA95" s="1239" t="s">
        <v>365</v>
      </c>
      <c r="OEB95" s="1239" t="s">
        <v>365</v>
      </c>
      <c r="OEC95" s="1239" t="s">
        <v>365</v>
      </c>
      <c r="OED95" s="1239" t="s">
        <v>365</v>
      </c>
      <c r="OEE95" s="1239" t="s">
        <v>365</v>
      </c>
      <c r="OEF95" s="1239" t="s">
        <v>365</v>
      </c>
      <c r="OEG95" s="1239" t="s">
        <v>365</v>
      </c>
      <c r="OEH95" s="1239" t="s">
        <v>365</v>
      </c>
      <c r="OEI95" s="1239" t="s">
        <v>365</v>
      </c>
      <c r="OEJ95" s="1239" t="s">
        <v>365</v>
      </c>
      <c r="OEK95" s="1239" t="s">
        <v>365</v>
      </c>
      <c r="OEL95" s="1239" t="s">
        <v>365</v>
      </c>
      <c r="OEM95" s="1239" t="s">
        <v>365</v>
      </c>
      <c r="OEN95" s="1239" t="s">
        <v>365</v>
      </c>
      <c r="OEO95" s="1239" t="s">
        <v>365</v>
      </c>
      <c r="OEP95" s="1239" t="s">
        <v>365</v>
      </c>
      <c r="OEQ95" s="1239" t="s">
        <v>365</v>
      </c>
      <c r="OER95" s="1239" t="s">
        <v>365</v>
      </c>
      <c r="OES95" s="1239" t="s">
        <v>365</v>
      </c>
      <c r="OET95" s="1239" t="s">
        <v>365</v>
      </c>
      <c r="OEU95" s="1239" t="s">
        <v>365</v>
      </c>
      <c r="OEV95" s="1239" t="s">
        <v>365</v>
      </c>
      <c r="OEW95" s="1239" t="s">
        <v>365</v>
      </c>
      <c r="OEX95" s="1239" t="s">
        <v>365</v>
      </c>
      <c r="OEY95" s="1239" t="s">
        <v>365</v>
      </c>
      <c r="OEZ95" s="1239" t="s">
        <v>365</v>
      </c>
      <c r="OFA95" s="1239" t="s">
        <v>365</v>
      </c>
      <c r="OFB95" s="1239" t="s">
        <v>365</v>
      </c>
      <c r="OFC95" s="1239" t="s">
        <v>365</v>
      </c>
      <c r="OFD95" s="1239" t="s">
        <v>365</v>
      </c>
      <c r="OFE95" s="1239" t="s">
        <v>365</v>
      </c>
      <c r="OFF95" s="1239" t="s">
        <v>365</v>
      </c>
      <c r="OFG95" s="1239" t="s">
        <v>365</v>
      </c>
      <c r="OFH95" s="1239" t="s">
        <v>365</v>
      </c>
      <c r="OFI95" s="1239" t="s">
        <v>365</v>
      </c>
      <c r="OFJ95" s="1239" t="s">
        <v>365</v>
      </c>
      <c r="OFK95" s="1239" t="s">
        <v>365</v>
      </c>
      <c r="OFL95" s="1239" t="s">
        <v>365</v>
      </c>
      <c r="OFM95" s="1239" t="s">
        <v>365</v>
      </c>
      <c r="OFN95" s="1239" t="s">
        <v>365</v>
      </c>
      <c r="OFO95" s="1239" t="s">
        <v>365</v>
      </c>
      <c r="OFP95" s="1239" t="s">
        <v>365</v>
      </c>
      <c r="OFQ95" s="1239" t="s">
        <v>365</v>
      </c>
      <c r="OFR95" s="1239" t="s">
        <v>365</v>
      </c>
      <c r="OFS95" s="1239" t="s">
        <v>365</v>
      </c>
      <c r="OFT95" s="1239" t="s">
        <v>365</v>
      </c>
      <c r="OFU95" s="1239" t="s">
        <v>365</v>
      </c>
      <c r="OFV95" s="1239" t="s">
        <v>365</v>
      </c>
      <c r="OFW95" s="1239" t="s">
        <v>365</v>
      </c>
      <c r="OFX95" s="1239" t="s">
        <v>365</v>
      </c>
      <c r="OFY95" s="1239" t="s">
        <v>365</v>
      </c>
      <c r="OFZ95" s="1239" t="s">
        <v>365</v>
      </c>
      <c r="OGA95" s="1239" t="s">
        <v>365</v>
      </c>
      <c r="OGB95" s="1239" t="s">
        <v>365</v>
      </c>
      <c r="OGC95" s="1239" t="s">
        <v>365</v>
      </c>
      <c r="OGD95" s="1239" t="s">
        <v>365</v>
      </c>
      <c r="OGE95" s="1239" t="s">
        <v>365</v>
      </c>
      <c r="OGF95" s="1239" t="s">
        <v>365</v>
      </c>
      <c r="OGG95" s="1239" t="s">
        <v>365</v>
      </c>
      <c r="OGH95" s="1239" t="s">
        <v>365</v>
      </c>
      <c r="OGI95" s="1239" t="s">
        <v>365</v>
      </c>
      <c r="OGJ95" s="1239" t="s">
        <v>365</v>
      </c>
      <c r="OGK95" s="1239" t="s">
        <v>365</v>
      </c>
      <c r="OGL95" s="1239" t="s">
        <v>365</v>
      </c>
      <c r="OGM95" s="1239" t="s">
        <v>365</v>
      </c>
      <c r="OGN95" s="1239" t="s">
        <v>365</v>
      </c>
      <c r="OGO95" s="1239" t="s">
        <v>365</v>
      </c>
      <c r="OGP95" s="1239" t="s">
        <v>365</v>
      </c>
      <c r="OGQ95" s="1239" t="s">
        <v>365</v>
      </c>
      <c r="OGR95" s="1239" t="s">
        <v>365</v>
      </c>
      <c r="OGS95" s="1239" t="s">
        <v>365</v>
      </c>
      <c r="OGT95" s="1239" t="s">
        <v>365</v>
      </c>
      <c r="OGU95" s="1239" t="s">
        <v>365</v>
      </c>
      <c r="OGV95" s="1239" t="s">
        <v>365</v>
      </c>
      <c r="OGW95" s="1239" t="s">
        <v>365</v>
      </c>
      <c r="OGX95" s="1239" t="s">
        <v>365</v>
      </c>
      <c r="OGY95" s="1239" t="s">
        <v>365</v>
      </c>
      <c r="OGZ95" s="1239" t="s">
        <v>365</v>
      </c>
      <c r="OHA95" s="1239" t="s">
        <v>365</v>
      </c>
      <c r="OHB95" s="1239" t="s">
        <v>365</v>
      </c>
      <c r="OHC95" s="1239" t="s">
        <v>365</v>
      </c>
      <c r="OHD95" s="1239" t="s">
        <v>365</v>
      </c>
      <c r="OHE95" s="1239" t="s">
        <v>365</v>
      </c>
      <c r="OHF95" s="1239" t="s">
        <v>365</v>
      </c>
      <c r="OHG95" s="1239" t="s">
        <v>365</v>
      </c>
      <c r="OHH95" s="1239" t="s">
        <v>365</v>
      </c>
      <c r="OHI95" s="1239" t="s">
        <v>365</v>
      </c>
      <c r="OHJ95" s="1239" t="s">
        <v>365</v>
      </c>
      <c r="OHK95" s="1239" t="s">
        <v>365</v>
      </c>
      <c r="OHL95" s="1239" t="s">
        <v>365</v>
      </c>
      <c r="OHM95" s="1239" t="s">
        <v>365</v>
      </c>
      <c r="OHN95" s="1239" t="s">
        <v>365</v>
      </c>
      <c r="OHO95" s="1239" t="s">
        <v>365</v>
      </c>
      <c r="OHP95" s="1239" t="s">
        <v>365</v>
      </c>
      <c r="OHQ95" s="1239" t="s">
        <v>365</v>
      </c>
      <c r="OHR95" s="1239" t="s">
        <v>365</v>
      </c>
      <c r="OHS95" s="1239" t="s">
        <v>365</v>
      </c>
      <c r="OHT95" s="1239" t="s">
        <v>365</v>
      </c>
      <c r="OHU95" s="1239" t="s">
        <v>365</v>
      </c>
      <c r="OHV95" s="1239" t="s">
        <v>365</v>
      </c>
      <c r="OHW95" s="1239" t="s">
        <v>365</v>
      </c>
      <c r="OHX95" s="1239" t="s">
        <v>365</v>
      </c>
      <c r="OHY95" s="1239" t="s">
        <v>365</v>
      </c>
      <c r="OHZ95" s="1239" t="s">
        <v>365</v>
      </c>
      <c r="OIA95" s="1239" t="s">
        <v>365</v>
      </c>
      <c r="OIB95" s="1239" t="s">
        <v>365</v>
      </c>
      <c r="OIC95" s="1239" t="s">
        <v>365</v>
      </c>
      <c r="OID95" s="1239" t="s">
        <v>365</v>
      </c>
      <c r="OIE95" s="1239" t="s">
        <v>365</v>
      </c>
      <c r="OIF95" s="1239" t="s">
        <v>365</v>
      </c>
      <c r="OIG95" s="1239" t="s">
        <v>365</v>
      </c>
      <c r="OIH95" s="1239" t="s">
        <v>365</v>
      </c>
      <c r="OII95" s="1239" t="s">
        <v>365</v>
      </c>
      <c r="OIJ95" s="1239" t="s">
        <v>365</v>
      </c>
      <c r="OIK95" s="1239" t="s">
        <v>365</v>
      </c>
      <c r="OIL95" s="1239" t="s">
        <v>365</v>
      </c>
      <c r="OIM95" s="1239" t="s">
        <v>365</v>
      </c>
      <c r="OIN95" s="1239" t="s">
        <v>365</v>
      </c>
      <c r="OIO95" s="1239" t="s">
        <v>365</v>
      </c>
      <c r="OIP95" s="1239" t="s">
        <v>365</v>
      </c>
      <c r="OIQ95" s="1239" t="s">
        <v>365</v>
      </c>
      <c r="OIR95" s="1239" t="s">
        <v>365</v>
      </c>
      <c r="OIS95" s="1239" t="s">
        <v>365</v>
      </c>
      <c r="OIT95" s="1239" t="s">
        <v>365</v>
      </c>
      <c r="OIU95" s="1239" t="s">
        <v>365</v>
      </c>
      <c r="OIV95" s="1239" t="s">
        <v>365</v>
      </c>
      <c r="OIW95" s="1239" t="s">
        <v>365</v>
      </c>
      <c r="OIX95" s="1239" t="s">
        <v>365</v>
      </c>
      <c r="OIY95" s="1239" t="s">
        <v>365</v>
      </c>
      <c r="OIZ95" s="1239" t="s">
        <v>365</v>
      </c>
      <c r="OJA95" s="1239" t="s">
        <v>365</v>
      </c>
      <c r="OJB95" s="1239" t="s">
        <v>365</v>
      </c>
      <c r="OJC95" s="1239" t="s">
        <v>365</v>
      </c>
      <c r="OJD95" s="1239" t="s">
        <v>365</v>
      </c>
      <c r="OJE95" s="1239" t="s">
        <v>365</v>
      </c>
      <c r="OJF95" s="1239" t="s">
        <v>365</v>
      </c>
      <c r="OJG95" s="1239" t="s">
        <v>365</v>
      </c>
      <c r="OJH95" s="1239" t="s">
        <v>365</v>
      </c>
      <c r="OJI95" s="1239" t="s">
        <v>365</v>
      </c>
      <c r="OJJ95" s="1239" t="s">
        <v>365</v>
      </c>
      <c r="OJK95" s="1239" t="s">
        <v>365</v>
      </c>
      <c r="OJL95" s="1239" t="s">
        <v>365</v>
      </c>
      <c r="OJM95" s="1239" t="s">
        <v>365</v>
      </c>
      <c r="OJN95" s="1239" t="s">
        <v>365</v>
      </c>
      <c r="OJO95" s="1239" t="s">
        <v>365</v>
      </c>
      <c r="OJP95" s="1239" t="s">
        <v>365</v>
      </c>
      <c r="OJQ95" s="1239" t="s">
        <v>365</v>
      </c>
      <c r="OJR95" s="1239" t="s">
        <v>365</v>
      </c>
      <c r="OJS95" s="1239" t="s">
        <v>365</v>
      </c>
      <c r="OJT95" s="1239" t="s">
        <v>365</v>
      </c>
      <c r="OJU95" s="1239" t="s">
        <v>365</v>
      </c>
      <c r="OJV95" s="1239" t="s">
        <v>365</v>
      </c>
      <c r="OJW95" s="1239" t="s">
        <v>365</v>
      </c>
      <c r="OJX95" s="1239" t="s">
        <v>365</v>
      </c>
      <c r="OJY95" s="1239" t="s">
        <v>365</v>
      </c>
      <c r="OJZ95" s="1239" t="s">
        <v>365</v>
      </c>
      <c r="OKA95" s="1239" t="s">
        <v>365</v>
      </c>
      <c r="OKB95" s="1239" t="s">
        <v>365</v>
      </c>
      <c r="OKC95" s="1239" t="s">
        <v>365</v>
      </c>
      <c r="OKD95" s="1239" t="s">
        <v>365</v>
      </c>
      <c r="OKE95" s="1239" t="s">
        <v>365</v>
      </c>
      <c r="OKF95" s="1239" t="s">
        <v>365</v>
      </c>
      <c r="OKG95" s="1239" t="s">
        <v>365</v>
      </c>
      <c r="OKH95" s="1239" t="s">
        <v>365</v>
      </c>
      <c r="OKI95" s="1239" t="s">
        <v>365</v>
      </c>
      <c r="OKJ95" s="1239" t="s">
        <v>365</v>
      </c>
      <c r="OKK95" s="1239" t="s">
        <v>365</v>
      </c>
      <c r="OKL95" s="1239" t="s">
        <v>365</v>
      </c>
      <c r="OKM95" s="1239" t="s">
        <v>365</v>
      </c>
      <c r="OKN95" s="1239" t="s">
        <v>365</v>
      </c>
      <c r="OKO95" s="1239" t="s">
        <v>365</v>
      </c>
      <c r="OKP95" s="1239" t="s">
        <v>365</v>
      </c>
      <c r="OKQ95" s="1239" t="s">
        <v>365</v>
      </c>
      <c r="OKR95" s="1239" t="s">
        <v>365</v>
      </c>
      <c r="OKS95" s="1239" t="s">
        <v>365</v>
      </c>
      <c r="OKT95" s="1239" t="s">
        <v>365</v>
      </c>
      <c r="OKU95" s="1239" t="s">
        <v>365</v>
      </c>
      <c r="OKV95" s="1239" t="s">
        <v>365</v>
      </c>
      <c r="OKW95" s="1239" t="s">
        <v>365</v>
      </c>
      <c r="OKX95" s="1239" t="s">
        <v>365</v>
      </c>
      <c r="OKY95" s="1239" t="s">
        <v>365</v>
      </c>
      <c r="OKZ95" s="1239" t="s">
        <v>365</v>
      </c>
      <c r="OLA95" s="1239" t="s">
        <v>365</v>
      </c>
      <c r="OLB95" s="1239" t="s">
        <v>365</v>
      </c>
      <c r="OLC95" s="1239" t="s">
        <v>365</v>
      </c>
      <c r="OLD95" s="1239" t="s">
        <v>365</v>
      </c>
      <c r="OLE95" s="1239" t="s">
        <v>365</v>
      </c>
      <c r="OLF95" s="1239" t="s">
        <v>365</v>
      </c>
      <c r="OLG95" s="1239" t="s">
        <v>365</v>
      </c>
      <c r="OLH95" s="1239" t="s">
        <v>365</v>
      </c>
      <c r="OLI95" s="1239" t="s">
        <v>365</v>
      </c>
      <c r="OLJ95" s="1239" t="s">
        <v>365</v>
      </c>
      <c r="OLK95" s="1239" t="s">
        <v>365</v>
      </c>
      <c r="OLL95" s="1239" t="s">
        <v>365</v>
      </c>
      <c r="OLM95" s="1239" t="s">
        <v>365</v>
      </c>
      <c r="OLN95" s="1239" t="s">
        <v>365</v>
      </c>
      <c r="OLO95" s="1239" t="s">
        <v>365</v>
      </c>
      <c r="OLP95" s="1239" t="s">
        <v>365</v>
      </c>
      <c r="OLQ95" s="1239" t="s">
        <v>365</v>
      </c>
      <c r="OLR95" s="1239" t="s">
        <v>365</v>
      </c>
      <c r="OLS95" s="1239" t="s">
        <v>365</v>
      </c>
      <c r="OLT95" s="1239" t="s">
        <v>365</v>
      </c>
      <c r="OLU95" s="1239" t="s">
        <v>365</v>
      </c>
      <c r="OLV95" s="1239" t="s">
        <v>365</v>
      </c>
      <c r="OLW95" s="1239" t="s">
        <v>365</v>
      </c>
      <c r="OLX95" s="1239" t="s">
        <v>365</v>
      </c>
      <c r="OLY95" s="1239" t="s">
        <v>365</v>
      </c>
      <c r="OLZ95" s="1239" t="s">
        <v>365</v>
      </c>
      <c r="OMA95" s="1239" t="s">
        <v>365</v>
      </c>
      <c r="OMB95" s="1239" t="s">
        <v>365</v>
      </c>
      <c r="OMC95" s="1239" t="s">
        <v>365</v>
      </c>
      <c r="OMD95" s="1239" t="s">
        <v>365</v>
      </c>
      <c r="OME95" s="1239" t="s">
        <v>365</v>
      </c>
      <c r="OMF95" s="1239" t="s">
        <v>365</v>
      </c>
      <c r="OMG95" s="1239" t="s">
        <v>365</v>
      </c>
      <c r="OMH95" s="1239" t="s">
        <v>365</v>
      </c>
      <c r="OMI95" s="1239" t="s">
        <v>365</v>
      </c>
      <c r="OMJ95" s="1239" t="s">
        <v>365</v>
      </c>
      <c r="OMK95" s="1239" t="s">
        <v>365</v>
      </c>
      <c r="OML95" s="1239" t="s">
        <v>365</v>
      </c>
      <c r="OMM95" s="1239" t="s">
        <v>365</v>
      </c>
      <c r="OMN95" s="1239" t="s">
        <v>365</v>
      </c>
      <c r="OMO95" s="1239" t="s">
        <v>365</v>
      </c>
      <c r="OMP95" s="1239" t="s">
        <v>365</v>
      </c>
      <c r="OMQ95" s="1239" t="s">
        <v>365</v>
      </c>
      <c r="OMR95" s="1239" t="s">
        <v>365</v>
      </c>
      <c r="OMS95" s="1239" t="s">
        <v>365</v>
      </c>
      <c r="OMT95" s="1239" t="s">
        <v>365</v>
      </c>
      <c r="OMU95" s="1239" t="s">
        <v>365</v>
      </c>
      <c r="OMV95" s="1239" t="s">
        <v>365</v>
      </c>
      <c r="OMW95" s="1239" t="s">
        <v>365</v>
      </c>
      <c r="OMX95" s="1239" t="s">
        <v>365</v>
      </c>
      <c r="OMY95" s="1239" t="s">
        <v>365</v>
      </c>
      <c r="OMZ95" s="1239" t="s">
        <v>365</v>
      </c>
      <c r="ONA95" s="1239" t="s">
        <v>365</v>
      </c>
      <c r="ONB95" s="1239" t="s">
        <v>365</v>
      </c>
      <c r="ONC95" s="1239" t="s">
        <v>365</v>
      </c>
      <c r="OND95" s="1239" t="s">
        <v>365</v>
      </c>
      <c r="ONE95" s="1239" t="s">
        <v>365</v>
      </c>
      <c r="ONF95" s="1239" t="s">
        <v>365</v>
      </c>
      <c r="ONG95" s="1239" t="s">
        <v>365</v>
      </c>
      <c r="ONH95" s="1239" t="s">
        <v>365</v>
      </c>
      <c r="ONI95" s="1239" t="s">
        <v>365</v>
      </c>
      <c r="ONJ95" s="1239" t="s">
        <v>365</v>
      </c>
      <c r="ONK95" s="1239" t="s">
        <v>365</v>
      </c>
      <c r="ONL95" s="1239" t="s">
        <v>365</v>
      </c>
      <c r="ONM95" s="1239" t="s">
        <v>365</v>
      </c>
      <c r="ONN95" s="1239" t="s">
        <v>365</v>
      </c>
      <c r="ONO95" s="1239" t="s">
        <v>365</v>
      </c>
      <c r="ONP95" s="1239" t="s">
        <v>365</v>
      </c>
      <c r="ONQ95" s="1239" t="s">
        <v>365</v>
      </c>
      <c r="ONR95" s="1239" t="s">
        <v>365</v>
      </c>
      <c r="ONS95" s="1239" t="s">
        <v>365</v>
      </c>
      <c r="ONT95" s="1239" t="s">
        <v>365</v>
      </c>
      <c r="ONU95" s="1239" t="s">
        <v>365</v>
      </c>
      <c r="ONV95" s="1239" t="s">
        <v>365</v>
      </c>
      <c r="ONW95" s="1239" t="s">
        <v>365</v>
      </c>
      <c r="ONX95" s="1239" t="s">
        <v>365</v>
      </c>
      <c r="ONY95" s="1239" t="s">
        <v>365</v>
      </c>
      <c r="ONZ95" s="1239" t="s">
        <v>365</v>
      </c>
      <c r="OOA95" s="1239" t="s">
        <v>365</v>
      </c>
      <c r="OOB95" s="1239" t="s">
        <v>365</v>
      </c>
      <c r="OOC95" s="1239" t="s">
        <v>365</v>
      </c>
      <c r="OOD95" s="1239" t="s">
        <v>365</v>
      </c>
      <c r="OOE95" s="1239" t="s">
        <v>365</v>
      </c>
      <c r="OOF95" s="1239" t="s">
        <v>365</v>
      </c>
      <c r="OOG95" s="1239" t="s">
        <v>365</v>
      </c>
      <c r="OOH95" s="1239" t="s">
        <v>365</v>
      </c>
      <c r="OOI95" s="1239" t="s">
        <v>365</v>
      </c>
      <c r="OOJ95" s="1239" t="s">
        <v>365</v>
      </c>
      <c r="OOK95" s="1239" t="s">
        <v>365</v>
      </c>
      <c r="OOL95" s="1239" t="s">
        <v>365</v>
      </c>
      <c r="OOM95" s="1239" t="s">
        <v>365</v>
      </c>
      <c r="OON95" s="1239" t="s">
        <v>365</v>
      </c>
      <c r="OOO95" s="1239" t="s">
        <v>365</v>
      </c>
      <c r="OOP95" s="1239" t="s">
        <v>365</v>
      </c>
      <c r="OOQ95" s="1239" t="s">
        <v>365</v>
      </c>
      <c r="OOR95" s="1239" t="s">
        <v>365</v>
      </c>
      <c r="OOS95" s="1239" t="s">
        <v>365</v>
      </c>
      <c r="OOT95" s="1239" t="s">
        <v>365</v>
      </c>
      <c r="OOU95" s="1239" t="s">
        <v>365</v>
      </c>
      <c r="OOV95" s="1239" t="s">
        <v>365</v>
      </c>
      <c r="OOW95" s="1239" t="s">
        <v>365</v>
      </c>
      <c r="OOX95" s="1239" t="s">
        <v>365</v>
      </c>
      <c r="OOY95" s="1239" t="s">
        <v>365</v>
      </c>
      <c r="OOZ95" s="1239" t="s">
        <v>365</v>
      </c>
      <c r="OPA95" s="1239" t="s">
        <v>365</v>
      </c>
      <c r="OPB95" s="1239" t="s">
        <v>365</v>
      </c>
      <c r="OPC95" s="1239" t="s">
        <v>365</v>
      </c>
      <c r="OPD95" s="1239" t="s">
        <v>365</v>
      </c>
      <c r="OPE95" s="1239" t="s">
        <v>365</v>
      </c>
      <c r="OPF95" s="1239" t="s">
        <v>365</v>
      </c>
      <c r="OPG95" s="1239" t="s">
        <v>365</v>
      </c>
      <c r="OPH95" s="1239" t="s">
        <v>365</v>
      </c>
      <c r="OPI95" s="1239" t="s">
        <v>365</v>
      </c>
      <c r="OPJ95" s="1239" t="s">
        <v>365</v>
      </c>
      <c r="OPK95" s="1239" t="s">
        <v>365</v>
      </c>
      <c r="OPL95" s="1239" t="s">
        <v>365</v>
      </c>
      <c r="OPM95" s="1239" t="s">
        <v>365</v>
      </c>
      <c r="OPN95" s="1239" t="s">
        <v>365</v>
      </c>
      <c r="OPO95" s="1239" t="s">
        <v>365</v>
      </c>
      <c r="OPP95" s="1239" t="s">
        <v>365</v>
      </c>
      <c r="OPQ95" s="1239" t="s">
        <v>365</v>
      </c>
      <c r="OPR95" s="1239" t="s">
        <v>365</v>
      </c>
      <c r="OPS95" s="1239" t="s">
        <v>365</v>
      </c>
      <c r="OPT95" s="1239" t="s">
        <v>365</v>
      </c>
      <c r="OPU95" s="1239" t="s">
        <v>365</v>
      </c>
      <c r="OPV95" s="1239" t="s">
        <v>365</v>
      </c>
      <c r="OPW95" s="1239" t="s">
        <v>365</v>
      </c>
      <c r="OPX95" s="1239" t="s">
        <v>365</v>
      </c>
      <c r="OPY95" s="1239" t="s">
        <v>365</v>
      </c>
      <c r="OPZ95" s="1239" t="s">
        <v>365</v>
      </c>
      <c r="OQA95" s="1239" t="s">
        <v>365</v>
      </c>
      <c r="OQB95" s="1239" t="s">
        <v>365</v>
      </c>
      <c r="OQC95" s="1239" t="s">
        <v>365</v>
      </c>
      <c r="OQD95" s="1239" t="s">
        <v>365</v>
      </c>
      <c r="OQE95" s="1239" t="s">
        <v>365</v>
      </c>
      <c r="OQF95" s="1239" t="s">
        <v>365</v>
      </c>
      <c r="OQG95" s="1239" t="s">
        <v>365</v>
      </c>
      <c r="OQH95" s="1239" t="s">
        <v>365</v>
      </c>
      <c r="OQI95" s="1239" t="s">
        <v>365</v>
      </c>
      <c r="OQJ95" s="1239" t="s">
        <v>365</v>
      </c>
      <c r="OQK95" s="1239" t="s">
        <v>365</v>
      </c>
      <c r="OQL95" s="1239" t="s">
        <v>365</v>
      </c>
      <c r="OQM95" s="1239" t="s">
        <v>365</v>
      </c>
      <c r="OQN95" s="1239" t="s">
        <v>365</v>
      </c>
      <c r="OQO95" s="1239" t="s">
        <v>365</v>
      </c>
      <c r="OQP95" s="1239" t="s">
        <v>365</v>
      </c>
      <c r="OQQ95" s="1239" t="s">
        <v>365</v>
      </c>
      <c r="OQR95" s="1239" t="s">
        <v>365</v>
      </c>
      <c r="OQS95" s="1239" t="s">
        <v>365</v>
      </c>
      <c r="OQT95" s="1239" t="s">
        <v>365</v>
      </c>
      <c r="OQU95" s="1239" t="s">
        <v>365</v>
      </c>
      <c r="OQV95" s="1239" t="s">
        <v>365</v>
      </c>
      <c r="OQW95" s="1239" t="s">
        <v>365</v>
      </c>
      <c r="OQX95" s="1239" t="s">
        <v>365</v>
      </c>
      <c r="OQY95" s="1239" t="s">
        <v>365</v>
      </c>
      <c r="OQZ95" s="1239" t="s">
        <v>365</v>
      </c>
      <c r="ORA95" s="1239" t="s">
        <v>365</v>
      </c>
      <c r="ORB95" s="1239" t="s">
        <v>365</v>
      </c>
      <c r="ORC95" s="1239" t="s">
        <v>365</v>
      </c>
      <c r="ORD95" s="1239" t="s">
        <v>365</v>
      </c>
      <c r="ORE95" s="1239" t="s">
        <v>365</v>
      </c>
      <c r="ORF95" s="1239" t="s">
        <v>365</v>
      </c>
      <c r="ORG95" s="1239" t="s">
        <v>365</v>
      </c>
      <c r="ORH95" s="1239" t="s">
        <v>365</v>
      </c>
      <c r="ORI95" s="1239" t="s">
        <v>365</v>
      </c>
      <c r="ORJ95" s="1239" t="s">
        <v>365</v>
      </c>
      <c r="ORK95" s="1239" t="s">
        <v>365</v>
      </c>
      <c r="ORL95" s="1239" t="s">
        <v>365</v>
      </c>
      <c r="ORM95" s="1239" t="s">
        <v>365</v>
      </c>
      <c r="ORN95" s="1239" t="s">
        <v>365</v>
      </c>
      <c r="ORO95" s="1239" t="s">
        <v>365</v>
      </c>
      <c r="ORP95" s="1239" t="s">
        <v>365</v>
      </c>
      <c r="ORQ95" s="1239" t="s">
        <v>365</v>
      </c>
      <c r="ORR95" s="1239" t="s">
        <v>365</v>
      </c>
      <c r="ORS95" s="1239" t="s">
        <v>365</v>
      </c>
      <c r="ORT95" s="1239" t="s">
        <v>365</v>
      </c>
      <c r="ORU95" s="1239" t="s">
        <v>365</v>
      </c>
      <c r="ORV95" s="1239" t="s">
        <v>365</v>
      </c>
      <c r="ORW95" s="1239" t="s">
        <v>365</v>
      </c>
      <c r="ORX95" s="1239" t="s">
        <v>365</v>
      </c>
      <c r="ORY95" s="1239" t="s">
        <v>365</v>
      </c>
      <c r="ORZ95" s="1239" t="s">
        <v>365</v>
      </c>
      <c r="OSA95" s="1239" t="s">
        <v>365</v>
      </c>
      <c r="OSB95" s="1239" t="s">
        <v>365</v>
      </c>
      <c r="OSC95" s="1239" t="s">
        <v>365</v>
      </c>
      <c r="OSD95" s="1239" t="s">
        <v>365</v>
      </c>
      <c r="OSE95" s="1239" t="s">
        <v>365</v>
      </c>
      <c r="OSF95" s="1239" t="s">
        <v>365</v>
      </c>
      <c r="OSG95" s="1239" t="s">
        <v>365</v>
      </c>
      <c r="OSH95" s="1239" t="s">
        <v>365</v>
      </c>
      <c r="OSI95" s="1239" t="s">
        <v>365</v>
      </c>
      <c r="OSJ95" s="1239" t="s">
        <v>365</v>
      </c>
      <c r="OSK95" s="1239" t="s">
        <v>365</v>
      </c>
      <c r="OSL95" s="1239" t="s">
        <v>365</v>
      </c>
      <c r="OSM95" s="1239" t="s">
        <v>365</v>
      </c>
      <c r="OSN95" s="1239" t="s">
        <v>365</v>
      </c>
      <c r="OSO95" s="1239" t="s">
        <v>365</v>
      </c>
      <c r="OSP95" s="1239" t="s">
        <v>365</v>
      </c>
      <c r="OSQ95" s="1239" t="s">
        <v>365</v>
      </c>
      <c r="OSR95" s="1239" t="s">
        <v>365</v>
      </c>
      <c r="OSS95" s="1239" t="s">
        <v>365</v>
      </c>
      <c r="OST95" s="1239" t="s">
        <v>365</v>
      </c>
      <c r="OSU95" s="1239" t="s">
        <v>365</v>
      </c>
      <c r="OSV95" s="1239" t="s">
        <v>365</v>
      </c>
      <c r="OSW95" s="1239" t="s">
        <v>365</v>
      </c>
      <c r="OSX95" s="1239" t="s">
        <v>365</v>
      </c>
      <c r="OSY95" s="1239" t="s">
        <v>365</v>
      </c>
      <c r="OSZ95" s="1239" t="s">
        <v>365</v>
      </c>
      <c r="OTA95" s="1239" t="s">
        <v>365</v>
      </c>
      <c r="OTB95" s="1239" t="s">
        <v>365</v>
      </c>
      <c r="OTC95" s="1239" t="s">
        <v>365</v>
      </c>
      <c r="OTD95" s="1239" t="s">
        <v>365</v>
      </c>
      <c r="OTE95" s="1239" t="s">
        <v>365</v>
      </c>
      <c r="OTF95" s="1239" t="s">
        <v>365</v>
      </c>
      <c r="OTG95" s="1239" t="s">
        <v>365</v>
      </c>
      <c r="OTH95" s="1239" t="s">
        <v>365</v>
      </c>
      <c r="OTI95" s="1239" t="s">
        <v>365</v>
      </c>
      <c r="OTJ95" s="1239" t="s">
        <v>365</v>
      </c>
      <c r="OTK95" s="1239" t="s">
        <v>365</v>
      </c>
      <c r="OTL95" s="1239" t="s">
        <v>365</v>
      </c>
      <c r="OTM95" s="1239" t="s">
        <v>365</v>
      </c>
      <c r="OTN95" s="1239" t="s">
        <v>365</v>
      </c>
      <c r="OTO95" s="1239" t="s">
        <v>365</v>
      </c>
      <c r="OTP95" s="1239" t="s">
        <v>365</v>
      </c>
      <c r="OTQ95" s="1239" t="s">
        <v>365</v>
      </c>
      <c r="OTR95" s="1239" t="s">
        <v>365</v>
      </c>
      <c r="OTS95" s="1239" t="s">
        <v>365</v>
      </c>
      <c r="OTT95" s="1239" t="s">
        <v>365</v>
      </c>
      <c r="OTU95" s="1239" t="s">
        <v>365</v>
      </c>
      <c r="OTV95" s="1239" t="s">
        <v>365</v>
      </c>
      <c r="OTW95" s="1239" t="s">
        <v>365</v>
      </c>
      <c r="OTX95" s="1239" t="s">
        <v>365</v>
      </c>
      <c r="OTY95" s="1239" t="s">
        <v>365</v>
      </c>
      <c r="OTZ95" s="1239" t="s">
        <v>365</v>
      </c>
      <c r="OUA95" s="1239" t="s">
        <v>365</v>
      </c>
      <c r="OUB95" s="1239" t="s">
        <v>365</v>
      </c>
      <c r="OUC95" s="1239" t="s">
        <v>365</v>
      </c>
      <c r="OUD95" s="1239" t="s">
        <v>365</v>
      </c>
      <c r="OUE95" s="1239" t="s">
        <v>365</v>
      </c>
      <c r="OUF95" s="1239" t="s">
        <v>365</v>
      </c>
      <c r="OUG95" s="1239" t="s">
        <v>365</v>
      </c>
      <c r="OUH95" s="1239" t="s">
        <v>365</v>
      </c>
      <c r="OUI95" s="1239" t="s">
        <v>365</v>
      </c>
      <c r="OUJ95" s="1239" t="s">
        <v>365</v>
      </c>
      <c r="OUK95" s="1239" t="s">
        <v>365</v>
      </c>
      <c r="OUL95" s="1239" t="s">
        <v>365</v>
      </c>
      <c r="OUM95" s="1239" t="s">
        <v>365</v>
      </c>
      <c r="OUN95" s="1239" t="s">
        <v>365</v>
      </c>
      <c r="OUO95" s="1239" t="s">
        <v>365</v>
      </c>
      <c r="OUP95" s="1239" t="s">
        <v>365</v>
      </c>
      <c r="OUQ95" s="1239" t="s">
        <v>365</v>
      </c>
      <c r="OUR95" s="1239" t="s">
        <v>365</v>
      </c>
      <c r="OUS95" s="1239" t="s">
        <v>365</v>
      </c>
      <c r="OUT95" s="1239" t="s">
        <v>365</v>
      </c>
      <c r="OUU95" s="1239" t="s">
        <v>365</v>
      </c>
      <c r="OUV95" s="1239" t="s">
        <v>365</v>
      </c>
      <c r="OUW95" s="1239" t="s">
        <v>365</v>
      </c>
      <c r="OUX95" s="1239" t="s">
        <v>365</v>
      </c>
      <c r="OUY95" s="1239" t="s">
        <v>365</v>
      </c>
      <c r="OUZ95" s="1239" t="s">
        <v>365</v>
      </c>
      <c r="OVA95" s="1239" t="s">
        <v>365</v>
      </c>
      <c r="OVB95" s="1239" t="s">
        <v>365</v>
      </c>
      <c r="OVC95" s="1239" t="s">
        <v>365</v>
      </c>
      <c r="OVD95" s="1239" t="s">
        <v>365</v>
      </c>
      <c r="OVE95" s="1239" t="s">
        <v>365</v>
      </c>
      <c r="OVF95" s="1239" t="s">
        <v>365</v>
      </c>
      <c r="OVG95" s="1239" t="s">
        <v>365</v>
      </c>
      <c r="OVH95" s="1239" t="s">
        <v>365</v>
      </c>
      <c r="OVI95" s="1239" t="s">
        <v>365</v>
      </c>
      <c r="OVJ95" s="1239" t="s">
        <v>365</v>
      </c>
      <c r="OVK95" s="1239" t="s">
        <v>365</v>
      </c>
      <c r="OVL95" s="1239" t="s">
        <v>365</v>
      </c>
      <c r="OVM95" s="1239" t="s">
        <v>365</v>
      </c>
      <c r="OVN95" s="1239" t="s">
        <v>365</v>
      </c>
      <c r="OVO95" s="1239" t="s">
        <v>365</v>
      </c>
      <c r="OVP95" s="1239" t="s">
        <v>365</v>
      </c>
      <c r="OVQ95" s="1239" t="s">
        <v>365</v>
      </c>
      <c r="OVR95" s="1239" t="s">
        <v>365</v>
      </c>
      <c r="OVS95" s="1239" t="s">
        <v>365</v>
      </c>
      <c r="OVT95" s="1239" t="s">
        <v>365</v>
      </c>
      <c r="OVU95" s="1239" t="s">
        <v>365</v>
      </c>
      <c r="OVV95" s="1239" t="s">
        <v>365</v>
      </c>
      <c r="OVW95" s="1239" t="s">
        <v>365</v>
      </c>
      <c r="OVX95" s="1239" t="s">
        <v>365</v>
      </c>
      <c r="OVY95" s="1239" t="s">
        <v>365</v>
      </c>
      <c r="OVZ95" s="1239" t="s">
        <v>365</v>
      </c>
      <c r="OWA95" s="1239" t="s">
        <v>365</v>
      </c>
      <c r="OWB95" s="1239" t="s">
        <v>365</v>
      </c>
      <c r="OWC95" s="1239" t="s">
        <v>365</v>
      </c>
      <c r="OWD95" s="1239" t="s">
        <v>365</v>
      </c>
      <c r="OWE95" s="1239" t="s">
        <v>365</v>
      </c>
      <c r="OWF95" s="1239" t="s">
        <v>365</v>
      </c>
      <c r="OWG95" s="1239" t="s">
        <v>365</v>
      </c>
      <c r="OWH95" s="1239" t="s">
        <v>365</v>
      </c>
      <c r="OWI95" s="1239" t="s">
        <v>365</v>
      </c>
      <c r="OWJ95" s="1239" t="s">
        <v>365</v>
      </c>
      <c r="OWK95" s="1239" t="s">
        <v>365</v>
      </c>
      <c r="OWL95" s="1239" t="s">
        <v>365</v>
      </c>
      <c r="OWM95" s="1239" t="s">
        <v>365</v>
      </c>
      <c r="OWN95" s="1239" t="s">
        <v>365</v>
      </c>
      <c r="OWO95" s="1239" t="s">
        <v>365</v>
      </c>
      <c r="OWP95" s="1239" t="s">
        <v>365</v>
      </c>
      <c r="OWQ95" s="1239" t="s">
        <v>365</v>
      </c>
      <c r="OWR95" s="1239" t="s">
        <v>365</v>
      </c>
      <c r="OWS95" s="1239" t="s">
        <v>365</v>
      </c>
      <c r="OWT95" s="1239" t="s">
        <v>365</v>
      </c>
      <c r="OWU95" s="1239" t="s">
        <v>365</v>
      </c>
      <c r="OWV95" s="1239" t="s">
        <v>365</v>
      </c>
      <c r="OWW95" s="1239" t="s">
        <v>365</v>
      </c>
      <c r="OWX95" s="1239" t="s">
        <v>365</v>
      </c>
      <c r="OWY95" s="1239" t="s">
        <v>365</v>
      </c>
      <c r="OWZ95" s="1239" t="s">
        <v>365</v>
      </c>
      <c r="OXA95" s="1239" t="s">
        <v>365</v>
      </c>
      <c r="OXB95" s="1239" t="s">
        <v>365</v>
      </c>
      <c r="OXC95" s="1239" t="s">
        <v>365</v>
      </c>
      <c r="OXD95" s="1239" t="s">
        <v>365</v>
      </c>
      <c r="OXE95" s="1239" t="s">
        <v>365</v>
      </c>
      <c r="OXF95" s="1239" t="s">
        <v>365</v>
      </c>
      <c r="OXG95" s="1239" t="s">
        <v>365</v>
      </c>
      <c r="OXH95" s="1239" t="s">
        <v>365</v>
      </c>
      <c r="OXI95" s="1239" t="s">
        <v>365</v>
      </c>
      <c r="OXJ95" s="1239" t="s">
        <v>365</v>
      </c>
      <c r="OXK95" s="1239" t="s">
        <v>365</v>
      </c>
      <c r="OXL95" s="1239" t="s">
        <v>365</v>
      </c>
      <c r="OXM95" s="1239" t="s">
        <v>365</v>
      </c>
      <c r="OXN95" s="1239" t="s">
        <v>365</v>
      </c>
      <c r="OXO95" s="1239" t="s">
        <v>365</v>
      </c>
      <c r="OXP95" s="1239" t="s">
        <v>365</v>
      </c>
      <c r="OXQ95" s="1239" t="s">
        <v>365</v>
      </c>
      <c r="OXR95" s="1239" t="s">
        <v>365</v>
      </c>
      <c r="OXS95" s="1239" t="s">
        <v>365</v>
      </c>
      <c r="OXT95" s="1239" t="s">
        <v>365</v>
      </c>
      <c r="OXU95" s="1239" t="s">
        <v>365</v>
      </c>
      <c r="OXV95" s="1239" t="s">
        <v>365</v>
      </c>
      <c r="OXW95" s="1239" t="s">
        <v>365</v>
      </c>
      <c r="OXX95" s="1239" t="s">
        <v>365</v>
      </c>
      <c r="OXY95" s="1239" t="s">
        <v>365</v>
      </c>
      <c r="OXZ95" s="1239" t="s">
        <v>365</v>
      </c>
      <c r="OYA95" s="1239" t="s">
        <v>365</v>
      </c>
      <c r="OYB95" s="1239" t="s">
        <v>365</v>
      </c>
      <c r="OYC95" s="1239" t="s">
        <v>365</v>
      </c>
      <c r="OYD95" s="1239" t="s">
        <v>365</v>
      </c>
      <c r="OYE95" s="1239" t="s">
        <v>365</v>
      </c>
      <c r="OYF95" s="1239" t="s">
        <v>365</v>
      </c>
      <c r="OYG95" s="1239" t="s">
        <v>365</v>
      </c>
      <c r="OYH95" s="1239" t="s">
        <v>365</v>
      </c>
      <c r="OYI95" s="1239" t="s">
        <v>365</v>
      </c>
      <c r="OYJ95" s="1239" t="s">
        <v>365</v>
      </c>
      <c r="OYK95" s="1239" t="s">
        <v>365</v>
      </c>
      <c r="OYL95" s="1239" t="s">
        <v>365</v>
      </c>
      <c r="OYM95" s="1239" t="s">
        <v>365</v>
      </c>
      <c r="OYN95" s="1239" t="s">
        <v>365</v>
      </c>
      <c r="OYO95" s="1239" t="s">
        <v>365</v>
      </c>
      <c r="OYP95" s="1239" t="s">
        <v>365</v>
      </c>
      <c r="OYQ95" s="1239" t="s">
        <v>365</v>
      </c>
      <c r="OYR95" s="1239" t="s">
        <v>365</v>
      </c>
      <c r="OYS95" s="1239" t="s">
        <v>365</v>
      </c>
      <c r="OYT95" s="1239" t="s">
        <v>365</v>
      </c>
      <c r="OYU95" s="1239" t="s">
        <v>365</v>
      </c>
      <c r="OYV95" s="1239" t="s">
        <v>365</v>
      </c>
      <c r="OYW95" s="1239" t="s">
        <v>365</v>
      </c>
      <c r="OYX95" s="1239" t="s">
        <v>365</v>
      </c>
      <c r="OYY95" s="1239" t="s">
        <v>365</v>
      </c>
      <c r="OYZ95" s="1239" t="s">
        <v>365</v>
      </c>
      <c r="OZA95" s="1239" t="s">
        <v>365</v>
      </c>
      <c r="OZB95" s="1239" t="s">
        <v>365</v>
      </c>
      <c r="OZC95" s="1239" t="s">
        <v>365</v>
      </c>
      <c r="OZD95" s="1239" t="s">
        <v>365</v>
      </c>
      <c r="OZE95" s="1239" t="s">
        <v>365</v>
      </c>
      <c r="OZF95" s="1239" t="s">
        <v>365</v>
      </c>
      <c r="OZG95" s="1239" t="s">
        <v>365</v>
      </c>
      <c r="OZH95" s="1239" t="s">
        <v>365</v>
      </c>
      <c r="OZI95" s="1239" t="s">
        <v>365</v>
      </c>
      <c r="OZJ95" s="1239" t="s">
        <v>365</v>
      </c>
      <c r="OZK95" s="1239" t="s">
        <v>365</v>
      </c>
      <c r="OZL95" s="1239" t="s">
        <v>365</v>
      </c>
      <c r="OZM95" s="1239" t="s">
        <v>365</v>
      </c>
      <c r="OZN95" s="1239" t="s">
        <v>365</v>
      </c>
      <c r="OZO95" s="1239" t="s">
        <v>365</v>
      </c>
      <c r="OZP95" s="1239" t="s">
        <v>365</v>
      </c>
      <c r="OZQ95" s="1239" t="s">
        <v>365</v>
      </c>
      <c r="OZR95" s="1239" t="s">
        <v>365</v>
      </c>
      <c r="OZS95" s="1239" t="s">
        <v>365</v>
      </c>
      <c r="OZT95" s="1239" t="s">
        <v>365</v>
      </c>
      <c r="OZU95" s="1239" t="s">
        <v>365</v>
      </c>
      <c r="OZV95" s="1239" t="s">
        <v>365</v>
      </c>
      <c r="OZW95" s="1239" t="s">
        <v>365</v>
      </c>
      <c r="OZX95" s="1239" t="s">
        <v>365</v>
      </c>
      <c r="OZY95" s="1239" t="s">
        <v>365</v>
      </c>
      <c r="OZZ95" s="1239" t="s">
        <v>365</v>
      </c>
      <c r="PAA95" s="1239" t="s">
        <v>365</v>
      </c>
      <c r="PAB95" s="1239" t="s">
        <v>365</v>
      </c>
      <c r="PAC95" s="1239" t="s">
        <v>365</v>
      </c>
      <c r="PAD95" s="1239" t="s">
        <v>365</v>
      </c>
      <c r="PAE95" s="1239" t="s">
        <v>365</v>
      </c>
      <c r="PAF95" s="1239" t="s">
        <v>365</v>
      </c>
      <c r="PAG95" s="1239" t="s">
        <v>365</v>
      </c>
      <c r="PAH95" s="1239" t="s">
        <v>365</v>
      </c>
      <c r="PAI95" s="1239" t="s">
        <v>365</v>
      </c>
      <c r="PAJ95" s="1239" t="s">
        <v>365</v>
      </c>
      <c r="PAK95" s="1239" t="s">
        <v>365</v>
      </c>
      <c r="PAL95" s="1239" t="s">
        <v>365</v>
      </c>
      <c r="PAM95" s="1239" t="s">
        <v>365</v>
      </c>
      <c r="PAN95" s="1239" t="s">
        <v>365</v>
      </c>
      <c r="PAO95" s="1239" t="s">
        <v>365</v>
      </c>
      <c r="PAP95" s="1239" t="s">
        <v>365</v>
      </c>
      <c r="PAQ95" s="1239" t="s">
        <v>365</v>
      </c>
      <c r="PAR95" s="1239" t="s">
        <v>365</v>
      </c>
      <c r="PAS95" s="1239" t="s">
        <v>365</v>
      </c>
      <c r="PAT95" s="1239" t="s">
        <v>365</v>
      </c>
      <c r="PAU95" s="1239" t="s">
        <v>365</v>
      </c>
      <c r="PAV95" s="1239" t="s">
        <v>365</v>
      </c>
      <c r="PAW95" s="1239" t="s">
        <v>365</v>
      </c>
      <c r="PAX95" s="1239" t="s">
        <v>365</v>
      </c>
      <c r="PAY95" s="1239" t="s">
        <v>365</v>
      </c>
      <c r="PAZ95" s="1239" t="s">
        <v>365</v>
      </c>
      <c r="PBA95" s="1239" t="s">
        <v>365</v>
      </c>
      <c r="PBB95" s="1239" t="s">
        <v>365</v>
      </c>
      <c r="PBC95" s="1239" t="s">
        <v>365</v>
      </c>
      <c r="PBD95" s="1239" t="s">
        <v>365</v>
      </c>
      <c r="PBE95" s="1239" t="s">
        <v>365</v>
      </c>
      <c r="PBF95" s="1239" t="s">
        <v>365</v>
      </c>
      <c r="PBG95" s="1239" t="s">
        <v>365</v>
      </c>
      <c r="PBH95" s="1239" t="s">
        <v>365</v>
      </c>
      <c r="PBI95" s="1239" t="s">
        <v>365</v>
      </c>
      <c r="PBJ95" s="1239" t="s">
        <v>365</v>
      </c>
      <c r="PBK95" s="1239" t="s">
        <v>365</v>
      </c>
      <c r="PBL95" s="1239" t="s">
        <v>365</v>
      </c>
      <c r="PBM95" s="1239" t="s">
        <v>365</v>
      </c>
      <c r="PBN95" s="1239" t="s">
        <v>365</v>
      </c>
      <c r="PBO95" s="1239" t="s">
        <v>365</v>
      </c>
      <c r="PBP95" s="1239" t="s">
        <v>365</v>
      </c>
      <c r="PBQ95" s="1239" t="s">
        <v>365</v>
      </c>
      <c r="PBR95" s="1239" t="s">
        <v>365</v>
      </c>
      <c r="PBS95" s="1239" t="s">
        <v>365</v>
      </c>
      <c r="PBT95" s="1239" t="s">
        <v>365</v>
      </c>
      <c r="PBU95" s="1239" t="s">
        <v>365</v>
      </c>
      <c r="PBV95" s="1239" t="s">
        <v>365</v>
      </c>
      <c r="PBW95" s="1239" t="s">
        <v>365</v>
      </c>
      <c r="PBX95" s="1239" t="s">
        <v>365</v>
      </c>
      <c r="PBY95" s="1239" t="s">
        <v>365</v>
      </c>
      <c r="PBZ95" s="1239" t="s">
        <v>365</v>
      </c>
      <c r="PCA95" s="1239" t="s">
        <v>365</v>
      </c>
      <c r="PCB95" s="1239" t="s">
        <v>365</v>
      </c>
      <c r="PCC95" s="1239" t="s">
        <v>365</v>
      </c>
      <c r="PCD95" s="1239" t="s">
        <v>365</v>
      </c>
      <c r="PCE95" s="1239" t="s">
        <v>365</v>
      </c>
      <c r="PCF95" s="1239" t="s">
        <v>365</v>
      </c>
      <c r="PCG95" s="1239" t="s">
        <v>365</v>
      </c>
      <c r="PCH95" s="1239" t="s">
        <v>365</v>
      </c>
      <c r="PCI95" s="1239" t="s">
        <v>365</v>
      </c>
      <c r="PCJ95" s="1239" t="s">
        <v>365</v>
      </c>
      <c r="PCK95" s="1239" t="s">
        <v>365</v>
      </c>
      <c r="PCL95" s="1239" t="s">
        <v>365</v>
      </c>
      <c r="PCM95" s="1239" t="s">
        <v>365</v>
      </c>
      <c r="PCN95" s="1239" t="s">
        <v>365</v>
      </c>
      <c r="PCO95" s="1239" t="s">
        <v>365</v>
      </c>
      <c r="PCP95" s="1239" t="s">
        <v>365</v>
      </c>
      <c r="PCQ95" s="1239" t="s">
        <v>365</v>
      </c>
      <c r="PCR95" s="1239" t="s">
        <v>365</v>
      </c>
      <c r="PCS95" s="1239" t="s">
        <v>365</v>
      </c>
      <c r="PCT95" s="1239" t="s">
        <v>365</v>
      </c>
      <c r="PCU95" s="1239" t="s">
        <v>365</v>
      </c>
      <c r="PCV95" s="1239" t="s">
        <v>365</v>
      </c>
      <c r="PCW95" s="1239" t="s">
        <v>365</v>
      </c>
      <c r="PCX95" s="1239" t="s">
        <v>365</v>
      </c>
      <c r="PCY95" s="1239" t="s">
        <v>365</v>
      </c>
      <c r="PCZ95" s="1239" t="s">
        <v>365</v>
      </c>
      <c r="PDA95" s="1239" t="s">
        <v>365</v>
      </c>
      <c r="PDB95" s="1239" t="s">
        <v>365</v>
      </c>
      <c r="PDC95" s="1239" t="s">
        <v>365</v>
      </c>
      <c r="PDD95" s="1239" t="s">
        <v>365</v>
      </c>
      <c r="PDE95" s="1239" t="s">
        <v>365</v>
      </c>
      <c r="PDF95" s="1239" t="s">
        <v>365</v>
      </c>
      <c r="PDG95" s="1239" t="s">
        <v>365</v>
      </c>
      <c r="PDH95" s="1239" t="s">
        <v>365</v>
      </c>
      <c r="PDI95" s="1239" t="s">
        <v>365</v>
      </c>
      <c r="PDJ95" s="1239" t="s">
        <v>365</v>
      </c>
      <c r="PDK95" s="1239" t="s">
        <v>365</v>
      </c>
      <c r="PDL95" s="1239" t="s">
        <v>365</v>
      </c>
      <c r="PDM95" s="1239" t="s">
        <v>365</v>
      </c>
      <c r="PDN95" s="1239" t="s">
        <v>365</v>
      </c>
      <c r="PDO95" s="1239" t="s">
        <v>365</v>
      </c>
      <c r="PDP95" s="1239" t="s">
        <v>365</v>
      </c>
      <c r="PDQ95" s="1239" t="s">
        <v>365</v>
      </c>
      <c r="PDR95" s="1239" t="s">
        <v>365</v>
      </c>
      <c r="PDS95" s="1239" t="s">
        <v>365</v>
      </c>
      <c r="PDT95" s="1239" t="s">
        <v>365</v>
      </c>
      <c r="PDU95" s="1239" t="s">
        <v>365</v>
      </c>
      <c r="PDV95" s="1239" t="s">
        <v>365</v>
      </c>
      <c r="PDW95" s="1239" t="s">
        <v>365</v>
      </c>
      <c r="PDX95" s="1239" t="s">
        <v>365</v>
      </c>
      <c r="PDY95" s="1239" t="s">
        <v>365</v>
      </c>
      <c r="PDZ95" s="1239" t="s">
        <v>365</v>
      </c>
      <c r="PEA95" s="1239" t="s">
        <v>365</v>
      </c>
      <c r="PEB95" s="1239" t="s">
        <v>365</v>
      </c>
      <c r="PEC95" s="1239" t="s">
        <v>365</v>
      </c>
      <c r="PED95" s="1239" t="s">
        <v>365</v>
      </c>
      <c r="PEE95" s="1239" t="s">
        <v>365</v>
      </c>
      <c r="PEF95" s="1239" t="s">
        <v>365</v>
      </c>
      <c r="PEG95" s="1239" t="s">
        <v>365</v>
      </c>
      <c r="PEH95" s="1239" t="s">
        <v>365</v>
      </c>
      <c r="PEI95" s="1239" t="s">
        <v>365</v>
      </c>
      <c r="PEJ95" s="1239" t="s">
        <v>365</v>
      </c>
      <c r="PEK95" s="1239" t="s">
        <v>365</v>
      </c>
      <c r="PEL95" s="1239" t="s">
        <v>365</v>
      </c>
      <c r="PEM95" s="1239" t="s">
        <v>365</v>
      </c>
      <c r="PEN95" s="1239" t="s">
        <v>365</v>
      </c>
      <c r="PEO95" s="1239" t="s">
        <v>365</v>
      </c>
      <c r="PEP95" s="1239" t="s">
        <v>365</v>
      </c>
      <c r="PEQ95" s="1239" t="s">
        <v>365</v>
      </c>
      <c r="PER95" s="1239" t="s">
        <v>365</v>
      </c>
      <c r="PES95" s="1239" t="s">
        <v>365</v>
      </c>
      <c r="PET95" s="1239" t="s">
        <v>365</v>
      </c>
      <c r="PEU95" s="1239" t="s">
        <v>365</v>
      </c>
      <c r="PEV95" s="1239" t="s">
        <v>365</v>
      </c>
      <c r="PEW95" s="1239" t="s">
        <v>365</v>
      </c>
      <c r="PEX95" s="1239" t="s">
        <v>365</v>
      </c>
      <c r="PEY95" s="1239" t="s">
        <v>365</v>
      </c>
      <c r="PEZ95" s="1239" t="s">
        <v>365</v>
      </c>
      <c r="PFA95" s="1239" t="s">
        <v>365</v>
      </c>
      <c r="PFB95" s="1239" t="s">
        <v>365</v>
      </c>
      <c r="PFC95" s="1239" t="s">
        <v>365</v>
      </c>
      <c r="PFD95" s="1239" t="s">
        <v>365</v>
      </c>
      <c r="PFE95" s="1239" t="s">
        <v>365</v>
      </c>
      <c r="PFF95" s="1239" t="s">
        <v>365</v>
      </c>
      <c r="PFG95" s="1239" t="s">
        <v>365</v>
      </c>
      <c r="PFH95" s="1239" t="s">
        <v>365</v>
      </c>
      <c r="PFI95" s="1239" t="s">
        <v>365</v>
      </c>
      <c r="PFJ95" s="1239" t="s">
        <v>365</v>
      </c>
      <c r="PFK95" s="1239" t="s">
        <v>365</v>
      </c>
      <c r="PFL95" s="1239" t="s">
        <v>365</v>
      </c>
      <c r="PFM95" s="1239" t="s">
        <v>365</v>
      </c>
      <c r="PFN95" s="1239" t="s">
        <v>365</v>
      </c>
      <c r="PFO95" s="1239" t="s">
        <v>365</v>
      </c>
      <c r="PFP95" s="1239" t="s">
        <v>365</v>
      </c>
      <c r="PFQ95" s="1239" t="s">
        <v>365</v>
      </c>
      <c r="PFR95" s="1239" t="s">
        <v>365</v>
      </c>
      <c r="PFS95" s="1239" t="s">
        <v>365</v>
      </c>
      <c r="PFT95" s="1239" t="s">
        <v>365</v>
      </c>
      <c r="PFU95" s="1239" t="s">
        <v>365</v>
      </c>
      <c r="PFV95" s="1239" t="s">
        <v>365</v>
      </c>
      <c r="PFW95" s="1239" t="s">
        <v>365</v>
      </c>
      <c r="PFX95" s="1239" t="s">
        <v>365</v>
      </c>
      <c r="PFY95" s="1239" t="s">
        <v>365</v>
      </c>
      <c r="PFZ95" s="1239" t="s">
        <v>365</v>
      </c>
      <c r="PGA95" s="1239" t="s">
        <v>365</v>
      </c>
      <c r="PGB95" s="1239" t="s">
        <v>365</v>
      </c>
      <c r="PGC95" s="1239" t="s">
        <v>365</v>
      </c>
      <c r="PGD95" s="1239" t="s">
        <v>365</v>
      </c>
      <c r="PGE95" s="1239" t="s">
        <v>365</v>
      </c>
      <c r="PGF95" s="1239" t="s">
        <v>365</v>
      </c>
      <c r="PGG95" s="1239" t="s">
        <v>365</v>
      </c>
      <c r="PGH95" s="1239" t="s">
        <v>365</v>
      </c>
      <c r="PGI95" s="1239" t="s">
        <v>365</v>
      </c>
      <c r="PGJ95" s="1239" t="s">
        <v>365</v>
      </c>
      <c r="PGK95" s="1239" t="s">
        <v>365</v>
      </c>
      <c r="PGL95" s="1239" t="s">
        <v>365</v>
      </c>
      <c r="PGM95" s="1239" t="s">
        <v>365</v>
      </c>
      <c r="PGN95" s="1239" t="s">
        <v>365</v>
      </c>
      <c r="PGO95" s="1239" t="s">
        <v>365</v>
      </c>
      <c r="PGP95" s="1239" t="s">
        <v>365</v>
      </c>
      <c r="PGQ95" s="1239" t="s">
        <v>365</v>
      </c>
      <c r="PGR95" s="1239" t="s">
        <v>365</v>
      </c>
      <c r="PGS95" s="1239" t="s">
        <v>365</v>
      </c>
      <c r="PGT95" s="1239" t="s">
        <v>365</v>
      </c>
      <c r="PGU95" s="1239" t="s">
        <v>365</v>
      </c>
      <c r="PGV95" s="1239" t="s">
        <v>365</v>
      </c>
      <c r="PGW95" s="1239" t="s">
        <v>365</v>
      </c>
      <c r="PGX95" s="1239" t="s">
        <v>365</v>
      </c>
      <c r="PGY95" s="1239" t="s">
        <v>365</v>
      </c>
      <c r="PGZ95" s="1239" t="s">
        <v>365</v>
      </c>
      <c r="PHA95" s="1239" t="s">
        <v>365</v>
      </c>
      <c r="PHB95" s="1239" t="s">
        <v>365</v>
      </c>
      <c r="PHC95" s="1239" t="s">
        <v>365</v>
      </c>
      <c r="PHD95" s="1239" t="s">
        <v>365</v>
      </c>
      <c r="PHE95" s="1239" t="s">
        <v>365</v>
      </c>
      <c r="PHF95" s="1239" t="s">
        <v>365</v>
      </c>
      <c r="PHG95" s="1239" t="s">
        <v>365</v>
      </c>
      <c r="PHH95" s="1239" t="s">
        <v>365</v>
      </c>
      <c r="PHI95" s="1239" t="s">
        <v>365</v>
      </c>
      <c r="PHJ95" s="1239" t="s">
        <v>365</v>
      </c>
      <c r="PHK95" s="1239" t="s">
        <v>365</v>
      </c>
      <c r="PHL95" s="1239" t="s">
        <v>365</v>
      </c>
      <c r="PHM95" s="1239" t="s">
        <v>365</v>
      </c>
      <c r="PHN95" s="1239" t="s">
        <v>365</v>
      </c>
      <c r="PHO95" s="1239" t="s">
        <v>365</v>
      </c>
      <c r="PHP95" s="1239" t="s">
        <v>365</v>
      </c>
      <c r="PHQ95" s="1239" t="s">
        <v>365</v>
      </c>
      <c r="PHR95" s="1239" t="s">
        <v>365</v>
      </c>
      <c r="PHS95" s="1239" t="s">
        <v>365</v>
      </c>
      <c r="PHT95" s="1239" t="s">
        <v>365</v>
      </c>
      <c r="PHU95" s="1239" t="s">
        <v>365</v>
      </c>
      <c r="PHV95" s="1239" t="s">
        <v>365</v>
      </c>
      <c r="PHW95" s="1239" t="s">
        <v>365</v>
      </c>
      <c r="PHX95" s="1239" t="s">
        <v>365</v>
      </c>
      <c r="PHY95" s="1239" t="s">
        <v>365</v>
      </c>
      <c r="PHZ95" s="1239" t="s">
        <v>365</v>
      </c>
      <c r="PIA95" s="1239" t="s">
        <v>365</v>
      </c>
      <c r="PIB95" s="1239" t="s">
        <v>365</v>
      </c>
      <c r="PIC95" s="1239" t="s">
        <v>365</v>
      </c>
      <c r="PID95" s="1239" t="s">
        <v>365</v>
      </c>
      <c r="PIE95" s="1239" t="s">
        <v>365</v>
      </c>
      <c r="PIF95" s="1239" t="s">
        <v>365</v>
      </c>
      <c r="PIG95" s="1239" t="s">
        <v>365</v>
      </c>
      <c r="PIH95" s="1239" t="s">
        <v>365</v>
      </c>
      <c r="PII95" s="1239" t="s">
        <v>365</v>
      </c>
      <c r="PIJ95" s="1239" t="s">
        <v>365</v>
      </c>
      <c r="PIK95" s="1239" t="s">
        <v>365</v>
      </c>
      <c r="PIL95" s="1239" t="s">
        <v>365</v>
      </c>
      <c r="PIM95" s="1239" t="s">
        <v>365</v>
      </c>
      <c r="PIN95" s="1239" t="s">
        <v>365</v>
      </c>
      <c r="PIO95" s="1239" t="s">
        <v>365</v>
      </c>
      <c r="PIP95" s="1239" t="s">
        <v>365</v>
      </c>
      <c r="PIQ95" s="1239" t="s">
        <v>365</v>
      </c>
      <c r="PIR95" s="1239" t="s">
        <v>365</v>
      </c>
      <c r="PIS95" s="1239" t="s">
        <v>365</v>
      </c>
      <c r="PIT95" s="1239" t="s">
        <v>365</v>
      </c>
      <c r="PIU95" s="1239" t="s">
        <v>365</v>
      </c>
      <c r="PIV95" s="1239" t="s">
        <v>365</v>
      </c>
      <c r="PIW95" s="1239" t="s">
        <v>365</v>
      </c>
      <c r="PIX95" s="1239" t="s">
        <v>365</v>
      </c>
      <c r="PIY95" s="1239" t="s">
        <v>365</v>
      </c>
      <c r="PIZ95" s="1239" t="s">
        <v>365</v>
      </c>
      <c r="PJA95" s="1239" t="s">
        <v>365</v>
      </c>
      <c r="PJB95" s="1239" t="s">
        <v>365</v>
      </c>
      <c r="PJC95" s="1239" t="s">
        <v>365</v>
      </c>
      <c r="PJD95" s="1239" t="s">
        <v>365</v>
      </c>
      <c r="PJE95" s="1239" t="s">
        <v>365</v>
      </c>
      <c r="PJF95" s="1239" t="s">
        <v>365</v>
      </c>
      <c r="PJG95" s="1239" t="s">
        <v>365</v>
      </c>
      <c r="PJH95" s="1239" t="s">
        <v>365</v>
      </c>
      <c r="PJI95" s="1239" t="s">
        <v>365</v>
      </c>
      <c r="PJJ95" s="1239" t="s">
        <v>365</v>
      </c>
      <c r="PJK95" s="1239" t="s">
        <v>365</v>
      </c>
      <c r="PJL95" s="1239" t="s">
        <v>365</v>
      </c>
      <c r="PJM95" s="1239" t="s">
        <v>365</v>
      </c>
      <c r="PJN95" s="1239" t="s">
        <v>365</v>
      </c>
      <c r="PJO95" s="1239" t="s">
        <v>365</v>
      </c>
      <c r="PJP95" s="1239" t="s">
        <v>365</v>
      </c>
      <c r="PJQ95" s="1239" t="s">
        <v>365</v>
      </c>
      <c r="PJR95" s="1239" t="s">
        <v>365</v>
      </c>
      <c r="PJS95" s="1239" t="s">
        <v>365</v>
      </c>
      <c r="PJT95" s="1239" t="s">
        <v>365</v>
      </c>
      <c r="PJU95" s="1239" t="s">
        <v>365</v>
      </c>
      <c r="PJV95" s="1239" t="s">
        <v>365</v>
      </c>
      <c r="PJW95" s="1239" t="s">
        <v>365</v>
      </c>
      <c r="PJX95" s="1239" t="s">
        <v>365</v>
      </c>
      <c r="PJY95" s="1239" t="s">
        <v>365</v>
      </c>
      <c r="PJZ95" s="1239" t="s">
        <v>365</v>
      </c>
      <c r="PKA95" s="1239" t="s">
        <v>365</v>
      </c>
      <c r="PKB95" s="1239" t="s">
        <v>365</v>
      </c>
      <c r="PKC95" s="1239" t="s">
        <v>365</v>
      </c>
      <c r="PKD95" s="1239" t="s">
        <v>365</v>
      </c>
      <c r="PKE95" s="1239" t="s">
        <v>365</v>
      </c>
      <c r="PKF95" s="1239" t="s">
        <v>365</v>
      </c>
      <c r="PKG95" s="1239" t="s">
        <v>365</v>
      </c>
      <c r="PKH95" s="1239" t="s">
        <v>365</v>
      </c>
      <c r="PKI95" s="1239" t="s">
        <v>365</v>
      </c>
      <c r="PKJ95" s="1239" t="s">
        <v>365</v>
      </c>
      <c r="PKK95" s="1239" t="s">
        <v>365</v>
      </c>
      <c r="PKL95" s="1239" t="s">
        <v>365</v>
      </c>
      <c r="PKM95" s="1239" t="s">
        <v>365</v>
      </c>
      <c r="PKN95" s="1239" t="s">
        <v>365</v>
      </c>
      <c r="PKO95" s="1239" t="s">
        <v>365</v>
      </c>
      <c r="PKP95" s="1239" t="s">
        <v>365</v>
      </c>
      <c r="PKQ95" s="1239" t="s">
        <v>365</v>
      </c>
      <c r="PKR95" s="1239" t="s">
        <v>365</v>
      </c>
      <c r="PKS95" s="1239" t="s">
        <v>365</v>
      </c>
      <c r="PKT95" s="1239" t="s">
        <v>365</v>
      </c>
      <c r="PKU95" s="1239" t="s">
        <v>365</v>
      </c>
      <c r="PKV95" s="1239" t="s">
        <v>365</v>
      </c>
      <c r="PKW95" s="1239" t="s">
        <v>365</v>
      </c>
      <c r="PKX95" s="1239" t="s">
        <v>365</v>
      </c>
      <c r="PKY95" s="1239" t="s">
        <v>365</v>
      </c>
      <c r="PKZ95" s="1239" t="s">
        <v>365</v>
      </c>
      <c r="PLA95" s="1239" t="s">
        <v>365</v>
      </c>
      <c r="PLB95" s="1239" t="s">
        <v>365</v>
      </c>
      <c r="PLC95" s="1239" t="s">
        <v>365</v>
      </c>
      <c r="PLD95" s="1239" t="s">
        <v>365</v>
      </c>
      <c r="PLE95" s="1239" t="s">
        <v>365</v>
      </c>
      <c r="PLF95" s="1239" t="s">
        <v>365</v>
      </c>
      <c r="PLG95" s="1239" t="s">
        <v>365</v>
      </c>
      <c r="PLH95" s="1239" t="s">
        <v>365</v>
      </c>
      <c r="PLI95" s="1239" t="s">
        <v>365</v>
      </c>
      <c r="PLJ95" s="1239" t="s">
        <v>365</v>
      </c>
      <c r="PLK95" s="1239" t="s">
        <v>365</v>
      </c>
      <c r="PLL95" s="1239" t="s">
        <v>365</v>
      </c>
      <c r="PLM95" s="1239" t="s">
        <v>365</v>
      </c>
      <c r="PLN95" s="1239" t="s">
        <v>365</v>
      </c>
      <c r="PLO95" s="1239" t="s">
        <v>365</v>
      </c>
      <c r="PLP95" s="1239" t="s">
        <v>365</v>
      </c>
      <c r="PLQ95" s="1239" t="s">
        <v>365</v>
      </c>
      <c r="PLR95" s="1239" t="s">
        <v>365</v>
      </c>
      <c r="PLS95" s="1239" t="s">
        <v>365</v>
      </c>
      <c r="PLT95" s="1239" t="s">
        <v>365</v>
      </c>
      <c r="PLU95" s="1239" t="s">
        <v>365</v>
      </c>
      <c r="PLV95" s="1239" t="s">
        <v>365</v>
      </c>
      <c r="PLW95" s="1239" t="s">
        <v>365</v>
      </c>
      <c r="PLX95" s="1239" t="s">
        <v>365</v>
      </c>
      <c r="PLY95" s="1239" t="s">
        <v>365</v>
      </c>
      <c r="PLZ95" s="1239" t="s">
        <v>365</v>
      </c>
      <c r="PMA95" s="1239" t="s">
        <v>365</v>
      </c>
      <c r="PMB95" s="1239" t="s">
        <v>365</v>
      </c>
      <c r="PMC95" s="1239" t="s">
        <v>365</v>
      </c>
      <c r="PMD95" s="1239" t="s">
        <v>365</v>
      </c>
      <c r="PME95" s="1239" t="s">
        <v>365</v>
      </c>
      <c r="PMF95" s="1239" t="s">
        <v>365</v>
      </c>
      <c r="PMG95" s="1239" t="s">
        <v>365</v>
      </c>
      <c r="PMH95" s="1239" t="s">
        <v>365</v>
      </c>
      <c r="PMI95" s="1239" t="s">
        <v>365</v>
      </c>
      <c r="PMJ95" s="1239" t="s">
        <v>365</v>
      </c>
      <c r="PMK95" s="1239" t="s">
        <v>365</v>
      </c>
      <c r="PML95" s="1239" t="s">
        <v>365</v>
      </c>
      <c r="PMM95" s="1239" t="s">
        <v>365</v>
      </c>
      <c r="PMN95" s="1239" t="s">
        <v>365</v>
      </c>
      <c r="PMO95" s="1239" t="s">
        <v>365</v>
      </c>
      <c r="PMP95" s="1239" t="s">
        <v>365</v>
      </c>
      <c r="PMQ95" s="1239" t="s">
        <v>365</v>
      </c>
      <c r="PMR95" s="1239" t="s">
        <v>365</v>
      </c>
      <c r="PMS95" s="1239" t="s">
        <v>365</v>
      </c>
      <c r="PMT95" s="1239" t="s">
        <v>365</v>
      </c>
      <c r="PMU95" s="1239" t="s">
        <v>365</v>
      </c>
      <c r="PMV95" s="1239" t="s">
        <v>365</v>
      </c>
      <c r="PMW95" s="1239" t="s">
        <v>365</v>
      </c>
      <c r="PMX95" s="1239" t="s">
        <v>365</v>
      </c>
      <c r="PMY95" s="1239" t="s">
        <v>365</v>
      </c>
      <c r="PMZ95" s="1239" t="s">
        <v>365</v>
      </c>
      <c r="PNA95" s="1239" t="s">
        <v>365</v>
      </c>
      <c r="PNB95" s="1239" t="s">
        <v>365</v>
      </c>
      <c r="PNC95" s="1239" t="s">
        <v>365</v>
      </c>
      <c r="PND95" s="1239" t="s">
        <v>365</v>
      </c>
      <c r="PNE95" s="1239" t="s">
        <v>365</v>
      </c>
      <c r="PNF95" s="1239" t="s">
        <v>365</v>
      </c>
      <c r="PNG95" s="1239" t="s">
        <v>365</v>
      </c>
      <c r="PNH95" s="1239" t="s">
        <v>365</v>
      </c>
      <c r="PNI95" s="1239" t="s">
        <v>365</v>
      </c>
      <c r="PNJ95" s="1239" t="s">
        <v>365</v>
      </c>
      <c r="PNK95" s="1239" t="s">
        <v>365</v>
      </c>
      <c r="PNL95" s="1239" t="s">
        <v>365</v>
      </c>
      <c r="PNM95" s="1239" t="s">
        <v>365</v>
      </c>
      <c r="PNN95" s="1239" t="s">
        <v>365</v>
      </c>
      <c r="PNO95" s="1239" t="s">
        <v>365</v>
      </c>
      <c r="PNP95" s="1239" t="s">
        <v>365</v>
      </c>
      <c r="PNQ95" s="1239" t="s">
        <v>365</v>
      </c>
      <c r="PNR95" s="1239" t="s">
        <v>365</v>
      </c>
      <c r="PNS95" s="1239" t="s">
        <v>365</v>
      </c>
      <c r="PNT95" s="1239" t="s">
        <v>365</v>
      </c>
      <c r="PNU95" s="1239" t="s">
        <v>365</v>
      </c>
      <c r="PNV95" s="1239" t="s">
        <v>365</v>
      </c>
      <c r="PNW95" s="1239" t="s">
        <v>365</v>
      </c>
      <c r="PNX95" s="1239" t="s">
        <v>365</v>
      </c>
      <c r="PNY95" s="1239" t="s">
        <v>365</v>
      </c>
      <c r="PNZ95" s="1239" t="s">
        <v>365</v>
      </c>
      <c r="POA95" s="1239" t="s">
        <v>365</v>
      </c>
      <c r="POB95" s="1239" t="s">
        <v>365</v>
      </c>
      <c r="POC95" s="1239" t="s">
        <v>365</v>
      </c>
      <c r="POD95" s="1239" t="s">
        <v>365</v>
      </c>
      <c r="POE95" s="1239" t="s">
        <v>365</v>
      </c>
      <c r="POF95" s="1239" t="s">
        <v>365</v>
      </c>
      <c r="POG95" s="1239" t="s">
        <v>365</v>
      </c>
      <c r="POH95" s="1239" t="s">
        <v>365</v>
      </c>
      <c r="POI95" s="1239" t="s">
        <v>365</v>
      </c>
      <c r="POJ95" s="1239" t="s">
        <v>365</v>
      </c>
      <c r="POK95" s="1239" t="s">
        <v>365</v>
      </c>
      <c r="POL95" s="1239" t="s">
        <v>365</v>
      </c>
      <c r="POM95" s="1239" t="s">
        <v>365</v>
      </c>
      <c r="PON95" s="1239" t="s">
        <v>365</v>
      </c>
      <c r="POO95" s="1239" t="s">
        <v>365</v>
      </c>
      <c r="POP95" s="1239" t="s">
        <v>365</v>
      </c>
      <c r="POQ95" s="1239" t="s">
        <v>365</v>
      </c>
      <c r="POR95" s="1239" t="s">
        <v>365</v>
      </c>
      <c r="POS95" s="1239" t="s">
        <v>365</v>
      </c>
      <c r="POT95" s="1239" t="s">
        <v>365</v>
      </c>
      <c r="POU95" s="1239" t="s">
        <v>365</v>
      </c>
      <c r="POV95" s="1239" t="s">
        <v>365</v>
      </c>
      <c r="POW95" s="1239" t="s">
        <v>365</v>
      </c>
      <c r="POX95" s="1239" t="s">
        <v>365</v>
      </c>
      <c r="POY95" s="1239" t="s">
        <v>365</v>
      </c>
      <c r="POZ95" s="1239" t="s">
        <v>365</v>
      </c>
      <c r="PPA95" s="1239" t="s">
        <v>365</v>
      </c>
      <c r="PPB95" s="1239" t="s">
        <v>365</v>
      </c>
      <c r="PPC95" s="1239" t="s">
        <v>365</v>
      </c>
      <c r="PPD95" s="1239" t="s">
        <v>365</v>
      </c>
      <c r="PPE95" s="1239" t="s">
        <v>365</v>
      </c>
      <c r="PPF95" s="1239" t="s">
        <v>365</v>
      </c>
      <c r="PPG95" s="1239" t="s">
        <v>365</v>
      </c>
      <c r="PPH95" s="1239" t="s">
        <v>365</v>
      </c>
      <c r="PPI95" s="1239" t="s">
        <v>365</v>
      </c>
      <c r="PPJ95" s="1239" t="s">
        <v>365</v>
      </c>
      <c r="PPK95" s="1239" t="s">
        <v>365</v>
      </c>
      <c r="PPL95" s="1239" t="s">
        <v>365</v>
      </c>
      <c r="PPM95" s="1239" t="s">
        <v>365</v>
      </c>
      <c r="PPN95" s="1239" t="s">
        <v>365</v>
      </c>
      <c r="PPO95" s="1239" t="s">
        <v>365</v>
      </c>
      <c r="PPP95" s="1239" t="s">
        <v>365</v>
      </c>
      <c r="PPQ95" s="1239" t="s">
        <v>365</v>
      </c>
      <c r="PPR95" s="1239" t="s">
        <v>365</v>
      </c>
      <c r="PPS95" s="1239" t="s">
        <v>365</v>
      </c>
      <c r="PPT95" s="1239" t="s">
        <v>365</v>
      </c>
      <c r="PPU95" s="1239" t="s">
        <v>365</v>
      </c>
      <c r="PPV95" s="1239" t="s">
        <v>365</v>
      </c>
      <c r="PPW95" s="1239" t="s">
        <v>365</v>
      </c>
      <c r="PPX95" s="1239" t="s">
        <v>365</v>
      </c>
      <c r="PPY95" s="1239" t="s">
        <v>365</v>
      </c>
      <c r="PPZ95" s="1239" t="s">
        <v>365</v>
      </c>
      <c r="PQA95" s="1239" t="s">
        <v>365</v>
      </c>
      <c r="PQB95" s="1239" t="s">
        <v>365</v>
      </c>
      <c r="PQC95" s="1239" t="s">
        <v>365</v>
      </c>
      <c r="PQD95" s="1239" t="s">
        <v>365</v>
      </c>
      <c r="PQE95" s="1239" t="s">
        <v>365</v>
      </c>
      <c r="PQF95" s="1239" t="s">
        <v>365</v>
      </c>
      <c r="PQG95" s="1239" t="s">
        <v>365</v>
      </c>
      <c r="PQH95" s="1239" t="s">
        <v>365</v>
      </c>
      <c r="PQI95" s="1239" t="s">
        <v>365</v>
      </c>
      <c r="PQJ95" s="1239" t="s">
        <v>365</v>
      </c>
      <c r="PQK95" s="1239" t="s">
        <v>365</v>
      </c>
      <c r="PQL95" s="1239" t="s">
        <v>365</v>
      </c>
      <c r="PQM95" s="1239" t="s">
        <v>365</v>
      </c>
      <c r="PQN95" s="1239" t="s">
        <v>365</v>
      </c>
      <c r="PQO95" s="1239" t="s">
        <v>365</v>
      </c>
      <c r="PQP95" s="1239" t="s">
        <v>365</v>
      </c>
      <c r="PQQ95" s="1239" t="s">
        <v>365</v>
      </c>
      <c r="PQR95" s="1239" t="s">
        <v>365</v>
      </c>
      <c r="PQS95" s="1239" t="s">
        <v>365</v>
      </c>
      <c r="PQT95" s="1239" t="s">
        <v>365</v>
      </c>
      <c r="PQU95" s="1239" t="s">
        <v>365</v>
      </c>
      <c r="PQV95" s="1239" t="s">
        <v>365</v>
      </c>
      <c r="PQW95" s="1239" t="s">
        <v>365</v>
      </c>
      <c r="PQX95" s="1239" t="s">
        <v>365</v>
      </c>
      <c r="PQY95" s="1239" t="s">
        <v>365</v>
      </c>
      <c r="PQZ95" s="1239" t="s">
        <v>365</v>
      </c>
      <c r="PRA95" s="1239" t="s">
        <v>365</v>
      </c>
      <c r="PRB95" s="1239" t="s">
        <v>365</v>
      </c>
      <c r="PRC95" s="1239" t="s">
        <v>365</v>
      </c>
      <c r="PRD95" s="1239" t="s">
        <v>365</v>
      </c>
      <c r="PRE95" s="1239" t="s">
        <v>365</v>
      </c>
      <c r="PRF95" s="1239" t="s">
        <v>365</v>
      </c>
      <c r="PRG95" s="1239" t="s">
        <v>365</v>
      </c>
      <c r="PRH95" s="1239" t="s">
        <v>365</v>
      </c>
      <c r="PRI95" s="1239" t="s">
        <v>365</v>
      </c>
      <c r="PRJ95" s="1239" t="s">
        <v>365</v>
      </c>
      <c r="PRK95" s="1239" t="s">
        <v>365</v>
      </c>
      <c r="PRL95" s="1239" t="s">
        <v>365</v>
      </c>
      <c r="PRM95" s="1239" t="s">
        <v>365</v>
      </c>
      <c r="PRN95" s="1239" t="s">
        <v>365</v>
      </c>
      <c r="PRO95" s="1239" t="s">
        <v>365</v>
      </c>
      <c r="PRP95" s="1239" t="s">
        <v>365</v>
      </c>
      <c r="PRQ95" s="1239" t="s">
        <v>365</v>
      </c>
      <c r="PRR95" s="1239" t="s">
        <v>365</v>
      </c>
      <c r="PRS95" s="1239" t="s">
        <v>365</v>
      </c>
      <c r="PRT95" s="1239" t="s">
        <v>365</v>
      </c>
      <c r="PRU95" s="1239" t="s">
        <v>365</v>
      </c>
      <c r="PRV95" s="1239" t="s">
        <v>365</v>
      </c>
      <c r="PRW95" s="1239" t="s">
        <v>365</v>
      </c>
      <c r="PRX95" s="1239" t="s">
        <v>365</v>
      </c>
      <c r="PRY95" s="1239" t="s">
        <v>365</v>
      </c>
      <c r="PRZ95" s="1239" t="s">
        <v>365</v>
      </c>
      <c r="PSA95" s="1239" t="s">
        <v>365</v>
      </c>
      <c r="PSB95" s="1239" t="s">
        <v>365</v>
      </c>
      <c r="PSC95" s="1239" t="s">
        <v>365</v>
      </c>
      <c r="PSD95" s="1239" t="s">
        <v>365</v>
      </c>
      <c r="PSE95" s="1239" t="s">
        <v>365</v>
      </c>
      <c r="PSF95" s="1239" t="s">
        <v>365</v>
      </c>
      <c r="PSG95" s="1239" t="s">
        <v>365</v>
      </c>
      <c r="PSH95" s="1239" t="s">
        <v>365</v>
      </c>
      <c r="PSI95" s="1239" t="s">
        <v>365</v>
      </c>
      <c r="PSJ95" s="1239" t="s">
        <v>365</v>
      </c>
      <c r="PSK95" s="1239" t="s">
        <v>365</v>
      </c>
      <c r="PSL95" s="1239" t="s">
        <v>365</v>
      </c>
      <c r="PSM95" s="1239" t="s">
        <v>365</v>
      </c>
      <c r="PSN95" s="1239" t="s">
        <v>365</v>
      </c>
      <c r="PSO95" s="1239" t="s">
        <v>365</v>
      </c>
      <c r="PSP95" s="1239" t="s">
        <v>365</v>
      </c>
      <c r="PSQ95" s="1239" t="s">
        <v>365</v>
      </c>
      <c r="PSR95" s="1239" t="s">
        <v>365</v>
      </c>
      <c r="PSS95" s="1239" t="s">
        <v>365</v>
      </c>
      <c r="PST95" s="1239" t="s">
        <v>365</v>
      </c>
      <c r="PSU95" s="1239" t="s">
        <v>365</v>
      </c>
      <c r="PSV95" s="1239" t="s">
        <v>365</v>
      </c>
      <c r="PSW95" s="1239" t="s">
        <v>365</v>
      </c>
      <c r="PSX95" s="1239" t="s">
        <v>365</v>
      </c>
      <c r="PSY95" s="1239" t="s">
        <v>365</v>
      </c>
      <c r="PSZ95" s="1239" t="s">
        <v>365</v>
      </c>
      <c r="PTA95" s="1239" t="s">
        <v>365</v>
      </c>
      <c r="PTB95" s="1239" t="s">
        <v>365</v>
      </c>
      <c r="PTC95" s="1239" t="s">
        <v>365</v>
      </c>
      <c r="PTD95" s="1239" t="s">
        <v>365</v>
      </c>
      <c r="PTE95" s="1239" t="s">
        <v>365</v>
      </c>
      <c r="PTF95" s="1239" t="s">
        <v>365</v>
      </c>
      <c r="PTG95" s="1239" t="s">
        <v>365</v>
      </c>
      <c r="PTH95" s="1239" t="s">
        <v>365</v>
      </c>
      <c r="PTI95" s="1239" t="s">
        <v>365</v>
      </c>
      <c r="PTJ95" s="1239" t="s">
        <v>365</v>
      </c>
      <c r="PTK95" s="1239" t="s">
        <v>365</v>
      </c>
      <c r="PTL95" s="1239" t="s">
        <v>365</v>
      </c>
      <c r="PTM95" s="1239" t="s">
        <v>365</v>
      </c>
      <c r="PTN95" s="1239" t="s">
        <v>365</v>
      </c>
      <c r="PTO95" s="1239" t="s">
        <v>365</v>
      </c>
      <c r="PTP95" s="1239" t="s">
        <v>365</v>
      </c>
      <c r="PTQ95" s="1239" t="s">
        <v>365</v>
      </c>
      <c r="PTR95" s="1239" t="s">
        <v>365</v>
      </c>
      <c r="PTS95" s="1239" t="s">
        <v>365</v>
      </c>
      <c r="PTT95" s="1239" t="s">
        <v>365</v>
      </c>
      <c r="PTU95" s="1239" t="s">
        <v>365</v>
      </c>
      <c r="PTV95" s="1239" t="s">
        <v>365</v>
      </c>
      <c r="PTW95" s="1239" t="s">
        <v>365</v>
      </c>
      <c r="PTX95" s="1239" t="s">
        <v>365</v>
      </c>
      <c r="PTY95" s="1239" t="s">
        <v>365</v>
      </c>
      <c r="PTZ95" s="1239" t="s">
        <v>365</v>
      </c>
      <c r="PUA95" s="1239" t="s">
        <v>365</v>
      </c>
      <c r="PUB95" s="1239" t="s">
        <v>365</v>
      </c>
      <c r="PUC95" s="1239" t="s">
        <v>365</v>
      </c>
      <c r="PUD95" s="1239" t="s">
        <v>365</v>
      </c>
      <c r="PUE95" s="1239" t="s">
        <v>365</v>
      </c>
      <c r="PUF95" s="1239" t="s">
        <v>365</v>
      </c>
      <c r="PUG95" s="1239" t="s">
        <v>365</v>
      </c>
      <c r="PUH95" s="1239" t="s">
        <v>365</v>
      </c>
      <c r="PUI95" s="1239" t="s">
        <v>365</v>
      </c>
      <c r="PUJ95" s="1239" t="s">
        <v>365</v>
      </c>
      <c r="PUK95" s="1239" t="s">
        <v>365</v>
      </c>
      <c r="PUL95" s="1239" t="s">
        <v>365</v>
      </c>
      <c r="PUM95" s="1239" t="s">
        <v>365</v>
      </c>
      <c r="PUN95" s="1239" t="s">
        <v>365</v>
      </c>
      <c r="PUO95" s="1239" t="s">
        <v>365</v>
      </c>
      <c r="PUP95" s="1239" t="s">
        <v>365</v>
      </c>
      <c r="PUQ95" s="1239" t="s">
        <v>365</v>
      </c>
      <c r="PUR95" s="1239" t="s">
        <v>365</v>
      </c>
      <c r="PUS95" s="1239" t="s">
        <v>365</v>
      </c>
      <c r="PUT95" s="1239" t="s">
        <v>365</v>
      </c>
      <c r="PUU95" s="1239" t="s">
        <v>365</v>
      </c>
      <c r="PUV95" s="1239" t="s">
        <v>365</v>
      </c>
      <c r="PUW95" s="1239" t="s">
        <v>365</v>
      </c>
      <c r="PUX95" s="1239" t="s">
        <v>365</v>
      </c>
      <c r="PUY95" s="1239" t="s">
        <v>365</v>
      </c>
      <c r="PUZ95" s="1239" t="s">
        <v>365</v>
      </c>
      <c r="PVA95" s="1239" t="s">
        <v>365</v>
      </c>
      <c r="PVB95" s="1239" t="s">
        <v>365</v>
      </c>
      <c r="PVC95" s="1239" t="s">
        <v>365</v>
      </c>
      <c r="PVD95" s="1239" t="s">
        <v>365</v>
      </c>
      <c r="PVE95" s="1239" t="s">
        <v>365</v>
      </c>
      <c r="PVF95" s="1239" t="s">
        <v>365</v>
      </c>
      <c r="PVG95" s="1239" t="s">
        <v>365</v>
      </c>
      <c r="PVH95" s="1239" t="s">
        <v>365</v>
      </c>
      <c r="PVI95" s="1239" t="s">
        <v>365</v>
      </c>
      <c r="PVJ95" s="1239" t="s">
        <v>365</v>
      </c>
      <c r="PVK95" s="1239" t="s">
        <v>365</v>
      </c>
      <c r="PVL95" s="1239" t="s">
        <v>365</v>
      </c>
      <c r="PVM95" s="1239" t="s">
        <v>365</v>
      </c>
      <c r="PVN95" s="1239" t="s">
        <v>365</v>
      </c>
      <c r="PVO95" s="1239" t="s">
        <v>365</v>
      </c>
      <c r="PVP95" s="1239" t="s">
        <v>365</v>
      </c>
      <c r="PVQ95" s="1239" t="s">
        <v>365</v>
      </c>
      <c r="PVR95" s="1239" t="s">
        <v>365</v>
      </c>
      <c r="PVS95" s="1239" t="s">
        <v>365</v>
      </c>
      <c r="PVT95" s="1239" t="s">
        <v>365</v>
      </c>
      <c r="PVU95" s="1239" t="s">
        <v>365</v>
      </c>
      <c r="PVV95" s="1239" t="s">
        <v>365</v>
      </c>
      <c r="PVW95" s="1239" t="s">
        <v>365</v>
      </c>
      <c r="PVX95" s="1239" t="s">
        <v>365</v>
      </c>
      <c r="PVY95" s="1239" t="s">
        <v>365</v>
      </c>
      <c r="PVZ95" s="1239" t="s">
        <v>365</v>
      </c>
      <c r="PWA95" s="1239" t="s">
        <v>365</v>
      </c>
      <c r="PWB95" s="1239" t="s">
        <v>365</v>
      </c>
      <c r="PWC95" s="1239" t="s">
        <v>365</v>
      </c>
      <c r="PWD95" s="1239" t="s">
        <v>365</v>
      </c>
      <c r="PWE95" s="1239" t="s">
        <v>365</v>
      </c>
      <c r="PWF95" s="1239" t="s">
        <v>365</v>
      </c>
      <c r="PWG95" s="1239" t="s">
        <v>365</v>
      </c>
      <c r="PWH95" s="1239" t="s">
        <v>365</v>
      </c>
      <c r="PWI95" s="1239" t="s">
        <v>365</v>
      </c>
      <c r="PWJ95" s="1239" t="s">
        <v>365</v>
      </c>
      <c r="PWK95" s="1239" t="s">
        <v>365</v>
      </c>
      <c r="PWL95" s="1239" t="s">
        <v>365</v>
      </c>
      <c r="PWM95" s="1239" t="s">
        <v>365</v>
      </c>
      <c r="PWN95" s="1239" t="s">
        <v>365</v>
      </c>
      <c r="PWO95" s="1239" t="s">
        <v>365</v>
      </c>
      <c r="PWP95" s="1239" t="s">
        <v>365</v>
      </c>
      <c r="PWQ95" s="1239" t="s">
        <v>365</v>
      </c>
      <c r="PWR95" s="1239" t="s">
        <v>365</v>
      </c>
      <c r="PWS95" s="1239" t="s">
        <v>365</v>
      </c>
      <c r="PWT95" s="1239" t="s">
        <v>365</v>
      </c>
      <c r="PWU95" s="1239" t="s">
        <v>365</v>
      </c>
      <c r="PWV95" s="1239" t="s">
        <v>365</v>
      </c>
      <c r="PWW95" s="1239" t="s">
        <v>365</v>
      </c>
      <c r="PWX95" s="1239" t="s">
        <v>365</v>
      </c>
      <c r="PWY95" s="1239" t="s">
        <v>365</v>
      </c>
      <c r="PWZ95" s="1239" t="s">
        <v>365</v>
      </c>
      <c r="PXA95" s="1239" t="s">
        <v>365</v>
      </c>
      <c r="PXB95" s="1239" t="s">
        <v>365</v>
      </c>
      <c r="PXC95" s="1239" t="s">
        <v>365</v>
      </c>
      <c r="PXD95" s="1239" t="s">
        <v>365</v>
      </c>
      <c r="PXE95" s="1239" t="s">
        <v>365</v>
      </c>
      <c r="PXF95" s="1239" t="s">
        <v>365</v>
      </c>
      <c r="PXG95" s="1239" t="s">
        <v>365</v>
      </c>
      <c r="PXH95" s="1239" t="s">
        <v>365</v>
      </c>
      <c r="PXI95" s="1239" t="s">
        <v>365</v>
      </c>
      <c r="PXJ95" s="1239" t="s">
        <v>365</v>
      </c>
      <c r="PXK95" s="1239" t="s">
        <v>365</v>
      </c>
      <c r="PXL95" s="1239" t="s">
        <v>365</v>
      </c>
      <c r="PXM95" s="1239" t="s">
        <v>365</v>
      </c>
      <c r="PXN95" s="1239" t="s">
        <v>365</v>
      </c>
      <c r="PXO95" s="1239" t="s">
        <v>365</v>
      </c>
      <c r="PXP95" s="1239" t="s">
        <v>365</v>
      </c>
      <c r="PXQ95" s="1239" t="s">
        <v>365</v>
      </c>
      <c r="PXR95" s="1239" t="s">
        <v>365</v>
      </c>
      <c r="PXS95" s="1239" t="s">
        <v>365</v>
      </c>
      <c r="PXT95" s="1239" t="s">
        <v>365</v>
      </c>
      <c r="PXU95" s="1239" t="s">
        <v>365</v>
      </c>
      <c r="PXV95" s="1239" t="s">
        <v>365</v>
      </c>
      <c r="PXW95" s="1239" t="s">
        <v>365</v>
      </c>
      <c r="PXX95" s="1239" t="s">
        <v>365</v>
      </c>
      <c r="PXY95" s="1239" t="s">
        <v>365</v>
      </c>
      <c r="PXZ95" s="1239" t="s">
        <v>365</v>
      </c>
      <c r="PYA95" s="1239" t="s">
        <v>365</v>
      </c>
      <c r="PYB95" s="1239" t="s">
        <v>365</v>
      </c>
      <c r="PYC95" s="1239" t="s">
        <v>365</v>
      </c>
      <c r="PYD95" s="1239" t="s">
        <v>365</v>
      </c>
      <c r="PYE95" s="1239" t="s">
        <v>365</v>
      </c>
      <c r="PYF95" s="1239" t="s">
        <v>365</v>
      </c>
      <c r="PYG95" s="1239" t="s">
        <v>365</v>
      </c>
      <c r="PYH95" s="1239" t="s">
        <v>365</v>
      </c>
      <c r="PYI95" s="1239" t="s">
        <v>365</v>
      </c>
      <c r="PYJ95" s="1239" t="s">
        <v>365</v>
      </c>
      <c r="PYK95" s="1239" t="s">
        <v>365</v>
      </c>
      <c r="PYL95" s="1239" t="s">
        <v>365</v>
      </c>
      <c r="PYM95" s="1239" t="s">
        <v>365</v>
      </c>
      <c r="PYN95" s="1239" t="s">
        <v>365</v>
      </c>
      <c r="PYO95" s="1239" t="s">
        <v>365</v>
      </c>
      <c r="PYP95" s="1239" t="s">
        <v>365</v>
      </c>
      <c r="PYQ95" s="1239" t="s">
        <v>365</v>
      </c>
      <c r="PYR95" s="1239" t="s">
        <v>365</v>
      </c>
      <c r="PYS95" s="1239" t="s">
        <v>365</v>
      </c>
      <c r="PYT95" s="1239" t="s">
        <v>365</v>
      </c>
      <c r="PYU95" s="1239" t="s">
        <v>365</v>
      </c>
      <c r="PYV95" s="1239" t="s">
        <v>365</v>
      </c>
      <c r="PYW95" s="1239" t="s">
        <v>365</v>
      </c>
      <c r="PYX95" s="1239" t="s">
        <v>365</v>
      </c>
      <c r="PYY95" s="1239" t="s">
        <v>365</v>
      </c>
      <c r="PYZ95" s="1239" t="s">
        <v>365</v>
      </c>
      <c r="PZA95" s="1239" t="s">
        <v>365</v>
      </c>
      <c r="PZB95" s="1239" t="s">
        <v>365</v>
      </c>
      <c r="PZC95" s="1239" t="s">
        <v>365</v>
      </c>
      <c r="PZD95" s="1239" t="s">
        <v>365</v>
      </c>
      <c r="PZE95" s="1239" t="s">
        <v>365</v>
      </c>
      <c r="PZF95" s="1239" t="s">
        <v>365</v>
      </c>
      <c r="PZG95" s="1239" t="s">
        <v>365</v>
      </c>
      <c r="PZH95" s="1239" t="s">
        <v>365</v>
      </c>
      <c r="PZI95" s="1239" t="s">
        <v>365</v>
      </c>
      <c r="PZJ95" s="1239" t="s">
        <v>365</v>
      </c>
      <c r="PZK95" s="1239" t="s">
        <v>365</v>
      </c>
      <c r="PZL95" s="1239" t="s">
        <v>365</v>
      </c>
      <c r="PZM95" s="1239" t="s">
        <v>365</v>
      </c>
      <c r="PZN95" s="1239" t="s">
        <v>365</v>
      </c>
      <c r="PZO95" s="1239" t="s">
        <v>365</v>
      </c>
      <c r="PZP95" s="1239" t="s">
        <v>365</v>
      </c>
      <c r="PZQ95" s="1239" t="s">
        <v>365</v>
      </c>
      <c r="PZR95" s="1239" t="s">
        <v>365</v>
      </c>
      <c r="PZS95" s="1239" t="s">
        <v>365</v>
      </c>
      <c r="PZT95" s="1239" t="s">
        <v>365</v>
      </c>
      <c r="PZU95" s="1239" t="s">
        <v>365</v>
      </c>
      <c r="PZV95" s="1239" t="s">
        <v>365</v>
      </c>
      <c r="PZW95" s="1239" t="s">
        <v>365</v>
      </c>
      <c r="PZX95" s="1239" t="s">
        <v>365</v>
      </c>
      <c r="PZY95" s="1239" t="s">
        <v>365</v>
      </c>
      <c r="PZZ95" s="1239" t="s">
        <v>365</v>
      </c>
      <c r="QAA95" s="1239" t="s">
        <v>365</v>
      </c>
      <c r="QAB95" s="1239" t="s">
        <v>365</v>
      </c>
      <c r="QAC95" s="1239" t="s">
        <v>365</v>
      </c>
      <c r="QAD95" s="1239" t="s">
        <v>365</v>
      </c>
      <c r="QAE95" s="1239" t="s">
        <v>365</v>
      </c>
      <c r="QAF95" s="1239" t="s">
        <v>365</v>
      </c>
      <c r="QAG95" s="1239" t="s">
        <v>365</v>
      </c>
      <c r="QAH95" s="1239" t="s">
        <v>365</v>
      </c>
      <c r="QAI95" s="1239" t="s">
        <v>365</v>
      </c>
      <c r="QAJ95" s="1239" t="s">
        <v>365</v>
      </c>
      <c r="QAK95" s="1239" t="s">
        <v>365</v>
      </c>
      <c r="QAL95" s="1239" t="s">
        <v>365</v>
      </c>
      <c r="QAM95" s="1239" t="s">
        <v>365</v>
      </c>
      <c r="QAN95" s="1239" t="s">
        <v>365</v>
      </c>
      <c r="QAO95" s="1239" t="s">
        <v>365</v>
      </c>
      <c r="QAP95" s="1239" t="s">
        <v>365</v>
      </c>
      <c r="QAQ95" s="1239" t="s">
        <v>365</v>
      </c>
      <c r="QAR95" s="1239" t="s">
        <v>365</v>
      </c>
      <c r="QAS95" s="1239" t="s">
        <v>365</v>
      </c>
      <c r="QAT95" s="1239" t="s">
        <v>365</v>
      </c>
      <c r="QAU95" s="1239" t="s">
        <v>365</v>
      </c>
      <c r="QAV95" s="1239" t="s">
        <v>365</v>
      </c>
      <c r="QAW95" s="1239" t="s">
        <v>365</v>
      </c>
      <c r="QAX95" s="1239" t="s">
        <v>365</v>
      </c>
      <c r="QAY95" s="1239" t="s">
        <v>365</v>
      </c>
      <c r="QAZ95" s="1239" t="s">
        <v>365</v>
      </c>
      <c r="QBA95" s="1239" t="s">
        <v>365</v>
      </c>
      <c r="QBB95" s="1239" t="s">
        <v>365</v>
      </c>
      <c r="QBC95" s="1239" t="s">
        <v>365</v>
      </c>
      <c r="QBD95" s="1239" t="s">
        <v>365</v>
      </c>
      <c r="QBE95" s="1239" t="s">
        <v>365</v>
      </c>
      <c r="QBF95" s="1239" t="s">
        <v>365</v>
      </c>
      <c r="QBG95" s="1239" t="s">
        <v>365</v>
      </c>
      <c r="QBH95" s="1239" t="s">
        <v>365</v>
      </c>
      <c r="QBI95" s="1239" t="s">
        <v>365</v>
      </c>
      <c r="QBJ95" s="1239" t="s">
        <v>365</v>
      </c>
      <c r="QBK95" s="1239" t="s">
        <v>365</v>
      </c>
      <c r="QBL95" s="1239" t="s">
        <v>365</v>
      </c>
      <c r="QBM95" s="1239" t="s">
        <v>365</v>
      </c>
      <c r="QBN95" s="1239" t="s">
        <v>365</v>
      </c>
      <c r="QBO95" s="1239" t="s">
        <v>365</v>
      </c>
      <c r="QBP95" s="1239" t="s">
        <v>365</v>
      </c>
      <c r="QBQ95" s="1239" t="s">
        <v>365</v>
      </c>
      <c r="QBR95" s="1239" t="s">
        <v>365</v>
      </c>
      <c r="QBS95" s="1239" t="s">
        <v>365</v>
      </c>
      <c r="QBT95" s="1239" t="s">
        <v>365</v>
      </c>
      <c r="QBU95" s="1239" t="s">
        <v>365</v>
      </c>
      <c r="QBV95" s="1239" t="s">
        <v>365</v>
      </c>
      <c r="QBW95" s="1239" t="s">
        <v>365</v>
      </c>
      <c r="QBX95" s="1239" t="s">
        <v>365</v>
      </c>
      <c r="QBY95" s="1239" t="s">
        <v>365</v>
      </c>
      <c r="QBZ95" s="1239" t="s">
        <v>365</v>
      </c>
      <c r="QCA95" s="1239" t="s">
        <v>365</v>
      </c>
      <c r="QCB95" s="1239" t="s">
        <v>365</v>
      </c>
      <c r="QCC95" s="1239" t="s">
        <v>365</v>
      </c>
      <c r="QCD95" s="1239" t="s">
        <v>365</v>
      </c>
      <c r="QCE95" s="1239" t="s">
        <v>365</v>
      </c>
      <c r="QCF95" s="1239" t="s">
        <v>365</v>
      </c>
      <c r="QCG95" s="1239" t="s">
        <v>365</v>
      </c>
      <c r="QCH95" s="1239" t="s">
        <v>365</v>
      </c>
      <c r="QCI95" s="1239" t="s">
        <v>365</v>
      </c>
      <c r="QCJ95" s="1239" t="s">
        <v>365</v>
      </c>
      <c r="QCK95" s="1239" t="s">
        <v>365</v>
      </c>
      <c r="QCL95" s="1239" t="s">
        <v>365</v>
      </c>
      <c r="QCM95" s="1239" t="s">
        <v>365</v>
      </c>
      <c r="QCN95" s="1239" t="s">
        <v>365</v>
      </c>
      <c r="QCO95" s="1239" t="s">
        <v>365</v>
      </c>
      <c r="QCP95" s="1239" t="s">
        <v>365</v>
      </c>
      <c r="QCQ95" s="1239" t="s">
        <v>365</v>
      </c>
      <c r="QCR95" s="1239" t="s">
        <v>365</v>
      </c>
      <c r="QCS95" s="1239" t="s">
        <v>365</v>
      </c>
      <c r="QCT95" s="1239" t="s">
        <v>365</v>
      </c>
      <c r="QCU95" s="1239" t="s">
        <v>365</v>
      </c>
      <c r="QCV95" s="1239" t="s">
        <v>365</v>
      </c>
      <c r="QCW95" s="1239" t="s">
        <v>365</v>
      </c>
      <c r="QCX95" s="1239" t="s">
        <v>365</v>
      </c>
      <c r="QCY95" s="1239" t="s">
        <v>365</v>
      </c>
      <c r="QCZ95" s="1239" t="s">
        <v>365</v>
      </c>
      <c r="QDA95" s="1239" t="s">
        <v>365</v>
      </c>
      <c r="QDB95" s="1239" t="s">
        <v>365</v>
      </c>
      <c r="QDC95" s="1239" t="s">
        <v>365</v>
      </c>
      <c r="QDD95" s="1239" t="s">
        <v>365</v>
      </c>
      <c r="QDE95" s="1239" t="s">
        <v>365</v>
      </c>
      <c r="QDF95" s="1239" t="s">
        <v>365</v>
      </c>
      <c r="QDG95" s="1239" t="s">
        <v>365</v>
      </c>
      <c r="QDH95" s="1239" t="s">
        <v>365</v>
      </c>
      <c r="QDI95" s="1239" t="s">
        <v>365</v>
      </c>
      <c r="QDJ95" s="1239" t="s">
        <v>365</v>
      </c>
      <c r="QDK95" s="1239" t="s">
        <v>365</v>
      </c>
      <c r="QDL95" s="1239" t="s">
        <v>365</v>
      </c>
      <c r="QDM95" s="1239" t="s">
        <v>365</v>
      </c>
      <c r="QDN95" s="1239" t="s">
        <v>365</v>
      </c>
      <c r="QDO95" s="1239" t="s">
        <v>365</v>
      </c>
      <c r="QDP95" s="1239" t="s">
        <v>365</v>
      </c>
      <c r="QDQ95" s="1239" t="s">
        <v>365</v>
      </c>
      <c r="QDR95" s="1239" t="s">
        <v>365</v>
      </c>
      <c r="QDS95" s="1239" t="s">
        <v>365</v>
      </c>
      <c r="QDT95" s="1239" t="s">
        <v>365</v>
      </c>
      <c r="QDU95" s="1239" t="s">
        <v>365</v>
      </c>
      <c r="QDV95" s="1239" t="s">
        <v>365</v>
      </c>
      <c r="QDW95" s="1239" t="s">
        <v>365</v>
      </c>
      <c r="QDX95" s="1239" t="s">
        <v>365</v>
      </c>
      <c r="QDY95" s="1239" t="s">
        <v>365</v>
      </c>
      <c r="QDZ95" s="1239" t="s">
        <v>365</v>
      </c>
      <c r="QEA95" s="1239" t="s">
        <v>365</v>
      </c>
      <c r="QEB95" s="1239" t="s">
        <v>365</v>
      </c>
      <c r="QEC95" s="1239" t="s">
        <v>365</v>
      </c>
      <c r="QED95" s="1239" t="s">
        <v>365</v>
      </c>
      <c r="QEE95" s="1239" t="s">
        <v>365</v>
      </c>
      <c r="QEF95" s="1239" t="s">
        <v>365</v>
      </c>
      <c r="QEG95" s="1239" t="s">
        <v>365</v>
      </c>
      <c r="QEH95" s="1239" t="s">
        <v>365</v>
      </c>
      <c r="QEI95" s="1239" t="s">
        <v>365</v>
      </c>
      <c r="QEJ95" s="1239" t="s">
        <v>365</v>
      </c>
      <c r="QEK95" s="1239" t="s">
        <v>365</v>
      </c>
      <c r="QEL95" s="1239" t="s">
        <v>365</v>
      </c>
      <c r="QEM95" s="1239" t="s">
        <v>365</v>
      </c>
      <c r="QEN95" s="1239" t="s">
        <v>365</v>
      </c>
      <c r="QEO95" s="1239" t="s">
        <v>365</v>
      </c>
      <c r="QEP95" s="1239" t="s">
        <v>365</v>
      </c>
      <c r="QEQ95" s="1239" t="s">
        <v>365</v>
      </c>
      <c r="QER95" s="1239" t="s">
        <v>365</v>
      </c>
      <c r="QES95" s="1239" t="s">
        <v>365</v>
      </c>
      <c r="QET95" s="1239" t="s">
        <v>365</v>
      </c>
      <c r="QEU95" s="1239" t="s">
        <v>365</v>
      </c>
      <c r="QEV95" s="1239" t="s">
        <v>365</v>
      </c>
      <c r="QEW95" s="1239" t="s">
        <v>365</v>
      </c>
      <c r="QEX95" s="1239" t="s">
        <v>365</v>
      </c>
      <c r="QEY95" s="1239" t="s">
        <v>365</v>
      </c>
      <c r="QEZ95" s="1239" t="s">
        <v>365</v>
      </c>
      <c r="QFA95" s="1239" t="s">
        <v>365</v>
      </c>
      <c r="QFB95" s="1239" t="s">
        <v>365</v>
      </c>
      <c r="QFC95" s="1239" t="s">
        <v>365</v>
      </c>
      <c r="QFD95" s="1239" t="s">
        <v>365</v>
      </c>
      <c r="QFE95" s="1239" t="s">
        <v>365</v>
      </c>
      <c r="QFF95" s="1239" t="s">
        <v>365</v>
      </c>
      <c r="QFG95" s="1239" t="s">
        <v>365</v>
      </c>
      <c r="QFH95" s="1239" t="s">
        <v>365</v>
      </c>
      <c r="QFI95" s="1239" t="s">
        <v>365</v>
      </c>
      <c r="QFJ95" s="1239" t="s">
        <v>365</v>
      </c>
      <c r="QFK95" s="1239" t="s">
        <v>365</v>
      </c>
      <c r="QFL95" s="1239" t="s">
        <v>365</v>
      </c>
      <c r="QFM95" s="1239" t="s">
        <v>365</v>
      </c>
      <c r="QFN95" s="1239" t="s">
        <v>365</v>
      </c>
      <c r="QFO95" s="1239" t="s">
        <v>365</v>
      </c>
      <c r="QFP95" s="1239" t="s">
        <v>365</v>
      </c>
      <c r="QFQ95" s="1239" t="s">
        <v>365</v>
      </c>
      <c r="QFR95" s="1239" t="s">
        <v>365</v>
      </c>
      <c r="QFS95" s="1239" t="s">
        <v>365</v>
      </c>
      <c r="QFT95" s="1239" t="s">
        <v>365</v>
      </c>
      <c r="QFU95" s="1239" t="s">
        <v>365</v>
      </c>
      <c r="QFV95" s="1239" t="s">
        <v>365</v>
      </c>
      <c r="QFW95" s="1239" t="s">
        <v>365</v>
      </c>
      <c r="QFX95" s="1239" t="s">
        <v>365</v>
      </c>
      <c r="QFY95" s="1239" t="s">
        <v>365</v>
      </c>
      <c r="QFZ95" s="1239" t="s">
        <v>365</v>
      </c>
      <c r="QGA95" s="1239" t="s">
        <v>365</v>
      </c>
      <c r="QGB95" s="1239" t="s">
        <v>365</v>
      </c>
      <c r="QGC95" s="1239" t="s">
        <v>365</v>
      </c>
      <c r="QGD95" s="1239" t="s">
        <v>365</v>
      </c>
      <c r="QGE95" s="1239" t="s">
        <v>365</v>
      </c>
      <c r="QGF95" s="1239" t="s">
        <v>365</v>
      </c>
      <c r="QGG95" s="1239" t="s">
        <v>365</v>
      </c>
      <c r="QGH95" s="1239" t="s">
        <v>365</v>
      </c>
      <c r="QGI95" s="1239" t="s">
        <v>365</v>
      </c>
      <c r="QGJ95" s="1239" t="s">
        <v>365</v>
      </c>
      <c r="QGK95" s="1239" t="s">
        <v>365</v>
      </c>
      <c r="QGL95" s="1239" t="s">
        <v>365</v>
      </c>
      <c r="QGM95" s="1239" t="s">
        <v>365</v>
      </c>
      <c r="QGN95" s="1239" t="s">
        <v>365</v>
      </c>
      <c r="QGO95" s="1239" t="s">
        <v>365</v>
      </c>
      <c r="QGP95" s="1239" t="s">
        <v>365</v>
      </c>
      <c r="QGQ95" s="1239" t="s">
        <v>365</v>
      </c>
      <c r="QGR95" s="1239" t="s">
        <v>365</v>
      </c>
      <c r="QGS95" s="1239" t="s">
        <v>365</v>
      </c>
      <c r="QGT95" s="1239" t="s">
        <v>365</v>
      </c>
      <c r="QGU95" s="1239" t="s">
        <v>365</v>
      </c>
      <c r="QGV95" s="1239" t="s">
        <v>365</v>
      </c>
      <c r="QGW95" s="1239" t="s">
        <v>365</v>
      </c>
      <c r="QGX95" s="1239" t="s">
        <v>365</v>
      </c>
      <c r="QGY95" s="1239" t="s">
        <v>365</v>
      </c>
      <c r="QGZ95" s="1239" t="s">
        <v>365</v>
      </c>
      <c r="QHA95" s="1239" t="s">
        <v>365</v>
      </c>
      <c r="QHB95" s="1239" t="s">
        <v>365</v>
      </c>
      <c r="QHC95" s="1239" t="s">
        <v>365</v>
      </c>
      <c r="QHD95" s="1239" t="s">
        <v>365</v>
      </c>
      <c r="QHE95" s="1239" t="s">
        <v>365</v>
      </c>
      <c r="QHF95" s="1239" t="s">
        <v>365</v>
      </c>
      <c r="QHG95" s="1239" t="s">
        <v>365</v>
      </c>
      <c r="QHH95" s="1239" t="s">
        <v>365</v>
      </c>
      <c r="QHI95" s="1239" t="s">
        <v>365</v>
      </c>
      <c r="QHJ95" s="1239" t="s">
        <v>365</v>
      </c>
      <c r="QHK95" s="1239" t="s">
        <v>365</v>
      </c>
      <c r="QHL95" s="1239" t="s">
        <v>365</v>
      </c>
      <c r="QHM95" s="1239" t="s">
        <v>365</v>
      </c>
      <c r="QHN95" s="1239" t="s">
        <v>365</v>
      </c>
      <c r="QHO95" s="1239" t="s">
        <v>365</v>
      </c>
      <c r="QHP95" s="1239" t="s">
        <v>365</v>
      </c>
      <c r="QHQ95" s="1239" t="s">
        <v>365</v>
      </c>
      <c r="QHR95" s="1239" t="s">
        <v>365</v>
      </c>
      <c r="QHS95" s="1239" t="s">
        <v>365</v>
      </c>
      <c r="QHT95" s="1239" t="s">
        <v>365</v>
      </c>
      <c r="QHU95" s="1239" t="s">
        <v>365</v>
      </c>
      <c r="QHV95" s="1239" t="s">
        <v>365</v>
      </c>
      <c r="QHW95" s="1239" t="s">
        <v>365</v>
      </c>
      <c r="QHX95" s="1239" t="s">
        <v>365</v>
      </c>
      <c r="QHY95" s="1239" t="s">
        <v>365</v>
      </c>
      <c r="QHZ95" s="1239" t="s">
        <v>365</v>
      </c>
      <c r="QIA95" s="1239" t="s">
        <v>365</v>
      </c>
      <c r="QIB95" s="1239" t="s">
        <v>365</v>
      </c>
      <c r="QIC95" s="1239" t="s">
        <v>365</v>
      </c>
      <c r="QID95" s="1239" t="s">
        <v>365</v>
      </c>
      <c r="QIE95" s="1239" t="s">
        <v>365</v>
      </c>
      <c r="QIF95" s="1239" t="s">
        <v>365</v>
      </c>
      <c r="QIG95" s="1239" t="s">
        <v>365</v>
      </c>
      <c r="QIH95" s="1239" t="s">
        <v>365</v>
      </c>
      <c r="QII95" s="1239" t="s">
        <v>365</v>
      </c>
      <c r="QIJ95" s="1239" t="s">
        <v>365</v>
      </c>
      <c r="QIK95" s="1239" t="s">
        <v>365</v>
      </c>
      <c r="QIL95" s="1239" t="s">
        <v>365</v>
      </c>
      <c r="QIM95" s="1239" t="s">
        <v>365</v>
      </c>
      <c r="QIN95" s="1239" t="s">
        <v>365</v>
      </c>
      <c r="QIO95" s="1239" t="s">
        <v>365</v>
      </c>
      <c r="QIP95" s="1239" t="s">
        <v>365</v>
      </c>
      <c r="QIQ95" s="1239" t="s">
        <v>365</v>
      </c>
      <c r="QIR95" s="1239" t="s">
        <v>365</v>
      </c>
      <c r="QIS95" s="1239" t="s">
        <v>365</v>
      </c>
      <c r="QIT95" s="1239" t="s">
        <v>365</v>
      </c>
      <c r="QIU95" s="1239" t="s">
        <v>365</v>
      </c>
      <c r="QIV95" s="1239" t="s">
        <v>365</v>
      </c>
      <c r="QIW95" s="1239" t="s">
        <v>365</v>
      </c>
      <c r="QIX95" s="1239" t="s">
        <v>365</v>
      </c>
      <c r="QIY95" s="1239" t="s">
        <v>365</v>
      </c>
      <c r="QIZ95" s="1239" t="s">
        <v>365</v>
      </c>
      <c r="QJA95" s="1239" t="s">
        <v>365</v>
      </c>
      <c r="QJB95" s="1239" t="s">
        <v>365</v>
      </c>
      <c r="QJC95" s="1239" t="s">
        <v>365</v>
      </c>
      <c r="QJD95" s="1239" t="s">
        <v>365</v>
      </c>
      <c r="QJE95" s="1239" t="s">
        <v>365</v>
      </c>
      <c r="QJF95" s="1239" t="s">
        <v>365</v>
      </c>
      <c r="QJG95" s="1239" t="s">
        <v>365</v>
      </c>
      <c r="QJH95" s="1239" t="s">
        <v>365</v>
      </c>
      <c r="QJI95" s="1239" t="s">
        <v>365</v>
      </c>
      <c r="QJJ95" s="1239" t="s">
        <v>365</v>
      </c>
      <c r="QJK95" s="1239" t="s">
        <v>365</v>
      </c>
      <c r="QJL95" s="1239" t="s">
        <v>365</v>
      </c>
      <c r="QJM95" s="1239" t="s">
        <v>365</v>
      </c>
      <c r="QJN95" s="1239" t="s">
        <v>365</v>
      </c>
      <c r="QJO95" s="1239" t="s">
        <v>365</v>
      </c>
      <c r="QJP95" s="1239" t="s">
        <v>365</v>
      </c>
      <c r="QJQ95" s="1239" t="s">
        <v>365</v>
      </c>
      <c r="QJR95" s="1239" t="s">
        <v>365</v>
      </c>
      <c r="QJS95" s="1239" t="s">
        <v>365</v>
      </c>
      <c r="QJT95" s="1239" t="s">
        <v>365</v>
      </c>
      <c r="QJU95" s="1239" t="s">
        <v>365</v>
      </c>
      <c r="QJV95" s="1239" t="s">
        <v>365</v>
      </c>
      <c r="QJW95" s="1239" t="s">
        <v>365</v>
      </c>
      <c r="QJX95" s="1239" t="s">
        <v>365</v>
      </c>
      <c r="QJY95" s="1239" t="s">
        <v>365</v>
      </c>
      <c r="QJZ95" s="1239" t="s">
        <v>365</v>
      </c>
      <c r="QKA95" s="1239" t="s">
        <v>365</v>
      </c>
      <c r="QKB95" s="1239" t="s">
        <v>365</v>
      </c>
      <c r="QKC95" s="1239" t="s">
        <v>365</v>
      </c>
      <c r="QKD95" s="1239" t="s">
        <v>365</v>
      </c>
      <c r="QKE95" s="1239" t="s">
        <v>365</v>
      </c>
      <c r="QKF95" s="1239" t="s">
        <v>365</v>
      </c>
      <c r="QKG95" s="1239" t="s">
        <v>365</v>
      </c>
      <c r="QKH95" s="1239" t="s">
        <v>365</v>
      </c>
      <c r="QKI95" s="1239" t="s">
        <v>365</v>
      </c>
      <c r="QKJ95" s="1239" t="s">
        <v>365</v>
      </c>
      <c r="QKK95" s="1239" t="s">
        <v>365</v>
      </c>
      <c r="QKL95" s="1239" t="s">
        <v>365</v>
      </c>
      <c r="QKM95" s="1239" t="s">
        <v>365</v>
      </c>
      <c r="QKN95" s="1239" t="s">
        <v>365</v>
      </c>
      <c r="QKO95" s="1239" t="s">
        <v>365</v>
      </c>
      <c r="QKP95" s="1239" t="s">
        <v>365</v>
      </c>
      <c r="QKQ95" s="1239" t="s">
        <v>365</v>
      </c>
      <c r="QKR95" s="1239" t="s">
        <v>365</v>
      </c>
      <c r="QKS95" s="1239" t="s">
        <v>365</v>
      </c>
      <c r="QKT95" s="1239" t="s">
        <v>365</v>
      </c>
      <c r="QKU95" s="1239" t="s">
        <v>365</v>
      </c>
      <c r="QKV95" s="1239" t="s">
        <v>365</v>
      </c>
      <c r="QKW95" s="1239" t="s">
        <v>365</v>
      </c>
      <c r="QKX95" s="1239" t="s">
        <v>365</v>
      </c>
      <c r="QKY95" s="1239" t="s">
        <v>365</v>
      </c>
      <c r="QKZ95" s="1239" t="s">
        <v>365</v>
      </c>
      <c r="QLA95" s="1239" t="s">
        <v>365</v>
      </c>
      <c r="QLB95" s="1239" t="s">
        <v>365</v>
      </c>
      <c r="QLC95" s="1239" t="s">
        <v>365</v>
      </c>
      <c r="QLD95" s="1239" t="s">
        <v>365</v>
      </c>
      <c r="QLE95" s="1239" t="s">
        <v>365</v>
      </c>
      <c r="QLF95" s="1239" t="s">
        <v>365</v>
      </c>
      <c r="QLG95" s="1239" t="s">
        <v>365</v>
      </c>
      <c r="QLH95" s="1239" t="s">
        <v>365</v>
      </c>
      <c r="QLI95" s="1239" t="s">
        <v>365</v>
      </c>
      <c r="QLJ95" s="1239" t="s">
        <v>365</v>
      </c>
      <c r="QLK95" s="1239" t="s">
        <v>365</v>
      </c>
      <c r="QLL95" s="1239" t="s">
        <v>365</v>
      </c>
      <c r="QLM95" s="1239" t="s">
        <v>365</v>
      </c>
      <c r="QLN95" s="1239" t="s">
        <v>365</v>
      </c>
      <c r="QLO95" s="1239" t="s">
        <v>365</v>
      </c>
      <c r="QLP95" s="1239" t="s">
        <v>365</v>
      </c>
      <c r="QLQ95" s="1239" t="s">
        <v>365</v>
      </c>
      <c r="QLR95" s="1239" t="s">
        <v>365</v>
      </c>
      <c r="QLS95" s="1239" t="s">
        <v>365</v>
      </c>
      <c r="QLT95" s="1239" t="s">
        <v>365</v>
      </c>
      <c r="QLU95" s="1239" t="s">
        <v>365</v>
      </c>
      <c r="QLV95" s="1239" t="s">
        <v>365</v>
      </c>
      <c r="QLW95" s="1239" t="s">
        <v>365</v>
      </c>
      <c r="QLX95" s="1239" t="s">
        <v>365</v>
      </c>
      <c r="QLY95" s="1239" t="s">
        <v>365</v>
      </c>
      <c r="QLZ95" s="1239" t="s">
        <v>365</v>
      </c>
      <c r="QMA95" s="1239" t="s">
        <v>365</v>
      </c>
      <c r="QMB95" s="1239" t="s">
        <v>365</v>
      </c>
      <c r="QMC95" s="1239" t="s">
        <v>365</v>
      </c>
      <c r="QMD95" s="1239" t="s">
        <v>365</v>
      </c>
      <c r="QME95" s="1239" t="s">
        <v>365</v>
      </c>
      <c r="QMF95" s="1239" t="s">
        <v>365</v>
      </c>
      <c r="QMG95" s="1239" t="s">
        <v>365</v>
      </c>
      <c r="QMH95" s="1239" t="s">
        <v>365</v>
      </c>
      <c r="QMI95" s="1239" t="s">
        <v>365</v>
      </c>
      <c r="QMJ95" s="1239" t="s">
        <v>365</v>
      </c>
      <c r="QMK95" s="1239" t="s">
        <v>365</v>
      </c>
      <c r="QML95" s="1239" t="s">
        <v>365</v>
      </c>
      <c r="QMM95" s="1239" t="s">
        <v>365</v>
      </c>
      <c r="QMN95" s="1239" t="s">
        <v>365</v>
      </c>
      <c r="QMO95" s="1239" t="s">
        <v>365</v>
      </c>
      <c r="QMP95" s="1239" t="s">
        <v>365</v>
      </c>
      <c r="QMQ95" s="1239" t="s">
        <v>365</v>
      </c>
      <c r="QMR95" s="1239" t="s">
        <v>365</v>
      </c>
      <c r="QMS95" s="1239" t="s">
        <v>365</v>
      </c>
      <c r="QMT95" s="1239" t="s">
        <v>365</v>
      </c>
      <c r="QMU95" s="1239" t="s">
        <v>365</v>
      </c>
      <c r="QMV95" s="1239" t="s">
        <v>365</v>
      </c>
      <c r="QMW95" s="1239" t="s">
        <v>365</v>
      </c>
      <c r="QMX95" s="1239" t="s">
        <v>365</v>
      </c>
      <c r="QMY95" s="1239" t="s">
        <v>365</v>
      </c>
      <c r="QMZ95" s="1239" t="s">
        <v>365</v>
      </c>
      <c r="QNA95" s="1239" t="s">
        <v>365</v>
      </c>
      <c r="QNB95" s="1239" t="s">
        <v>365</v>
      </c>
      <c r="QNC95" s="1239" t="s">
        <v>365</v>
      </c>
      <c r="QND95" s="1239" t="s">
        <v>365</v>
      </c>
      <c r="QNE95" s="1239" t="s">
        <v>365</v>
      </c>
      <c r="QNF95" s="1239" t="s">
        <v>365</v>
      </c>
      <c r="QNG95" s="1239" t="s">
        <v>365</v>
      </c>
      <c r="QNH95" s="1239" t="s">
        <v>365</v>
      </c>
      <c r="QNI95" s="1239" t="s">
        <v>365</v>
      </c>
      <c r="QNJ95" s="1239" t="s">
        <v>365</v>
      </c>
      <c r="QNK95" s="1239" t="s">
        <v>365</v>
      </c>
      <c r="QNL95" s="1239" t="s">
        <v>365</v>
      </c>
      <c r="QNM95" s="1239" t="s">
        <v>365</v>
      </c>
      <c r="QNN95" s="1239" t="s">
        <v>365</v>
      </c>
      <c r="QNO95" s="1239" t="s">
        <v>365</v>
      </c>
      <c r="QNP95" s="1239" t="s">
        <v>365</v>
      </c>
      <c r="QNQ95" s="1239" t="s">
        <v>365</v>
      </c>
      <c r="QNR95" s="1239" t="s">
        <v>365</v>
      </c>
      <c r="QNS95" s="1239" t="s">
        <v>365</v>
      </c>
      <c r="QNT95" s="1239" t="s">
        <v>365</v>
      </c>
      <c r="QNU95" s="1239" t="s">
        <v>365</v>
      </c>
      <c r="QNV95" s="1239" t="s">
        <v>365</v>
      </c>
      <c r="QNW95" s="1239" t="s">
        <v>365</v>
      </c>
      <c r="QNX95" s="1239" t="s">
        <v>365</v>
      </c>
      <c r="QNY95" s="1239" t="s">
        <v>365</v>
      </c>
      <c r="QNZ95" s="1239" t="s">
        <v>365</v>
      </c>
      <c r="QOA95" s="1239" t="s">
        <v>365</v>
      </c>
      <c r="QOB95" s="1239" t="s">
        <v>365</v>
      </c>
      <c r="QOC95" s="1239" t="s">
        <v>365</v>
      </c>
      <c r="QOD95" s="1239" t="s">
        <v>365</v>
      </c>
      <c r="QOE95" s="1239" t="s">
        <v>365</v>
      </c>
      <c r="QOF95" s="1239" t="s">
        <v>365</v>
      </c>
      <c r="QOG95" s="1239" t="s">
        <v>365</v>
      </c>
      <c r="QOH95" s="1239" t="s">
        <v>365</v>
      </c>
      <c r="QOI95" s="1239" t="s">
        <v>365</v>
      </c>
      <c r="QOJ95" s="1239" t="s">
        <v>365</v>
      </c>
      <c r="QOK95" s="1239" t="s">
        <v>365</v>
      </c>
      <c r="QOL95" s="1239" t="s">
        <v>365</v>
      </c>
      <c r="QOM95" s="1239" t="s">
        <v>365</v>
      </c>
      <c r="QON95" s="1239" t="s">
        <v>365</v>
      </c>
      <c r="QOO95" s="1239" t="s">
        <v>365</v>
      </c>
      <c r="QOP95" s="1239" t="s">
        <v>365</v>
      </c>
      <c r="QOQ95" s="1239" t="s">
        <v>365</v>
      </c>
      <c r="QOR95" s="1239" t="s">
        <v>365</v>
      </c>
      <c r="QOS95" s="1239" t="s">
        <v>365</v>
      </c>
      <c r="QOT95" s="1239" t="s">
        <v>365</v>
      </c>
      <c r="QOU95" s="1239" t="s">
        <v>365</v>
      </c>
      <c r="QOV95" s="1239" t="s">
        <v>365</v>
      </c>
      <c r="QOW95" s="1239" t="s">
        <v>365</v>
      </c>
      <c r="QOX95" s="1239" t="s">
        <v>365</v>
      </c>
      <c r="QOY95" s="1239" t="s">
        <v>365</v>
      </c>
      <c r="QOZ95" s="1239" t="s">
        <v>365</v>
      </c>
      <c r="QPA95" s="1239" t="s">
        <v>365</v>
      </c>
      <c r="QPB95" s="1239" t="s">
        <v>365</v>
      </c>
      <c r="QPC95" s="1239" t="s">
        <v>365</v>
      </c>
      <c r="QPD95" s="1239" t="s">
        <v>365</v>
      </c>
      <c r="QPE95" s="1239" t="s">
        <v>365</v>
      </c>
      <c r="QPF95" s="1239" t="s">
        <v>365</v>
      </c>
      <c r="QPG95" s="1239" t="s">
        <v>365</v>
      </c>
      <c r="QPH95" s="1239" t="s">
        <v>365</v>
      </c>
      <c r="QPI95" s="1239" t="s">
        <v>365</v>
      </c>
      <c r="QPJ95" s="1239" t="s">
        <v>365</v>
      </c>
      <c r="QPK95" s="1239" t="s">
        <v>365</v>
      </c>
      <c r="QPL95" s="1239" t="s">
        <v>365</v>
      </c>
      <c r="QPM95" s="1239" t="s">
        <v>365</v>
      </c>
      <c r="QPN95" s="1239" t="s">
        <v>365</v>
      </c>
      <c r="QPO95" s="1239" t="s">
        <v>365</v>
      </c>
      <c r="QPP95" s="1239" t="s">
        <v>365</v>
      </c>
      <c r="QPQ95" s="1239" t="s">
        <v>365</v>
      </c>
      <c r="QPR95" s="1239" t="s">
        <v>365</v>
      </c>
      <c r="QPS95" s="1239" t="s">
        <v>365</v>
      </c>
      <c r="QPT95" s="1239" t="s">
        <v>365</v>
      </c>
      <c r="QPU95" s="1239" t="s">
        <v>365</v>
      </c>
      <c r="QPV95" s="1239" t="s">
        <v>365</v>
      </c>
      <c r="QPW95" s="1239" t="s">
        <v>365</v>
      </c>
      <c r="QPX95" s="1239" t="s">
        <v>365</v>
      </c>
      <c r="QPY95" s="1239" t="s">
        <v>365</v>
      </c>
      <c r="QPZ95" s="1239" t="s">
        <v>365</v>
      </c>
      <c r="QQA95" s="1239" t="s">
        <v>365</v>
      </c>
      <c r="QQB95" s="1239" t="s">
        <v>365</v>
      </c>
      <c r="QQC95" s="1239" t="s">
        <v>365</v>
      </c>
      <c r="QQD95" s="1239" t="s">
        <v>365</v>
      </c>
      <c r="QQE95" s="1239" t="s">
        <v>365</v>
      </c>
      <c r="QQF95" s="1239" t="s">
        <v>365</v>
      </c>
      <c r="QQG95" s="1239" t="s">
        <v>365</v>
      </c>
      <c r="QQH95" s="1239" t="s">
        <v>365</v>
      </c>
      <c r="QQI95" s="1239" t="s">
        <v>365</v>
      </c>
      <c r="QQJ95" s="1239" t="s">
        <v>365</v>
      </c>
      <c r="QQK95" s="1239" t="s">
        <v>365</v>
      </c>
      <c r="QQL95" s="1239" t="s">
        <v>365</v>
      </c>
      <c r="QQM95" s="1239" t="s">
        <v>365</v>
      </c>
      <c r="QQN95" s="1239" t="s">
        <v>365</v>
      </c>
      <c r="QQO95" s="1239" t="s">
        <v>365</v>
      </c>
      <c r="QQP95" s="1239" t="s">
        <v>365</v>
      </c>
      <c r="QQQ95" s="1239" t="s">
        <v>365</v>
      </c>
      <c r="QQR95" s="1239" t="s">
        <v>365</v>
      </c>
      <c r="QQS95" s="1239" t="s">
        <v>365</v>
      </c>
      <c r="QQT95" s="1239" t="s">
        <v>365</v>
      </c>
      <c r="QQU95" s="1239" t="s">
        <v>365</v>
      </c>
      <c r="QQV95" s="1239" t="s">
        <v>365</v>
      </c>
      <c r="QQW95" s="1239" t="s">
        <v>365</v>
      </c>
      <c r="QQX95" s="1239" t="s">
        <v>365</v>
      </c>
      <c r="QQY95" s="1239" t="s">
        <v>365</v>
      </c>
      <c r="QQZ95" s="1239" t="s">
        <v>365</v>
      </c>
      <c r="QRA95" s="1239" t="s">
        <v>365</v>
      </c>
      <c r="QRB95" s="1239" t="s">
        <v>365</v>
      </c>
      <c r="QRC95" s="1239" t="s">
        <v>365</v>
      </c>
      <c r="QRD95" s="1239" t="s">
        <v>365</v>
      </c>
      <c r="QRE95" s="1239" t="s">
        <v>365</v>
      </c>
      <c r="QRF95" s="1239" t="s">
        <v>365</v>
      </c>
      <c r="QRG95" s="1239" t="s">
        <v>365</v>
      </c>
      <c r="QRH95" s="1239" t="s">
        <v>365</v>
      </c>
      <c r="QRI95" s="1239" t="s">
        <v>365</v>
      </c>
      <c r="QRJ95" s="1239" t="s">
        <v>365</v>
      </c>
      <c r="QRK95" s="1239" t="s">
        <v>365</v>
      </c>
      <c r="QRL95" s="1239" t="s">
        <v>365</v>
      </c>
      <c r="QRM95" s="1239" t="s">
        <v>365</v>
      </c>
      <c r="QRN95" s="1239" t="s">
        <v>365</v>
      </c>
      <c r="QRO95" s="1239" t="s">
        <v>365</v>
      </c>
      <c r="QRP95" s="1239" t="s">
        <v>365</v>
      </c>
      <c r="QRQ95" s="1239" t="s">
        <v>365</v>
      </c>
      <c r="QRR95" s="1239" t="s">
        <v>365</v>
      </c>
      <c r="QRS95" s="1239" t="s">
        <v>365</v>
      </c>
      <c r="QRT95" s="1239" t="s">
        <v>365</v>
      </c>
      <c r="QRU95" s="1239" t="s">
        <v>365</v>
      </c>
      <c r="QRV95" s="1239" t="s">
        <v>365</v>
      </c>
      <c r="QRW95" s="1239" t="s">
        <v>365</v>
      </c>
      <c r="QRX95" s="1239" t="s">
        <v>365</v>
      </c>
      <c r="QRY95" s="1239" t="s">
        <v>365</v>
      </c>
      <c r="QRZ95" s="1239" t="s">
        <v>365</v>
      </c>
      <c r="QSA95" s="1239" t="s">
        <v>365</v>
      </c>
      <c r="QSB95" s="1239" t="s">
        <v>365</v>
      </c>
      <c r="QSC95" s="1239" t="s">
        <v>365</v>
      </c>
      <c r="QSD95" s="1239" t="s">
        <v>365</v>
      </c>
      <c r="QSE95" s="1239" t="s">
        <v>365</v>
      </c>
      <c r="QSF95" s="1239" t="s">
        <v>365</v>
      </c>
      <c r="QSG95" s="1239" t="s">
        <v>365</v>
      </c>
      <c r="QSH95" s="1239" t="s">
        <v>365</v>
      </c>
      <c r="QSI95" s="1239" t="s">
        <v>365</v>
      </c>
      <c r="QSJ95" s="1239" t="s">
        <v>365</v>
      </c>
      <c r="QSK95" s="1239" t="s">
        <v>365</v>
      </c>
      <c r="QSL95" s="1239" t="s">
        <v>365</v>
      </c>
      <c r="QSM95" s="1239" t="s">
        <v>365</v>
      </c>
      <c r="QSN95" s="1239" t="s">
        <v>365</v>
      </c>
      <c r="QSO95" s="1239" t="s">
        <v>365</v>
      </c>
      <c r="QSP95" s="1239" t="s">
        <v>365</v>
      </c>
      <c r="QSQ95" s="1239" t="s">
        <v>365</v>
      </c>
      <c r="QSR95" s="1239" t="s">
        <v>365</v>
      </c>
      <c r="QSS95" s="1239" t="s">
        <v>365</v>
      </c>
      <c r="QST95" s="1239" t="s">
        <v>365</v>
      </c>
      <c r="QSU95" s="1239" t="s">
        <v>365</v>
      </c>
      <c r="QSV95" s="1239" t="s">
        <v>365</v>
      </c>
      <c r="QSW95" s="1239" t="s">
        <v>365</v>
      </c>
      <c r="QSX95" s="1239" t="s">
        <v>365</v>
      </c>
      <c r="QSY95" s="1239" t="s">
        <v>365</v>
      </c>
      <c r="QSZ95" s="1239" t="s">
        <v>365</v>
      </c>
      <c r="QTA95" s="1239" t="s">
        <v>365</v>
      </c>
      <c r="QTB95" s="1239" t="s">
        <v>365</v>
      </c>
      <c r="QTC95" s="1239" t="s">
        <v>365</v>
      </c>
      <c r="QTD95" s="1239" t="s">
        <v>365</v>
      </c>
      <c r="QTE95" s="1239" t="s">
        <v>365</v>
      </c>
      <c r="QTF95" s="1239" t="s">
        <v>365</v>
      </c>
      <c r="QTG95" s="1239" t="s">
        <v>365</v>
      </c>
      <c r="QTH95" s="1239" t="s">
        <v>365</v>
      </c>
      <c r="QTI95" s="1239" t="s">
        <v>365</v>
      </c>
      <c r="QTJ95" s="1239" t="s">
        <v>365</v>
      </c>
      <c r="QTK95" s="1239" t="s">
        <v>365</v>
      </c>
      <c r="QTL95" s="1239" t="s">
        <v>365</v>
      </c>
      <c r="QTM95" s="1239" t="s">
        <v>365</v>
      </c>
      <c r="QTN95" s="1239" t="s">
        <v>365</v>
      </c>
      <c r="QTO95" s="1239" t="s">
        <v>365</v>
      </c>
      <c r="QTP95" s="1239" t="s">
        <v>365</v>
      </c>
      <c r="QTQ95" s="1239" t="s">
        <v>365</v>
      </c>
      <c r="QTR95" s="1239" t="s">
        <v>365</v>
      </c>
      <c r="QTS95" s="1239" t="s">
        <v>365</v>
      </c>
      <c r="QTT95" s="1239" t="s">
        <v>365</v>
      </c>
      <c r="QTU95" s="1239" t="s">
        <v>365</v>
      </c>
      <c r="QTV95" s="1239" t="s">
        <v>365</v>
      </c>
      <c r="QTW95" s="1239" t="s">
        <v>365</v>
      </c>
      <c r="QTX95" s="1239" t="s">
        <v>365</v>
      </c>
      <c r="QTY95" s="1239" t="s">
        <v>365</v>
      </c>
      <c r="QTZ95" s="1239" t="s">
        <v>365</v>
      </c>
      <c r="QUA95" s="1239" t="s">
        <v>365</v>
      </c>
      <c r="QUB95" s="1239" t="s">
        <v>365</v>
      </c>
      <c r="QUC95" s="1239" t="s">
        <v>365</v>
      </c>
      <c r="QUD95" s="1239" t="s">
        <v>365</v>
      </c>
      <c r="QUE95" s="1239" t="s">
        <v>365</v>
      </c>
      <c r="QUF95" s="1239" t="s">
        <v>365</v>
      </c>
      <c r="QUG95" s="1239" t="s">
        <v>365</v>
      </c>
      <c r="QUH95" s="1239" t="s">
        <v>365</v>
      </c>
      <c r="QUI95" s="1239" t="s">
        <v>365</v>
      </c>
      <c r="QUJ95" s="1239" t="s">
        <v>365</v>
      </c>
      <c r="QUK95" s="1239" t="s">
        <v>365</v>
      </c>
      <c r="QUL95" s="1239" t="s">
        <v>365</v>
      </c>
      <c r="QUM95" s="1239" t="s">
        <v>365</v>
      </c>
      <c r="QUN95" s="1239" t="s">
        <v>365</v>
      </c>
      <c r="QUO95" s="1239" t="s">
        <v>365</v>
      </c>
      <c r="QUP95" s="1239" t="s">
        <v>365</v>
      </c>
      <c r="QUQ95" s="1239" t="s">
        <v>365</v>
      </c>
      <c r="QUR95" s="1239" t="s">
        <v>365</v>
      </c>
      <c r="QUS95" s="1239" t="s">
        <v>365</v>
      </c>
      <c r="QUT95" s="1239" t="s">
        <v>365</v>
      </c>
      <c r="QUU95" s="1239" t="s">
        <v>365</v>
      </c>
      <c r="QUV95" s="1239" t="s">
        <v>365</v>
      </c>
      <c r="QUW95" s="1239" t="s">
        <v>365</v>
      </c>
      <c r="QUX95" s="1239" t="s">
        <v>365</v>
      </c>
      <c r="QUY95" s="1239" t="s">
        <v>365</v>
      </c>
      <c r="QUZ95" s="1239" t="s">
        <v>365</v>
      </c>
      <c r="QVA95" s="1239" t="s">
        <v>365</v>
      </c>
      <c r="QVB95" s="1239" t="s">
        <v>365</v>
      </c>
      <c r="QVC95" s="1239" t="s">
        <v>365</v>
      </c>
      <c r="QVD95" s="1239" t="s">
        <v>365</v>
      </c>
      <c r="QVE95" s="1239" t="s">
        <v>365</v>
      </c>
      <c r="QVF95" s="1239" t="s">
        <v>365</v>
      </c>
      <c r="QVG95" s="1239" t="s">
        <v>365</v>
      </c>
      <c r="QVH95" s="1239" t="s">
        <v>365</v>
      </c>
      <c r="QVI95" s="1239" t="s">
        <v>365</v>
      </c>
      <c r="QVJ95" s="1239" t="s">
        <v>365</v>
      </c>
      <c r="QVK95" s="1239" t="s">
        <v>365</v>
      </c>
      <c r="QVL95" s="1239" t="s">
        <v>365</v>
      </c>
      <c r="QVM95" s="1239" t="s">
        <v>365</v>
      </c>
      <c r="QVN95" s="1239" t="s">
        <v>365</v>
      </c>
      <c r="QVO95" s="1239" t="s">
        <v>365</v>
      </c>
      <c r="QVP95" s="1239" t="s">
        <v>365</v>
      </c>
      <c r="QVQ95" s="1239" t="s">
        <v>365</v>
      </c>
      <c r="QVR95" s="1239" t="s">
        <v>365</v>
      </c>
      <c r="QVS95" s="1239" t="s">
        <v>365</v>
      </c>
      <c r="QVT95" s="1239" t="s">
        <v>365</v>
      </c>
      <c r="QVU95" s="1239" t="s">
        <v>365</v>
      </c>
      <c r="QVV95" s="1239" t="s">
        <v>365</v>
      </c>
      <c r="QVW95" s="1239" t="s">
        <v>365</v>
      </c>
      <c r="QVX95" s="1239" t="s">
        <v>365</v>
      </c>
      <c r="QVY95" s="1239" t="s">
        <v>365</v>
      </c>
      <c r="QVZ95" s="1239" t="s">
        <v>365</v>
      </c>
      <c r="QWA95" s="1239" t="s">
        <v>365</v>
      </c>
      <c r="QWB95" s="1239" t="s">
        <v>365</v>
      </c>
      <c r="QWC95" s="1239" t="s">
        <v>365</v>
      </c>
      <c r="QWD95" s="1239" t="s">
        <v>365</v>
      </c>
      <c r="QWE95" s="1239" t="s">
        <v>365</v>
      </c>
      <c r="QWF95" s="1239" t="s">
        <v>365</v>
      </c>
      <c r="QWG95" s="1239" t="s">
        <v>365</v>
      </c>
      <c r="QWH95" s="1239" t="s">
        <v>365</v>
      </c>
      <c r="QWI95" s="1239" t="s">
        <v>365</v>
      </c>
      <c r="QWJ95" s="1239" t="s">
        <v>365</v>
      </c>
      <c r="QWK95" s="1239" t="s">
        <v>365</v>
      </c>
      <c r="QWL95" s="1239" t="s">
        <v>365</v>
      </c>
      <c r="QWM95" s="1239" t="s">
        <v>365</v>
      </c>
      <c r="QWN95" s="1239" t="s">
        <v>365</v>
      </c>
      <c r="QWO95" s="1239" t="s">
        <v>365</v>
      </c>
      <c r="QWP95" s="1239" t="s">
        <v>365</v>
      </c>
      <c r="QWQ95" s="1239" t="s">
        <v>365</v>
      </c>
      <c r="QWR95" s="1239" t="s">
        <v>365</v>
      </c>
      <c r="QWS95" s="1239" t="s">
        <v>365</v>
      </c>
      <c r="QWT95" s="1239" t="s">
        <v>365</v>
      </c>
      <c r="QWU95" s="1239" t="s">
        <v>365</v>
      </c>
      <c r="QWV95" s="1239" t="s">
        <v>365</v>
      </c>
      <c r="QWW95" s="1239" t="s">
        <v>365</v>
      </c>
      <c r="QWX95" s="1239" t="s">
        <v>365</v>
      </c>
      <c r="QWY95" s="1239" t="s">
        <v>365</v>
      </c>
      <c r="QWZ95" s="1239" t="s">
        <v>365</v>
      </c>
      <c r="QXA95" s="1239" t="s">
        <v>365</v>
      </c>
      <c r="QXB95" s="1239" t="s">
        <v>365</v>
      </c>
      <c r="QXC95" s="1239" t="s">
        <v>365</v>
      </c>
      <c r="QXD95" s="1239" t="s">
        <v>365</v>
      </c>
      <c r="QXE95" s="1239" t="s">
        <v>365</v>
      </c>
      <c r="QXF95" s="1239" t="s">
        <v>365</v>
      </c>
      <c r="QXG95" s="1239" t="s">
        <v>365</v>
      </c>
      <c r="QXH95" s="1239" t="s">
        <v>365</v>
      </c>
      <c r="QXI95" s="1239" t="s">
        <v>365</v>
      </c>
      <c r="QXJ95" s="1239" t="s">
        <v>365</v>
      </c>
      <c r="QXK95" s="1239" t="s">
        <v>365</v>
      </c>
      <c r="QXL95" s="1239" t="s">
        <v>365</v>
      </c>
      <c r="QXM95" s="1239" t="s">
        <v>365</v>
      </c>
      <c r="QXN95" s="1239" t="s">
        <v>365</v>
      </c>
      <c r="QXO95" s="1239" t="s">
        <v>365</v>
      </c>
      <c r="QXP95" s="1239" t="s">
        <v>365</v>
      </c>
      <c r="QXQ95" s="1239" t="s">
        <v>365</v>
      </c>
      <c r="QXR95" s="1239" t="s">
        <v>365</v>
      </c>
      <c r="QXS95" s="1239" t="s">
        <v>365</v>
      </c>
      <c r="QXT95" s="1239" t="s">
        <v>365</v>
      </c>
      <c r="QXU95" s="1239" t="s">
        <v>365</v>
      </c>
      <c r="QXV95" s="1239" t="s">
        <v>365</v>
      </c>
      <c r="QXW95" s="1239" t="s">
        <v>365</v>
      </c>
      <c r="QXX95" s="1239" t="s">
        <v>365</v>
      </c>
      <c r="QXY95" s="1239" t="s">
        <v>365</v>
      </c>
      <c r="QXZ95" s="1239" t="s">
        <v>365</v>
      </c>
      <c r="QYA95" s="1239" t="s">
        <v>365</v>
      </c>
      <c r="QYB95" s="1239" t="s">
        <v>365</v>
      </c>
      <c r="QYC95" s="1239" t="s">
        <v>365</v>
      </c>
      <c r="QYD95" s="1239" t="s">
        <v>365</v>
      </c>
      <c r="QYE95" s="1239" t="s">
        <v>365</v>
      </c>
      <c r="QYF95" s="1239" t="s">
        <v>365</v>
      </c>
      <c r="QYG95" s="1239" t="s">
        <v>365</v>
      </c>
      <c r="QYH95" s="1239" t="s">
        <v>365</v>
      </c>
      <c r="QYI95" s="1239" t="s">
        <v>365</v>
      </c>
      <c r="QYJ95" s="1239" t="s">
        <v>365</v>
      </c>
      <c r="QYK95" s="1239" t="s">
        <v>365</v>
      </c>
      <c r="QYL95" s="1239" t="s">
        <v>365</v>
      </c>
      <c r="QYM95" s="1239" t="s">
        <v>365</v>
      </c>
      <c r="QYN95" s="1239" t="s">
        <v>365</v>
      </c>
      <c r="QYO95" s="1239" t="s">
        <v>365</v>
      </c>
      <c r="QYP95" s="1239" t="s">
        <v>365</v>
      </c>
      <c r="QYQ95" s="1239" t="s">
        <v>365</v>
      </c>
      <c r="QYR95" s="1239" t="s">
        <v>365</v>
      </c>
      <c r="QYS95" s="1239" t="s">
        <v>365</v>
      </c>
      <c r="QYT95" s="1239" t="s">
        <v>365</v>
      </c>
      <c r="QYU95" s="1239" t="s">
        <v>365</v>
      </c>
      <c r="QYV95" s="1239" t="s">
        <v>365</v>
      </c>
      <c r="QYW95" s="1239" t="s">
        <v>365</v>
      </c>
      <c r="QYX95" s="1239" t="s">
        <v>365</v>
      </c>
      <c r="QYY95" s="1239" t="s">
        <v>365</v>
      </c>
      <c r="QYZ95" s="1239" t="s">
        <v>365</v>
      </c>
      <c r="QZA95" s="1239" t="s">
        <v>365</v>
      </c>
      <c r="QZB95" s="1239" t="s">
        <v>365</v>
      </c>
      <c r="QZC95" s="1239" t="s">
        <v>365</v>
      </c>
      <c r="QZD95" s="1239" t="s">
        <v>365</v>
      </c>
      <c r="QZE95" s="1239" t="s">
        <v>365</v>
      </c>
      <c r="QZF95" s="1239" t="s">
        <v>365</v>
      </c>
      <c r="QZG95" s="1239" t="s">
        <v>365</v>
      </c>
      <c r="QZH95" s="1239" t="s">
        <v>365</v>
      </c>
      <c r="QZI95" s="1239" t="s">
        <v>365</v>
      </c>
      <c r="QZJ95" s="1239" t="s">
        <v>365</v>
      </c>
      <c r="QZK95" s="1239" t="s">
        <v>365</v>
      </c>
      <c r="QZL95" s="1239" t="s">
        <v>365</v>
      </c>
      <c r="QZM95" s="1239" t="s">
        <v>365</v>
      </c>
      <c r="QZN95" s="1239" t="s">
        <v>365</v>
      </c>
      <c r="QZO95" s="1239" t="s">
        <v>365</v>
      </c>
      <c r="QZP95" s="1239" t="s">
        <v>365</v>
      </c>
      <c r="QZQ95" s="1239" t="s">
        <v>365</v>
      </c>
      <c r="QZR95" s="1239" t="s">
        <v>365</v>
      </c>
      <c r="QZS95" s="1239" t="s">
        <v>365</v>
      </c>
      <c r="QZT95" s="1239" t="s">
        <v>365</v>
      </c>
      <c r="QZU95" s="1239" t="s">
        <v>365</v>
      </c>
      <c r="QZV95" s="1239" t="s">
        <v>365</v>
      </c>
      <c r="QZW95" s="1239" t="s">
        <v>365</v>
      </c>
      <c r="QZX95" s="1239" t="s">
        <v>365</v>
      </c>
      <c r="QZY95" s="1239" t="s">
        <v>365</v>
      </c>
      <c r="QZZ95" s="1239" t="s">
        <v>365</v>
      </c>
      <c r="RAA95" s="1239" t="s">
        <v>365</v>
      </c>
      <c r="RAB95" s="1239" t="s">
        <v>365</v>
      </c>
      <c r="RAC95" s="1239" t="s">
        <v>365</v>
      </c>
      <c r="RAD95" s="1239" t="s">
        <v>365</v>
      </c>
      <c r="RAE95" s="1239" t="s">
        <v>365</v>
      </c>
      <c r="RAF95" s="1239" t="s">
        <v>365</v>
      </c>
      <c r="RAG95" s="1239" t="s">
        <v>365</v>
      </c>
      <c r="RAH95" s="1239" t="s">
        <v>365</v>
      </c>
      <c r="RAI95" s="1239" t="s">
        <v>365</v>
      </c>
      <c r="RAJ95" s="1239" t="s">
        <v>365</v>
      </c>
      <c r="RAK95" s="1239" t="s">
        <v>365</v>
      </c>
      <c r="RAL95" s="1239" t="s">
        <v>365</v>
      </c>
      <c r="RAM95" s="1239" t="s">
        <v>365</v>
      </c>
      <c r="RAN95" s="1239" t="s">
        <v>365</v>
      </c>
      <c r="RAO95" s="1239" t="s">
        <v>365</v>
      </c>
      <c r="RAP95" s="1239" t="s">
        <v>365</v>
      </c>
      <c r="RAQ95" s="1239" t="s">
        <v>365</v>
      </c>
      <c r="RAR95" s="1239" t="s">
        <v>365</v>
      </c>
      <c r="RAS95" s="1239" t="s">
        <v>365</v>
      </c>
      <c r="RAT95" s="1239" t="s">
        <v>365</v>
      </c>
      <c r="RAU95" s="1239" t="s">
        <v>365</v>
      </c>
      <c r="RAV95" s="1239" t="s">
        <v>365</v>
      </c>
      <c r="RAW95" s="1239" t="s">
        <v>365</v>
      </c>
      <c r="RAX95" s="1239" t="s">
        <v>365</v>
      </c>
      <c r="RAY95" s="1239" t="s">
        <v>365</v>
      </c>
      <c r="RAZ95" s="1239" t="s">
        <v>365</v>
      </c>
      <c r="RBA95" s="1239" t="s">
        <v>365</v>
      </c>
      <c r="RBB95" s="1239" t="s">
        <v>365</v>
      </c>
      <c r="RBC95" s="1239" t="s">
        <v>365</v>
      </c>
      <c r="RBD95" s="1239" t="s">
        <v>365</v>
      </c>
      <c r="RBE95" s="1239" t="s">
        <v>365</v>
      </c>
      <c r="RBF95" s="1239" t="s">
        <v>365</v>
      </c>
      <c r="RBG95" s="1239" t="s">
        <v>365</v>
      </c>
      <c r="RBH95" s="1239" t="s">
        <v>365</v>
      </c>
      <c r="RBI95" s="1239" t="s">
        <v>365</v>
      </c>
      <c r="RBJ95" s="1239" t="s">
        <v>365</v>
      </c>
      <c r="RBK95" s="1239" t="s">
        <v>365</v>
      </c>
      <c r="RBL95" s="1239" t="s">
        <v>365</v>
      </c>
      <c r="RBM95" s="1239" t="s">
        <v>365</v>
      </c>
      <c r="RBN95" s="1239" t="s">
        <v>365</v>
      </c>
      <c r="RBO95" s="1239" t="s">
        <v>365</v>
      </c>
      <c r="RBP95" s="1239" t="s">
        <v>365</v>
      </c>
      <c r="RBQ95" s="1239" t="s">
        <v>365</v>
      </c>
      <c r="RBR95" s="1239" t="s">
        <v>365</v>
      </c>
      <c r="RBS95" s="1239" t="s">
        <v>365</v>
      </c>
      <c r="RBT95" s="1239" t="s">
        <v>365</v>
      </c>
      <c r="RBU95" s="1239" t="s">
        <v>365</v>
      </c>
      <c r="RBV95" s="1239" t="s">
        <v>365</v>
      </c>
      <c r="RBW95" s="1239" t="s">
        <v>365</v>
      </c>
      <c r="RBX95" s="1239" t="s">
        <v>365</v>
      </c>
      <c r="RBY95" s="1239" t="s">
        <v>365</v>
      </c>
      <c r="RBZ95" s="1239" t="s">
        <v>365</v>
      </c>
      <c r="RCA95" s="1239" t="s">
        <v>365</v>
      </c>
      <c r="RCB95" s="1239" t="s">
        <v>365</v>
      </c>
      <c r="RCC95" s="1239" t="s">
        <v>365</v>
      </c>
      <c r="RCD95" s="1239" t="s">
        <v>365</v>
      </c>
      <c r="RCE95" s="1239" t="s">
        <v>365</v>
      </c>
      <c r="RCF95" s="1239" t="s">
        <v>365</v>
      </c>
      <c r="RCG95" s="1239" t="s">
        <v>365</v>
      </c>
      <c r="RCH95" s="1239" t="s">
        <v>365</v>
      </c>
      <c r="RCI95" s="1239" t="s">
        <v>365</v>
      </c>
      <c r="RCJ95" s="1239" t="s">
        <v>365</v>
      </c>
      <c r="RCK95" s="1239" t="s">
        <v>365</v>
      </c>
      <c r="RCL95" s="1239" t="s">
        <v>365</v>
      </c>
      <c r="RCM95" s="1239" t="s">
        <v>365</v>
      </c>
      <c r="RCN95" s="1239" t="s">
        <v>365</v>
      </c>
      <c r="RCO95" s="1239" t="s">
        <v>365</v>
      </c>
      <c r="RCP95" s="1239" t="s">
        <v>365</v>
      </c>
      <c r="RCQ95" s="1239" t="s">
        <v>365</v>
      </c>
      <c r="RCR95" s="1239" t="s">
        <v>365</v>
      </c>
      <c r="RCS95" s="1239" t="s">
        <v>365</v>
      </c>
      <c r="RCT95" s="1239" t="s">
        <v>365</v>
      </c>
      <c r="RCU95" s="1239" t="s">
        <v>365</v>
      </c>
      <c r="RCV95" s="1239" t="s">
        <v>365</v>
      </c>
      <c r="RCW95" s="1239" t="s">
        <v>365</v>
      </c>
      <c r="RCX95" s="1239" t="s">
        <v>365</v>
      </c>
      <c r="RCY95" s="1239" t="s">
        <v>365</v>
      </c>
      <c r="RCZ95" s="1239" t="s">
        <v>365</v>
      </c>
      <c r="RDA95" s="1239" t="s">
        <v>365</v>
      </c>
      <c r="RDB95" s="1239" t="s">
        <v>365</v>
      </c>
      <c r="RDC95" s="1239" t="s">
        <v>365</v>
      </c>
      <c r="RDD95" s="1239" t="s">
        <v>365</v>
      </c>
      <c r="RDE95" s="1239" t="s">
        <v>365</v>
      </c>
      <c r="RDF95" s="1239" t="s">
        <v>365</v>
      </c>
      <c r="RDG95" s="1239" t="s">
        <v>365</v>
      </c>
      <c r="RDH95" s="1239" t="s">
        <v>365</v>
      </c>
      <c r="RDI95" s="1239" t="s">
        <v>365</v>
      </c>
      <c r="RDJ95" s="1239" t="s">
        <v>365</v>
      </c>
      <c r="RDK95" s="1239" t="s">
        <v>365</v>
      </c>
      <c r="RDL95" s="1239" t="s">
        <v>365</v>
      </c>
      <c r="RDM95" s="1239" t="s">
        <v>365</v>
      </c>
      <c r="RDN95" s="1239" t="s">
        <v>365</v>
      </c>
      <c r="RDO95" s="1239" t="s">
        <v>365</v>
      </c>
      <c r="RDP95" s="1239" t="s">
        <v>365</v>
      </c>
      <c r="RDQ95" s="1239" t="s">
        <v>365</v>
      </c>
      <c r="RDR95" s="1239" t="s">
        <v>365</v>
      </c>
      <c r="RDS95" s="1239" t="s">
        <v>365</v>
      </c>
      <c r="RDT95" s="1239" t="s">
        <v>365</v>
      </c>
      <c r="RDU95" s="1239" t="s">
        <v>365</v>
      </c>
      <c r="RDV95" s="1239" t="s">
        <v>365</v>
      </c>
      <c r="RDW95" s="1239" t="s">
        <v>365</v>
      </c>
      <c r="RDX95" s="1239" t="s">
        <v>365</v>
      </c>
      <c r="RDY95" s="1239" t="s">
        <v>365</v>
      </c>
      <c r="RDZ95" s="1239" t="s">
        <v>365</v>
      </c>
      <c r="REA95" s="1239" t="s">
        <v>365</v>
      </c>
      <c r="REB95" s="1239" t="s">
        <v>365</v>
      </c>
      <c r="REC95" s="1239" t="s">
        <v>365</v>
      </c>
      <c r="RED95" s="1239" t="s">
        <v>365</v>
      </c>
      <c r="REE95" s="1239" t="s">
        <v>365</v>
      </c>
      <c r="REF95" s="1239" t="s">
        <v>365</v>
      </c>
      <c r="REG95" s="1239" t="s">
        <v>365</v>
      </c>
      <c r="REH95" s="1239" t="s">
        <v>365</v>
      </c>
      <c r="REI95" s="1239" t="s">
        <v>365</v>
      </c>
      <c r="REJ95" s="1239" t="s">
        <v>365</v>
      </c>
      <c r="REK95" s="1239" t="s">
        <v>365</v>
      </c>
      <c r="REL95" s="1239" t="s">
        <v>365</v>
      </c>
      <c r="REM95" s="1239" t="s">
        <v>365</v>
      </c>
      <c r="REN95" s="1239" t="s">
        <v>365</v>
      </c>
      <c r="REO95" s="1239" t="s">
        <v>365</v>
      </c>
      <c r="REP95" s="1239" t="s">
        <v>365</v>
      </c>
      <c r="REQ95" s="1239" t="s">
        <v>365</v>
      </c>
      <c r="RER95" s="1239" t="s">
        <v>365</v>
      </c>
      <c r="RES95" s="1239" t="s">
        <v>365</v>
      </c>
      <c r="RET95" s="1239" t="s">
        <v>365</v>
      </c>
      <c r="REU95" s="1239" t="s">
        <v>365</v>
      </c>
      <c r="REV95" s="1239" t="s">
        <v>365</v>
      </c>
      <c r="REW95" s="1239" t="s">
        <v>365</v>
      </c>
      <c r="REX95" s="1239" t="s">
        <v>365</v>
      </c>
      <c r="REY95" s="1239" t="s">
        <v>365</v>
      </c>
      <c r="REZ95" s="1239" t="s">
        <v>365</v>
      </c>
      <c r="RFA95" s="1239" t="s">
        <v>365</v>
      </c>
      <c r="RFB95" s="1239" t="s">
        <v>365</v>
      </c>
      <c r="RFC95" s="1239" t="s">
        <v>365</v>
      </c>
      <c r="RFD95" s="1239" t="s">
        <v>365</v>
      </c>
      <c r="RFE95" s="1239" t="s">
        <v>365</v>
      </c>
      <c r="RFF95" s="1239" t="s">
        <v>365</v>
      </c>
      <c r="RFG95" s="1239" t="s">
        <v>365</v>
      </c>
      <c r="RFH95" s="1239" t="s">
        <v>365</v>
      </c>
      <c r="RFI95" s="1239" t="s">
        <v>365</v>
      </c>
      <c r="RFJ95" s="1239" t="s">
        <v>365</v>
      </c>
      <c r="RFK95" s="1239" t="s">
        <v>365</v>
      </c>
      <c r="RFL95" s="1239" t="s">
        <v>365</v>
      </c>
      <c r="RFM95" s="1239" t="s">
        <v>365</v>
      </c>
      <c r="RFN95" s="1239" t="s">
        <v>365</v>
      </c>
      <c r="RFO95" s="1239" t="s">
        <v>365</v>
      </c>
      <c r="RFP95" s="1239" t="s">
        <v>365</v>
      </c>
      <c r="RFQ95" s="1239" t="s">
        <v>365</v>
      </c>
      <c r="RFR95" s="1239" t="s">
        <v>365</v>
      </c>
      <c r="RFS95" s="1239" t="s">
        <v>365</v>
      </c>
      <c r="RFT95" s="1239" t="s">
        <v>365</v>
      </c>
      <c r="RFU95" s="1239" t="s">
        <v>365</v>
      </c>
      <c r="RFV95" s="1239" t="s">
        <v>365</v>
      </c>
      <c r="RFW95" s="1239" t="s">
        <v>365</v>
      </c>
      <c r="RFX95" s="1239" t="s">
        <v>365</v>
      </c>
      <c r="RFY95" s="1239" t="s">
        <v>365</v>
      </c>
      <c r="RFZ95" s="1239" t="s">
        <v>365</v>
      </c>
      <c r="RGA95" s="1239" t="s">
        <v>365</v>
      </c>
      <c r="RGB95" s="1239" t="s">
        <v>365</v>
      </c>
      <c r="RGC95" s="1239" t="s">
        <v>365</v>
      </c>
      <c r="RGD95" s="1239" t="s">
        <v>365</v>
      </c>
      <c r="RGE95" s="1239" t="s">
        <v>365</v>
      </c>
      <c r="RGF95" s="1239" t="s">
        <v>365</v>
      </c>
      <c r="RGG95" s="1239" t="s">
        <v>365</v>
      </c>
      <c r="RGH95" s="1239" t="s">
        <v>365</v>
      </c>
      <c r="RGI95" s="1239" t="s">
        <v>365</v>
      </c>
      <c r="RGJ95" s="1239" t="s">
        <v>365</v>
      </c>
      <c r="RGK95" s="1239" t="s">
        <v>365</v>
      </c>
      <c r="RGL95" s="1239" t="s">
        <v>365</v>
      </c>
      <c r="RGM95" s="1239" t="s">
        <v>365</v>
      </c>
      <c r="RGN95" s="1239" t="s">
        <v>365</v>
      </c>
      <c r="RGO95" s="1239" t="s">
        <v>365</v>
      </c>
      <c r="RGP95" s="1239" t="s">
        <v>365</v>
      </c>
      <c r="RGQ95" s="1239" t="s">
        <v>365</v>
      </c>
      <c r="RGR95" s="1239" t="s">
        <v>365</v>
      </c>
      <c r="RGS95" s="1239" t="s">
        <v>365</v>
      </c>
      <c r="RGT95" s="1239" t="s">
        <v>365</v>
      </c>
      <c r="RGU95" s="1239" t="s">
        <v>365</v>
      </c>
      <c r="RGV95" s="1239" t="s">
        <v>365</v>
      </c>
      <c r="RGW95" s="1239" t="s">
        <v>365</v>
      </c>
      <c r="RGX95" s="1239" t="s">
        <v>365</v>
      </c>
      <c r="RGY95" s="1239" t="s">
        <v>365</v>
      </c>
      <c r="RGZ95" s="1239" t="s">
        <v>365</v>
      </c>
      <c r="RHA95" s="1239" t="s">
        <v>365</v>
      </c>
      <c r="RHB95" s="1239" t="s">
        <v>365</v>
      </c>
      <c r="RHC95" s="1239" t="s">
        <v>365</v>
      </c>
      <c r="RHD95" s="1239" t="s">
        <v>365</v>
      </c>
      <c r="RHE95" s="1239" t="s">
        <v>365</v>
      </c>
      <c r="RHF95" s="1239" t="s">
        <v>365</v>
      </c>
      <c r="RHG95" s="1239" t="s">
        <v>365</v>
      </c>
      <c r="RHH95" s="1239" t="s">
        <v>365</v>
      </c>
      <c r="RHI95" s="1239" t="s">
        <v>365</v>
      </c>
      <c r="RHJ95" s="1239" t="s">
        <v>365</v>
      </c>
      <c r="RHK95" s="1239" t="s">
        <v>365</v>
      </c>
      <c r="RHL95" s="1239" t="s">
        <v>365</v>
      </c>
      <c r="RHM95" s="1239" t="s">
        <v>365</v>
      </c>
      <c r="RHN95" s="1239" t="s">
        <v>365</v>
      </c>
      <c r="RHO95" s="1239" t="s">
        <v>365</v>
      </c>
      <c r="RHP95" s="1239" t="s">
        <v>365</v>
      </c>
      <c r="RHQ95" s="1239" t="s">
        <v>365</v>
      </c>
      <c r="RHR95" s="1239" t="s">
        <v>365</v>
      </c>
      <c r="RHS95" s="1239" t="s">
        <v>365</v>
      </c>
      <c r="RHT95" s="1239" t="s">
        <v>365</v>
      </c>
      <c r="RHU95" s="1239" t="s">
        <v>365</v>
      </c>
      <c r="RHV95" s="1239" t="s">
        <v>365</v>
      </c>
      <c r="RHW95" s="1239" t="s">
        <v>365</v>
      </c>
      <c r="RHX95" s="1239" t="s">
        <v>365</v>
      </c>
      <c r="RHY95" s="1239" t="s">
        <v>365</v>
      </c>
      <c r="RHZ95" s="1239" t="s">
        <v>365</v>
      </c>
      <c r="RIA95" s="1239" t="s">
        <v>365</v>
      </c>
      <c r="RIB95" s="1239" t="s">
        <v>365</v>
      </c>
      <c r="RIC95" s="1239" t="s">
        <v>365</v>
      </c>
      <c r="RID95" s="1239" t="s">
        <v>365</v>
      </c>
      <c r="RIE95" s="1239" t="s">
        <v>365</v>
      </c>
      <c r="RIF95" s="1239" t="s">
        <v>365</v>
      </c>
      <c r="RIG95" s="1239" t="s">
        <v>365</v>
      </c>
      <c r="RIH95" s="1239" t="s">
        <v>365</v>
      </c>
      <c r="RII95" s="1239" t="s">
        <v>365</v>
      </c>
      <c r="RIJ95" s="1239" t="s">
        <v>365</v>
      </c>
      <c r="RIK95" s="1239" t="s">
        <v>365</v>
      </c>
      <c r="RIL95" s="1239" t="s">
        <v>365</v>
      </c>
      <c r="RIM95" s="1239" t="s">
        <v>365</v>
      </c>
      <c r="RIN95" s="1239" t="s">
        <v>365</v>
      </c>
      <c r="RIO95" s="1239" t="s">
        <v>365</v>
      </c>
      <c r="RIP95" s="1239" t="s">
        <v>365</v>
      </c>
      <c r="RIQ95" s="1239" t="s">
        <v>365</v>
      </c>
      <c r="RIR95" s="1239" t="s">
        <v>365</v>
      </c>
      <c r="RIS95" s="1239" t="s">
        <v>365</v>
      </c>
      <c r="RIT95" s="1239" t="s">
        <v>365</v>
      </c>
      <c r="RIU95" s="1239" t="s">
        <v>365</v>
      </c>
      <c r="RIV95" s="1239" t="s">
        <v>365</v>
      </c>
      <c r="RIW95" s="1239" t="s">
        <v>365</v>
      </c>
      <c r="RIX95" s="1239" t="s">
        <v>365</v>
      </c>
      <c r="RIY95" s="1239" t="s">
        <v>365</v>
      </c>
      <c r="RIZ95" s="1239" t="s">
        <v>365</v>
      </c>
      <c r="RJA95" s="1239" t="s">
        <v>365</v>
      </c>
      <c r="RJB95" s="1239" t="s">
        <v>365</v>
      </c>
      <c r="RJC95" s="1239" t="s">
        <v>365</v>
      </c>
      <c r="RJD95" s="1239" t="s">
        <v>365</v>
      </c>
      <c r="RJE95" s="1239" t="s">
        <v>365</v>
      </c>
      <c r="RJF95" s="1239" t="s">
        <v>365</v>
      </c>
      <c r="RJG95" s="1239" t="s">
        <v>365</v>
      </c>
      <c r="RJH95" s="1239" t="s">
        <v>365</v>
      </c>
      <c r="RJI95" s="1239" t="s">
        <v>365</v>
      </c>
      <c r="RJJ95" s="1239" t="s">
        <v>365</v>
      </c>
      <c r="RJK95" s="1239" t="s">
        <v>365</v>
      </c>
      <c r="RJL95" s="1239" t="s">
        <v>365</v>
      </c>
      <c r="RJM95" s="1239" t="s">
        <v>365</v>
      </c>
      <c r="RJN95" s="1239" t="s">
        <v>365</v>
      </c>
      <c r="RJO95" s="1239" t="s">
        <v>365</v>
      </c>
      <c r="RJP95" s="1239" t="s">
        <v>365</v>
      </c>
      <c r="RJQ95" s="1239" t="s">
        <v>365</v>
      </c>
      <c r="RJR95" s="1239" t="s">
        <v>365</v>
      </c>
      <c r="RJS95" s="1239" t="s">
        <v>365</v>
      </c>
      <c r="RJT95" s="1239" t="s">
        <v>365</v>
      </c>
      <c r="RJU95" s="1239" t="s">
        <v>365</v>
      </c>
      <c r="RJV95" s="1239" t="s">
        <v>365</v>
      </c>
      <c r="RJW95" s="1239" t="s">
        <v>365</v>
      </c>
      <c r="RJX95" s="1239" t="s">
        <v>365</v>
      </c>
      <c r="RJY95" s="1239" t="s">
        <v>365</v>
      </c>
      <c r="RJZ95" s="1239" t="s">
        <v>365</v>
      </c>
      <c r="RKA95" s="1239" t="s">
        <v>365</v>
      </c>
      <c r="RKB95" s="1239" t="s">
        <v>365</v>
      </c>
      <c r="RKC95" s="1239" t="s">
        <v>365</v>
      </c>
      <c r="RKD95" s="1239" t="s">
        <v>365</v>
      </c>
      <c r="RKE95" s="1239" t="s">
        <v>365</v>
      </c>
      <c r="RKF95" s="1239" t="s">
        <v>365</v>
      </c>
      <c r="RKG95" s="1239" t="s">
        <v>365</v>
      </c>
      <c r="RKH95" s="1239" t="s">
        <v>365</v>
      </c>
      <c r="RKI95" s="1239" t="s">
        <v>365</v>
      </c>
      <c r="RKJ95" s="1239" t="s">
        <v>365</v>
      </c>
      <c r="RKK95" s="1239" t="s">
        <v>365</v>
      </c>
      <c r="RKL95" s="1239" t="s">
        <v>365</v>
      </c>
      <c r="RKM95" s="1239" t="s">
        <v>365</v>
      </c>
      <c r="RKN95" s="1239" t="s">
        <v>365</v>
      </c>
      <c r="RKO95" s="1239" t="s">
        <v>365</v>
      </c>
      <c r="RKP95" s="1239" t="s">
        <v>365</v>
      </c>
      <c r="RKQ95" s="1239" t="s">
        <v>365</v>
      </c>
      <c r="RKR95" s="1239" t="s">
        <v>365</v>
      </c>
      <c r="RKS95" s="1239" t="s">
        <v>365</v>
      </c>
      <c r="RKT95" s="1239" t="s">
        <v>365</v>
      </c>
      <c r="RKU95" s="1239" t="s">
        <v>365</v>
      </c>
      <c r="RKV95" s="1239" t="s">
        <v>365</v>
      </c>
      <c r="RKW95" s="1239" t="s">
        <v>365</v>
      </c>
      <c r="RKX95" s="1239" t="s">
        <v>365</v>
      </c>
      <c r="RKY95" s="1239" t="s">
        <v>365</v>
      </c>
      <c r="RKZ95" s="1239" t="s">
        <v>365</v>
      </c>
      <c r="RLA95" s="1239" t="s">
        <v>365</v>
      </c>
      <c r="RLB95" s="1239" t="s">
        <v>365</v>
      </c>
      <c r="RLC95" s="1239" t="s">
        <v>365</v>
      </c>
      <c r="RLD95" s="1239" t="s">
        <v>365</v>
      </c>
      <c r="RLE95" s="1239" t="s">
        <v>365</v>
      </c>
      <c r="RLF95" s="1239" t="s">
        <v>365</v>
      </c>
      <c r="RLG95" s="1239" t="s">
        <v>365</v>
      </c>
      <c r="RLH95" s="1239" t="s">
        <v>365</v>
      </c>
      <c r="RLI95" s="1239" t="s">
        <v>365</v>
      </c>
      <c r="RLJ95" s="1239" t="s">
        <v>365</v>
      </c>
      <c r="RLK95" s="1239" t="s">
        <v>365</v>
      </c>
      <c r="RLL95" s="1239" t="s">
        <v>365</v>
      </c>
      <c r="RLM95" s="1239" t="s">
        <v>365</v>
      </c>
      <c r="RLN95" s="1239" t="s">
        <v>365</v>
      </c>
      <c r="RLO95" s="1239" t="s">
        <v>365</v>
      </c>
      <c r="RLP95" s="1239" t="s">
        <v>365</v>
      </c>
      <c r="RLQ95" s="1239" t="s">
        <v>365</v>
      </c>
      <c r="RLR95" s="1239" t="s">
        <v>365</v>
      </c>
      <c r="RLS95" s="1239" t="s">
        <v>365</v>
      </c>
      <c r="RLT95" s="1239" t="s">
        <v>365</v>
      </c>
      <c r="RLU95" s="1239" t="s">
        <v>365</v>
      </c>
      <c r="RLV95" s="1239" t="s">
        <v>365</v>
      </c>
      <c r="RLW95" s="1239" t="s">
        <v>365</v>
      </c>
      <c r="RLX95" s="1239" t="s">
        <v>365</v>
      </c>
      <c r="RLY95" s="1239" t="s">
        <v>365</v>
      </c>
      <c r="RLZ95" s="1239" t="s">
        <v>365</v>
      </c>
      <c r="RMA95" s="1239" t="s">
        <v>365</v>
      </c>
      <c r="RMB95" s="1239" t="s">
        <v>365</v>
      </c>
      <c r="RMC95" s="1239" t="s">
        <v>365</v>
      </c>
      <c r="RMD95" s="1239" t="s">
        <v>365</v>
      </c>
      <c r="RME95" s="1239" t="s">
        <v>365</v>
      </c>
      <c r="RMF95" s="1239" t="s">
        <v>365</v>
      </c>
      <c r="RMG95" s="1239" t="s">
        <v>365</v>
      </c>
      <c r="RMH95" s="1239" t="s">
        <v>365</v>
      </c>
      <c r="RMI95" s="1239" t="s">
        <v>365</v>
      </c>
      <c r="RMJ95" s="1239" t="s">
        <v>365</v>
      </c>
      <c r="RMK95" s="1239" t="s">
        <v>365</v>
      </c>
      <c r="RML95" s="1239" t="s">
        <v>365</v>
      </c>
      <c r="RMM95" s="1239" t="s">
        <v>365</v>
      </c>
      <c r="RMN95" s="1239" t="s">
        <v>365</v>
      </c>
      <c r="RMO95" s="1239" t="s">
        <v>365</v>
      </c>
      <c r="RMP95" s="1239" t="s">
        <v>365</v>
      </c>
      <c r="RMQ95" s="1239" t="s">
        <v>365</v>
      </c>
      <c r="RMR95" s="1239" t="s">
        <v>365</v>
      </c>
      <c r="RMS95" s="1239" t="s">
        <v>365</v>
      </c>
      <c r="RMT95" s="1239" t="s">
        <v>365</v>
      </c>
      <c r="RMU95" s="1239" t="s">
        <v>365</v>
      </c>
      <c r="RMV95" s="1239" t="s">
        <v>365</v>
      </c>
      <c r="RMW95" s="1239" t="s">
        <v>365</v>
      </c>
      <c r="RMX95" s="1239" t="s">
        <v>365</v>
      </c>
      <c r="RMY95" s="1239" t="s">
        <v>365</v>
      </c>
      <c r="RMZ95" s="1239" t="s">
        <v>365</v>
      </c>
      <c r="RNA95" s="1239" t="s">
        <v>365</v>
      </c>
      <c r="RNB95" s="1239" t="s">
        <v>365</v>
      </c>
      <c r="RNC95" s="1239" t="s">
        <v>365</v>
      </c>
      <c r="RND95" s="1239" t="s">
        <v>365</v>
      </c>
      <c r="RNE95" s="1239" t="s">
        <v>365</v>
      </c>
      <c r="RNF95" s="1239" t="s">
        <v>365</v>
      </c>
      <c r="RNG95" s="1239" t="s">
        <v>365</v>
      </c>
      <c r="RNH95" s="1239" t="s">
        <v>365</v>
      </c>
      <c r="RNI95" s="1239" t="s">
        <v>365</v>
      </c>
      <c r="RNJ95" s="1239" t="s">
        <v>365</v>
      </c>
      <c r="RNK95" s="1239" t="s">
        <v>365</v>
      </c>
      <c r="RNL95" s="1239" t="s">
        <v>365</v>
      </c>
      <c r="RNM95" s="1239" t="s">
        <v>365</v>
      </c>
      <c r="RNN95" s="1239" t="s">
        <v>365</v>
      </c>
      <c r="RNO95" s="1239" t="s">
        <v>365</v>
      </c>
      <c r="RNP95" s="1239" t="s">
        <v>365</v>
      </c>
      <c r="RNQ95" s="1239" t="s">
        <v>365</v>
      </c>
      <c r="RNR95" s="1239" t="s">
        <v>365</v>
      </c>
      <c r="RNS95" s="1239" t="s">
        <v>365</v>
      </c>
      <c r="RNT95" s="1239" t="s">
        <v>365</v>
      </c>
      <c r="RNU95" s="1239" t="s">
        <v>365</v>
      </c>
      <c r="RNV95" s="1239" t="s">
        <v>365</v>
      </c>
      <c r="RNW95" s="1239" t="s">
        <v>365</v>
      </c>
      <c r="RNX95" s="1239" t="s">
        <v>365</v>
      </c>
      <c r="RNY95" s="1239" t="s">
        <v>365</v>
      </c>
      <c r="RNZ95" s="1239" t="s">
        <v>365</v>
      </c>
      <c r="ROA95" s="1239" t="s">
        <v>365</v>
      </c>
      <c r="ROB95" s="1239" t="s">
        <v>365</v>
      </c>
      <c r="ROC95" s="1239" t="s">
        <v>365</v>
      </c>
      <c r="ROD95" s="1239" t="s">
        <v>365</v>
      </c>
      <c r="ROE95" s="1239" t="s">
        <v>365</v>
      </c>
      <c r="ROF95" s="1239" t="s">
        <v>365</v>
      </c>
      <c r="ROG95" s="1239" t="s">
        <v>365</v>
      </c>
      <c r="ROH95" s="1239" t="s">
        <v>365</v>
      </c>
      <c r="ROI95" s="1239" t="s">
        <v>365</v>
      </c>
      <c r="ROJ95" s="1239" t="s">
        <v>365</v>
      </c>
      <c r="ROK95" s="1239" t="s">
        <v>365</v>
      </c>
      <c r="ROL95" s="1239" t="s">
        <v>365</v>
      </c>
      <c r="ROM95" s="1239" t="s">
        <v>365</v>
      </c>
      <c r="RON95" s="1239" t="s">
        <v>365</v>
      </c>
      <c r="ROO95" s="1239" t="s">
        <v>365</v>
      </c>
      <c r="ROP95" s="1239" t="s">
        <v>365</v>
      </c>
      <c r="ROQ95" s="1239" t="s">
        <v>365</v>
      </c>
      <c r="ROR95" s="1239" t="s">
        <v>365</v>
      </c>
      <c r="ROS95" s="1239" t="s">
        <v>365</v>
      </c>
      <c r="ROT95" s="1239" t="s">
        <v>365</v>
      </c>
      <c r="ROU95" s="1239" t="s">
        <v>365</v>
      </c>
      <c r="ROV95" s="1239" t="s">
        <v>365</v>
      </c>
      <c r="ROW95" s="1239" t="s">
        <v>365</v>
      </c>
      <c r="ROX95" s="1239" t="s">
        <v>365</v>
      </c>
      <c r="ROY95" s="1239" t="s">
        <v>365</v>
      </c>
      <c r="ROZ95" s="1239" t="s">
        <v>365</v>
      </c>
      <c r="RPA95" s="1239" t="s">
        <v>365</v>
      </c>
      <c r="RPB95" s="1239" t="s">
        <v>365</v>
      </c>
      <c r="RPC95" s="1239" t="s">
        <v>365</v>
      </c>
      <c r="RPD95" s="1239" t="s">
        <v>365</v>
      </c>
      <c r="RPE95" s="1239" t="s">
        <v>365</v>
      </c>
      <c r="RPF95" s="1239" t="s">
        <v>365</v>
      </c>
      <c r="RPG95" s="1239" t="s">
        <v>365</v>
      </c>
      <c r="RPH95" s="1239" t="s">
        <v>365</v>
      </c>
      <c r="RPI95" s="1239" t="s">
        <v>365</v>
      </c>
      <c r="RPJ95" s="1239" t="s">
        <v>365</v>
      </c>
      <c r="RPK95" s="1239" t="s">
        <v>365</v>
      </c>
      <c r="RPL95" s="1239" t="s">
        <v>365</v>
      </c>
      <c r="RPM95" s="1239" t="s">
        <v>365</v>
      </c>
      <c r="RPN95" s="1239" t="s">
        <v>365</v>
      </c>
      <c r="RPO95" s="1239" t="s">
        <v>365</v>
      </c>
      <c r="RPP95" s="1239" t="s">
        <v>365</v>
      </c>
      <c r="RPQ95" s="1239" t="s">
        <v>365</v>
      </c>
      <c r="RPR95" s="1239" t="s">
        <v>365</v>
      </c>
      <c r="RPS95" s="1239" t="s">
        <v>365</v>
      </c>
      <c r="RPT95" s="1239" t="s">
        <v>365</v>
      </c>
      <c r="RPU95" s="1239" t="s">
        <v>365</v>
      </c>
      <c r="RPV95" s="1239" t="s">
        <v>365</v>
      </c>
      <c r="RPW95" s="1239" t="s">
        <v>365</v>
      </c>
      <c r="RPX95" s="1239" t="s">
        <v>365</v>
      </c>
      <c r="RPY95" s="1239" t="s">
        <v>365</v>
      </c>
      <c r="RPZ95" s="1239" t="s">
        <v>365</v>
      </c>
      <c r="RQA95" s="1239" t="s">
        <v>365</v>
      </c>
      <c r="RQB95" s="1239" t="s">
        <v>365</v>
      </c>
      <c r="RQC95" s="1239" t="s">
        <v>365</v>
      </c>
      <c r="RQD95" s="1239" t="s">
        <v>365</v>
      </c>
      <c r="RQE95" s="1239" t="s">
        <v>365</v>
      </c>
      <c r="RQF95" s="1239" t="s">
        <v>365</v>
      </c>
      <c r="RQG95" s="1239" t="s">
        <v>365</v>
      </c>
      <c r="RQH95" s="1239" t="s">
        <v>365</v>
      </c>
      <c r="RQI95" s="1239" t="s">
        <v>365</v>
      </c>
      <c r="RQJ95" s="1239" t="s">
        <v>365</v>
      </c>
      <c r="RQK95" s="1239" t="s">
        <v>365</v>
      </c>
      <c r="RQL95" s="1239" t="s">
        <v>365</v>
      </c>
      <c r="RQM95" s="1239" t="s">
        <v>365</v>
      </c>
      <c r="RQN95" s="1239" t="s">
        <v>365</v>
      </c>
      <c r="RQO95" s="1239" t="s">
        <v>365</v>
      </c>
      <c r="RQP95" s="1239" t="s">
        <v>365</v>
      </c>
      <c r="RQQ95" s="1239" t="s">
        <v>365</v>
      </c>
      <c r="RQR95" s="1239" t="s">
        <v>365</v>
      </c>
      <c r="RQS95" s="1239" t="s">
        <v>365</v>
      </c>
      <c r="RQT95" s="1239" t="s">
        <v>365</v>
      </c>
      <c r="RQU95" s="1239" t="s">
        <v>365</v>
      </c>
      <c r="RQV95" s="1239" t="s">
        <v>365</v>
      </c>
      <c r="RQW95" s="1239" t="s">
        <v>365</v>
      </c>
      <c r="RQX95" s="1239" t="s">
        <v>365</v>
      </c>
      <c r="RQY95" s="1239" t="s">
        <v>365</v>
      </c>
      <c r="RQZ95" s="1239" t="s">
        <v>365</v>
      </c>
      <c r="RRA95" s="1239" t="s">
        <v>365</v>
      </c>
      <c r="RRB95" s="1239" t="s">
        <v>365</v>
      </c>
      <c r="RRC95" s="1239" t="s">
        <v>365</v>
      </c>
      <c r="RRD95" s="1239" t="s">
        <v>365</v>
      </c>
      <c r="RRE95" s="1239" t="s">
        <v>365</v>
      </c>
      <c r="RRF95" s="1239" t="s">
        <v>365</v>
      </c>
      <c r="RRG95" s="1239" t="s">
        <v>365</v>
      </c>
      <c r="RRH95" s="1239" t="s">
        <v>365</v>
      </c>
      <c r="RRI95" s="1239" t="s">
        <v>365</v>
      </c>
      <c r="RRJ95" s="1239" t="s">
        <v>365</v>
      </c>
      <c r="RRK95" s="1239" t="s">
        <v>365</v>
      </c>
      <c r="RRL95" s="1239" t="s">
        <v>365</v>
      </c>
      <c r="RRM95" s="1239" t="s">
        <v>365</v>
      </c>
      <c r="RRN95" s="1239" t="s">
        <v>365</v>
      </c>
      <c r="RRO95" s="1239" t="s">
        <v>365</v>
      </c>
      <c r="RRP95" s="1239" t="s">
        <v>365</v>
      </c>
      <c r="RRQ95" s="1239" t="s">
        <v>365</v>
      </c>
      <c r="RRR95" s="1239" t="s">
        <v>365</v>
      </c>
      <c r="RRS95" s="1239" t="s">
        <v>365</v>
      </c>
      <c r="RRT95" s="1239" t="s">
        <v>365</v>
      </c>
      <c r="RRU95" s="1239" t="s">
        <v>365</v>
      </c>
      <c r="RRV95" s="1239" t="s">
        <v>365</v>
      </c>
      <c r="RRW95" s="1239" t="s">
        <v>365</v>
      </c>
      <c r="RRX95" s="1239" t="s">
        <v>365</v>
      </c>
      <c r="RRY95" s="1239" t="s">
        <v>365</v>
      </c>
      <c r="RRZ95" s="1239" t="s">
        <v>365</v>
      </c>
      <c r="RSA95" s="1239" t="s">
        <v>365</v>
      </c>
      <c r="RSB95" s="1239" t="s">
        <v>365</v>
      </c>
      <c r="RSC95" s="1239" t="s">
        <v>365</v>
      </c>
      <c r="RSD95" s="1239" t="s">
        <v>365</v>
      </c>
      <c r="RSE95" s="1239" t="s">
        <v>365</v>
      </c>
      <c r="RSF95" s="1239" t="s">
        <v>365</v>
      </c>
      <c r="RSG95" s="1239" t="s">
        <v>365</v>
      </c>
      <c r="RSH95" s="1239" t="s">
        <v>365</v>
      </c>
      <c r="RSI95" s="1239" t="s">
        <v>365</v>
      </c>
      <c r="RSJ95" s="1239" t="s">
        <v>365</v>
      </c>
      <c r="RSK95" s="1239" t="s">
        <v>365</v>
      </c>
      <c r="RSL95" s="1239" t="s">
        <v>365</v>
      </c>
      <c r="RSM95" s="1239" t="s">
        <v>365</v>
      </c>
      <c r="RSN95" s="1239" t="s">
        <v>365</v>
      </c>
      <c r="RSO95" s="1239" t="s">
        <v>365</v>
      </c>
      <c r="RSP95" s="1239" t="s">
        <v>365</v>
      </c>
      <c r="RSQ95" s="1239" t="s">
        <v>365</v>
      </c>
      <c r="RSR95" s="1239" t="s">
        <v>365</v>
      </c>
      <c r="RSS95" s="1239" t="s">
        <v>365</v>
      </c>
      <c r="RST95" s="1239" t="s">
        <v>365</v>
      </c>
      <c r="RSU95" s="1239" t="s">
        <v>365</v>
      </c>
      <c r="RSV95" s="1239" t="s">
        <v>365</v>
      </c>
      <c r="RSW95" s="1239" t="s">
        <v>365</v>
      </c>
      <c r="RSX95" s="1239" t="s">
        <v>365</v>
      </c>
      <c r="RSY95" s="1239" t="s">
        <v>365</v>
      </c>
      <c r="RSZ95" s="1239" t="s">
        <v>365</v>
      </c>
      <c r="RTA95" s="1239" t="s">
        <v>365</v>
      </c>
      <c r="RTB95" s="1239" t="s">
        <v>365</v>
      </c>
      <c r="RTC95" s="1239" t="s">
        <v>365</v>
      </c>
      <c r="RTD95" s="1239" t="s">
        <v>365</v>
      </c>
      <c r="RTE95" s="1239" t="s">
        <v>365</v>
      </c>
      <c r="RTF95" s="1239" t="s">
        <v>365</v>
      </c>
      <c r="RTG95" s="1239" t="s">
        <v>365</v>
      </c>
      <c r="RTH95" s="1239" t="s">
        <v>365</v>
      </c>
      <c r="RTI95" s="1239" t="s">
        <v>365</v>
      </c>
      <c r="RTJ95" s="1239" t="s">
        <v>365</v>
      </c>
      <c r="RTK95" s="1239" t="s">
        <v>365</v>
      </c>
      <c r="RTL95" s="1239" t="s">
        <v>365</v>
      </c>
      <c r="RTM95" s="1239" t="s">
        <v>365</v>
      </c>
      <c r="RTN95" s="1239" t="s">
        <v>365</v>
      </c>
      <c r="RTO95" s="1239" t="s">
        <v>365</v>
      </c>
      <c r="RTP95" s="1239" t="s">
        <v>365</v>
      </c>
      <c r="RTQ95" s="1239" t="s">
        <v>365</v>
      </c>
      <c r="RTR95" s="1239" t="s">
        <v>365</v>
      </c>
      <c r="RTS95" s="1239" t="s">
        <v>365</v>
      </c>
      <c r="RTT95" s="1239" t="s">
        <v>365</v>
      </c>
      <c r="RTU95" s="1239" t="s">
        <v>365</v>
      </c>
      <c r="RTV95" s="1239" t="s">
        <v>365</v>
      </c>
      <c r="RTW95" s="1239" t="s">
        <v>365</v>
      </c>
      <c r="RTX95" s="1239" t="s">
        <v>365</v>
      </c>
      <c r="RTY95" s="1239" t="s">
        <v>365</v>
      </c>
      <c r="RTZ95" s="1239" t="s">
        <v>365</v>
      </c>
      <c r="RUA95" s="1239" t="s">
        <v>365</v>
      </c>
      <c r="RUB95" s="1239" t="s">
        <v>365</v>
      </c>
      <c r="RUC95" s="1239" t="s">
        <v>365</v>
      </c>
      <c r="RUD95" s="1239" t="s">
        <v>365</v>
      </c>
      <c r="RUE95" s="1239" t="s">
        <v>365</v>
      </c>
      <c r="RUF95" s="1239" t="s">
        <v>365</v>
      </c>
      <c r="RUG95" s="1239" t="s">
        <v>365</v>
      </c>
      <c r="RUH95" s="1239" t="s">
        <v>365</v>
      </c>
      <c r="RUI95" s="1239" t="s">
        <v>365</v>
      </c>
      <c r="RUJ95" s="1239" t="s">
        <v>365</v>
      </c>
      <c r="RUK95" s="1239" t="s">
        <v>365</v>
      </c>
      <c r="RUL95" s="1239" t="s">
        <v>365</v>
      </c>
      <c r="RUM95" s="1239" t="s">
        <v>365</v>
      </c>
      <c r="RUN95" s="1239" t="s">
        <v>365</v>
      </c>
      <c r="RUO95" s="1239" t="s">
        <v>365</v>
      </c>
      <c r="RUP95" s="1239" t="s">
        <v>365</v>
      </c>
      <c r="RUQ95" s="1239" t="s">
        <v>365</v>
      </c>
      <c r="RUR95" s="1239" t="s">
        <v>365</v>
      </c>
      <c r="RUS95" s="1239" t="s">
        <v>365</v>
      </c>
      <c r="RUT95" s="1239" t="s">
        <v>365</v>
      </c>
      <c r="RUU95" s="1239" t="s">
        <v>365</v>
      </c>
      <c r="RUV95" s="1239" t="s">
        <v>365</v>
      </c>
      <c r="RUW95" s="1239" t="s">
        <v>365</v>
      </c>
      <c r="RUX95" s="1239" t="s">
        <v>365</v>
      </c>
      <c r="RUY95" s="1239" t="s">
        <v>365</v>
      </c>
      <c r="RUZ95" s="1239" t="s">
        <v>365</v>
      </c>
      <c r="RVA95" s="1239" t="s">
        <v>365</v>
      </c>
      <c r="RVB95" s="1239" t="s">
        <v>365</v>
      </c>
      <c r="RVC95" s="1239" t="s">
        <v>365</v>
      </c>
      <c r="RVD95" s="1239" t="s">
        <v>365</v>
      </c>
      <c r="RVE95" s="1239" t="s">
        <v>365</v>
      </c>
      <c r="RVF95" s="1239" t="s">
        <v>365</v>
      </c>
      <c r="RVG95" s="1239" t="s">
        <v>365</v>
      </c>
      <c r="RVH95" s="1239" t="s">
        <v>365</v>
      </c>
      <c r="RVI95" s="1239" t="s">
        <v>365</v>
      </c>
      <c r="RVJ95" s="1239" t="s">
        <v>365</v>
      </c>
      <c r="RVK95" s="1239" t="s">
        <v>365</v>
      </c>
      <c r="RVL95" s="1239" t="s">
        <v>365</v>
      </c>
      <c r="RVM95" s="1239" t="s">
        <v>365</v>
      </c>
      <c r="RVN95" s="1239" t="s">
        <v>365</v>
      </c>
      <c r="RVO95" s="1239" t="s">
        <v>365</v>
      </c>
      <c r="RVP95" s="1239" t="s">
        <v>365</v>
      </c>
      <c r="RVQ95" s="1239" t="s">
        <v>365</v>
      </c>
      <c r="RVR95" s="1239" t="s">
        <v>365</v>
      </c>
      <c r="RVS95" s="1239" t="s">
        <v>365</v>
      </c>
      <c r="RVT95" s="1239" t="s">
        <v>365</v>
      </c>
      <c r="RVU95" s="1239" t="s">
        <v>365</v>
      </c>
      <c r="RVV95" s="1239" t="s">
        <v>365</v>
      </c>
      <c r="RVW95" s="1239" t="s">
        <v>365</v>
      </c>
      <c r="RVX95" s="1239" t="s">
        <v>365</v>
      </c>
      <c r="RVY95" s="1239" t="s">
        <v>365</v>
      </c>
      <c r="RVZ95" s="1239" t="s">
        <v>365</v>
      </c>
      <c r="RWA95" s="1239" t="s">
        <v>365</v>
      </c>
      <c r="RWB95" s="1239" t="s">
        <v>365</v>
      </c>
      <c r="RWC95" s="1239" t="s">
        <v>365</v>
      </c>
      <c r="RWD95" s="1239" t="s">
        <v>365</v>
      </c>
      <c r="RWE95" s="1239" t="s">
        <v>365</v>
      </c>
      <c r="RWF95" s="1239" t="s">
        <v>365</v>
      </c>
      <c r="RWG95" s="1239" t="s">
        <v>365</v>
      </c>
      <c r="RWH95" s="1239" t="s">
        <v>365</v>
      </c>
      <c r="RWI95" s="1239" t="s">
        <v>365</v>
      </c>
      <c r="RWJ95" s="1239" t="s">
        <v>365</v>
      </c>
      <c r="RWK95" s="1239" t="s">
        <v>365</v>
      </c>
      <c r="RWL95" s="1239" t="s">
        <v>365</v>
      </c>
      <c r="RWM95" s="1239" t="s">
        <v>365</v>
      </c>
      <c r="RWN95" s="1239" t="s">
        <v>365</v>
      </c>
      <c r="RWO95" s="1239" t="s">
        <v>365</v>
      </c>
      <c r="RWP95" s="1239" t="s">
        <v>365</v>
      </c>
      <c r="RWQ95" s="1239" t="s">
        <v>365</v>
      </c>
      <c r="RWR95" s="1239" t="s">
        <v>365</v>
      </c>
      <c r="RWS95" s="1239" t="s">
        <v>365</v>
      </c>
      <c r="RWT95" s="1239" t="s">
        <v>365</v>
      </c>
      <c r="RWU95" s="1239" t="s">
        <v>365</v>
      </c>
      <c r="RWV95" s="1239" t="s">
        <v>365</v>
      </c>
      <c r="RWW95" s="1239" t="s">
        <v>365</v>
      </c>
      <c r="RWX95" s="1239" t="s">
        <v>365</v>
      </c>
      <c r="RWY95" s="1239" t="s">
        <v>365</v>
      </c>
      <c r="RWZ95" s="1239" t="s">
        <v>365</v>
      </c>
      <c r="RXA95" s="1239" t="s">
        <v>365</v>
      </c>
      <c r="RXB95" s="1239" t="s">
        <v>365</v>
      </c>
      <c r="RXC95" s="1239" t="s">
        <v>365</v>
      </c>
      <c r="RXD95" s="1239" t="s">
        <v>365</v>
      </c>
      <c r="RXE95" s="1239" t="s">
        <v>365</v>
      </c>
      <c r="RXF95" s="1239" t="s">
        <v>365</v>
      </c>
      <c r="RXG95" s="1239" t="s">
        <v>365</v>
      </c>
      <c r="RXH95" s="1239" t="s">
        <v>365</v>
      </c>
      <c r="RXI95" s="1239" t="s">
        <v>365</v>
      </c>
      <c r="RXJ95" s="1239" t="s">
        <v>365</v>
      </c>
      <c r="RXK95" s="1239" t="s">
        <v>365</v>
      </c>
      <c r="RXL95" s="1239" t="s">
        <v>365</v>
      </c>
      <c r="RXM95" s="1239" t="s">
        <v>365</v>
      </c>
      <c r="RXN95" s="1239" t="s">
        <v>365</v>
      </c>
      <c r="RXO95" s="1239" t="s">
        <v>365</v>
      </c>
      <c r="RXP95" s="1239" t="s">
        <v>365</v>
      </c>
      <c r="RXQ95" s="1239" t="s">
        <v>365</v>
      </c>
      <c r="RXR95" s="1239" t="s">
        <v>365</v>
      </c>
      <c r="RXS95" s="1239" t="s">
        <v>365</v>
      </c>
      <c r="RXT95" s="1239" t="s">
        <v>365</v>
      </c>
      <c r="RXU95" s="1239" t="s">
        <v>365</v>
      </c>
      <c r="RXV95" s="1239" t="s">
        <v>365</v>
      </c>
      <c r="RXW95" s="1239" t="s">
        <v>365</v>
      </c>
      <c r="RXX95" s="1239" t="s">
        <v>365</v>
      </c>
      <c r="RXY95" s="1239" t="s">
        <v>365</v>
      </c>
      <c r="RXZ95" s="1239" t="s">
        <v>365</v>
      </c>
      <c r="RYA95" s="1239" t="s">
        <v>365</v>
      </c>
      <c r="RYB95" s="1239" t="s">
        <v>365</v>
      </c>
      <c r="RYC95" s="1239" t="s">
        <v>365</v>
      </c>
      <c r="RYD95" s="1239" t="s">
        <v>365</v>
      </c>
      <c r="RYE95" s="1239" t="s">
        <v>365</v>
      </c>
      <c r="RYF95" s="1239" t="s">
        <v>365</v>
      </c>
      <c r="RYG95" s="1239" t="s">
        <v>365</v>
      </c>
      <c r="RYH95" s="1239" t="s">
        <v>365</v>
      </c>
      <c r="RYI95" s="1239" t="s">
        <v>365</v>
      </c>
      <c r="RYJ95" s="1239" t="s">
        <v>365</v>
      </c>
      <c r="RYK95" s="1239" t="s">
        <v>365</v>
      </c>
      <c r="RYL95" s="1239" t="s">
        <v>365</v>
      </c>
      <c r="RYM95" s="1239" t="s">
        <v>365</v>
      </c>
      <c r="RYN95" s="1239" t="s">
        <v>365</v>
      </c>
      <c r="RYO95" s="1239" t="s">
        <v>365</v>
      </c>
      <c r="RYP95" s="1239" t="s">
        <v>365</v>
      </c>
      <c r="RYQ95" s="1239" t="s">
        <v>365</v>
      </c>
      <c r="RYR95" s="1239" t="s">
        <v>365</v>
      </c>
      <c r="RYS95" s="1239" t="s">
        <v>365</v>
      </c>
      <c r="RYT95" s="1239" t="s">
        <v>365</v>
      </c>
      <c r="RYU95" s="1239" t="s">
        <v>365</v>
      </c>
      <c r="RYV95" s="1239" t="s">
        <v>365</v>
      </c>
      <c r="RYW95" s="1239" t="s">
        <v>365</v>
      </c>
      <c r="RYX95" s="1239" t="s">
        <v>365</v>
      </c>
      <c r="RYY95" s="1239" t="s">
        <v>365</v>
      </c>
      <c r="RYZ95" s="1239" t="s">
        <v>365</v>
      </c>
      <c r="RZA95" s="1239" t="s">
        <v>365</v>
      </c>
      <c r="RZB95" s="1239" t="s">
        <v>365</v>
      </c>
      <c r="RZC95" s="1239" t="s">
        <v>365</v>
      </c>
      <c r="RZD95" s="1239" t="s">
        <v>365</v>
      </c>
      <c r="RZE95" s="1239" t="s">
        <v>365</v>
      </c>
      <c r="RZF95" s="1239" t="s">
        <v>365</v>
      </c>
      <c r="RZG95" s="1239" t="s">
        <v>365</v>
      </c>
      <c r="RZH95" s="1239" t="s">
        <v>365</v>
      </c>
      <c r="RZI95" s="1239" t="s">
        <v>365</v>
      </c>
      <c r="RZJ95" s="1239" t="s">
        <v>365</v>
      </c>
      <c r="RZK95" s="1239" t="s">
        <v>365</v>
      </c>
      <c r="RZL95" s="1239" t="s">
        <v>365</v>
      </c>
      <c r="RZM95" s="1239" t="s">
        <v>365</v>
      </c>
      <c r="RZN95" s="1239" t="s">
        <v>365</v>
      </c>
      <c r="RZO95" s="1239" t="s">
        <v>365</v>
      </c>
      <c r="RZP95" s="1239" t="s">
        <v>365</v>
      </c>
      <c r="RZQ95" s="1239" t="s">
        <v>365</v>
      </c>
      <c r="RZR95" s="1239" t="s">
        <v>365</v>
      </c>
      <c r="RZS95" s="1239" t="s">
        <v>365</v>
      </c>
      <c r="RZT95" s="1239" t="s">
        <v>365</v>
      </c>
      <c r="RZU95" s="1239" t="s">
        <v>365</v>
      </c>
      <c r="RZV95" s="1239" t="s">
        <v>365</v>
      </c>
      <c r="RZW95" s="1239" t="s">
        <v>365</v>
      </c>
      <c r="RZX95" s="1239" t="s">
        <v>365</v>
      </c>
      <c r="RZY95" s="1239" t="s">
        <v>365</v>
      </c>
      <c r="RZZ95" s="1239" t="s">
        <v>365</v>
      </c>
      <c r="SAA95" s="1239" t="s">
        <v>365</v>
      </c>
      <c r="SAB95" s="1239" t="s">
        <v>365</v>
      </c>
      <c r="SAC95" s="1239" t="s">
        <v>365</v>
      </c>
      <c r="SAD95" s="1239" t="s">
        <v>365</v>
      </c>
      <c r="SAE95" s="1239" t="s">
        <v>365</v>
      </c>
      <c r="SAF95" s="1239" t="s">
        <v>365</v>
      </c>
      <c r="SAG95" s="1239" t="s">
        <v>365</v>
      </c>
      <c r="SAH95" s="1239" t="s">
        <v>365</v>
      </c>
      <c r="SAI95" s="1239" t="s">
        <v>365</v>
      </c>
      <c r="SAJ95" s="1239" t="s">
        <v>365</v>
      </c>
      <c r="SAK95" s="1239" t="s">
        <v>365</v>
      </c>
      <c r="SAL95" s="1239" t="s">
        <v>365</v>
      </c>
      <c r="SAM95" s="1239" t="s">
        <v>365</v>
      </c>
      <c r="SAN95" s="1239" t="s">
        <v>365</v>
      </c>
      <c r="SAO95" s="1239" t="s">
        <v>365</v>
      </c>
      <c r="SAP95" s="1239" t="s">
        <v>365</v>
      </c>
      <c r="SAQ95" s="1239" t="s">
        <v>365</v>
      </c>
      <c r="SAR95" s="1239" t="s">
        <v>365</v>
      </c>
      <c r="SAS95" s="1239" t="s">
        <v>365</v>
      </c>
      <c r="SAT95" s="1239" t="s">
        <v>365</v>
      </c>
      <c r="SAU95" s="1239" t="s">
        <v>365</v>
      </c>
      <c r="SAV95" s="1239" t="s">
        <v>365</v>
      </c>
      <c r="SAW95" s="1239" t="s">
        <v>365</v>
      </c>
      <c r="SAX95" s="1239" t="s">
        <v>365</v>
      </c>
      <c r="SAY95" s="1239" t="s">
        <v>365</v>
      </c>
      <c r="SAZ95" s="1239" t="s">
        <v>365</v>
      </c>
      <c r="SBA95" s="1239" t="s">
        <v>365</v>
      </c>
      <c r="SBB95" s="1239" t="s">
        <v>365</v>
      </c>
      <c r="SBC95" s="1239" t="s">
        <v>365</v>
      </c>
      <c r="SBD95" s="1239" t="s">
        <v>365</v>
      </c>
      <c r="SBE95" s="1239" t="s">
        <v>365</v>
      </c>
      <c r="SBF95" s="1239" t="s">
        <v>365</v>
      </c>
      <c r="SBG95" s="1239" t="s">
        <v>365</v>
      </c>
      <c r="SBH95" s="1239" t="s">
        <v>365</v>
      </c>
      <c r="SBI95" s="1239" t="s">
        <v>365</v>
      </c>
      <c r="SBJ95" s="1239" t="s">
        <v>365</v>
      </c>
      <c r="SBK95" s="1239" t="s">
        <v>365</v>
      </c>
      <c r="SBL95" s="1239" t="s">
        <v>365</v>
      </c>
      <c r="SBM95" s="1239" t="s">
        <v>365</v>
      </c>
      <c r="SBN95" s="1239" t="s">
        <v>365</v>
      </c>
      <c r="SBO95" s="1239" t="s">
        <v>365</v>
      </c>
      <c r="SBP95" s="1239" t="s">
        <v>365</v>
      </c>
      <c r="SBQ95" s="1239" t="s">
        <v>365</v>
      </c>
      <c r="SBR95" s="1239" t="s">
        <v>365</v>
      </c>
      <c r="SBS95" s="1239" t="s">
        <v>365</v>
      </c>
      <c r="SBT95" s="1239" t="s">
        <v>365</v>
      </c>
      <c r="SBU95" s="1239" t="s">
        <v>365</v>
      </c>
      <c r="SBV95" s="1239" t="s">
        <v>365</v>
      </c>
      <c r="SBW95" s="1239" t="s">
        <v>365</v>
      </c>
      <c r="SBX95" s="1239" t="s">
        <v>365</v>
      </c>
      <c r="SBY95" s="1239" t="s">
        <v>365</v>
      </c>
      <c r="SBZ95" s="1239" t="s">
        <v>365</v>
      </c>
      <c r="SCA95" s="1239" t="s">
        <v>365</v>
      </c>
      <c r="SCB95" s="1239" t="s">
        <v>365</v>
      </c>
      <c r="SCC95" s="1239" t="s">
        <v>365</v>
      </c>
      <c r="SCD95" s="1239" t="s">
        <v>365</v>
      </c>
      <c r="SCE95" s="1239" t="s">
        <v>365</v>
      </c>
      <c r="SCF95" s="1239" t="s">
        <v>365</v>
      </c>
      <c r="SCG95" s="1239" t="s">
        <v>365</v>
      </c>
      <c r="SCH95" s="1239" t="s">
        <v>365</v>
      </c>
      <c r="SCI95" s="1239" t="s">
        <v>365</v>
      </c>
      <c r="SCJ95" s="1239" t="s">
        <v>365</v>
      </c>
      <c r="SCK95" s="1239" t="s">
        <v>365</v>
      </c>
      <c r="SCL95" s="1239" t="s">
        <v>365</v>
      </c>
      <c r="SCM95" s="1239" t="s">
        <v>365</v>
      </c>
      <c r="SCN95" s="1239" t="s">
        <v>365</v>
      </c>
      <c r="SCO95" s="1239" t="s">
        <v>365</v>
      </c>
      <c r="SCP95" s="1239" t="s">
        <v>365</v>
      </c>
      <c r="SCQ95" s="1239" t="s">
        <v>365</v>
      </c>
      <c r="SCR95" s="1239" t="s">
        <v>365</v>
      </c>
      <c r="SCS95" s="1239" t="s">
        <v>365</v>
      </c>
      <c r="SCT95" s="1239" t="s">
        <v>365</v>
      </c>
      <c r="SCU95" s="1239" t="s">
        <v>365</v>
      </c>
      <c r="SCV95" s="1239" t="s">
        <v>365</v>
      </c>
      <c r="SCW95" s="1239" t="s">
        <v>365</v>
      </c>
      <c r="SCX95" s="1239" t="s">
        <v>365</v>
      </c>
      <c r="SCY95" s="1239" t="s">
        <v>365</v>
      </c>
      <c r="SCZ95" s="1239" t="s">
        <v>365</v>
      </c>
      <c r="SDA95" s="1239" t="s">
        <v>365</v>
      </c>
      <c r="SDB95" s="1239" t="s">
        <v>365</v>
      </c>
      <c r="SDC95" s="1239" t="s">
        <v>365</v>
      </c>
      <c r="SDD95" s="1239" t="s">
        <v>365</v>
      </c>
      <c r="SDE95" s="1239" t="s">
        <v>365</v>
      </c>
      <c r="SDF95" s="1239" t="s">
        <v>365</v>
      </c>
      <c r="SDG95" s="1239" t="s">
        <v>365</v>
      </c>
      <c r="SDH95" s="1239" t="s">
        <v>365</v>
      </c>
      <c r="SDI95" s="1239" t="s">
        <v>365</v>
      </c>
      <c r="SDJ95" s="1239" t="s">
        <v>365</v>
      </c>
      <c r="SDK95" s="1239" t="s">
        <v>365</v>
      </c>
      <c r="SDL95" s="1239" t="s">
        <v>365</v>
      </c>
      <c r="SDM95" s="1239" t="s">
        <v>365</v>
      </c>
      <c r="SDN95" s="1239" t="s">
        <v>365</v>
      </c>
      <c r="SDO95" s="1239" t="s">
        <v>365</v>
      </c>
      <c r="SDP95" s="1239" t="s">
        <v>365</v>
      </c>
      <c r="SDQ95" s="1239" t="s">
        <v>365</v>
      </c>
      <c r="SDR95" s="1239" t="s">
        <v>365</v>
      </c>
      <c r="SDS95" s="1239" t="s">
        <v>365</v>
      </c>
      <c r="SDT95" s="1239" t="s">
        <v>365</v>
      </c>
      <c r="SDU95" s="1239" t="s">
        <v>365</v>
      </c>
      <c r="SDV95" s="1239" t="s">
        <v>365</v>
      </c>
      <c r="SDW95" s="1239" t="s">
        <v>365</v>
      </c>
      <c r="SDX95" s="1239" t="s">
        <v>365</v>
      </c>
      <c r="SDY95" s="1239" t="s">
        <v>365</v>
      </c>
      <c r="SDZ95" s="1239" t="s">
        <v>365</v>
      </c>
      <c r="SEA95" s="1239" t="s">
        <v>365</v>
      </c>
      <c r="SEB95" s="1239" t="s">
        <v>365</v>
      </c>
      <c r="SEC95" s="1239" t="s">
        <v>365</v>
      </c>
      <c r="SED95" s="1239" t="s">
        <v>365</v>
      </c>
      <c r="SEE95" s="1239" t="s">
        <v>365</v>
      </c>
      <c r="SEF95" s="1239" t="s">
        <v>365</v>
      </c>
      <c r="SEG95" s="1239" t="s">
        <v>365</v>
      </c>
      <c r="SEH95" s="1239" t="s">
        <v>365</v>
      </c>
      <c r="SEI95" s="1239" t="s">
        <v>365</v>
      </c>
      <c r="SEJ95" s="1239" t="s">
        <v>365</v>
      </c>
      <c r="SEK95" s="1239" t="s">
        <v>365</v>
      </c>
      <c r="SEL95" s="1239" t="s">
        <v>365</v>
      </c>
      <c r="SEM95" s="1239" t="s">
        <v>365</v>
      </c>
      <c r="SEN95" s="1239" t="s">
        <v>365</v>
      </c>
      <c r="SEO95" s="1239" t="s">
        <v>365</v>
      </c>
      <c r="SEP95" s="1239" t="s">
        <v>365</v>
      </c>
      <c r="SEQ95" s="1239" t="s">
        <v>365</v>
      </c>
      <c r="SER95" s="1239" t="s">
        <v>365</v>
      </c>
      <c r="SES95" s="1239" t="s">
        <v>365</v>
      </c>
      <c r="SET95" s="1239" t="s">
        <v>365</v>
      </c>
      <c r="SEU95" s="1239" t="s">
        <v>365</v>
      </c>
      <c r="SEV95" s="1239" t="s">
        <v>365</v>
      </c>
      <c r="SEW95" s="1239" t="s">
        <v>365</v>
      </c>
      <c r="SEX95" s="1239" t="s">
        <v>365</v>
      </c>
      <c r="SEY95" s="1239" t="s">
        <v>365</v>
      </c>
      <c r="SEZ95" s="1239" t="s">
        <v>365</v>
      </c>
      <c r="SFA95" s="1239" t="s">
        <v>365</v>
      </c>
      <c r="SFB95" s="1239" t="s">
        <v>365</v>
      </c>
      <c r="SFC95" s="1239" t="s">
        <v>365</v>
      </c>
      <c r="SFD95" s="1239" t="s">
        <v>365</v>
      </c>
      <c r="SFE95" s="1239" t="s">
        <v>365</v>
      </c>
      <c r="SFF95" s="1239" t="s">
        <v>365</v>
      </c>
      <c r="SFG95" s="1239" t="s">
        <v>365</v>
      </c>
      <c r="SFH95" s="1239" t="s">
        <v>365</v>
      </c>
      <c r="SFI95" s="1239" t="s">
        <v>365</v>
      </c>
      <c r="SFJ95" s="1239" t="s">
        <v>365</v>
      </c>
      <c r="SFK95" s="1239" t="s">
        <v>365</v>
      </c>
      <c r="SFL95" s="1239" t="s">
        <v>365</v>
      </c>
      <c r="SFM95" s="1239" t="s">
        <v>365</v>
      </c>
      <c r="SFN95" s="1239" t="s">
        <v>365</v>
      </c>
      <c r="SFO95" s="1239" t="s">
        <v>365</v>
      </c>
      <c r="SFP95" s="1239" t="s">
        <v>365</v>
      </c>
      <c r="SFQ95" s="1239" t="s">
        <v>365</v>
      </c>
      <c r="SFR95" s="1239" t="s">
        <v>365</v>
      </c>
      <c r="SFS95" s="1239" t="s">
        <v>365</v>
      </c>
      <c r="SFT95" s="1239" t="s">
        <v>365</v>
      </c>
      <c r="SFU95" s="1239" t="s">
        <v>365</v>
      </c>
      <c r="SFV95" s="1239" t="s">
        <v>365</v>
      </c>
      <c r="SFW95" s="1239" t="s">
        <v>365</v>
      </c>
      <c r="SFX95" s="1239" t="s">
        <v>365</v>
      </c>
      <c r="SFY95" s="1239" t="s">
        <v>365</v>
      </c>
      <c r="SFZ95" s="1239" t="s">
        <v>365</v>
      </c>
      <c r="SGA95" s="1239" t="s">
        <v>365</v>
      </c>
      <c r="SGB95" s="1239" t="s">
        <v>365</v>
      </c>
      <c r="SGC95" s="1239" t="s">
        <v>365</v>
      </c>
      <c r="SGD95" s="1239" t="s">
        <v>365</v>
      </c>
      <c r="SGE95" s="1239" t="s">
        <v>365</v>
      </c>
      <c r="SGF95" s="1239" t="s">
        <v>365</v>
      </c>
      <c r="SGG95" s="1239" t="s">
        <v>365</v>
      </c>
      <c r="SGH95" s="1239" t="s">
        <v>365</v>
      </c>
      <c r="SGI95" s="1239" t="s">
        <v>365</v>
      </c>
      <c r="SGJ95" s="1239" t="s">
        <v>365</v>
      </c>
      <c r="SGK95" s="1239" t="s">
        <v>365</v>
      </c>
      <c r="SGL95" s="1239" t="s">
        <v>365</v>
      </c>
      <c r="SGM95" s="1239" t="s">
        <v>365</v>
      </c>
      <c r="SGN95" s="1239" t="s">
        <v>365</v>
      </c>
      <c r="SGO95" s="1239" t="s">
        <v>365</v>
      </c>
      <c r="SGP95" s="1239" t="s">
        <v>365</v>
      </c>
      <c r="SGQ95" s="1239" t="s">
        <v>365</v>
      </c>
      <c r="SGR95" s="1239" t="s">
        <v>365</v>
      </c>
      <c r="SGS95" s="1239" t="s">
        <v>365</v>
      </c>
      <c r="SGT95" s="1239" t="s">
        <v>365</v>
      </c>
      <c r="SGU95" s="1239" t="s">
        <v>365</v>
      </c>
      <c r="SGV95" s="1239" t="s">
        <v>365</v>
      </c>
      <c r="SGW95" s="1239" t="s">
        <v>365</v>
      </c>
      <c r="SGX95" s="1239" t="s">
        <v>365</v>
      </c>
      <c r="SGY95" s="1239" t="s">
        <v>365</v>
      </c>
      <c r="SGZ95" s="1239" t="s">
        <v>365</v>
      </c>
      <c r="SHA95" s="1239" t="s">
        <v>365</v>
      </c>
      <c r="SHB95" s="1239" t="s">
        <v>365</v>
      </c>
      <c r="SHC95" s="1239" t="s">
        <v>365</v>
      </c>
      <c r="SHD95" s="1239" t="s">
        <v>365</v>
      </c>
      <c r="SHE95" s="1239" t="s">
        <v>365</v>
      </c>
      <c r="SHF95" s="1239" t="s">
        <v>365</v>
      </c>
      <c r="SHG95" s="1239" t="s">
        <v>365</v>
      </c>
      <c r="SHH95" s="1239" t="s">
        <v>365</v>
      </c>
      <c r="SHI95" s="1239" t="s">
        <v>365</v>
      </c>
      <c r="SHJ95" s="1239" t="s">
        <v>365</v>
      </c>
      <c r="SHK95" s="1239" t="s">
        <v>365</v>
      </c>
      <c r="SHL95" s="1239" t="s">
        <v>365</v>
      </c>
      <c r="SHM95" s="1239" t="s">
        <v>365</v>
      </c>
      <c r="SHN95" s="1239" t="s">
        <v>365</v>
      </c>
      <c r="SHO95" s="1239" t="s">
        <v>365</v>
      </c>
      <c r="SHP95" s="1239" t="s">
        <v>365</v>
      </c>
      <c r="SHQ95" s="1239" t="s">
        <v>365</v>
      </c>
      <c r="SHR95" s="1239" t="s">
        <v>365</v>
      </c>
      <c r="SHS95" s="1239" t="s">
        <v>365</v>
      </c>
      <c r="SHT95" s="1239" t="s">
        <v>365</v>
      </c>
      <c r="SHU95" s="1239" t="s">
        <v>365</v>
      </c>
      <c r="SHV95" s="1239" t="s">
        <v>365</v>
      </c>
      <c r="SHW95" s="1239" t="s">
        <v>365</v>
      </c>
      <c r="SHX95" s="1239" t="s">
        <v>365</v>
      </c>
      <c r="SHY95" s="1239" t="s">
        <v>365</v>
      </c>
      <c r="SHZ95" s="1239" t="s">
        <v>365</v>
      </c>
      <c r="SIA95" s="1239" t="s">
        <v>365</v>
      </c>
      <c r="SIB95" s="1239" t="s">
        <v>365</v>
      </c>
      <c r="SIC95" s="1239" t="s">
        <v>365</v>
      </c>
      <c r="SID95" s="1239" t="s">
        <v>365</v>
      </c>
      <c r="SIE95" s="1239" t="s">
        <v>365</v>
      </c>
      <c r="SIF95" s="1239" t="s">
        <v>365</v>
      </c>
      <c r="SIG95" s="1239" t="s">
        <v>365</v>
      </c>
      <c r="SIH95" s="1239" t="s">
        <v>365</v>
      </c>
      <c r="SII95" s="1239" t="s">
        <v>365</v>
      </c>
      <c r="SIJ95" s="1239" t="s">
        <v>365</v>
      </c>
      <c r="SIK95" s="1239" t="s">
        <v>365</v>
      </c>
      <c r="SIL95" s="1239" t="s">
        <v>365</v>
      </c>
      <c r="SIM95" s="1239" t="s">
        <v>365</v>
      </c>
      <c r="SIN95" s="1239" t="s">
        <v>365</v>
      </c>
      <c r="SIO95" s="1239" t="s">
        <v>365</v>
      </c>
      <c r="SIP95" s="1239" t="s">
        <v>365</v>
      </c>
      <c r="SIQ95" s="1239" t="s">
        <v>365</v>
      </c>
      <c r="SIR95" s="1239" t="s">
        <v>365</v>
      </c>
      <c r="SIS95" s="1239" t="s">
        <v>365</v>
      </c>
      <c r="SIT95" s="1239" t="s">
        <v>365</v>
      </c>
      <c r="SIU95" s="1239" t="s">
        <v>365</v>
      </c>
      <c r="SIV95" s="1239" t="s">
        <v>365</v>
      </c>
      <c r="SIW95" s="1239" t="s">
        <v>365</v>
      </c>
      <c r="SIX95" s="1239" t="s">
        <v>365</v>
      </c>
      <c r="SIY95" s="1239" t="s">
        <v>365</v>
      </c>
      <c r="SIZ95" s="1239" t="s">
        <v>365</v>
      </c>
      <c r="SJA95" s="1239" t="s">
        <v>365</v>
      </c>
      <c r="SJB95" s="1239" t="s">
        <v>365</v>
      </c>
      <c r="SJC95" s="1239" t="s">
        <v>365</v>
      </c>
      <c r="SJD95" s="1239" t="s">
        <v>365</v>
      </c>
      <c r="SJE95" s="1239" t="s">
        <v>365</v>
      </c>
      <c r="SJF95" s="1239" t="s">
        <v>365</v>
      </c>
      <c r="SJG95" s="1239" t="s">
        <v>365</v>
      </c>
      <c r="SJH95" s="1239" t="s">
        <v>365</v>
      </c>
      <c r="SJI95" s="1239" t="s">
        <v>365</v>
      </c>
      <c r="SJJ95" s="1239" t="s">
        <v>365</v>
      </c>
      <c r="SJK95" s="1239" t="s">
        <v>365</v>
      </c>
      <c r="SJL95" s="1239" t="s">
        <v>365</v>
      </c>
      <c r="SJM95" s="1239" t="s">
        <v>365</v>
      </c>
      <c r="SJN95" s="1239" t="s">
        <v>365</v>
      </c>
      <c r="SJO95" s="1239" t="s">
        <v>365</v>
      </c>
      <c r="SJP95" s="1239" t="s">
        <v>365</v>
      </c>
      <c r="SJQ95" s="1239" t="s">
        <v>365</v>
      </c>
      <c r="SJR95" s="1239" t="s">
        <v>365</v>
      </c>
      <c r="SJS95" s="1239" t="s">
        <v>365</v>
      </c>
      <c r="SJT95" s="1239" t="s">
        <v>365</v>
      </c>
      <c r="SJU95" s="1239" t="s">
        <v>365</v>
      </c>
      <c r="SJV95" s="1239" t="s">
        <v>365</v>
      </c>
      <c r="SJW95" s="1239" t="s">
        <v>365</v>
      </c>
      <c r="SJX95" s="1239" t="s">
        <v>365</v>
      </c>
      <c r="SJY95" s="1239" t="s">
        <v>365</v>
      </c>
      <c r="SJZ95" s="1239" t="s">
        <v>365</v>
      </c>
      <c r="SKA95" s="1239" t="s">
        <v>365</v>
      </c>
      <c r="SKB95" s="1239" t="s">
        <v>365</v>
      </c>
      <c r="SKC95" s="1239" t="s">
        <v>365</v>
      </c>
      <c r="SKD95" s="1239" t="s">
        <v>365</v>
      </c>
      <c r="SKE95" s="1239" t="s">
        <v>365</v>
      </c>
      <c r="SKF95" s="1239" t="s">
        <v>365</v>
      </c>
      <c r="SKG95" s="1239" t="s">
        <v>365</v>
      </c>
      <c r="SKH95" s="1239" t="s">
        <v>365</v>
      </c>
      <c r="SKI95" s="1239" t="s">
        <v>365</v>
      </c>
      <c r="SKJ95" s="1239" t="s">
        <v>365</v>
      </c>
      <c r="SKK95" s="1239" t="s">
        <v>365</v>
      </c>
      <c r="SKL95" s="1239" t="s">
        <v>365</v>
      </c>
      <c r="SKM95" s="1239" t="s">
        <v>365</v>
      </c>
      <c r="SKN95" s="1239" t="s">
        <v>365</v>
      </c>
      <c r="SKO95" s="1239" t="s">
        <v>365</v>
      </c>
      <c r="SKP95" s="1239" t="s">
        <v>365</v>
      </c>
      <c r="SKQ95" s="1239" t="s">
        <v>365</v>
      </c>
      <c r="SKR95" s="1239" t="s">
        <v>365</v>
      </c>
      <c r="SKS95" s="1239" t="s">
        <v>365</v>
      </c>
      <c r="SKT95" s="1239" t="s">
        <v>365</v>
      </c>
      <c r="SKU95" s="1239" t="s">
        <v>365</v>
      </c>
      <c r="SKV95" s="1239" t="s">
        <v>365</v>
      </c>
      <c r="SKW95" s="1239" t="s">
        <v>365</v>
      </c>
      <c r="SKX95" s="1239" t="s">
        <v>365</v>
      </c>
      <c r="SKY95" s="1239" t="s">
        <v>365</v>
      </c>
      <c r="SKZ95" s="1239" t="s">
        <v>365</v>
      </c>
      <c r="SLA95" s="1239" t="s">
        <v>365</v>
      </c>
      <c r="SLB95" s="1239" t="s">
        <v>365</v>
      </c>
      <c r="SLC95" s="1239" t="s">
        <v>365</v>
      </c>
      <c r="SLD95" s="1239" t="s">
        <v>365</v>
      </c>
      <c r="SLE95" s="1239" t="s">
        <v>365</v>
      </c>
      <c r="SLF95" s="1239" t="s">
        <v>365</v>
      </c>
      <c r="SLG95" s="1239" t="s">
        <v>365</v>
      </c>
      <c r="SLH95" s="1239" t="s">
        <v>365</v>
      </c>
      <c r="SLI95" s="1239" t="s">
        <v>365</v>
      </c>
      <c r="SLJ95" s="1239" t="s">
        <v>365</v>
      </c>
      <c r="SLK95" s="1239" t="s">
        <v>365</v>
      </c>
      <c r="SLL95" s="1239" t="s">
        <v>365</v>
      </c>
      <c r="SLM95" s="1239" t="s">
        <v>365</v>
      </c>
      <c r="SLN95" s="1239" t="s">
        <v>365</v>
      </c>
      <c r="SLO95" s="1239" t="s">
        <v>365</v>
      </c>
      <c r="SLP95" s="1239" t="s">
        <v>365</v>
      </c>
      <c r="SLQ95" s="1239" t="s">
        <v>365</v>
      </c>
      <c r="SLR95" s="1239" t="s">
        <v>365</v>
      </c>
      <c r="SLS95" s="1239" t="s">
        <v>365</v>
      </c>
      <c r="SLT95" s="1239" t="s">
        <v>365</v>
      </c>
      <c r="SLU95" s="1239" t="s">
        <v>365</v>
      </c>
      <c r="SLV95" s="1239" t="s">
        <v>365</v>
      </c>
      <c r="SLW95" s="1239" t="s">
        <v>365</v>
      </c>
      <c r="SLX95" s="1239" t="s">
        <v>365</v>
      </c>
      <c r="SLY95" s="1239" t="s">
        <v>365</v>
      </c>
      <c r="SLZ95" s="1239" t="s">
        <v>365</v>
      </c>
      <c r="SMA95" s="1239" t="s">
        <v>365</v>
      </c>
      <c r="SMB95" s="1239" t="s">
        <v>365</v>
      </c>
      <c r="SMC95" s="1239" t="s">
        <v>365</v>
      </c>
      <c r="SMD95" s="1239" t="s">
        <v>365</v>
      </c>
      <c r="SME95" s="1239" t="s">
        <v>365</v>
      </c>
      <c r="SMF95" s="1239" t="s">
        <v>365</v>
      </c>
      <c r="SMG95" s="1239" t="s">
        <v>365</v>
      </c>
      <c r="SMH95" s="1239" t="s">
        <v>365</v>
      </c>
      <c r="SMI95" s="1239" t="s">
        <v>365</v>
      </c>
      <c r="SMJ95" s="1239" t="s">
        <v>365</v>
      </c>
      <c r="SMK95" s="1239" t="s">
        <v>365</v>
      </c>
      <c r="SML95" s="1239" t="s">
        <v>365</v>
      </c>
      <c r="SMM95" s="1239" t="s">
        <v>365</v>
      </c>
      <c r="SMN95" s="1239" t="s">
        <v>365</v>
      </c>
      <c r="SMO95" s="1239" t="s">
        <v>365</v>
      </c>
      <c r="SMP95" s="1239" t="s">
        <v>365</v>
      </c>
      <c r="SMQ95" s="1239" t="s">
        <v>365</v>
      </c>
      <c r="SMR95" s="1239" t="s">
        <v>365</v>
      </c>
      <c r="SMS95" s="1239" t="s">
        <v>365</v>
      </c>
      <c r="SMT95" s="1239" t="s">
        <v>365</v>
      </c>
      <c r="SMU95" s="1239" t="s">
        <v>365</v>
      </c>
      <c r="SMV95" s="1239" t="s">
        <v>365</v>
      </c>
      <c r="SMW95" s="1239" t="s">
        <v>365</v>
      </c>
      <c r="SMX95" s="1239" t="s">
        <v>365</v>
      </c>
      <c r="SMY95" s="1239" t="s">
        <v>365</v>
      </c>
      <c r="SMZ95" s="1239" t="s">
        <v>365</v>
      </c>
      <c r="SNA95" s="1239" t="s">
        <v>365</v>
      </c>
      <c r="SNB95" s="1239" t="s">
        <v>365</v>
      </c>
      <c r="SNC95" s="1239" t="s">
        <v>365</v>
      </c>
      <c r="SND95" s="1239" t="s">
        <v>365</v>
      </c>
      <c r="SNE95" s="1239" t="s">
        <v>365</v>
      </c>
      <c r="SNF95" s="1239" t="s">
        <v>365</v>
      </c>
      <c r="SNG95" s="1239" t="s">
        <v>365</v>
      </c>
      <c r="SNH95" s="1239" t="s">
        <v>365</v>
      </c>
      <c r="SNI95" s="1239" t="s">
        <v>365</v>
      </c>
      <c r="SNJ95" s="1239" t="s">
        <v>365</v>
      </c>
      <c r="SNK95" s="1239" t="s">
        <v>365</v>
      </c>
      <c r="SNL95" s="1239" t="s">
        <v>365</v>
      </c>
      <c r="SNM95" s="1239" t="s">
        <v>365</v>
      </c>
      <c r="SNN95" s="1239" t="s">
        <v>365</v>
      </c>
      <c r="SNO95" s="1239" t="s">
        <v>365</v>
      </c>
      <c r="SNP95" s="1239" t="s">
        <v>365</v>
      </c>
      <c r="SNQ95" s="1239" t="s">
        <v>365</v>
      </c>
      <c r="SNR95" s="1239" t="s">
        <v>365</v>
      </c>
      <c r="SNS95" s="1239" t="s">
        <v>365</v>
      </c>
      <c r="SNT95" s="1239" t="s">
        <v>365</v>
      </c>
      <c r="SNU95" s="1239" t="s">
        <v>365</v>
      </c>
      <c r="SNV95" s="1239" t="s">
        <v>365</v>
      </c>
      <c r="SNW95" s="1239" t="s">
        <v>365</v>
      </c>
      <c r="SNX95" s="1239" t="s">
        <v>365</v>
      </c>
      <c r="SNY95" s="1239" t="s">
        <v>365</v>
      </c>
      <c r="SNZ95" s="1239" t="s">
        <v>365</v>
      </c>
      <c r="SOA95" s="1239" t="s">
        <v>365</v>
      </c>
      <c r="SOB95" s="1239" t="s">
        <v>365</v>
      </c>
      <c r="SOC95" s="1239" t="s">
        <v>365</v>
      </c>
      <c r="SOD95" s="1239" t="s">
        <v>365</v>
      </c>
      <c r="SOE95" s="1239" t="s">
        <v>365</v>
      </c>
      <c r="SOF95" s="1239" t="s">
        <v>365</v>
      </c>
      <c r="SOG95" s="1239" t="s">
        <v>365</v>
      </c>
      <c r="SOH95" s="1239" t="s">
        <v>365</v>
      </c>
      <c r="SOI95" s="1239" t="s">
        <v>365</v>
      </c>
      <c r="SOJ95" s="1239" t="s">
        <v>365</v>
      </c>
      <c r="SOK95" s="1239" t="s">
        <v>365</v>
      </c>
      <c r="SOL95" s="1239" t="s">
        <v>365</v>
      </c>
      <c r="SOM95" s="1239" t="s">
        <v>365</v>
      </c>
      <c r="SON95" s="1239" t="s">
        <v>365</v>
      </c>
      <c r="SOO95" s="1239" t="s">
        <v>365</v>
      </c>
      <c r="SOP95" s="1239" t="s">
        <v>365</v>
      </c>
      <c r="SOQ95" s="1239" t="s">
        <v>365</v>
      </c>
      <c r="SOR95" s="1239" t="s">
        <v>365</v>
      </c>
      <c r="SOS95" s="1239" t="s">
        <v>365</v>
      </c>
      <c r="SOT95" s="1239" t="s">
        <v>365</v>
      </c>
      <c r="SOU95" s="1239" t="s">
        <v>365</v>
      </c>
      <c r="SOV95" s="1239" t="s">
        <v>365</v>
      </c>
      <c r="SOW95" s="1239" t="s">
        <v>365</v>
      </c>
      <c r="SOX95" s="1239" t="s">
        <v>365</v>
      </c>
      <c r="SOY95" s="1239" t="s">
        <v>365</v>
      </c>
      <c r="SOZ95" s="1239" t="s">
        <v>365</v>
      </c>
      <c r="SPA95" s="1239" t="s">
        <v>365</v>
      </c>
      <c r="SPB95" s="1239" t="s">
        <v>365</v>
      </c>
      <c r="SPC95" s="1239" t="s">
        <v>365</v>
      </c>
      <c r="SPD95" s="1239" t="s">
        <v>365</v>
      </c>
      <c r="SPE95" s="1239" t="s">
        <v>365</v>
      </c>
      <c r="SPF95" s="1239" t="s">
        <v>365</v>
      </c>
      <c r="SPG95" s="1239" t="s">
        <v>365</v>
      </c>
      <c r="SPH95" s="1239" t="s">
        <v>365</v>
      </c>
      <c r="SPI95" s="1239" t="s">
        <v>365</v>
      </c>
      <c r="SPJ95" s="1239" t="s">
        <v>365</v>
      </c>
      <c r="SPK95" s="1239" t="s">
        <v>365</v>
      </c>
      <c r="SPL95" s="1239" t="s">
        <v>365</v>
      </c>
      <c r="SPM95" s="1239" t="s">
        <v>365</v>
      </c>
      <c r="SPN95" s="1239" t="s">
        <v>365</v>
      </c>
      <c r="SPO95" s="1239" t="s">
        <v>365</v>
      </c>
      <c r="SPP95" s="1239" t="s">
        <v>365</v>
      </c>
      <c r="SPQ95" s="1239" t="s">
        <v>365</v>
      </c>
      <c r="SPR95" s="1239" t="s">
        <v>365</v>
      </c>
      <c r="SPS95" s="1239" t="s">
        <v>365</v>
      </c>
      <c r="SPT95" s="1239" t="s">
        <v>365</v>
      </c>
      <c r="SPU95" s="1239" t="s">
        <v>365</v>
      </c>
      <c r="SPV95" s="1239" t="s">
        <v>365</v>
      </c>
      <c r="SPW95" s="1239" t="s">
        <v>365</v>
      </c>
      <c r="SPX95" s="1239" t="s">
        <v>365</v>
      </c>
      <c r="SPY95" s="1239" t="s">
        <v>365</v>
      </c>
      <c r="SPZ95" s="1239" t="s">
        <v>365</v>
      </c>
      <c r="SQA95" s="1239" t="s">
        <v>365</v>
      </c>
      <c r="SQB95" s="1239" t="s">
        <v>365</v>
      </c>
      <c r="SQC95" s="1239" t="s">
        <v>365</v>
      </c>
      <c r="SQD95" s="1239" t="s">
        <v>365</v>
      </c>
      <c r="SQE95" s="1239" t="s">
        <v>365</v>
      </c>
      <c r="SQF95" s="1239" t="s">
        <v>365</v>
      </c>
      <c r="SQG95" s="1239" t="s">
        <v>365</v>
      </c>
      <c r="SQH95" s="1239" t="s">
        <v>365</v>
      </c>
      <c r="SQI95" s="1239" t="s">
        <v>365</v>
      </c>
      <c r="SQJ95" s="1239" t="s">
        <v>365</v>
      </c>
      <c r="SQK95" s="1239" t="s">
        <v>365</v>
      </c>
      <c r="SQL95" s="1239" t="s">
        <v>365</v>
      </c>
      <c r="SQM95" s="1239" t="s">
        <v>365</v>
      </c>
      <c r="SQN95" s="1239" t="s">
        <v>365</v>
      </c>
      <c r="SQO95" s="1239" t="s">
        <v>365</v>
      </c>
      <c r="SQP95" s="1239" t="s">
        <v>365</v>
      </c>
      <c r="SQQ95" s="1239" t="s">
        <v>365</v>
      </c>
      <c r="SQR95" s="1239" t="s">
        <v>365</v>
      </c>
      <c r="SQS95" s="1239" t="s">
        <v>365</v>
      </c>
      <c r="SQT95" s="1239" t="s">
        <v>365</v>
      </c>
      <c r="SQU95" s="1239" t="s">
        <v>365</v>
      </c>
      <c r="SQV95" s="1239" t="s">
        <v>365</v>
      </c>
      <c r="SQW95" s="1239" t="s">
        <v>365</v>
      </c>
      <c r="SQX95" s="1239" t="s">
        <v>365</v>
      </c>
      <c r="SQY95" s="1239" t="s">
        <v>365</v>
      </c>
      <c r="SQZ95" s="1239" t="s">
        <v>365</v>
      </c>
      <c r="SRA95" s="1239" t="s">
        <v>365</v>
      </c>
      <c r="SRB95" s="1239" t="s">
        <v>365</v>
      </c>
      <c r="SRC95" s="1239" t="s">
        <v>365</v>
      </c>
      <c r="SRD95" s="1239" t="s">
        <v>365</v>
      </c>
      <c r="SRE95" s="1239" t="s">
        <v>365</v>
      </c>
      <c r="SRF95" s="1239" t="s">
        <v>365</v>
      </c>
      <c r="SRG95" s="1239" t="s">
        <v>365</v>
      </c>
      <c r="SRH95" s="1239" t="s">
        <v>365</v>
      </c>
      <c r="SRI95" s="1239" t="s">
        <v>365</v>
      </c>
      <c r="SRJ95" s="1239" t="s">
        <v>365</v>
      </c>
      <c r="SRK95" s="1239" t="s">
        <v>365</v>
      </c>
      <c r="SRL95" s="1239" t="s">
        <v>365</v>
      </c>
      <c r="SRM95" s="1239" t="s">
        <v>365</v>
      </c>
      <c r="SRN95" s="1239" t="s">
        <v>365</v>
      </c>
      <c r="SRO95" s="1239" t="s">
        <v>365</v>
      </c>
      <c r="SRP95" s="1239" t="s">
        <v>365</v>
      </c>
      <c r="SRQ95" s="1239" t="s">
        <v>365</v>
      </c>
      <c r="SRR95" s="1239" t="s">
        <v>365</v>
      </c>
      <c r="SRS95" s="1239" t="s">
        <v>365</v>
      </c>
      <c r="SRT95" s="1239" t="s">
        <v>365</v>
      </c>
      <c r="SRU95" s="1239" t="s">
        <v>365</v>
      </c>
      <c r="SRV95" s="1239" t="s">
        <v>365</v>
      </c>
      <c r="SRW95" s="1239" t="s">
        <v>365</v>
      </c>
      <c r="SRX95" s="1239" t="s">
        <v>365</v>
      </c>
      <c r="SRY95" s="1239" t="s">
        <v>365</v>
      </c>
      <c r="SRZ95" s="1239" t="s">
        <v>365</v>
      </c>
      <c r="SSA95" s="1239" t="s">
        <v>365</v>
      </c>
      <c r="SSB95" s="1239" t="s">
        <v>365</v>
      </c>
      <c r="SSC95" s="1239" t="s">
        <v>365</v>
      </c>
      <c r="SSD95" s="1239" t="s">
        <v>365</v>
      </c>
      <c r="SSE95" s="1239" t="s">
        <v>365</v>
      </c>
      <c r="SSF95" s="1239" t="s">
        <v>365</v>
      </c>
      <c r="SSG95" s="1239" t="s">
        <v>365</v>
      </c>
      <c r="SSH95" s="1239" t="s">
        <v>365</v>
      </c>
      <c r="SSI95" s="1239" t="s">
        <v>365</v>
      </c>
      <c r="SSJ95" s="1239" t="s">
        <v>365</v>
      </c>
      <c r="SSK95" s="1239" t="s">
        <v>365</v>
      </c>
      <c r="SSL95" s="1239" t="s">
        <v>365</v>
      </c>
      <c r="SSM95" s="1239" t="s">
        <v>365</v>
      </c>
      <c r="SSN95" s="1239" t="s">
        <v>365</v>
      </c>
      <c r="SSO95" s="1239" t="s">
        <v>365</v>
      </c>
      <c r="SSP95" s="1239" t="s">
        <v>365</v>
      </c>
      <c r="SSQ95" s="1239" t="s">
        <v>365</v>
      </c>
      <c r="SSR95" s="1239" t="s">
        <v>365</v>
      </c>
      <c r="SSS95" s="1239" t="s">
        <v>365</v>
      </c>
      <c r="SST95" s="1239" t="s">
        <v>365</v>
      </c>
      <c r="SSU95" s="1239" t="s">
        <v>365</v>
      </c>
      <c r="SSV95" s="1239" t="s">
        <v>365</v>
      </c>
      <c r="SSW95" s="1239" t="s">
        <v>365</v>
      </c>
      <c r="SSX95" s="1239" t="s">
        <v>365</v>
      </c>
      <c r="SSY95" s="1239" t="s">
        <v>365</v>
      </c>
      <c r="SSZ95" s="1239" t="s">
        <v>365</v>
      </c>
      <c r="STA95" s="1239" t="s">
        <v>365</v>
      </c>
      <c r="STB95" s="1239" t="s">
        <v>365</v>
      </c>
      <c r="STC95" s="1239" t="s">
        <v>365</v>
      </c>
      <c r="STD95" s="1239" t="s">
        <v>365</v>
      </c>
      <c r="STE95" s="1239" t="s">
        <v>365</v>
      </c>
      <c r="STF95" s="1239" t="s">
        <v>365</v>
      </c>
      <c r="STG95" s="1239" t="s">
        <v>365</v>
      </c>
      <c r="STH95" s="1239" t="s">
        <v>365</v>
      </c>
      <c r="STI95" s="1239" t="s">
        <v>365</v>
      </c>
      <c r="STJ95" s="1239" t="s">
        <v>365</v>
      </c>
      <c r="STK95" s="1239" t="s">
        <v>365</v>
      </c>
      <c r="STL95" s="1239" t="s">
        <v>365</v>
      </c>
      <c r="STM95" s="1239" t="s">
        <v>365</v>
      </c>
      <c r="STN95" s="1239" t="s">
        <v>365</v>
      </c>
      <c r="STO95" s="1239" t="s">
        <v>365</v>
      </c>
      <c r="STP95" s="1239" t="s">
        <v>365</v>
      </c>
      <c r="STQ95" s="1239" t="s">
        <v>365</v>
      </c>
      <c r="STR95" s="1239" t="s">
        <v>365</v>
      </c>
      <c r="STS95" s="1239" t="s">
        <v>365</v>
      </c>
      <c r="STT95" s="1239" t="s">
        <v>365</v>
      </c>
      <c r="STU95" s="1239" t="s">
        <v>365</v>
      </c>
      <c r="STV95" s="1239" t="s">
        <v>365</v>
      </c>
      <c r="STW95" s="1239" t="s">
        <v>365</v>
      </c>
      <c r="STX95" s="1239" t="s">
        <v>365</v>
      </c>
      <c r="STY95" s="1239" t="s">
        <v>365</v>
      </c>
      <c r="STZ95" s="1239" t="s">
        <v>365</v>
      </c>
      <c r="SUA95" s="1239" t="s">
        <v>365</v>
      </c>
      <c r="SUB95" s="1239" t="s">
        <v>365</v>
      </c>
      <c r="SUC95" s="1239" t="s">
        <v>365</v>
      </c>
      <c r="SUD95" s="1239" t="s">
        <v>365</v>
      </c>
      <c r="SUE95" s="1239" t="s">
        <v>365</v>
      </c>
      <c r="SUF95" s="1239" t="s">
        <v>365</v>
      </c>
      <c r="SUG95" s="1239" t="s">
        <v>365</v>
      </c>
      <c r="SUH95" s="1239" t="s">
        <v>365</v>
      </c>
      <c r="SUI95" s="1239" t="s">
        <v>365</v>
      </c>
      <c r="SUJ95" s="1239" t="s">
        <v>365</v>
      </c>
      <c r="SUK95" s="1239" t="s">
        <v>365</v>
      </c>
      <c r="SUL95" s="1239" t="s">
        <v>365</v>
      </c>
      <c r="SUM95" s="1239" t="s">
        <v>365</v>
      </c>
      <c r="SUN95" s="1239" t="s">
        <v>365</v>
      </c>
      <c r="SUO95" s="1239" t="s">
        <v>365</v>
      </c>
      <c r="SUP95" s="1239" t="s">
        <v>365</v>
      </c>
      <c r="SUQ95" s="1239" t="s">
        <v>365</v>
      </c>
      <c r="SUR95" s="1239" t="s">
        <v>365</v>
      </c>
      <c r="SUS95" s="1239" t="s">
        <v>365</v>
      </c>
      <c r="SUT95" s="1239" t="s">
        <v>365</v>
      </c>
      <c r="SUU95" s="1239" t="s">
        <v>365</v>
      </c>
      <c r="SUV95" s="1239" t="s">
        <v>365</v>
      </c>
      <c r="SUW95" s="1239" t="s">
        <v>365</v>
      </c>
      <c r="SUX95" s="1239" t="s">
        <v>365</v>
      </c>
      <c r="SUY95" s="1239" t="s">
        <v>365</v>
      </c>
      <c r="SUZ95" s="1239" t="s">
        <v>365</v>
      </c>
      <c r="SVA95" s="1239" t="s">
        <v>365</v>
      </c>
      <c r="SVB95" s="1239" t="s">
        <v>365</v>
      </c>
      <c r="SVC95" s="1239" t="s">
        <v>365</v>
      </c>
      <c r="SVD95" s="1239" t="s">
        <v>365</v>
      </c>
      <c r="SVE95" s="1239" t="s">
        <v>365</v>
      </c>
      <c r="SVF95" s="1239" t="s">
        <v>365</v>
      </c>
      <c r="SVG95" s="1239" t="s">
        <v>365</v>
      </c>
      <c r="SVH95" s="1239" t="s">
        <v>365</v>
      </c>
      <c r="SVI95" s="1239" t="s">
        <v>365</v>
      </c>
      <c r="SVJ95" s="1239" t="s">
        <v>365</v>
      </c>
      <c r="SVK95" s="1239" t="s">
        <v>365</v>
      </c>
      <c r="SVL95" s="1239" t="s">
        <v>365</v>
      </c>
      <c r="SVM95" s="1239" t="s">
        <v>365</v>
      </c>
      <c r="SVN95" s="1239" t="s">
        <v>365</v>
      </c>
      <c r="SVO95" s="1239" t="s">
        <v>365</v>
      </c>
      <c r="SVP95" s="1239" t="s">
        <v>365</v>
      </c>
      <c r="SVQ95" s="1239" t="s">
        <v>365</v>
      </c>
      <c r="SVR95" s="1239" t="s">
        <v>365</v>
      </c>
      <c r="SVS95" s="1239" t="s">
        <v>365</v>
      </c>
      <c r="SVT95" s="1239" t="s">
        <v>365</v>
      </c>
      <c r="SVU95" s="1239" t="s">
        <v>365</v>
      </c>
      <c r="SVV95" s="1239" t="s">
        <v>365</v>
      </c>
      <c r="SVW95" s="1239" t="s">
        <v>365</v>
      </c>
      <c r="SVX95" s="1239" t="s">
        <v>365</v>
      </c>
      <c r="SVY95" s="1239" t="s">
        <v>365</v>
      </c>
      <c r="SVZ95" s="1239" t="s">
        <v>365</v>
      </c>
      <c r="SWA95" s="1239" t="s">
        <v>365</v>
      </c>
      <c r="SWB95" s="1239" t="s">
        <v>365</v>
      </c>
      <c r="SWC95" s="1239" t="s">
        <v>365</v>
      </c>
      <c r="SWD95" s="1239" t="s">
        <v>365</v>
      </c>
      <c r="SWE95" s="1239" t="s">
        <v>365</v>
      </c>
      <c r="SWF95" s="1239" t="s">
        <v>365</v>
      </c>
      <c r="SWG95" s="1239" t="s">
        <v>365</v>
      </c>
      <c r="SWH95" s="1239" t="s">
        <v>365</v>
      </c>
      <c r="SWI95" s="1239" t="s">
        <v>365</v>
      </c>
      <c r="SWJ95" s="1239" t="s">
        <v>365</v>
      </c>
      <c r="SWK95" s="1239" t="s">
        <v>365</v>
      </c>
      <c r="SWL95" s="1239" t="s">
        <v>365</v>
      </c>
      <c r="SWM95" s="1239" t="s">
        <v>365</v>
      </c>
      <c r="SWN95" s="1239" t="s">
        <v>365</v>
      </c>
      <c r="SWO95" s="1239" t="s">
        <v>365</v>
      </c>
      <c r="SWP95" s="1239" t="s">
        <v>365</v>
      </c>
      <c r="SWQ95" s="1239" t="s">
        <v>365</v>
      </c>
      <c r="SWR95" s="1239" t="s">
        <v>365</v>
      </c>
      <c r="SWS95" s="1239" t="s">
        <v>365</v>
      </c>
      <c r="SWT95" s="1239" t="s">
        <v>365</v>
      </c>
      <c r="SWU95" s="1239" t="s">
        <v>365</v>
      </c>
      <c r="SWV95" s="1239" t="s">
        <v>365</v>
      </c>
      <c r="SWW95" s="1239" t="s">
        <v>365</v>
      </c>
      <c r="SWX95" s="1239" t="s">
        <v>365</v>
      </c>
      <c r="SWY95" s="1239" t="s">
        <v>365</v>
      </c>
      <c r="SWZ95" s="1239" t="s">
        <v>365</v>
      </c>
      <c r="SXA95" s="1239" t="s">
        <v>365</v>
      </c>
      <c r="SXB95" s="1239" t="s">
        <v>365</v>
      </c>
      <c r="SXC95" s="1239" t="s">
        <v>365</v>
      </c>
      <c r="SXD95" s="1239" t="s">
        <v>365</v>
      </c>
      <c r="SXE95" s="1239" t="s">
        <v>365</v>
      </c>
      <c r="SXF95" s="1239" t="s">
        <v>365</v>
      </c>
      <c r="SXG95" s="1239" t="s">
        <v>365</v>
      </c>
      <c r="SXH95" s="1239" t="s">
        <v>365</v>
      </c>
      <c r="SXI95" s="1239" t="s">
        <v>365</v>
      </c>
      <c r="SXJ95" s="1239" t="s">
        <v>365</v>
      </c>
      <c r="SXK95" s="1239" t="s">
        <v>365</v>
      </c>
      <c r="SXL95" s="1239" t="s">
        <v>365</v>
      </c>
      <c r="SXM95" s="1239" t="s">
        <v>365</v>
      </c>
      <c r="SXN95" s="1239" t="s">
        <v>365</v>
      </c>
      <c r="SXO95" s="1239" t="s">
        <v>365</v>
      </c>
      <c r="SXP95" s="1239" t="s">
        <v>365</v>
      </c>
      <c r="SXQ95" s="1239" t="s">
        <v>365</v>
      </c>
      <c r="SXR95" s="1239" t="s">
        <v>365</v>
      </c>
      <c r="SXS95" s="1239" t="s">
        <v>365</v>
      </c>
      <c r="SXT95" s="1239" t="s">
        <v>365</v>
      </c>
      <c r="SXU95" s="1239" t="s">
        <v>365</v>
      </c>
      <c r="SXV95" s="1239" t="s">
        <v>365</v>
      </c>
      <c r="SXW95" s="1239" t="s">
        <v>365</v>
      </c>
      <c r="SXX95" s="1239" t="s">
        <v>365</v>
      </c>
      <c r="SXY95" s="1239" t="s">
        <v>365</v>
      </c>
      <c r="SXZ95" s="1239" t="s">
        <v>365</v>
      </c>
      <c r="SYA95" s="1239" t="s">
        <v>365</v>
      </c>
      <c r="SYB95" s="1239" t="s">
        <v>365</v>
      </c>
      <c r="SYC95" s="1239" t="s">
        <v>365</v>
      </c>
      <c r="SYD95" s="1239" t="s">
        <v>365</v>
      </c>
      <c r="SYE95" s="1239" t="s">
        <v>365</v>
      </c>
      <c r="SYF95" s="1239" t="s">
        <v>365</v>
      </c>
      <c r="SYG95" s="1239" t="s">
        <v>365</v>
      </c>
      <c r="SYH95" s="1239" t="s">
        <v>365</v>
      </c>
      <c r="SYI95" s="1239" t="s">
        <v>365</v>
      </c>
      <c r="SYJ95" s="1239" t="s">
        <v>365</v>
      </c>
      <c r="SYK95" s="1239" t="s">
        <v>365</v>
      </c>
      <c r="SYL95" s="1239" t="s">
        <v>365</v>
      </c>
      <c r="SYM95" s="1239" t="s">
        <v>365</v>
      </c>
      <c r="SYN95" s="1239" t="s">
        <v>365</v>
      </c>
      <c r="SYO95" s="1239" t="s">
        <v>365</v>
      </c>
      <c r="SYP95" s="1239" t="s">
        <v>365</v>
      </c>
      <c r="SYQ95" s="1239" t="s">
        <v>365</v>
      </c>
      <c r="SYR95" s="1239" t="s">
        <v>365</v>
      </c>
      <c r="SYS95" s="1239" t="s">
        <v>365</v>
      </c>
      <c r="SYT95" s="1239" t="s">
        <v>365</v>
      </c>
      <c r="SYU95" s="1239" t="s">
        <v>365</v>
      </c>
      <c r="SYV95" s="1239" t="s">
        <v>365</v>
      </c>
      <c r="SYW95" s="1239" t="s">
        <v>365</v>
      </c>
      <c r="SYX95" s="1239" t="s">
        <v>365</v>
      </c>
      <c r="SYY95" s="1239" t="s">
        <v>365</v>
      </c>
      <c r="SYZ95" s="1239" t="s">
        <v>365</v>
      </c>
      <c r="SZA95" s="1239" t="s">
        <v>365</v>
      </c>
      <c r="SZB95" s="1239" t="s">
        <v>365</v>
      </c>
      <c r="SZC95" s="1239" t="s">
        <v>365</v>
      </c>
      <c r="SZD95" s="1239" t="s">
        <v>365</v>
      </c>
      <c r="SZE95" s="1239" t="s">
        <v>365</v>
      </c>
      <c r="SZF95" s="1239" t="s">
        <v>365</v>
      </c>
      <c r="SZG95" s="1239" t="s">
        <v>365</v>
      </c>
      <c r="SZH95" s="1239" t="s">
        <v>365</v>
      </c>
      <c r="SZI95" s="1239" t="s">
        <v>365</v>
      </c>
      <c r="SZJ95" s="1239" t="s">
        <v>365</v>
      </c>
      <c r="SZK95" s="1239" t="s">
        <v>365</v>
      </c>
      <c r="SZL95" s="1239" t="s">
        <v>365</v>
      </c>
      <c r="SZM95" s="1239" t="s">
        <v>365</v>
      </c>
      <c r="SZN95" s="1239" t="s">
        <v>365</v>
      </c>
      <c r="SZO95" s="1239" t="s">
        <v>365</v>
      </c>
      <c r="SZP95" s="1239" t="s">
        <v>365</v>
      </c>
      <c r="SZQ95" s="1239" t="s">
        <v>365</v>
      </c>
      <c r="SZR95" s="1239" t="s">
        <v>365</v>
      </c>
      <c r="SZS95" s="1239" t="s">
        <v>365</v>
      </c>
      <c r="SZT95" s="1239" t="s">
        <v>365</v>
      </c>
      <c r="SZU95" s="1239" t="s">
        <v>365</v>
      </c>
      <c r="SZV95" s="1239" t="s">
        <v>365</v>
      </c>
      <c r="SZW95" s="1239" t="s">
        <v>365</v>
      </c>
      <c r="SZX95" s="1239" t="s">
        <v>365</v>
      </c>
      <c r="SZY95" s="1239" t="s">
        <v>365</v>
      </c>
      <c r="SZZ95" s="1239" t="s">
        <v>365</v>
      </c>
      <c r="TAA95" s="1239" t="s">
        <v>365</v>
      </c>
      <c r="TAB95" s="1239" t="s">
        <v>365</v>
      </c>
      <c r="TAC95" s="1239" t="s">
        <v>365</v>
      </c>
      <c r="TAD95" s="1239" t="s">
        <v>365</v>
      </c>
      <c r="TAE95" s="1239" t="s">
        <v>365</v>
      </c>
      <c r="TAF95" s="1239" t="s">
        <v>365</v>
      </c>
      <c r="TAG95" s="1239" t="s">
        <v>365</v>
      </c>
      <c r="TAH95" s="1239" t="s">
        <v>365</v>
      </c>
      <c r="TAI95" s="1239" t="s">
        <v>365</v>
      </c>
      <c r="TAJ95" s="1239" t="s">
        <v>365</v>
      </c>
      <c r="TAK95" s="1239" t="s">
        <v>365</v>
      </c>
      <c r="TAL95" s="1239" t="s">
        <v>365</v>
      </c>
      <c r="TAM95" s="1239" t="s">
        <v>365</v>
      </c>
      <c r="TAN95" s="1239" t="s">
        <v>365</v>
      </c>
      <c r="TAO95" s="1239" t="s">
        <v>365</v>
      </c>
      <c r="TAP95" s="1239" t="s">
        <v>365</v>
      </c>
      <c r="TAQ95" s="1239" t="s">
        <v>365</v>
      </c>
      <c r="TAR95" s="1239" t="s">
        <v>365</v>
      </c>
      <c r="TAS95" s="1239" t="s">
        <v>365</v>
      </c>
      <c r="TAT95" s="1239" t="s">
        <v>365</v>
      </c>
      <c r="TAU95" s="1239" t="s">
        <v>365</v>
      </c>
      <c r="TAV95" s="1239" t="s">
        <v>365</v>
      </c>
      <c r="TAW95" s="1239" t="s">
        <v>365</v>
      </c>
      <c r="TAX95" s="1239" t="s">
        <v>365</v>
      </c>
      <c r="TAY95" s="1239" t="s">
        <v>365</v>
      </c>
      <c r="TAZ95" s="1239" t="s">
        <v>365</v>
      </c>
      <c r="TBA95" s="1239" t="s">
        <v>365</v>
      </c>
      <c r="TBB95" s="1239" t="s">
        <v>365</v>
      </c>
      <c r="TBC95" s="1239" t="s">
        <v>365</v>
      </c>
      <c r="TBD95" s="1239" t="s">
        <v>365</v>
      </c>
      <c r="TBE95" s="1239" t="s">
        <v>365</v>
      </c>
      <c r="TBF95" s="1239" t="s">
        <v>365</v>
      </c>
      <c r="TBG95" s="1239" t="s">
        <v>365</v>
      </c>
      <c r="TBH95" s="1239" t="s">
        <v>365</v>
      </c>
      <c r="TBI95" s="1239" t="s">
        <v>365</v>
      </c>
      <c r="TBJ95" s="1239" t="s">
        <v>365</v>
      </c>
      <c r="TBK95" s="1239" t="s">
        <v>365</v>
      </c>
      <c r="TBL95" s="1239" t="s">
        <v>365</v>
      </c>
      <c r="TBM95" s="1239" t="s">
        <v>365</v>
      </c>
      <c r="TBN95" s="1239" t="s">
        <v>365</v>
      </c>
      <c r="TBO95" s="1239" t="s">
        <v>365</v>
      </c>
      <c r="TBP95" s="1239" t="s">
        <v>365</v>
      </c>
      <c r="TBQ95" s="1239" t="s">
        <v>365</v>
      </c>
      <c r="TBR95" s="1239" t="s">
        <v>365</v>
      </c>
      <c r="TBS95" s="1239" t="s">
        <v>365</v>
      </c>
      <c r="TBT95" s="1239" t="s">
        <v>365</v>
      </c>
      <c r="TBU95" s="1239" t="s">
        <v>365</v>
      </c>
      <c r="TBV95" s="1239" t="s">
        <v>365</v>
      </c>
      <c r="TBW95" s="1239" t="s">
        <v>365</v>
      </c>
      <c r="TBX95" s="1239" t="s">
        <v>365</v>
      </c>
      <c r="TBY95" s="1239" t="s">
        <v>365</v>
      </c>
      <c r="TBZ95" s="1239" t="s">
        <v>365</v>
      </c>
      <c r="TCA95" s="1239" t="s">
        <v>365</v>
      </c>
      <c r="TCB95" s="1239" t="s">
        <v>365</v>
      </c>
      <c r="TCC95" s="1239" t="s">
        <v>365</v>
      </c>
      <c r="TCD95" s="1239" t="s">
        <v>365</v>
      </c>
      <c r="TCE95" s="1239" t="s">
        <v>365</v>
      </c>
      <c r="TCF95" s="1239" t="s">
        <v>365</v>
      </c>
      <c r="TCG95" s="1239" t="s">
        <v>365</v>
      </c>
      <c r="TCH95" s="1239" t="s">
        <v>365</v>
      </c>
      <c r="TCI95" s="1239" t="s">
        <v>365</v>
      </c>
      <c r="TCJ95" s="1239" t="s">
        <v>365</v>
      </c>
      <c r="TCK95" s="1239" t="s">
        <v>365</v>
      </c>
      <c r="TCL95" s="1239" t="s">
        <v>365</v>
      </c>
      <c r="TCM95" s="1239" t="s">
        <v>365</v>
      </c>
      <c r="TCN95" s="1239" t="s">
        <v>365</v>
      </c>
      <c r="TCO95" s="1239" t="s">
        <v>365</v>
      </c>
      <c r="TCP95" s="1239" t="s">
        <v>365</v>
      </c>
      <c r="TCQ95" s="1239" t="s">
        <v>365</v>
      </c>
      <c r="TCR95" s="1239" t="s">
        <v>365</v>
      </c>
      <c r="TCS95" s="1239" t="s">
        <v>365</v>
      </c>
      <c r="TCT95" s="1239" t="s">
        <v>365</v>
      </c>
      <c r="TCU95" s="1239" t="s">
        <v>365</v>
      </c>
      <c r="TCV95" s="1239" t="s">
        <v>365</v>
      </c>
      <c r="TCW95" s="1239" t="s">
        <v>365</v>
      </c>
      <c r="TCX95" s="1239" t="s">
        <v>365</v>
      </c>
      <c r="TCY95" s="1239" t="s">
        <v>365</v>
      </c>
      <c r="TCZ95" s="1239" t="s">
        <v>365</v>
      </c>
      <c r="TDA95" s="1239" t="s">
        <v>365</v>
      </c>
      <c r="TDB95" s="1239" t="s">
        <v>365</v>
      </c>
      <c r="TDC95" s="1239" t="s">
        <v>365</v>
      </c>
      <c r="TDD95" s="1239" t="s">
        <v>365</v>
      </c>
      <c r="TDE95" s="1239" t="s">
        <v>365</v>
      </c>
      <c r="TDF95" s="1239" t="s">
        <v>365</v>
      </c>
      <c r="TDG95" s="1239" t="s">
        <v>365</v>
      </c>
      <c r="TDH95" s="1239" t="s">
        <v>365</v>
      </c>
      <c r="TDI95" s="1239" t="s">
        <v>365</v>
      </c>
      <c r="TDJ95" s="1239" t="s">
        <v>365</v>
      </c>
      <c r="TDK95" s="1239" t="s">
        <v>365</v>
      </c>
      <c r="TDL95" s="1239" t="s">
        <v>365</v>
      </c>
      <c r="TDM95" s="1239" t="s">
        <v>365</v>
      </c>
      <c r="TDN95" s="1239" t="s">
        <v>365</v>
      </c>
      <c r="TDO95" s="1239" t="s">
        <v>365</v>
      </c>
      <c r="TDP95" s="1239" t="s">
        <v>365</v>
      </c>
      <c r="TDQ95" s="1239" t="s">
        <v>365</v>
      </c>
      <c r="TDR95" s="1239" t="s">
        <v>365</v>
      </c>
      <c r="TDS95" s="1239" t="s">
        <v>365</v>
      </c>
      <c r="TDT95" s="1239" t="s">
        <v>365</v>
      </c>
      <c r="TDU95" s="1239" t="s">
        <v>365</v>
      </c>
      <c r="TDV95" s="1239" t="s">
        <v>365</v>
      </c>
      <c r="TDW95" s="1239" t="s">
        <v>365</v>
      </c>
      <c r="TDX95" s="1239" t="s">
        <v>365</v>
      </c>
      <c r="TDY95" s="1239" t="s">
        <v>365</v>
      </c>
      <c r="TDZ95" s="1239" t="s">
        <v>365</v>
      </c>
      <c r="TEA95" s="1239" t="s">
        <v>365</v>
      </c>
      <c r="TEB95" s="1239" t="s">
        <v>365</v>
      </c>
      <c r="TEC95" s="1239" t="s">
        <v>365</v>
      </c>
      <c r="TED95" s="1239" t="s">
        <v>365</v>
      </c>
      <c r="TEE95" s="1239" t="s">
        <v>365</v>
      </c>
      <c r="TEF95" s="1239" t="s">
        <v>365</v>
      </c>
      <c r="TEG95" s="1239" t="s">
        <v>365</v>
      </c>
      <c r="TEH95" s="1239" t="s">
        <v>365</v>
      </c>
      <c r="TEI95" s="1239" t="s">
        <v>365</v>
      </c>
      <c r="TEJ95" s="1239" t="s">
        <v>365</v>
      </c>
      <c r="TEK95" s="1239" t="s">
        <v>365</v>
      </c>
      <c r="TEL95" s="1239" t="s">
        <v>365</v>
      </c>
      <c r="TEM95" s="1239" t="s">
        <v>365</v>
      </c>
      <c r="TEN95" s="1239" t="s">
        <v>365</v>
      </c>
      <c r="TEO95" s="1239" t="s">
        <v>365</v>
      </c>
      <c r="TEP95" s="1239" t="s">
        <v>365</v>
      </c>
      <c r="TEQ95" s="1239" t="s">
        <v>365</v>
      </c>
      <c r="TER95" s="1239" t="s">
        <v>365</v>
      </c>
      <c r="TES95" s="1239" t="s">
        <v>365</v>
      </c>
      <c r="TET95" s="1239" t="s">
        <v>365</v>
      </c>
      <c r="TEU95" s="1239" t="s">
        <v>365</v>
      </c>
      <c r="TEV95" s="1239" t="s">
        <v>365</v>
      </c>
      <c r="TEW95" s="1239" t="s">
        <v>365</v>
      </c>
      <c r="TEX95" s="1239" t="s">
        <v>365</v>
      </c>
      <c r="TEY95" s="1239" t="s">
        <v>365</v>
      </c>
      <c r="TEZ95" s="1239" t="s">
        <v>365</v>
      </c>
      <c r="TFA95" s="1239" t="s">
        <v>365</v>
      </c>
      <c r="TFB95" s="1239" t="s">
        <v>365</v>
      </c>
      <c r="TFC95" s="1239" t="s">
        <v>365</v>
      </c>
      <c r="TFD95" s="1239" t="s">
        <v>365</v>
      </c>
      <c r="TFE95" s="1239" t="s">
        <v>365</v>
      </c>
      <c r="TFF95" s="1239" t="s">
        <v>365</v>
      </c>
      <c r="TFG95" s="1239" t="s">
        <v>365</v>
      </c>
      <c r="TFH95" s="1239" t="s">
        <v>365</v>
      </c>
      <c r="TFI95" s="1239" t="s">
        <v>365</v>
      </c>
      <c r="TFJ95" s="1239" t="s">
        <v>365</v>
      </c>
      <c r="TFK95" s="1239" t="s">
        <v>365</v>
      </c>
      <c r="TFL95" s="1239" t="s">
        <v>365</v>
      </c>
      <c r="TFM95" s="1239" t="s">
        <v>365</v>
      </c>
      <c r="TFN95" s="1239" t="s">
        <v>365</v>
      </c>
      <c r="TFO95" s="1239" t="s">
        <v>365</v>
      </c>
      <c r="TFP95" s="1239" t="s">
        <v>365</v>
      </c>
      <c r="TFQ95" s="1239" t="s">
        <v>365</v>
      </c>
      <c r="TFR95" s="1239" t="s">
        <v>365</v>
      </c>
      <c r="TFS95" s="1239" t="s">
        <v>365</v>
      </c>
      <c r="TFT95" s="1239" t="s">
        <v>365</v>
      </c>
      <c r="TFU95" s="1239" t="s">
        <v>365</v>
      </c>
      <c r="TFV95" s="1239" t="s">
        <v>365</v>
      </c>
      <c r="TFW95" s="1239" t="s">
        <v>365</v>
      </c>
      <c r="TFX95" s="1239" t="s">
        <v>365</v>
      </c>
      <c r="TFY95" s="1239" t="s">
        <v>365</v>
      </c>
      <c r="TFZ95" s="1239" t="s">
        <v>365</v>
      </c>
      <c r="TGA95" s="1239" t="s">
        <v>365</v>
      </c>
      <c r="TGB95" s="1239" t="s">
        <v>365</v>
      </c>
      <c r="TGC95" s="1239" t="s">
        <v>365</v>
      </c>
      <c r="TGD95" s="1239" t="s">
        <v>365</v>
      </c>
      <c r="TGE95" s="1239" t="s">
        <v>365</v>
      </c>
      <c r="TGF95" s="1239" t="s">
        <v>365</v>
      </c>
      <c r="TGG95" s="1239" t="s">
        <v>365</v>
      </c>
      <c r="TGH95" s="1239" t="s">
        <v>365</v>
      </c>
      <c r="TGI95" s="1239" t="s">
        <v>365</v>
      </c>
      <c r="TGJ95" s="1239" t="s">
        <v>365</v>
      </c>
      <c r="TGK95" s="1239" t="s">
        <v>365</v>
      </c>
      <c r="TGL95" s="1239" t="s">
        <v>365</v>
      </c>
      <c r="TGM95" s="1239" t="s">
        <v>365</v>
      </c>
      <c r="TGN95" s="1239" t="s">
        <v>365</v>
      </c>
      <c r="TGO95" s="1239" t="s">
        <v>365</v>
      </c>
      <c r="TGP95" s="1239" t="s">
        <v>365</v>
      </c>
      <c r="TGQ95" s="1239" t="s">
        <v>365</v>
      </c>
      <c r="TGR95" s="1239" t="s">
        <v>365</v>
      </c>
      <c r="TGS95" s="1239" t="s">
        <v>365</v>
      </c>
      <c r="TGT95" s="1239" t="s">
        <v>365</v>
      </c>
      <c r="TGU95" s="1239" t="s">
        <v>365</v>
      </c>
      <c r="TGV95" s="1239" t="s">
        <v>365</v>
      </c>
      <c r="TGW95" s="1239" t="s">
        <v>365</v>
      </c>
      <c r="TGX95" s="1239" t="s">
        <v>365</v>
      </c>
      <c r="TGY95" s="1239" t="s">
        <v>365</v>
      </c>
      <c r="TGZ95" s="1239" t="s">
        <v>365</v>
      </c>
      <c r="THA95" s="1239" t="s">
        <v>365</v>
      </c>
      <c r="THB95" s="1239" t="s">
        <v>365</v>
      </c>
      <c r="THC95" s="1239" t="s">
        <v>365</v>
      </c>
      <c r="THD95" s="1239" t="s">
        <v>365</v>
      </c>
      <c r="THE95" s="1239" t="s">
        <v>365</v>
      </c>
      <c r="THF95" s="1239" t="s">
        <v>365</v>
      </c>
      <c r="THG95" s="1239" t="s">
        <v>365</v>
      </c>
      <c r="THH95" s="1239" t="s">
        <v>365</v>
      </c>
      <c r="THI95" s="1239" t="s">
        <v>365</v>
      </c>
      <c r="THJ95" s="1239" t="s">
        <v>365</v>
      </c>
      <c r="THK95" s="1239" t="s">
        <v>365</v>
      </c>
      <c r="THL95" s="1239" t="s">
        <v>365</v>
      </c>
      <c r="THM95" s="1239" t="s">
        <v>365</v>
      </c>
      <c r="THN95" s="1239" t="s">
        <v>365</v>
      </c>
      <c r="THO95" s="1239" t="s">
        <v>365</v>
      </c>
      <c r="THP95" s="1239" t="s">
        <v>365</v>
      </c>
      <c r="THQ95" s="1239" t="s">
        <v>365</v>
      </c>
      <c r="THR95" s="1239" t="s">
        <v>365</v>
      </c>
      <c r="THS95" s="1239" t="s">
        <v>365</v>
      </c>
      <c r="THT95" s="1239" t="s">
        <v>365</v>
      </c>
      <c r="THU95" s="1239" t="s">
        <v>365</v>
      </c>
      <c r="THV95" s="1239" t="s">
        <v>365</v>
      </c>
      <c r="THW95" s="1239" t="s">
        <v>365</v>
      </c>
      <c r="THX95" s="1239" t="s">
        <v>365</v>
      </c>
      <c r="THY95" s="1239" t="s">
        <v>365</v>
      </c>
      <c r="THZ95" s="1239" t="s">
        <v>365</v>
      </c>
      <c r="TIA95" s="1239" t="s">
        <v>365</v>
      </c>
      <c r="TIB95" s="1239" t="s">
        <v>365</v>
      </c>
      <c r="TIC95" s="1239" t="s">
        <v>365</v>
      </c>
      <c r="TID95" s="1239" t="s">
        <v>365</v>
      </c>
      <c r="TIE95" s="1239" t="s">
        <v>365</v>
      </c>
      <c r="TIF95" s="1239" t="s">
        <v>365</v>
      </c>
      <c r="TIG95" s="1239" t="s">
        <v>365</v>
      </c>
      <c r="TIH95" s="1239" t="s">
        <v>365</v>
      </c>
      <c r="TII95" s="1239" t="s">
        <v>365</v>
      </c>
      <c r="TIJ95" s="1239" t="s">
        <v>365</v>
      </c>
      <c r="TIK95" s="1239" t="s">
        <v>365</v>
      </c>
      <c r="TIL95" s="1239" t="s">
        <v>365</v>
      </c>
      <c r="TIM95" s="1239" t="s">
        <v>365</v>
      </c>
      <c r="TIN95" s="1239" t="s">
        <v>365</v>
      </c>
      <c r="TIO95" s="1239" t="s">
        <v>365</v>
      </c>
      <c r="TIP95" s="1239" t="s">
        <v>365</v>
      </c>
      <c r="TIQ95" s="1239" t="s">
        <v>365</v>
      </c>
      <c r="TIR95" s="1239" t="s">
        <v>365</v>
      </c>
      <c r="TIS95" s="1239" t="s">
        <v>365</v>
      </c>
      <c r="TIT95" s="1239" t="s">
        <v>365</v>
      </c>
      <c r="TIU95" s="1239" t="s">
        <v>365</v>
      </c>
      <c r="TIV95" s="1239" t="s">
        <v>365</v>
      </c>
      <c r="TIW95" s="1239" t="s">
        <v>365</v>
      </c>
      <c r="TIX95" s="1239" t="s">
        <v>365</v>
      </c>
      <c r="TIY95" s="1239" t="s">
        <v>365</v>
      </c>
      <c r="TIZ95" s="1239" t="s">
        <v>365</v>
      </c>
      <c r="TJA95" s="1239" t="s">
        <v>365</v>
      </c>
      <c r="TJB95" s="1239" t="s">
        <v>365</v>
      </c>
      <c r="TJC95" s="1239" t="s">
        <v>365</v>
      </c>
      <c r="TJD95" s="1239" t="s">
        <v>365</v>
      </c>
      <c r="TJE95" s="1239" t="s">
        <v>365</v>
      </c>
      <c r="TJF95" s="1239" t="s">
        <v>365</v>
      </c>
      <c r="TJG95" s="1239" t="s">
        <v>365</v>
      </c>
      <c r="TJH95" s="1239" t="s">
        <v>365</v>
      </c>
      <c r="TJI95" s="1239" t="s">
        <v>365</v>
      </c>
      <c r="TJJ95" s="1239" t="s">
        <v>365</v>
      </c>
      <c r="TJK95" s="1239" t="s">
        <v>365</v>
      </c>
      <c r="TJL95" s="1239" t="s">
        <v>365</v>
      </c>
      <c r="TJM95" s="1239" t="s">
        <v>365</v>
      </c>
      <c r="TJN95" s="1239" t="s">
        <v>365</v>
      </c>
      <c r="TJO95" s="1239" t="s">
        <v>365</v>
      </c>
      <c r="TJP95" s="1239" t="s">
        <v>365</v>
      </c>
      <c r="TJQ95" s="1239" t="s">
        <v>365</v>
      </c>
      <c r="TJR95" s="1239" t="s">
        <v>365</v>
      </c>
      <c r="TJS95" s="1239" t="s">
        <v>365</v>
      </c>
      <c r="TJT95" s="1239" t="s">
        <v>365</v>
      </c>
      <c r="TJU95" s="1239" t="s">
        <v>365</v>
      </c>
      <c r="TJV95" s="1239" t="s">
        <v>365</v>
      </c>
      <c r="TJW95" s="1239" t="s">
        <v>365</v>
      </c>
      <c r="TJX95" s="1239" t="s">
        <v>365</v>
      </c>
      <c r="TJY95" s="1239" t="s">
        <v>365</v>
      </c>
      <c r="TJZ95" s="1239" t="s">
        <v>365</v>
      </c>
      <c r="TKA95" s="1239" t="s">
        <v>365</v>
      </c>
      <c r="TKB95" s="1239" t="s">
        <v>365</v>
      </c>
      <c r="TKC95" s="1239" t="s">
        <v>365</v>
      </c>
      <c r="TKD95" s="1239" t="s">
        <v>365</v>
      </c>
      <c r="TKE95" s="1239" t="s">
        <v>365</v>
      </c>
      <c r="TKF95" s="1239" t="s">
        <v>365</v>
      </c>
      <c r="TKG95" s="1239" t="s">
        <v>365</v>
      </c>
      <c r="TKH95" s="1239" t="s">
        <v>365</v>
      </c>
      <c r="TKI95" s="1239" t="s">
        <v>365</v>
      </c>
      <c r="TKJ95" s="1239" t="s">
        <v>365</v>
      </c>
      <c r="TKK95" s="1239" t="s">
        <v>365</v>
      </c>
      <c r="TKL95" s="1239" t="s">
        <v>365</v>
      </c>
      <c r="TKM95" s="1239" t="s">
        <v>365</v>
      </c>
      <c r="TKN95" s="1239" t="s">
        <v>365</v>
      </c>
      <c r="TKO95" s="1239" t="s">
        <v>365</v>
      </c>
      <c r="TKP95" s="1239" t="s">
        <v>365</v>
      </c>
      <c r="TKQ95" s="1239" t="s">
        <v>365</v>
      </c>
      <c r="TKR95" s="1239" t="s">
        <v>365</v>
      </c>
      <c r="TKS95" s="1239" t="s">
        <v>365</v>
      </c>
      <c r="TKT95" s="1239" t="s">
        <v>365</v>
      </c>
      <c r="TKU95" s="1239" t="s">
        <v>365</v>
      </c>
      <c r="TKV95" s="1239" t="s">
        <v>365</v>
      </c>
      <c r="TKW95" s="1239" t="s">
        <v>365</v>
      </c>
      <c r="TKX95" s="1239" t="s">
        <v>365</v>
      </c>
      <c r="TKY95" s="1239" t="s">
        <v>365</v>
      </c>
      <c r="TKZ95" s="1239" t="s">
        <v>365</v>
      </c>
      <c r="TLA95" s="1239" t="s">
        <v>365</v>
      </c>
      <c r="TLB95" s="1239" t="s">
        <v>365</v>
      </c>
      <c r="TLC95" s="1239" t="s">
        <v>365</v>
      </c>
      <c r="TLD95" s="1239" t="s">
        <v>365</v>
      </c>
      <c r="TLE95" s="1239" t="s">
        <v>365</v>
      </c>
      <c r="TLF95" s="1239" t="s">
        <v>365</v>
      </c>
      <c r="TLG95" s="1239" t="s">
        <v>365</v>
      </c>
      <c r="TLH95" s="1239" t="s">
        <v>365</v>
      </c>
      <c r="TLI95" s="1239" t="s">
        <v>365</v>
      </c>
      <c r="TLJ95" s="1239" t="s">
        <v>365</v>
      </c>
      <c r="TLK95" s="1239" t="s">
        <v>365</v>
      </c>
      <c r="TLL95" s="1239" t="s">
        <v>365</v>
      </c>
      <c r="TLM95" s="1239" t="s">
        <v>365</v>
      </c>
      <c r="TLN95" s="1239" t="s">
        <v>365</v>
      </c>
      <c r="TLO95" s="1239" t="s">
        <v>365</v>
      </c>
      <c r="TLP95" s="1239" t="s">
        <v>365</v>
      </c>
      <c r="TLQ95" s="1239" t="s">
        <v>365</v>
      </c>
      <c r="TLR95" s="1239" t="s">
        <v>365</v>
      </c>
      <c r="TLS95" s="1239" t="s">
        <v>365</v>
      </c>
      <c r="TLT95" s="1239" t="s">
        <v>365</v>
      </c>
      <c r="TLU95" s="1239" t="s">
        <v>365</v>
      </c>
      <c r="TLV95" s="1239" t="s">
        <v>365</v>
      </c>
      <c r="TLW95" s="1239" t="s">
        <v>365</v>
      </c>
      <c r="TLX95" s="1239" t="s">
        <v>365</v>
      </c>
      <c r="TLY95" s="1239" t="s">
        <v>365</v>
      </c>
      <c r="TLZ95" s="1239" t="s">
        <v>365</v>
      </c>
      <c r="TMA95" s="1239" t="s">
        <v>365</v>
      </c>
      <c r="TMB95" s="1239" t="s">
        <v>365</v>
      </c>
      <c r="TMC95" s="1239" t="s">
        <v>365</v>
      </c>
      <c r="TMD95" s="1239" t="s">
        <v>365</v>
      </c>
      <c r="TME95" s="1239" t="s">
        <v>365</v>
      </c>
      <c r="TMF95" s="1239" t="s">
        <v>365</v>
      </c>
      <c r="TMG95" s="1239" t="s">
        <v>365</v>
      </c>
      <c r="TMH95" s="1239" t="s">
        <v>365</v>
      </c>
      <c r="TMI95" s="1239" t="s">
        <v>365</v>
      </c>
      <c r="TMJ95" s="1239" t="s">
        <v>365</v>
      </c>
      <c r="TMK95" s="1239" t="s">
        <v>365</v>
      </c>
      <c r="TML95" s="1239" t="s">
        <v>365</v>
      </c>
      <c r="TMM95" s="1239" t="s">
        <v>365</v>
      </c>
      <c r="TMN95" s="1239" t="s">
        <v>365</v>
      </c>
      <c r="TMO95" s="1239" t="s">
        <v>365</v>
      </c>
      <c r="TMP95" s="1239" t="s">
        <v>365</v>
      </c>
      <c r="TMQ95" s="1239" t="s">
        <v>365</v>
      </c>
      <c r="TMR95" s="1239" t="s">
        <v>365</v>
      </c>
      <c r="TMS95" s="1239" t="s">
        <v>365</v>
      </c>
      <c r="TMT95" s="1239" t="s">
        <v>365</v>
      </c>
      <c r="TMU95" s="1239" t="s">
        <v>365</v>
      </c>
      <c r="TMV95" s="1239" t="s">
        <v>365</v>
      </c>
      <c r="TMW95" s="1239" t="s">
        <v>365</v>
      </c>
      <c r="TMX95" s="1239" t="s">
        <v>365</v>
      </c>
      <c r="TMY95" s="1239" t="s">
        <v>365</v>
      </c>
      <c r="TMZ95" s="1239" t="s">
        <v>365</v>
      </c>
      <c r="TNA95" s="1239" t="s">
        <v>365</v>
      </c>
      <c r="TNB95" s="1239" t="s">
        <v>365</v>
      </c>
      <c r="TNC95" s="1239" t="s">
        <v>365</v>
      </c>
      <c r="TND95" s="1239" t="s">
        <v>365</v>
      </c>
      <c r="TNE95" s="1239" t="s">
        <v>365</v>
      </c>
      <c r="TNF95" s="1239" t="s">
        <v>365</v>
      </c>
      <c r="TNG95" s="1239" t="s">
        <v>365</v>
      </c>
      <c r="TNH95" s="1239" t="s">
        <v>365</v>
      </c>
      <c r="TNI95" s="1239" t="s">
        <v>365</v>
      </c>
      <c r="TNJ95" s="1239" t="s">
        <v>365</v>
      </c>
      <c r="TNK95" s="1239" t="s">
        <v>365</v>
      </c>
      <c r="TNL95" s="1239" t="s">
        <v>365</v>
      </c>
      <c r="TNM95" s="1239" t="s">
        <v>365</v>
      </c>
      <c r="TNN95" s="1239" t="s">
        <v>365</v>
      </c>
      <c r="TNO95" s="1239" t="s">
        <v>365</v>
      </c>
      <c r="TNP95" s="1239" t="s">
        <v>365</v>
      </c>
      <c r="TNQ95" s="1239" t="s">
        <v>365</v>
      </c>
      <c r="TNR95" s="1239" t="s">
        <v>365</v>
      </c>
      <c r="TNS95" s="1239" t="s">
        <v>365</v>
      </c>
      <c r="TNT95" s="1239" t="s">
        <v>365</v>
      </c>
      <c r="TNU95" s="1239" t="s">
        <v>365</v>
      </c>
      <c r="TNV95" s="1239" t="s">
        <v>365</v>
      </c>
      <c r="TNW95" s="1239" t="s">
        <v>365</v>
      </c>
      <c r="TNX95" s="1239" t="s">
        <v>365</v>
      </c>
      <c r="TNY95" s="1239" t="s">
        <v>365</v>
      </c>
      <c r="TNZ95" s="1239" t="s">
        <v>365</v>
      </c>
      <c r="TOA95" s="1239" t="s">
        <v>365</v>
      </c>
      <c r="TOB95" s="1239" t="s">
        <v>365</v>
      </c>
      <c r="TOC95" s="1239" t="s">
        <v>365</v>
      </c>
      <c r="TOD95" s="1239" t="s">
        <v>365</v>
      </c>
      <c r="TOE95" s="1239" t="s">
        <v>365</v>
      </c>
      <c r="TOF95" s="1239" t="s">
        <v>365</v>
      </c>
      <c r="TOG95" s="1239" t="s">
        <v>365</v>
      </c>
      <c r="TOH95" s="1239" t="s">
        <v>365</v>
      </c>
      <c r="TOI95" s="1239" t="s">
        <v>365</v>
      </c>
      <c r="TOJ95" s="1239" t="s">
        <v>365</v>
      </c>
      <c r="TOK95" s="1239" t="s">
        <v>365</v>
      </c>
      <c r="TOL95" s="1239" t="s">
        <v>365</v>
      </c>
      <c r="TOM95" s="1239" t="s">
        <v>365</v>
      </c>
      <c r="TON95" s="1239" t="s">
        <v>365</v>
      </c>
      <c r="TOO95" s="1239" t="s">
        <v>365</v>
      </c>
      <c r="TOP95" s="1239" t="s">
        <v>365</v>
      </c>
      <c r="TOQ95" s="1239" t="s">
        <v>365</v>
      </c>
      <c r="TOR95" s="1239" t="s">
        <v>365</v>
      </c>
      <c r="TOS95" s="1239" t="s">
        <v>365</v>
      </c>
      <c r="TOT95" s="1239" t="s">
        <v>365</v>
      </c>
      <c r="TOU95" s="1239" t="s">
        <v>365</v>
      </c>
      <c r="TOV95" s="1239" t="s">
        <v>365</v>
      </c>
      <c r="TOW95" s="1239" t="s">
        <v>365</v>
      </c>
      <c r="TOX95" s="1239" t="s">
        <v>365</v>
      </c>
      <c r="TOY95" s="1239" t="s">
        <v>365</v>
      </c>
      <c r="TOZ95" s="1239" t="s">
        <v>365</v>
      </c>
      <c r="TPA95" s="1239" t="s">
        <v>365</v>
      </c>
      <c r="TPB95" s="1239" t="s">
        <v>365</v>
      </c>
      <c r="TPC95" s="1239" t="s">
        <v>365</v>
      </c>
      <c r="TPD95" s="1239" t="s">
        <v>365</v>
      </c>
      <c r="TPE95" s="1239" t="s">
        <v>365</v>
      </c>
      <c r="TPF95" s="1239" t="s">
        <v>365</v>
      </c>
      <c r="TPG95" s="1239" t="s">
        <v>365</v>
      </c>
      <c r="TPH95" s="1239" t="s">
        <v>365</v>
      </c>
      <c r="TPI95" s="1239" t="s">
        <v>365</v>
      </c>
      <c r="TPJ95" s="1239" t="s">
        <v>365</v>
      </c>
      <c r="TPK95" s="1239" t="s">
        <v>365</v>
      </c>
      <c r="TPL95" s="1239" t="s">
        <v>365</v>
      </c>
      <c r="TPM95" s="1239" t="s">
        <v>365</v>
      </c>
      <c r="TPN95" s="1239" t="s">
        <v>365</v>
      </c>
      <c r="TPO95" s="1239" t="s">
        <v>365</v>
      </c>
      <c r="TPP95" s="1239" t="s">
        <v>365</v>
      </c>
      <c r="TPQ95" s="1239" t="s">
        <v>365</v>
      </c>
      <c r="TPR95" s="1239" t="s">
        <v>365</v>
      </c>
      <c r="TPS95" s="1239" t="s">
        <v>365</v>
      </c>
      <c r="TPT95" s="1239" t="s">
        <v>365</v>
      </c>
      <c r="TPU95" s="1239" t="s">
        <v>365</v>
      </c>
      <c r="TPV95" s="1239" t="s">
        <v>365</v>
      </c>
      <c r="TPW95" s="1239" t="s">
        <v>365</v>
      </c>
      <c r="TPX95" s="1239" t="s">
        <v>365</v>
      </c>
      <c r="TPY95" s="1239" t="s">
        <v>365</v>
      </c>
      <c r="TPZ95" s="1239" t="s">
        <v>365</v>
      </c>
      <c r="TQA95" s="1239" t="s">
        <v>365</v>
      </c>
      <c r="TQB95" s="1239" t="s">
        <v>365</v>
      </c>
      <c r="TQC95" s="1239" t="s">
        <v>365</v>
      </c>
      <c r="TQD95" s="1239" t="s">
        <v>365</v>
      </c>
      <c r="TQE95" s="1239" t="s">
        <v>365</v>
      </c>
      <c r="TQF95" s="1239" t="s">
        <v>365</v>
      </c>
      <c r="TQG95" s="1239" t="s">
        <v>365</v>
      </c>
      <c r="TQH95" s="1239" t="s">
        <v>365</v>
      </c>
      <c r="TQI95" s="1239" t="s">
        <v>365</v>
      </c>
      <c r="TQJ95" s="1239" t="s">
        <v>365</v>
      </c>
      <c r="TQK95" s="1239" t="s">
        <v>365</v>
      </c>
      <c r="TQL95" s="1239" t="s">
        <v>365</v>
      </c>
      <c r="TQM95" s="1239" t="s">
        <v>365</v>
      </c>
      <c r="TQN95" s="1239" t="s">
        <v>365</v>
      </c>
      <c r="TQO95" s="1239" t="s">
        <v>365</v>
      </c>
      <c r="TQP95" s="1239" t="s">
        <v>365</v>
      </c>
      <c r="TQQ95" s="1239" t="s">
        <v>365</v>
      </c>
      <c r="TQR95" s="1239" t="s">
        <v>365</v>
      </c>
      <c r="TQS95" s="1239" t="s">
        <v>365</v>
      </c>
      <c r="TQT95" s="1239" t="s">
        <v>365</v>
      </c>
      <c r="TQU95" s="1239" t="s">
        <v>365</v>
      </c>
      <c r="TQV95" s="1239" t="s">
        <v>365</v>
      </c>
      <c r="TQW95" s="1239" t="s">
        <v>365</v>
      </c>
      <c r="TQX95" s="1239" t="s">
        <v>365</v>
      </c>
      <c r="TQY95" s="1239" t="s">
        <v>365</v>
      </c>
      <c r="TQZ95" s="1239" t="s">
        <v>365</v>
      </c>
      <c r="TRA95" s="1239" t="s">
        <v>365</v>
      </c>
      <c r="TRB95" s="1239" t="s">
        <v>365</v>
      </c>
      <c r="TRC95" s="1239" t="s">
        <v>365</v>
      </c>
      <c r="TRD95" s="1239" t="s">
        <v>365</v>
      </c>
      <c r="TRE95" s="1239" t="s">
        <v>365</v>
      </c>
      <c r="TRF95" s="1239" t="s">
        <v>365</v>
      </c>
      <c r="TRG95" s="1239" t="s">
        <v>365</v>
      </c>
      <c r="TRH95" s="1239" t="s">
        <v>365</v>
      </c>
      <c r="TRI95" s="1239" t="s">
        <v>365</v>
      </c>
      <c r="TRJ95" s="1239" t="s">
        <v>365</v>
      </c>
      <c r="TRK95" s="1239" t="s">
        <v>365</v>
      </c>
      <c r="TRL95" s="1239" t="s">
        <v>365</v>
      </c>
      <c r="TRM95" s="1239" t="s">
        <v>365</v>
      </c>
      <c r="TRN95" s="1239" t="s">
        <v>365</v>
      </c>
      <c r="TRO95" s="1239" t="s">
        <v>365</v>
      </c>
      <c r="TRP95" s="1239" t="s">
        <v>365</v>
      </c>
      <c r="TRQ95" s="1239" t="s">
        <v>365</v>
      </c>
      <c r="TRR95" s="1239" t="s">
        <v>365</v>
      </c>
      <c r="TRS95" s="1239" t="s">
        <v>365</v>
      </c>
      <c r="TRT95" s="1239" t="s">
        <v>365</v>
      </c>
      <c r="TRU95" s="1239" t="s">
        <v>365</v>
      </c>
      <c r="TRV95" s="1239" t="s">
        <v>365</v>
      </c>
      <c r="TRW95" s="1239" t="s">
        <v>365</v>
      </c>
      <c r="TRX95" s="1239" t="s">
        <v>365</v>
      </c>
      <c r="TRY95" s="1239" t="s">
        <v>365</v>
      </c>
      <c r="TRZ95" s="1239" t="s">
        <v>365</v>
      </c>
      <c r="TSA95" s="1239" t="s">
        <v>365</v>
      </c>
      <c r="TSB95" s="1239" t="s">
        <v>365</v>
      </c>
      <c r="TSC95" s="1239" t="s">
        <v>365</v>
      </c>
      <c r="TSD95" s="1239" t="s">
        <v>365</v>
      </c>
      <c r="TSE95" s="1239" t="s">
        <v>365</v>
      </c>
      <c r="TSF95" s="1239" t="s">
        <v>365</v>
      </c>
      <c r="TSG95" s="1239" t="s">
        <v>365</v>
      </c>
      <c r="TSH95" s="1239" t="s">
        <v>365</v>
      </c>
      <c r="TSI95" s="1239" t="s">
        <v>365</v>
      </c>
      <c r="TSJ95" s="1239" t="s">
        <v>365</v>
      </c>
      <c r="TSK95" s="1239" t="s">
        <v>365</v>
      </c>
      <c r="TSL95" s="1239" t="s">
        <v>365</v>
      </c>
      <c r="TSM95" s="1239" t="s">
        <v>365</v>
      </c>
      <c r="TSN95" s="1239" t="s">
        <v>365</v>
      </c>
      <c r="TSO95" s="1239" t="s">
        <v>365</v>
      </c>
      <c r="TSP95" s="1239" t="s">
        <v>365</v>
      </c>
      <c r="TSQ95" s="1239" t="s">
        <v>365</v>
      </c>
      <c r="TSR95" s="1239" t="s">
        <v>365</v>
      </c>
      <c r="TSS95" s="1239" t="s">
        <v>365</v>
      </c>
      <c r="TST95" s="1239" t="s">
        <v>365</v>
      </c>
      <c r="TSU95" s="1239" t="s">
        <v>365</v>
      </c>
      <c r="TSV95" s="1239" t="s">
        <v>365</v>
      </c>
      <c r="TSW95" s="1239" t="s">
        <v>365</v>
      </c>
      <c r="TSX95" s="1239" t="s">
        <v>365</v>
      </c>
      <c r="TSY95" s="1239" t="s">
        <v>365</v>
      </c>
      <c r="TSZ95" s="1239" t="s">
        <v>365</v>
      </c>
      <c r="TTA95" s="1239" t="s">
        <v>365</v>
      </c>
      <c r="TTB95" s="1239" t="s">
        <v>365</v>
      </c>
      <c r="TTC95" s="1239" t="s">
        <v>365</v>
      </c>
      <c r="TTD95" s="1239" t="s">
        <v>365</v>
      </c>
      <c r="TTE95" s="1239" t="s">
        <v>365</v>
      </c>
      <c r="TTF95" s="1239" t="s">
        <v>365</v>
      </c>
      <c r="TTG95" s="1239" t="s">
        <v>365</v>
      </c>
      <c r="TTH95" s="1239" t="s">
        <v>365</v>
      </c>
      <c r="TTI95" s="1239" t="s">
        <v>365</v>
      </c>
      <c r="TTJ95" s="1239" t="s">
        <v>365</v>
      </c>
      <c r="TTK95" s="1239" t="s">
        <v>365</v>
      </c>
      <c r="TTL95" s="1239" t="s">
        <v>365</v>
      </c>
      <c r="TTM95" s="1239" t="s">
        <v>365</v>
      </c>
      <c r="TTN95" s="1239" t="s">
        <v>365</v>
      </c>
      <c r="TTO95" s="1239" t="s">
        <v>365</v>
      </c>
      <c r="TTP95" s="1239" t="s">
        <v>365</v>
      </c>
      <c r="TTQ95" s="1239" t="s">
        <v>365</v>
      </c>
      <c r="TTR95" s="1239" t="s">
        <v>365</v>
      </c>
      <c r="TTS95" s="1239" t="s">
        <v>365</v>
      </c>
      <c r="TTT95" s="1239" t="s">
        <v>365</v>
      </c>
      <c r="TTU95" s="1239" t="s">
        <v>365</v>
      </c>
      <c r="TTV95" s="1239" t="s">
        <v>365</v>
      </c>
      <c r="TTW95" s="1239" t="s">
        <v>365</v>
      </c>
      <c r="TTX95" s="1239" t="s">
        <v>365</v>
      </c>
      <c r="TTY95" s="1239" t="s">
        <v>365</v>
      </c>
      <c r="TTZ95" s="1239" t="s">
        <v>365</v>
      </c>
      <c r="TUA95" s="1239" t="s">
        <v>365</v>
      </c>
      <c r="TUB95" s="1239" t="s">
        <v>365</v>
      </c>
      <c r="TUC95" s="1239" t="s">
        <v>365</v>
      </c>
      <c r="TUD95" s="1239" t="s">
        <v>365</v>
      </c>
      <c r="TUE95" s="1239" t="s">
        <v>365</v>
      </c>
      <c r="TUF95" s="1239" t="s">
        <v>365</v>
      </c>
      <c r="TUG95" s="1239" t="s">
        <v>365</v>
      </c>
      <c r="TUH95" s="1239" t="s">
        <v>365</v>
      </c>
      <c r="TUI95" s="1239" t="s">
        <v>365</v>
      </c>
      <c r="TUJ95" s="1239" t="s">
        <v>365</v>
      </c>
      <c r="TUK95" s="1239" t="s">
        <v>365</v>
      </c>
      <c r="TUL95" s="1239" t="s">
        <v>365</v>
      </c>
      <c r="TUM95" s="1239" t="s">
        <v>365</v>
      </c>
      <c r="TUN95" s="1239" t="s">
        <v>365</v>
      </c>
      <c r="TUO95" s="1239" t="s">
        <v>365</v>
      </c>
      <c r="TUP95" s="1239" t="s">
        <v>365</v>
      </c>
      <c r="TUQ95" s="1239" t="s">
        <v>365</v>
      </c>
      <c r="TUR95" s="1239" t="s">
        <v>365</v>
      </c>
      <c r="TUS95" s="1239" t="s">
        <v>365</v>
      </c>
      <c r="TUT95" s="1239" t="s">
        <v>365</v>
      </c>
      <c r="TUU95" s="1239" t="s">
        <v>365</v>
      </c>
      <c r="TUV95" s="1239" t="s">
        <v>365</v>
      </c>
      <c r="TUW95" s="1239" t="s">
        <v>365</v>
      </c>
      <c r="TUX95" s="1239" t="s">
        <v>365</v>
      </c>
      <c r="TUY95" s="1239" t="s">
        <v>365</v>
      </c>
      <c r="TUZ95" s="1239" t="s">
        <v>365</v>
      </c>
      <c r="TVA95" s="1239" t="s">
        <v>365</v>
      </c>
      <c r="TVB95" s="1239" t="s">
        <v>365</v>
      </c>
      <c r="TVC95" s="1239" t="s">
        <v>365</v>
      </c>
      <c r="TVD95" s="1239" t="s">
        <v>365</v>
      </c>
      <c r="TVE95" s="1239" t="s">
        <v>365</v>
      </c>
      <c r="TVF95" s="1239" t="s">
        <v>365</v>
      </c>
      <c r="TVG95" s="1239" t="s">
        <v>365</v>
      </c>
      <c r="TVH95" s="1239" t="s">
        <v>365</v>
      </c>
      <c r="TVI95" s="1239" t="s">
        <v>365</v>
      </c>
      <c r="TVJ95" s="1239" t="s">
        <v>365</v>
      </c>
      <c r="TVK95" s="1239" t="s">
        <v>365</v>
      </c>
      <c r="TVL95" s="1239" t="s">
        <v>365</v>
      </c>
      <c r="TVM95" s="1239" t="s">
        <v>365</v>
      </c>
      <c r="TVN95" s="1239" t="s">
        <v>365</v>
      </c>
      <c r="TVO95" s="1239" t="s">
        <v>365</v>
      </c>
      <c r="TVP95" s="1239" t="s">
        <v>365</v>
      </c>
      <c r="TVQ95" s="1239" t="s">
        <v>365</v>
      </c>
      <c r="TVR95" s="1239" t="s">
        <v>365</v>
      </c>
      <c r="TVS95" s="1239" t="s">
        <v>365</v>
      </c>
      <c r="TVT95" s="1239" t="s">
        <v>365</v>
      </c>
      <c r="TVU95" s="1239" t="s">
        <v>365</v>
      </c>
      <c r="TVV95" s="1239" t="s">
        <v>365</v>
      </c>
      <c r="TVW95" s="1239" t="s">
        <v>365</v>
      </c>
      <c r="TVX95" s="1239" t="s">
        <v>365</v>
      </c>
      <c r="TVY95" s="1239" t="s">
        <v>365</v>
      </c>
      <c r="TVZ95" s="1239" t="s">
        <v>365</v>
      </c>
      <c r="TWA95" s="1239" t="s">
        <v>365</v>
      </c>
      <c r="TWB95" s="1239" t="s">
        <v>365</v>
      </c>
      <c r="TWC95" s="1239" t="s">
        <v>365</v>
      </c>
      <c r="TWD95" s="1239" t="s">
        <v>365</v>
      </c>
      <c r="TWE95" s="1239" t="s">
        <v>365</v>
      </c>
      <c r="TWF95" s="1239" t="s">
        <v>365</v>
      </c>
      <c r="TWG95" s="1239" t="s">
        <v>365</v>
      </c>
      <c r="TWH95" s="1239" t="s">
        <v>365</v>
      </c>
      <c r="TWI95" s="1239" t="s">
        <v>365</v>
      </c>
      <c r="TWJ95" s="1239" t="s">
        <v>365</v>
      </c>
      <c r="TWK95" s="1239" t="s">
        <v>365</v>
      </c>
      <c r="TWL95" s="1239" t="s">
        <v>365</v>
      </c>
      <c r="TWM95" s="1239" t="s">
        <v>365</v>
      </c>
      <c r="TWN95" s="1239" t="s">
        <v>365</v>
      </c>
      <c r="TWO95" s="1239" t="s">
        <v>365</v>
      </c>
      <c r="TWP95" s="1239" t="s">
        <v>365</v>
      </c>
      <c r="TWQ95" s="1239" t="s">
        <v>365</v>
      </c>
      <c r="TWR95" s="1239" t="s">
        <v>365</v>
      </c>
      <c r="TWS95" s="1239" t="s">
        <v>365</v>
      </c>
      <c r="TWT95" s="1239" t="s">
        <v>365</v>
      </c>
      <c r="TWU95" s="1239" t="s">
        <v>365</v>
      </c>
      <c r="TWV95" s="1239" t="s">
        <v>365</v>
      </c>
      <c r="TWW95" s="1239" t="s">
        <v>365</v>
      </c>
      <c r="TWX95" s="1239" t="s">
        <v>365</v>
      </c>
      <c r="TWY95" s="1239" t="s">
        <v>365</v>
      </c>
      <c r="TWZ95" s="1239" t="s">
        <v>365</v>
      </c>
      <c r="TXA95" s="1239" t="s">
        <v>365</v>
      </c>
      <c r="TXB95" s="1239" t="s">
        <v>365</v>
      </c>
      <c r="TXC95" s="1239" t="s">
        <v>365</v>
      </c>
      <c r="TXD95" s="1239" t="s">
        <v>365</v>
      </c>
      <c r="TXE95" s="1239" t="s">
        <v>365</v>
      </c>
      <c r="TXF95" s="1239" t="s">
        <v>365</v>
      </c>
      <c r="TXG95" s="1239" t="s">
        <v>365</v>
      </c>
      <c r="TXH95" s="1239" t="s">
        <v>365</v>
      </c>
      <c r="TXI95" s="1239" t="s">
        <v>365</v>
      </c>
      <c r="TXJ95" s="1239" t="s">
        <v>365</v>
      </c>
      <c r="TXK95" s="1239" t="s">
        <v>365</v>
      </c>
      <c r="TXL95" s="1239" t="s">
        <v>365</v>
      </c>
      <c r="TXM95" s="1239" t="s">
        <v>365</v>
      </c>
      <c r="TXN95" s="1239" t="s">
        <v>365</v>
      </c>
      <c r="TXO95" s="1239" t="s">
        <v>365</v>
      </c>
      <c r="TXP95" s="1239" t="s">
        <v>365</v>
      </c>
      <c r="TXQ95" s="1239" t="s">
        <v>365</v>
      </c>
      <c r="TXR95" s="1239" t="s">
        <v>365</v>
      </c>
      <c r="TXS95" s="1239" t="s">
        <v>365</v>
      </c>
      <c r="TXT95" s="1239" t="s">
        <v>365</v>
      </c>
      <c r="TXU95" s="1239" t="s">
        <v>365</v>
      </c>
      <c r="TXV95" s="1239" t="s">
        <v>365</v>
      </c>
      <c r="TXW95" s="1239" t="s">
        <v>365</v>
      </c>
      <c r="TXX95" s="1239" t="s">
        <v>365</v>
      </c>
      <c r="TXY95" s="1239" t="s">
        <v>365</v>
      </c>
      <c r="TXZ95" s="1239" t="s">
        <v>365</v>
      </c>
      <c r="TYA95" s="1239" t="s">
        <v>365</v>
      </c>
      <c r="TYB95" s="1239" t="s">
        <v>365</v>
      </c>
      <c r="TYC95" s="1239" t="s">
        <v>365</v>
      </c>
      <c r="TYD95" s="1239" t="s">
        <v>365</v>
      </c>
      <c r="TYE95" s="1239" t="s">
        <v>365</v>
      </c>
      <c r="TYF95" s="1239" t="s">
        <v>365</v>
      </c>
      <c r="TYG95" s="1239" t="s">
        <v>365</v>
      </c>
      <c r="TYH95" s="1239" t="s">
        <v>365</v>
      </c>
      <c r="TYI95" s="1239" t="s">
        <v>365</v>
      </c>
      <c r="TYJ95" s="1239" t="s">
        <v>365</v>
      </c>
      <c r="TYK95" s="1239" t="s">
        <v>365</v>
      </c>
      <c r="TYL95" s="1239" t="s">
        <v>365</v>
      </c>
      <c r="TYM95" s="1239" t="s">
        <v>365</v>
      </c>
      <c r="TYN95" s="1239" t="s">
        <v>365</v>
      </c>
      <c r="TYO95" s="1239" t="s">
        <v>365</v>
      </c>
      <c r="TYP95" s="1239" t="s">
        <v>365</v>
      </c>
      <c r="TYQ95" s="1239" t="s">
        <v>365</v>
      </c>
      <c r="TYR95" s="1239" t="s">
        <v>365</v>
      </c>
      <c r="TYS95" s="1239" t="s">
        <v>365</v>
      </c>
      <c r="TYT95" s="1239" t="s">
        <v>365</v>
      </c>
      <c r="TYU95" s="1239" t="s">
        <v>365</v>
      </c>
      <c r="TYV95" s="1239" t="s">
        <v>365</v>
      </c>
      <c r="TYW95" s="1239" t="s">
        <v>365</v>
      </c>
      <c r="TYX95" s="1239" t="s">
        <v>365</v>
      </c>
      <c r="TYY95" s="1239" t="s">
        <v>365</v>
      </c>
      <c r="TYZ95" s="1239" t="s">
        <v>365</v>
      </c>
      <c r="TZA95" s="1239" t="s">
        <v>365</v>
      </c>
      <c r="TZB95" s="1239" t="s">
        <v>365</v>
      </c>
      <c r="TZC95" s="1239" t="s">
        <v>365</v>
      </c>
      <c r="TZD95" s="1239" t="s">
        <v>365</v>
      </c>
      <c r="TZE95" s="1239" t="s">
        <v>365</v>
      </c>
      <c r="TZF95" s="1239" t="s">
        <v>365</v>
      </c>
      <c r="TZG95" s="1239" t="s">
        <v>365</v>
      </c>
      <c r="TZH95" s="1239" t="s">
        <v>365</v>
      </c>
      <c r="TZI95" s="1239" t="s">
        <v>365</v>
      </c>
      <c r="TZJ95" s="1239" t="s">
        <v>365</v>
      </c>
      <c r="TZK95" s="1239" t="s">
        <v>365</v>
      </c>
      <c r="TZL95" s="1239" t="s">
        <v>365</v>
      </c>
      <c r="TZM95" s="1239" t="s">
        <v>365</v>
      </c>
      <c r="TZN95" s="1239" t="s">
        <v>365</v>
      </c>
      <c r="TZO95" s="1239" t="s">
        <v>365</v>
      </c>
      <c r="TZP95" s="1239" t="s">
        <v>365</v>
      </c>
      <c r="TZQ95" s="1239" t="s">
        <v>365</v>
      </c>
      <c r="TZR95" s="1239" t="s">
        <v>365</v>
      </c>
      <c r="TZS95" s="1239" t="s">
        <v>365</v>
      </c>
      <c r="TZT95" s="1239" t="s">
        <v>365</v>
      </c>
      <c r="TZU95" s="1239" t="s">
        <v>365</v>
      </c>
      <c r="TZV95" s="1239" t="s">
        <v>365</v>
      </c>
      <c r="TZW95" s="1239" t="s">
        <v>365</v>
      </c>
      <c r="TZX95" s="1239" t="s">
        <v>365</v>
      </c>
      <c r="TZY95" s="1239" t="s">
        <v>365</v>
      </c>
      <c r="TZZ95" s="1239" t="s">
        <v>365</v>
      </c>
      <c r="UAA95" s="1239" t="s">
        <v>365</v>
      </c>
      <c r="UAB95" s="1239" t="s">
        <v>365</v>
      </c>
      <c r="UAC95" s="1239" t="s">
        <v>365</v>
      </c>
      <c r="UAD95" s="1239" t="s">
        <v>365</v>
      </c>
      <c r="UAE95" s="1239" t="s">
        <v>365</v>
      </c>
      <c r="UAF95" s="1239" t="s">
        <v>365</v>
      </c>
      <c r="UAG95" s="1239" t="s">
        <v>365</v>
      </c>
      <c r="UAH95" s="1239" t="s">
        <v>365</v>
      </c>
      <c r="UAI95" s="1239" t="s">
        <v>365</v>
      </c>
      <c r="UAJ95" s="1239" t="s">
        <v>365</v>
      </c>
      <c r="UAK95" s="1239" t="s">
        <v>365</v>
      </c>
      <c r="UAL95" s="1239" t="s">
        <v>365</v>
      </c>
      <c r="UAM95" s="1239" t="s">
        <v>365</v>
      </c>
      <c r="UAN95" s="1239" t="s">
        <v>365</v>
      </c>
      <c r="UAO95" s="1239" t="s">
        <v>365</v>
      </c>
      <c r="UAP95" s="1239" t="s">
        <v>365</v>
      </c>
      <c r="UAQ95" s="1239" t="s">
        <v>365</v>
      </c>
      <c r="UAR95" s="1239" t="s">
        <v>365</v>
      </c>
      <c r="UAS95" s="1239" t="s">
        <v>365</v>
      </c>
      <c r="UAT95" s="1239" t="s">
        <v>365</v>
      </c>
      <c r="UAU95" s="1239" t="s">
        <v>365</v>
      </c>
      <c r="UAV95" s="1239" t="s">
        <v>365</v>
      </c>
      <c r="UAW95" s="1239" t="s">
        <v>365</v>
      </c>
      <c r="UAX95" s="1239" t="s">
        <v>365</v>
      </c>
      <c r="UAY95" s="1239" t="s">
        <v>365</v>
      </c>
      <c r="UAZ95" s="1239" t="s">
        <v>365</v>
      </c>
      <c r="UBA95" s="1239" t="s">
        <v>365</v>
      </c>
      <c r="UBB95" s="1239" t="s">
        <v>365</v>
      </c>
      <c r="UBC95" s="1239" t="s">
        <v>365</v>
      </c>
      <c r="UBD95" s="1239" t="s">
        <v>365</v>
      </c>
      <c r="UBE95" s="1239" t="s">
        <v>365</v>
      </c>
      <c r="UBF95" s="1239" t="s">
        <v>365</v>
      </c>
      <c r="UBG95" s="1239" t="s">
        <v>365</v>
      </c>
      <c r="UBH95" s="1239" t="s">
        <v>365</v>
      </c>
      <c r="UBI95" s="1239" t="s">
        <v>365</v>
      </c>
      <c r="UBJ95" s="1239" t="s">
        <v>365</v>
      </c>
      <c r="UBK95" s="1239" t="s">
        <v>365</v>
      </c>
      <c r="UBL95" s="1239" t="s">
        <v>365</v>
      </c>
      <c r="UBM95" s="1239" t="s">
        <v>365</v>
      </c>
      <c r="UBN95" s="1239" t="s">
        <v>365</v>
      </c>
      <c r="UBO95" s="1239" t="s">
        <v>365</v>
      </c>
      <c r="UBP95" s="1239" t="s">
        <v>365</v>
      </c>
      <c r="UBQ95" s="1239" t="s">
        <v>365</v>
      </c>
      <c r="UBR95" s="1239" t="s">
        <v>365</v>
      </c>
      <c r="UBS95" s="1239" t="s">
        <v>365</v>
      </c>
      <c r="UBT95" s="1239" t="s">
        <v>365</v>
      </c>
      <c r="UBU95" s="1239" t="s">
        <v>365</v>
      </c>
      <c r="UBV95" s="1239" t="s">
        <v>365</v>
      </c>
      <c r="UBW95" s="1239" t="s">
        <v>365</v>
      </c>
      <c r="UBX95" s="1239" t="s">
        <v>365</v>
      </c>
      <c r="UBY95" s="1239" t="s">
        <v>365</v>
      </c>
      <c r="UBZ95" s="1239" t="s">
        <v>365</v>
      </c>
      <c r="UCA95" s="1239" t="s">
        <v>365</v>
      </c>
      <c r="UCB95" s="1239" t="s">
        <v>365</v>
      </c>
      <c r="UCC95" s="1239" t="s">
        <v>365</v>
      </c>
      <c r="UCD95" s="1239" t="s">
        <v>365</v>
      </c>
      <c r="UCE95" s="1239" t="s">
        <v>365</v>
      </c>
      <c r="UCF95" s="1239" t="s">
        <v>365</v>
      </c>
      <c r="UCG95" s="1239" t="s">
        <v>365</v>
      </c>
      <c r="UCH95" s="1239" t="s">
        <v>365</v>
      </c>
      <c r="UCI95" s="1239" t="s">
        <v>365</v>
      </c>
      <c r="UCJ95" s="1239" t="s">
        <v>365</v>
      </c>
      <c r="UCK95" s="1239" t="s">
        <v>365</v>
      </c>
      <c r="UCL95" s="1239" t="s">
        <v>365</v>
      </c>
      <c r="UCM95" s="1239" t="s">
        <v>365</v>
      </c>
      <c r="UCN95" s="1239" t="s">
        <v>365</v>
      </c>
      <c r="UCO95" s="1239" t="s">
        <v>365</v>
      </c>
      <c r="UCP95" s="1239" t="s">
        <v>365</v>
      </c>
      <c r="UCQ95" s="1239" t="s">
        <v>365</v>
      </c>
      <c r="UCR95" s="1239" t="s">
        <v>365</v>
      </c>
      <c r="UCS95" s="1239" t="s">
        <v>365</v>
      </c>
      <c r="UCT95" s="1239" t="s">
        <v>365</v>
      </c>
      <c r="UCU95" s="1239" t="s">
        <v>365</v>
      </c>
      <c r="UCV95" s="1239" t="s">
        <v>365</v>
      </c>
      <c r="UCW95" s="1239" t="s">
        <v>365</v>
      </c>
      <c r="UCX95" s="1239" t="s">
        <v>365</v>
      </c>
      <c r="UCY95" s="1239" t="s">
        <v>365</v>
      </c>
      <c r="UCZ95" s="1239" t="s">
        <v>365</v>
      </c>
      <c r="UDA95" s="1239" t="s">
        <v>365</v>
      </c>
      <c r="UDB95" s="1239" t="s">
        <v>365</v>
      </c>
      <c r="UDC95" s="1239" t="s">
        <v>365</v>
      </c>
      <c r="UDD95" s="1239" t="s">
        <v>365</v>
      </c>
      <c r="UDE95" s="1239" t="s">
        <v>365</v>
      </c>
      <c r="UDF95" s="1239" t="s">
        <v>365</v>
      </c>
      <c r="UDG95" s="1239" t="s">
        <v>365</v>
      </c>
      <c r="UDH95" s="1239" t="s">
        <v>365</v>
      </c>
      <c r="UDI95" s="1239" t="s">
        <v>365</v>
      </c>
      <c r="UDJ95" s="1239" t="s">
        <v>365</v>
      </c>
      <c r="UDK95" s="1239" t="s">
        <v>365</v>
      </c>
      <c r="UDL95" s="1239" t="s">
        <v>365</v>
      </c>
      <c r="UDM95" s="1239" t="s">
        <v>365</v>
      </c>
      <c r="UDN95" s="1239" t="s">
        <v>365</v>
      </c>
      <c r="UDO95" s="1239" t="s">
        <v>365</v>
      </c>
      <c r="UDP95" s="1239" t="s">
        <v>365</v>
      </c>
      <c r="UDQ95" s="1239" t="s">
        <v>365</v>
      </c>
      <c r="UDR95" s="1239" t="s">
        <v>365</v>
      </c>
      <c r="UDS95" s="1239" t="s">
        <v>365</v>
      </c>
      <c r="UDT95" s="1239" t="s">
        <v>365</v>
      </c>
      <c r="UDU95" s="1239" t="s">
        <v>365</v>
      </c>
      <c r="UDV95" s="1239" t="s">
        <v>365</v>
      </c>
      <c r="UDW95" s="1239" t="s">
        <v>365</v>
      </c>
      <c r="UDX95" s="1239" t="s">
        <v>365</v>
      </c>
      <c r="UDY95" s="1239" t="s">
        <v>365</v>
      </c>
      <c r="UDZ95" s="1239" t="s">
        <v>365</v>
      </c>
      <c r="UEA95" s="1239" t="s">
        <v>365</v>
      </c>
      <c r="UEB95" s="1239" t="s">
        <v>365</v>
      </c>
      <c r="UEC95" s="1239" t="s">
        <v>365</v>
      </c>
      <c r="UED95" s="1239" t="s">
        <v>365</v>
      </c>
      <c r="UEE95" s="1239" t="s">
        <v>365</v>
      </c>
      <c r="UEF95" s="1239" t="s">
        <v>365</v>
      </c>
      <c r="UEG95" s="1239" t="s">
        <v>365</v>
      </c>
      <c r="UEH95" s="1239" t="s">
        <v>365</v>
      </c>
      <c r="UEI95" s="1239" t="s">
        <v>365</v>
      </c>
      <c r="UEJ95" s="1239" t="s">
        <v>365</v>
      </c>
      <c r="UEK95" s="1239" t="s">
        <v>365</v>
      </c>
      <c r="UEL95" s="1239" t="s">
        <v>365</v>
      </c>
      <c r="UEM95" s="1239" t="s">
        <v>365</v>
      </c>
      <c r="UEN95" s="1239" t="s">
        <v>365</v>
      </c>
      <c r="UEO95" s="1239" t="s">
        <v>365</v>
      </c>
      <c r="UEP95" s="1239" t="s">
        <v>365</v>
      </c>
      <c r="UEQ95" s="1239" t="s">
        <v>365</v>
      </c>
      <c r="UER95" s="1239" t="s">
        <v>365</v>
      </c>
      <c r="UES95" s="1239" t="s">
        <v>365</v>
      </c>
      <c r="UET95" s="1239" t="s">
        <v>365</v>
      </c>
      <c r="UEU95" s="1239" t="s">
        <v>365</v>
      </c>
      <c r="UEV95" s="1239" t="s">
        <v>365</v>
      </c>
      <c r="UEW95" s="1239" t="s">
        <v>365</v>
      </c>
      <c r="UEX95" s="1239" t="s">
        <v>365</v>
      </c>
      <c r="UEY95" s="1239" t="s">
        <v>365</v>
      </c>
      <c r="UEZ95" s="1239" t="s">
        <v>365</v>
      </c>
      <c r="UFA95" s="1239" t="s">
        <v>365</v>
      </c>
      <c r="UFB95" s="1239" t="s">
        <v>365</v>
      </c>
      <c r="UFC95" s="1239" t="s">
        <v>365</v>
      </c>
      <c r="UFD95" s="1239" t="s">
        <v>365</v>
      </c>
      <c r="UFE95" s="1239" t="s">
        <v>365</v>
      </c>
      <c r="UFF95" s="1239" t="s">
        <v>365</v>
      </c>
      <c r="UFG95" s="1239" t="s">
        <v>365</v>
      </c>
      <c r="UFH95" s="1239" t="s">
        <v>365</v>
      </c>
      <c r="UFI95" s="1239" t="s">
        <v>365</v>
      </c>
      <c r="UFJ95" s="1239" t="s">
        <v>365</v>
      </c>
      <c r="UFK95" s="1239" t="s">
        <v>365</v>
      </c>
      <c r="UFL95" s="1239" t="s">
        <v>365</v>
      </c>
      <c r="UFM95" s="1239" t="s">
        <v>365</v>
      </c>
      <c r="UFN95" s="1239" t="s">
        <v>365</v>
      </c>
      <c r="UFO95" s="1239" t="s">
        <v>365</v>
      </c>
      <c r="UFP95" s="1239" t="s">
        <v>365</v>
      </c>
      <c r="UFQ95" s="1239" t="s">
        <v>365</v>
      </c>
      <c r="UFR95" s="1239" t="s">
        <v>365</v>
      </c>
      <c r="UFS95" s="1239" t="s">
        <v>365</v>
      </c>
      <c r="UFT95" s="1239" t="s">
        <v>365</v>
      </c>
      <c r="UFU95" s="1239" t="s">
        <v>365</v>
      </c>
      <c r="UFV95" s="1239" t="s">
        <v>365</v>
      </c>
      <c r="UFW95" s="1239" t="s">
        <v>365</v>
      </c>
      <c r="UFX95" s="1239" t="s">
        <v>365</v>
      </c>
      <c r="UFY95" s="1239" t="s">
        <v>365</v>
      </c>
      <c r="UFZ95" s="1239" t="s">
        <v>365</v>
      </c>
      <c r="UGA95" s="1239" t="s">
        <v>365</v>
      </c>
      <c r="UGB95" s="1239" t="s">
        <v>365</v>
      </c>
      <c r="UGC95" s="1239" t="s">
        <v>365</v>
      </c>
      <c r="UGD95" s="1239" t="s">
        <v>365</v>
      </c>
      <c r="UGE95" s="1239" t="s">
        <v>365</v>
      </c>
      <c r="UGF95" s="1239" t="s">
        <v>365</v>
      </c>
      <c r="UGG95" s="1239" t="s">
        <v>365</v>
      </c>
      <c r="UGH95" s="1239" t="s">
        <v>365</v>
      </c>
      <c r="UGI95" s="1239" t="s">
        <v>365</v>
      </c>
      <c r="UGJ95" s="1239" t="s">
        <v>365</v>
      </c>
      <c r="UGK95" s="1239" t="s">
        <v>365</v>
      </c>
      <c r="UGL95" s="1239" t="s">
        <v>365</v>
      </c>
      <c r="UGM95" s="1239" t="s">
        <v>365</v>
      </c>
      <c r="UGN95" s="1239" t="s">
        <v>365</v>
      </c>
      <c r="UGO95" s="1239" t="s">
        <v>365</v>
      </c>
      <c r="UGP95" s="1239" t="s">
        <v>365</v>
      </c>
      <c r="UGQ95" s="1239" t="s">
        <v>365</v>
      </c>
      <c r="UGR95" s="1239" t="s">
        <v>365</v>
      </c>
      <c r="UGS95" s="1239" t="s">
        <v>365</v>
      </c>
      <c r="UGT95" s="1239" t="s">
        <v>365</v>
      </c>
      <c r="UGU95" s="1239" t="s">
        <v>365</v>
      </c>
      <c r="UGV95" s="1239" t="s">
        <v>365</v>
      </c>
      <c r="UGW95" s="1239" t="s">
        <v>365</v>
      </c>
      <c r="UGX95" s="1239" t="s">
        <v>365</v>
      </c>
      <c r="UGY95" s="1239" t="s">
        <v>365</v>
      </c>
      <c r="UGZ95" s="1239" t="s">
        <v>365</v>
      </c>
      <c r="UHA95" s="1239" t="s">
        <v>365</v>
      </c>
      <c r="UHB95" s="1239" t="s">
        <v>365</v>
      </c>
      <c r="UHC95" s="1239" t="s">
        <v>365</v>
      </c>
      <c r="UHD95" s="1239" t="s">
        <v>365</v>
      </c>
      <c r="UHE95" s="1239" t="s">
        <v>365</v>
      </c>
      <c r="UHF95" s="1239" t="s">
        <v>365</v>
      </c>
      <c r="UHG95" s="1239" t="s">
        <v>365</v>
      </c>
      <c r="UHH95" s="1239" t="s">
        <v>365</v>
      </c>
      <c r="UHI95" s="1239" t="s">
        <v>365</v>
      </c>
      <c r="UHJ95" s="1239" t="s">
        <v>365</v>
      </c>
      <c r="UHK95" s="1239" t="s">
        <v>365</v>
      </c>
      <c r="UHL95" s="1239" t="s">
        <v>365</v>
      </c>
      <c r="UHM95" s="1239" t="s">
        <v>365</v>
      </c>
      <c r="UHN95" s="1239" t="s">
        <v>365</v>
      </c>
      <c r="UHO95" s="1239" t="s">
        <v>365</v>
      </c>
      <c r="UHP95" s="1239" t="s">
        <v>365</v>
      </c>
      <c r="UHQ95" s="1239" t="s">
        <v>365</v>
      </c>
      <c r="UHR95" s="1239" t="s">
        <v>365</v>
      </c>
      <c r="UHS95" s="1239" t="s">
        <v>365</v>
      </c>
      <c r="UHT95" s="1239" t="s">
        <v>365</v>
      </c>
      <c r="UHU95" s="1239" t="s">
        <v>365</v>
      </c>
      <c r="UHV95" s="1239" t="s">
        <v>365</v>
      </c>
      <c r="UHW95" s="1239" t="s">
        <v>365</v>
      </c>
      <c r="UHX95" s="1239" t="s">
        <v>365</v>
      </c>
      <c r="UHY95" s="1239" t="s">
        <v>365</v>
      </c>
      <c r="UHZ95" s="1239" t="s">
        <v>365</v>
      </c>
      <c r="UIA95" s="1239" t="s">
        <v>365</v>
      </c>
      <c r="UIB95" s="1239" t="s">
        <v>365</v>
      </c>
      <c r="UIC95" s="1239" t="s">
        <v>365</v>
      </c>
      <c r="UID95" s="1239" t="s">
        <v>365</v>
      </c>
      <c r="UIE95" s="1239" t="s">
        <v>365</v>
      </c>
      <c r="UIF95" s="1239" t="s">
        <v>365</v>
      </c>
      <c r="UIG95" s="1239" t="s">
        <v>365</v>
      </c>
      <c r="UIH95" s="1239" t="s">
        <v>365</v>
      </c>
      <c r="UII95" s="1239" t="s">
        <v>365</v>
      </c>
      <c r="UIJ95" s="1239" t="s">
        <v>365</v>
      </c>
      <c r="UIK95" s="1239" t="s">
        <v>365</v>
      </c>
      <c r="UIL95" s="1239" t="s">
        <v>365</v>
      </c>
      <c r="UIM95" s="1239" t="s">
        <v>365</v>
      </c>
      <c r="UIN95" s="1239" t="s">
        <v>365</v>
      </c>
      <c r="UIO95" s="1239" t="s">
        <v>365</v>
      </c>
      <c r="UIP95" s="1239" t="s">
        <v>365</v>
      </c>
      <c r="UIQ95" s="1239" t="s">
        <v>365</v>
      </c>
      <c r="UIR95" s="1239" t="s">
        <v>365</v>
      </c>
      <c r="UIS95" s="1239" t="s">
        <v>365</v>
      </c>
      <c r="UIT95" s="1239" t="s">
        <v>365</v>
      </c>
      <c r="UIU95" s="1239" t="s">
        <v>365</v>
      </c>
      <c r="UIV95" s="1239" t="s">
        <v>365</v>
      </c>
      <c r="UIW95" s="1239" t="s">
        <v>365</v>
      </c>
      <c r="UIX95" s="1239" t="s">
        <v>365</v>
      </c>
      <c r="UIY95" s="1239" t="s">
        <v>365</v>
      </c>
      <c r="UIZ95" s="1239" t="s">
        <v>365</v>
      </c>
      <c r="UJA95" s="1239" t="s">
        <v>365</v>
      </c>
      <c r="UJB95" s="1239" t="s">
        <v>365</v>
      </c>
      <c r="UJC95" s="1239" t="s">
        <v>365</v>
      </c>
      <c r="UJD95" s="1239" t="s">
        <v>365</v>
      </c>
      <c r="UJE95" s="1239" t="s">
        <v>365</v>
      </c>
      <c r="UJF95" s="1239" t="s">
        <v>365</v>
      </c>
      <c r="UJG95" s="1239" t="s">
        <v>365</v>
      </c>
      <c r="UJH95" s="1239" t="s">
        <v>365</v>
      </c>
      <c r="UJI95" s="1239" t="s">
        <v>365</v>
      </c>
      <c r="UJJ95" s="1239" t="s">
        <v>365</v>
      </c>
      <c r="UJK95" s="1239" t="s">
        <v>365</v>
      </c>
      <c r="UJL95" s="1239" t="s">
        <v>365</v>
      </c>
      <c r="UJM95" s="1239" t="s">
        <v>365</v>
      </c>
      <c r="UJN95" s="1239" t="s">
        <v>365</v>
      </c>
      <c r="UJO95" s="1239" t="s">
        <v>365</v>
      </c>
      <c r="UJP95" s="1239" t="s">
        <v>365</v>
      </c>
      <c r="UJQ95" s="1239" t="s">
        <v>365</v>
      </c>
      <c r="UJR95" s="1239" t="s">
        <v>365</v>
      </c>
      <c r="UJS95" s="1239" t="s">
        <v>365</v>
      </c>
      <c r="UJT95" s="1239" t="s">
        <v>365</v>
      </c>
      <c r="UJU95" s="1239" t="s">
        <v>365</v>
      </c>
      <c r="UJV95" s="1239" t="s">
        <v>365</v>
      </c>
      <c r="UJW95" s="1239" t="s">
        <v>365</v>
      </c>
      <c r="UJX95" s="1239" t="s">
        <v>365</v>
      </c>
      <c r="UJY95" s="1239" t="s">
        <v>365</v>
      </c>
      <c r="UJZ95" s="1239" t="s">
        <v>365</v>
      </c>
      <c r="UKA95" s="1239" t="s">
        <v>365</v>
      </c>
      <c r="UKB95" s="1239" t="s">
        <v>365</v>
      </c>
      <c r="UKC95" s="1239" t="s">
        <v>365</v>
      </c>
      <c r="UKD95" s="1239" t="s">
        <v>365</v>
      </c>
      <c r="UKE95" s="1239" t="s">
        <v>365</v>
      </c>
      <c r="UKF95" s="1239" t="s">
        <v>365</v>
      </c>
      <c r="UKG95" s="1239" t="s">
        <v>365</v>
      </c>
      <c r="UKH95" s="1239" t="s">
        <v>365</v>
      </c>
      <c r="UKI95" s="1239" t="s">
        <v>365</v>
      </c>
      <c r="UKJ95" s="1239" t="s">
        <v>365</v>
      </c>
      <c r="UKK95" s="1239" t="s">
        <v>365</v>
      </c>
      <c r="UKL95" s="1239" t="s">
        <v>365</v>
      </c>
      <c r="UKM95" s="1239" t="s">
        <v>365</v>
      </c>
      <c r="UKN95" s="1239" t="s">
        <v>365</v>
      </c>
      <c r="UKO95" s="1239" t="s">
        <v>365</v>
      </c>
      <c r="UKP95" s="1239" t="s">
        <v>365</v>
      </c>
      <c r="UKQ95" s="1239" t="s">
        <v>365</v>
      </c>
      <c r="UKR95" s="1239" t="s">
        <v>365</v>
      </c>
      <c r="UKS95" s="1239" t="s">
        <v>365</v>
      </c>
      <c r="UKT95" s="1239" t="s">
        <v>365</v>
      </c>
      <c r="UKU95" s="1239" t="s">
        <v>365</v>
      </c>
      <c r="UKV95" s="1239" t="s">
        <v>365</v>
      </c>
      <c r="UKW95" s="1239" t="s">
        <v>365</v>
      </c>
      <c r="UKX95" s="1239" t="s">
        <v>365</v>
      </c>
      <c r="UKY95" s="1239" t="s">
        <v>365</v>
      </c>
      <c r="UKZ95" s="1239" t="s">
        <v>365</v>
      </c>
      <c r="ULA95" s="1239" t="s">
        <v>365</v>
      </c>
      <c r="ULB95" s="1239" t="s">
        <v>365</v>
      </c>
      <c r="ULC95" s="1239" t="s">
        <v>365</v>
      </c>
      <c r="ULD95" s="1239" t="s">
        <v>365</v>
      </c>
      <c r="ULE95" s="1239" t="s">
        <v>365</v>
      </c>
      <c r="ULF95" s="1239" t="s">
        <v>365</v>
      </c>
      <c r="ULG95" s="1239" t="s">
        <v>365</v>
      </c>
      <c r="ULH95" s="1239" t="s">
        <v>365</v>
      </c>
      <c r="ULI95" s="1239" t="s">
        <v>365</v>
      </c>
      <c r="ULJ95" s="1239" t="s">
        <v>365</v>
      </c>
      <c r="ULK95" s="1239" t="s">
        <v>365</v>
      </c>
      <c r="ULL95" s="1239" t="s">
        <v>365</v>
      </c>
      <c r="ULM95" s="1239" t="s">
        <v>365</v>
      </c>
      <c r="ULN95" s="1239" t="s">
        <v>365</v>
      </c>
      <c r="ULO95" s="1239" t="s">
        <v>365</v>
      </c>
      <c r="ULP95" s="1239" t="s">
        <v>365</v>
      </c>
      <c r="ULQ95" s="1239" t="s">
        <v>365</v>
      </c>
      <c r="ULR95" s="1239" t="s">
        <v>365</v>
      </c>
      <c r="ULS95" s="1239" t="s">
        <v>365</v>
      </c>
      <c r="ULT95" s="1239" t="s">
        <v>365</v>
      </c>
      <c r="ULU95" s="1239" t="s">
        <v>365</v>
      </c>
      <c r="ULV95" s="1239" t="s">
        <v>365</v>
      </c>
      <c r="ULW95" s="1239" t="s">
        <v>365</v>
      </c>
      <c r="ULX95" s="1239" t="s">
        <v>365</v>
      </c>
      <c r="ULY95" s="1239" t="s">
        <v>365</v>
      </c>
      <c r="ULZ95" s="1239" t="s">
        <v>365</v>
      </c>
      <c r="UMA95" s="1239" t="s">
        <v>365</v>
      </c>
      <c r="UMB95" s="1239" t="s">
        <v>365</v>
      </c>
      <c r="UMC95" s="1239" t="s">
        <v>365</v>
      </c>
      <c r="UMD95" s="1239" t="s">
        <v>365</v>
      </c>
      <c r="UME95" s="1239" t="s">
        <v>365</v>
      </c>
      <c r="UMF95" s="1239" t="s">
        <v>365</v>
      </c>
      <c r="UMG95" s="1239" t="s">
        <v>365</v>
      </c>
      <c r="UMH95" s="1239" t="s">
        <v>365</v>
      </c>
      <c r="UMI95" s="1239" t="s">
        <v>365</v>
      </c>
      <c r="UMJ95" s="1239" t="s">
        <v>365</v>
      </c>
      <c r="UMK95" s="1239" t="s">
        <v>365</v>
      </c>
      <c r="UML95" s="1239" t="s">
        <v>365</v>
      </c>
      <c r="UMM95" s="1239" t="s">
        <v>365</v>
      </c>
      <c r="UMN95" s="1239" t="s">
        <v>365</v>
      </c>
      <c r="UMO95" s="1239" t="s">
        <v>365</v>
      </c>
      <c r="UMP95" s="1239" t="s">
        <v>365</v>
      </c>
      <c r="UMQ95" s="1239" t="s">
        <v>365</v>
      </c>
      <c r="UMR95" s="1239" t="s">
        <v>365</v>
      </c>
      <c r="UMS95" s="1239" t="s">
        <v>365</v>
      </c>
      <c r="UMT95" s="1239" t="s">
        <v>365</v>
      </c>
      <c r="UMU95" s="1239" t="s">
        <v>365</v>
      </c>
      <c r="UMV95" s="1239" t="s">
        <v>365</v>
      </c>
      <c r="UMW95" s="1239" t="s">
        <v>365</v>
      </c>
      <c r="UMX95" s="1239" t="s">
        <v>365</v>
      </c>
      <c r="UMY95" s="1239" t="s">
        <v>365</v>
      </c>
      <c r="UMZ95" s="1239" t="s">
        <v>365</v>
      </c>
      <c r="UNA95" s="1239" t="s">
        <v>365</v>
      </c>
      <c r="UNB95" s="1239" t="s">
        <v>365</v>
      </c>
      <c r="UNC95" s="1239" t="s">
        <v>365</v>
      </c>
      <c r="UND95" s="1239" t="s">
        <v>365</v>
      </c>
      <c r="UNE95" s="1239" t="s">
        <v>365</v>
      </c>
      <c r="UNF95" s="1239" t="s">
        <v>365</v>
      </c>
      <c r="UNG95" s="1239" t="s">
        <v>365</v>
      </c>
      <c r="UNH95" s="1239" t="s">
        <v>365</v>
      </c>
      <c r="UNI95" s="1239" t="s">
        <v>365</v>
      </c>
      <c r="UNJ95" s="1239" t="s">
        <v>365</v>
      </c>
      <c r="UNK95" s="1239" t="s">
        <v>365</v>
      </c>
      <c r="UNL95" s="1239" t="s">
        <v>365</v>
      </c>
      <c r="UNM95" s="1239" t="s">
        <v>365</v>
      </c>
      <c r="UNN95" s="1239" t="s">
        <v>365</v>
      </c>
      <c r="UNO95" s="1239" t="s">
        <v>365</v>
      </c>
      <c r="UNP95" s="1239" t="s">
        <v>365</v>
      </c>
      <c r="UNQ95" s="1239" t="s">
        <v>365</v>
      </c>
      <c r="UNR95" s="1239" t="s">
        <v>365</v>
      </c>
      <c r="UNS95" s="1239" t="s">
        <v>365</v>
      </c>
      <c r="UNT95" s="1239" t="s">
        <v>365</v>
      </c>
      <c r="UNU95" s="1239" t="s">
        <v>365</v>
      </c>
      <c r="UNV95" s="1239" t="s">
        <v>365</v>
      </c>
      <c r="UNW95" s="1239" t="s">
        <v>365</v>
      </c>
      <c r="UNX95" s="1239" t="s">
        <v>365</v>
      </c>
      <c r="UNY95" s="1239" t="s">
        <v>365</v>
      </c>
      <c r="UNZ95" s="1239" t="s">
        <v>365</v>
      </c>
      <c r="UOA95" s="1239" t="s">
        <v>365</v>
      </c>
      <c r="UOB95" s="1239" t="s">
        <v>365</v>
      </c>
      <c r="UOC95" s="1239" t="s">
        <v>365</v>
      </c>
      <c r="UOD95" s="1239" t="s">
        <v>365</v>
      </c>
      <c r="UOE95" s="1239" t="s">
        <v>365</v>
      </c>
      <c r="UOF95" s="1239" t="s">
        <v>365</v>
      </c>
      <c r="UOG95" s="1239" t="s">
        <v>365</v>
      </c>
      <c r="UOH95" s="1239" t="s">
        <v>365</v>
      </c>
      <c r="UOI95" s="1239" t="s">
        <v>365</v>
      </c>
      <c r="UOJ95" s="1239" t="s">
        <v>365</v>
      </c>
      <c r="UOK95" s="1239" t="s">
        <v>365</v>
      </c>
      <c r="UOL95" s="1239" t="s">
        <v>365</v>
      </c>
      <c r="UOM95" s="1239" t="s">
        <v>365</v>
      </c>
      <c r="UON95" s="1239" t="s">
        <v>365</v>
      </c>
      <c r="UOO95" s="1239" t="s">
        <v>365</v>
      </c>
      <c r="UOP95" s="1239" t="s">
        <v>365</v>
      </c>
      <c r="UOQ95" s="1239" t="s">
        <v>365</v>
      </c>
      <c r="UOR95" s="1239" t="s">
        <v>365</v>
      </c>
      <c r="UOS95" s="1239" t="s">
        <v>365</v>
      </c>
      <c r="UOT95" s="1239" t="s">
        <v>365</v>
      </c>
      <c r="UOU95" s="1239" t="s">
        <v>365</v>
      </c>
      <c r="UOV95" s="1239" t="s">
        <v>365</v>
      </c>
      <c r="UOW95" s="1239" t="s">
        <v>365</v>
      </c>
      <c r="UOX95" s="1239" t="s">
        <v>365</v>
      </c>
      <c r="UOY95" s="1239" t="s">
        <v>365</v>
      </c>
      <c r="UOZ95" s="1239" t="s">
        <v>365</v>
      </c>
      <c r="UPA95" s="1239" t="s">
        <v>365</v>
      </c>
      <c r="UPB95" s="1239" t="s">
        <v>365</v>
      </c>
      <c r="UPC95" s="1239" t="s">
        <v>365</v>
      </c>
      <c r="UPD95" s="1239" t="s">
        <v>365</v>
      </c>
      <c r="UPE95" s="1239" t="s">
        <v>365</v>
      </c>
      <c r="UPF95" s="1239" t="s">
        <v>365</v>
      </c>
      <c r="UPG95" s="1239" t="s">
        <v>365</v>
      </c>
      <c r="UPH95" s="1239" t="s">
        <v>365</v>
      </c>
      <c r="UPI95" s="1239" t="s">
        <v>365</v>
      </c>
      <c r="UPJ95" s="1239" t="s">
        <v>365</v>
      </c>
      <c r="UPK95" s="1239" t="s">
        <v>365</v>
      </c>
      <c r="UPL95" s="1239" t="s">
        <v>365</v>
      </c>
      <c r="UPM95" s="1239" t="s">
        <v>365</v>
      </c>
      <c r="UPN95" s="1239" t="s">
        <v>365</v>
      </c>
      <c r="UPO95" s="1239" t="s">
        <v>365</v>
      </c>
      <c r="UPP95" s="1239" t="s">
        <v>365</v>
      </c>
      <c r="UPQ95" s="1239" t="s">
        <v>365</v>
      </c>
      <c r="UPR95" s="1239" t="s">
        <v>365</v>
      </c>
      <c r="UPS95" s="1239" t="s">
        <v>365</v>
      </c>
      <c r="UPT95" s="1239" t="s">
        <v>365</v>
      </c>
      <c r="UPU95" s="1239" t="s">
        <v>365</v>
      </c>
      <c r="UPV95" s="1239" t="s">
        <v>365</v>
      </c>
      <c r="UPW95" s="1239" t="s">
        <v>365</v>
      </c>
      <c r="UPX95" s="1239" t="s">
        <v>365</v>
      </c>
      <c r="UPY95" s="1239" t="s">
        <v>365</v>
      </c>
      <c r="UPZ95" s="1239" t="s">
        <v>365</v>
      </c>
      <c r="UQA95" s="1239" t="s">
        <v>365</v>
      </c>
      <c r="UQB95" s="1239" t="s">
        <v>365</v>
      </c>
      <c r="UQC95" s="1239" t="s">
        <v>365</v>
      </c>
      <c r="UQD95" s="1239" t="s">
        <v>365</v>
      </c>
      <c r="UQE95" s="1239" t="s">
        <v>365</v>
      </c>
      <c r="UQF95" s="1239" t="s">
        <v>365</v>
      </c>
      <c r="UQG95" s="1239" t="s">
        <v>365</v>
      </c>
      <c r="UQH95" s="1239" t="s">
        <v>365</v>
      </c>
      <c r="UQI95" s="1239" t="s">
        <v>365</v>
      </c>
      <c r="UQJ95" s="1239" t="s">
        <v>365</v>
      </c>
      <c r="UQK95" s="1239" t="s">
        <v>365</v>
      </c>
      <c r="UQL95" s="1239" t="s">
        <v>365</v>
      </c>
      <c r="UQM95" s="1239" t="s">
        <v>365</v>
      </c>
      <c r="UQN95" s="1239" t="s">
        <v>365</v>
      </c>
      <c r="UQO95" s="1239" t="s">
        <v>365</v>
      </c>
      <c r="UQP95" s="1239" t="s">
        <v>365</v>
      </c>
      <c r="UQQ95" s="1239" t="s">
        <v>365</v>
      </c>
      <c r="UQR95" s="1239" t="s">
        <v>365</v>
      </c>
      <c r="UQS95" s="1239" t="s">
        <v>365</v>
      </c>
      <c r="UQT95" s="1239" t="s">
        <v>365</v>
      </c>
      <c r="UQU95" s="1239" t="s">
        <v>365</v>
      </c>
      <c r="UQV95" s="1239" t="s">
        <v>365</v>
      </c>
      <c r="UQW95" s="1239" t="s">
        <v>365</v>
      </c>
      <c r="UQX95" s="1239" t="s">
        <v>365</v>
      </c>
      <c r="UQY95" s="1239" t="s">
        <v>365</v>
      </c>
      <c r="UQZ95" s="1239" t="s">
        <v>365</v>
      </c>
      <c r="URA95" s="1239" t="s">
        <v>365</v>
      </c>
      <c r="URB95" s="1239" t="s">
        <v>365</v>
      </c>
      <c r="URC95" s="1239" t="s">
        <v>365</v>
      </c>
      <c r="URD95" s="1239" t="s">
        <v>365</v>
      </c>
      <c r="URE95" s="1239" t="s">
        <v>365</v>
      </c>
      <c r="URF95" s="1239" t="s">
        <v>365</v>
      </c>
      <c r="URG95" s="1239" t="s">
        <v>365</v>
      </c>
      <c r="URH95" s="1239" t="s">
        <v>365</v>
      </c>
      <c r="URI95" s="1239" t="s">
        <v>365</v>
      </c>
      <c r="URJ95" s="1239" t="s">
        <v>365</v>
      </c>
      <c r="URK95" s="1239" t="s">
        <v>365</v>
      </c>
      <c r="URL95" s="1239" t="s">
        <v>365</v>
      </c>
      <c r="URM95" s="1239" t="s">
        <v>365</v>
      </c>
      <c r="URN95" s="1239" t="s">
        <v>365</v>
      </c>
      <c r="URO95" s="1239" t="s">
        <v>365</v>
      </c>
      <c r="URP95" s="1239" t="s">
        <v>365</v>
      </c>
      <c r="URQ95" s="1239" t="s">
        <v>365</v>
      </c>
      <c r="URR95" s="1239" t="s">
        <v>365</v>
      </c>
      <c r="URS95" s="1239" t="s">
        <v>365</v>
      </c>
      <c r="URT95" s="1239" t="s">
        <v>365</v>
      </c>
      <c r="URU95" s="1239" t="s">
        <v>365</v>
      </c>
      <c r="URV95" s="1239" t="s">
        <v>365</v>
      </c>
      <c r="URW95" s="1239" t="s">
        <v>365</v>
      </c>
      <c r="URX95" s="1239" t="s">
        <v>365</v>
      </c>
      <c r="URY95" s="1239" t="s">
        <v>365</v>
      </c>
      <c r="URZ95" s="1239" t="s">
        <v>365</v>
      </c>
      <c r="USA95" s="1239" t="s">
        <v>365</v>
      </c>
      <c r="USB95" s="1239" t="s">
        <v>365</v>
      </c>
      <c r="USC95" s="1239" t="s">
        <v>365</v>
      </c>
      <c r="USD95" s="1239" t="s">
        <v>365</v>
      </c>
      <c r="USE95" s="1239" t="s">
        <v>365</v>
      </c>
      <c r="USF95" s="1239" t="s">
        <v>365</v>
      </c>
      <c r="USG95" s="1239" t="s">
        <v>365</v>
      </c>
      <c r="USH95" s="1239" t="s">
        <v>365</v>
      </c>
      <c r="USI95" s="1239" t="s">
        <v>365</v>
      </c>
      <c r="USJ95" s="1239" t="s">
        <v>365</v>
      </c>
      <c r="USK95" s="1239" t="s">
        <v>365</v>
      </c>
      <c r="USL95" s="1239" t="s">
        <v>365</v>
      </c>
      <c r="USM95" s="1239" t="s">
        <v>365</v>
      </c>
      <c r="USN95" s="1239" t="s">
        <v>365</v>
      </c>
      <c r="USO95" s="1239" t="s">
        <v>365</v>
      </c>
      <c r="USP95" s="1239" t="s">
        <v>365</v>
      </c>
      <c r="USQ95" s="1239" t="s">
        <v>365</v>
      </c>
      <c r="USR95" s="1239" t="s">
        <v>365</v>
      </c>
      <c r="USS95" s="1239" t="s">
        <v>365</v>
      </c>
      <c r="UST95" s="1239" t="s">
        <v>365</v>
      </c>
      <c r="USU95" s="1239" t="s">
        <v>365</v>
      </c>
      <c r="USV95" s="1239" t="s">
        <v>365</v>
      </c>
      <c r="USW95" s="1239" t="s">
        <v>365</v>
      </c>
      <c r="USX95" s="1239" t="s">
        <v>365</v>
      </c>
      <c r="USY95" s="1239" t="s">
        <v>365</v>
      </c>
      <c r="USZ95" s="1239" t="s">
        <v>365</v>
      </c>
      <c r="UTA95" s="1239" t="s">
        <v>365</v>
      </c>
      <c r="UTB95" s="1239" t="s">
        <v>365</v>
      </c>
      <c r="UTC95" s="1239" t="s">
        <v>365</v>
      </c>
      <c r="UTD95" s="1239" t="s">
        <v>365</v>
      </c>
      <c r="UTE95" s="1239" t="s">
        <v>365</v>
      </c>
      <c r="UTF95" s="1239" t="s">
        <v>365</v>
      </c>
      <c r="UTG95" s="1239" t="s">
        <v>365</v>
      </c>
      <c r="UTH95" s="1239" t="s">
        <v>365</v>
      </c>
      <c r="UTI95" s="1239" t="s">
        <v>365</v>
      </c>
      <c r="UTJ95" s="1239" t="s">
        <v>365</v>
      </c>
      <c r="UTK95" s="1239" t="s">
        <v>365</v>
      </c>
      <c r="UTL95" s="1239" t="s">
        <v>365</v>
      </c>
      <c r="UTM95" s="1239" t="s">
        <v>365</v>
      </c>
      <c r="UTN95" s="1239" t="s">
        <v>365</v>
      </c>
      <c r="UTO95" s="1239" t="s">
        <v>365</v>
      </c>
      <c r="UTP95" s="1239" t="s">
        <v>365</v>
      </c>
      <c r="UTQ95" s="1239" t="s">
        <v>365</v>
      </c>
      <c r="UTR95" s="1239" t="s">
        <v>365</v>
      </c>
      <c r="UTS95" s="1239" t="s">
        <v>365</v>
      </c>
      <c r="UTT95" s="1239" t="s">
        <v>365</v>
      </c>
      <c r="UTU95" s="1239" t="s">
        <v>365</v>
      </c>
      <c r="UTV95" s="1239" t="s">
        <v>365</v>
      </c>
      <c r="UTW95" s="1239" t="s">
        <v>365</v>
      </c>
      <c r="UTX95" s="1239" t="s">
        <v>365</v>
      </c>
      <c r="UTY95" s="1239" t="s">
        <v>365</v>
      </c>
      <c r="UTZ95" s="1239" t="s">
        <v>365</v>
      </c>
      <c r="UUA95" s="1239" t="s">
        <v>365</v>
      </c>
      <c r="UUB95" s="1239" t="s">
        <v>365</v>
      </c>
      <c r="UUC95" s="1239" t="s">
        <v>365</v>
      </c>
      <c r="UUD95" s="1239" t="s">
        <v>365</v>
      </c>
      <c r="UUE95" s="1239" t="s">
        <v>365</v>
      </c>
      <c r="UUF95" s="1239" t="s">
        <v>365</v>
      </c>
      <c r="UUG95" s="1239" t="s">
        <v>365</v>
      </c>
      <c r="UUH95" s="1239" t="s">
        <v>365</v>
      </c>
      <c r="UUI95" s="1239" t="s">
        <v>365</v>
      </c>
      <c r="UUJ95" s="1239" t="s">
        <v>365</v>
      </c>
      <c r="UUK95" s="1239" t="s">
        <v>365</v>
      </c>
      <c r="UUL95" s="1239" t="s">
        <v>365</v>
      </c>
      <c r="UUM95" s="1239" t="s">
        <v>365</v>
      </c>
      <c r="UUN95" s="1239" t="s">
        <v>365</v>
      </c>
      <c r="UUO95" s="1239" t="s">
        <v>365</v>
      </c>
      <c r="UUP95" s="1239" t="s">
        <v>365</v>
      </c>
      <c r="UUQ95" s="1239" t="s">
        <v>365</v>
      </c>
      <c r="UUR95" s="1239" t="s">
        <v>365</v>
      </c>
      <c r="UUS95" s="1239" t="s">
        <v>365</v>
      </c>
      <c r="UUT95" s="1239" t="s">
        <v>365</v>
      </c>
      <c r="UUU95" s="1239" t="s">
        <v>365</v>
      </c>
      <c r="UUV95" s="1239" t="s">
        <v>365</v>
      </c>
      <c r="UUW95" s="1239" t="s">
        <v>365</v>
      </c>
      <c r="UUX95" s="1239" t="s">
        <v>365</v>
      </c>
      <c r="UUY95" s="1239" t="s">
        <v>365</v>
      </c>
      <c r="UUZ95" s="1239" t="s">
        <v>365</v>
      </c>
      <c r="UVA95" s="1239" t="s">
        <v>365</v>
      </c>
      <c r="UVB95" s="1239" t="s">
        <v>365</v>
      </c>
      <c r="UVC95" s="1239" t="s">
        <v>365</v>
      </c>
      <c r="UVD95" s="1239" t="s">
        <v>365</v>
      </c>
      <c r="UVE95" s="1239" t="s">
        <v>365</v>
      </c>
      <c r="UVF95" s="1239" t="s">
        <v>365</v>
      </c>
      <c r="UVG95" s="1239" t="s">
        <v>365</v>
      </c>
      <c r="UVH95" s="1239" t="s">
        <v>365</v>
      </c>
      <c r="UVI95" s="1239" t="s">
        <v>365</v>
      </c>
      <c r="UVJ95" s="1239" t="s">
        <v>365</v>
      </c>
      <c r="UVK95" s="1239" t="s">
        <v>365</v>
      </c>
      <c r="UVL95" s="1239" t="s">
        <v>365</v>
      </c>
      <c r="UVM95" s="1239" t="s">
        <v>365</v>
      </c>
      <c r="UVN95" s="1239" t="s">
        <v>365</v>
      </c>
      <c r="UVO95" s="1239" t="s">
        <v>365</v>
      </c>
      <c r="UVP95" s="1239" t="s">
        <v>365</v>
      </c>
      <c r="UVQ95" s="1239" t="s">
        <v>365</v>
      </c>
      <c r="UVR95" s="1239" t="s">
        <v>365</v>
      </c>
      <c r="UVS95" s="1239" t="s">
        <v>365</v>
      </c>
      <c r="UVT95" s="1239" t="s">
        <v>365</v>
      </c>
      <c r="UVU95" s="1239" t="s">
        <v>365</v>
      </c>
      <c r="UVV95" s="1239" t="s">
        <v>365</v>
      </c>
      <c r="UVW95" s="1239" t="s">
        <v>365</v>
      </c>
      <c r="UVX95" s="1239" t="s">
        <v>365</v>
      </c>
      <c r="UVY95" s="1239" t="s">
        <v>365</v>
      </c>
      <c r="UVZ95" s="1239" t="s">
        <v>365</v>
      </c>
      <c r="UWA95" s="1239" t="s">
        <v>365</v>
      </c>
      <c r="UWB95" s="1239" t="s">
        <v>365</v>
      </c>
      <c r="UWC95" s="1239" t="s">
        <v>365</v>
      </c>
      <c r="UWD95" s="1239" t="s">
        <v>365</v>
      </c>
      <c r="UWE95" s="1239" t="s">
        <v>365</v>
      </c>
      <c r="UWF95" s="1239" t="s">
        <v>365</v>
      </c>
      <c r="UWG95" s="1239" t="s">
        <v>365</v>
      </c>
      <c r="UWH95" s="1239" t="s">
        <v>365</v>
      </c>
      <c r="UWI95" s="1239" t="s">
        <v>365</v>
      </c>
      <c r="UWJ95" s="1239" t="s">
        <v>365</v>
      </c>
      <c r="UWK95" s="1239" t="s">
        <v>365</v>
      </c>
      <c r="UWL95" s="1239" t="s">
        <v>365</v>
      </c>
      <c r="UWM95" s="1239" t="s">
        <v>365</v>
      </c>
      <c r="UWN95" s="1239" t="s">
        <v>365</v>
      </c>
      <c r="UWO95" s="1239" t="s">
        <v>365</v>
      </c>
      <c r="UWP95" s="1239" t="s">
        <v>365</v>
      </c>
      <c r="UWQ95" s="1239" t="s">
        <v>365</v>
      </c>
      <c r="UWR95" s="1239" t="s">
        <v>365</v>
      </c>
      <c r="UWS95" s="1239" t="s">
        <v>365</v>
      </c>
      <c r="UWT95" s="1239" t="s">
        <v>365</v>
      </c>
      <c r="UWU95" s="1239" t="s">
        <v>365</v>
      </c>
      <c r="UWV95" s="1239" t="s">
        <v>365</v>
      </c>
      <c r="UWW95" s="1239" t="s">
        <v>365</v>
      </c>
      <c r="UWX95" s="1239" t="s">
        <v>365</v>
      </c>
      <c r="UWY95" s="1239" t="s">
        <v>365</v>
      </c>
      <c r="UWZ95" s="1239" t="s">
        <v>365</v>
      </c>
      <c r="UXA95" s="1239" t="s">
        <v>365</v>
      </c>
      <c r="UXB95" s="1239" t="s">
        <v>365</v>
      </c>
      <c r="UXC95" s="1239" t="s">
        <v>365</v>
      </c>
      <c r="UXD95" s="1239" t="s">
        <v>365</v>
      </c>
      <c r="UXE95" s="1239" t="s">
        <v>365</v>
      </c>
      <c r="UXF95" s="1239" t="s">
        <v>365</v>
      </c>
      <c r="UXG95" s="1239" t="s">
        <v>365</v>
      </c>
      <c r="UXH95" s="1239" t="s">
        <v>365</v>
      </c>
      <c r="UXI95" s="1239" t="s">
        <v>365</v>
      </c>
      <c r="UXJ95" s="1239" t="s">
        <v>365</v>
      </c>
      <c r="UXK95" s="1239" t="s">
        <v>365</v>
      </c>
      <c r="UXL95" s="1239" t="s">
        <v>365</v>
      </c>
      <c r="UXM95" s="1239" t="s">
        <v>365</v>
      </c>
      <c r="UXN95" s="1239" t="s">
        <v>365</v>
      </c>
      <c r="UXO95" s="1239" t="s">
        <v>365</v>
      </c>
      <c r="UXP95" s="1239" t="s">
        <v>365</v>
      </c>
      <c r="UXQ95" s="1239" t="s">
        <v>365</v>
      </c>
      <c r="UXR95" s="1239" t="s">
        <v>365</v>
      </c>
      <c r="UXS95" s="1239" t="s">
        <v>365</v>
      </c>
      <c r="UXT95" s="1239" t="s">
        <v>365</v>
      </c>
      <c r="UXU95" s="1239" t="s">
        <v>365</v>
      </c>
      <c r="UXV95" s="1239" t="s">
        <v>365</v>
      </c>
      <c r="UXW95" s="1239" t="s">
        <v>365</v>
      </c>
      <c r="UXX95" s="1239" t="s">
        <v>365</v>
      </c>
      <c r="UXY95" s="1239" t="s">
        <v>365</v>
      </c>
      <c r="UXZ95" s="1239" t="s">
        <v>365</v>
      </c>
      <c r="UYA95" s="1239" t="s">
        <v>365</v>
      </c>
      <c r="UYB95" s="1239" t="s">
        <v>365</v>
      </c>
      <c r="UYC95" s="1239" t="s">
        <v>365</v>
      </c>
      <c r="UYD95" s="1239" t="s">
        <v>365</v>
      </c>
      <c r="UYE95" s="1239" t="s">
        <v>365</v>
      </c>
      <c r="UYF95" s="1239" t="s">
        <v>365</v>
      </c>
      <c r="UYG95" s="1239" t="s">
        <v>365</v>
      </c>
      <c r="UYH95" s="1239" t="s">
        <v>365</v>
      </c>
      <c r="UYI95" s="1239" t="s">
        <v>365</v>
      </c>
      <c r="UYJ95" s="1239" t="s">
        <v>365</v>
      </c>
      <c r="UYK95" s="1239" t="s">
        <v>365</v>
      </c>
      <c r="UYL95" s="1239" t="s">
        <v>365</v>
      </c>
      <c r="UYM95" s="1239" t="s">
        <v>365</v>
      </c>
      <c r="UYN95" s="1239" t="s">
        <v>365</v>
      </c>
      <c r="UYO95" s="1239" t="s">
        <v>365</v>
      </c>
      <c r="UYP95" s="1239" t="s">
        <v>365</v>
      </c>
      <c r="UYQ95" s="1239" t="s">
        <v>365</v>
      </c>
      <c r="UYR95" s="1239" t="s">
        <v>365</v>
      </c>
      <c r="UYS95" s="1239" t="s">
        <v>365</v>
      </c>
      <c r="UYT95" s="1239" t="s">
        <v>365</v>
      </c>
      <c r="UYU95" s="1239" t="s">
        <v>365</v>
      </c>
      <c r="UYV95" s="1239" t="s">
        <v>365</v>
      </c>
      <c r="UYW95" s="1239" t="s">
        <v>365</v>
      </c>
      <c r="UYX95" s="1239" t="s">
        <v>365</v>
      </c>
      <c r="UYY95" s="1239" t="s">
        <v>365</v>
      </c>
      <c r="UYZ95" s="1239" t="s">
        <v>365</v>
      </c>
      <c r="UZA95" s="1239" t="s">
        <v>365</v>
      </c>
      <c r="UZB95" s="1239" t="s">
        <v>365</v>
      </c>
      <c r="UZC95" s="1239" t="s">
        <v>365</v>
      </c>
      <c r="UZD95" s="1239" t="s">
        <v>365</v>
      </c>
      <c r="UZE95" s="1239" t="s">
        <v>365</v>
      </c>
      <c r="UZF95" s="1239" t="s">
        <v>365</v>
      </c>
      <c r="UZG95" s="1239" t="s">
        <v>365</v>
      </c>
      <c r="UZH95" s="1239" t="s">
        <v>365</v>
      </c>
      <c r="UZI95" s="1239" t="s">
        <v>365</v>
      </c>
      <c r="UZJ95" s="1239" t="s">
        <v>365</v>
      </c>
      <c r="UZK95" s="1239" t="s">
        <v>365</v>
      </c>
      <c r="UZL95" s="1239" t="s">
        <v>365</v>
      </c>
      <c r="UZM95" s="1239" t="s">
        <v>365</v>
      </c>
      <c r="UZN95" s="1239" t="s">
        <v>365</v>
      </c>
      <c r="UZO95" s="1239" t="s">
        <v>365</v>
      </c>
      <c r="UZP95" s="1239" t="s">
        <v>365</v>
      </c>
      <c r="UZQ95" s="1239" t="s">
        <v>365</v>
      </c>
      <c r="UZR95" s="1239" t="s">
        <v>365</v>
      </c>
      <c r="UZS95" s="1239" t="s">
        <v>365</v>
      </c>
      <c r="UZT95" s="1239" t="s">
        <v>365</v>
      </c>
      <c r="UZU95" s="1239" t="s">
        <v>365</v>
      </c>
      <c r="UZV95" s="1239" t="s">
        <v>365</v>
      </c>
      <c r="UZW95" s="1239" t="s">
        <v>365</v>
      </c>
      <c r="UZX95" s="1239" t="s">
        <v>365</v>
      </c>
      <c r="UZY95" s="1239" t="s">
        <v>365</v>
      </c>
      <c r="UZZ95" s="1239" t="s">
        <v>365</v>
      </c>
      <c r="VAA95" s="1239" t="s">
        <v>365</v>
      </c>
      <c r="VAB95" s="1239" t="s">
        <v>365</v>
      </c>
      <c r="VAC95" s="1239" t="s">
        <v>365</v>
      </c>
      <c r="VAD95" s="1239" t="s">
        <v>365</v>
      </c>
      <c r="VAE95" s="1239" t="s">
        <v>365</v>
      </c>
      <c r="VAF95" s="1239" t="s">
        <v>365</v>
      </c>
      <c r="VAG95" s="1239" t="s">
        <v>365</v>
      </c>
      <c r="VAH95" s="1239" t="s">
        <v>365</v>
      </c>
      <c r="VAI95" s="1239" t="s">
        <v>365</v>
      </c>
      <c r="VAJ95" s="1239" t="s">
        <v>365</v>
      </c>
      <c r="VAK95" s="1239" t="s">
        <v>365</v>
      </c>
      <c r="VAL95" s="1239" t="s">
        <v>365</v>
      </c>
      <c r="VAM95" s="1239" t="s">
        <v>365</v>
      </c>
      <c r="VAN95" s="1239" t="s">
        <v>365</v>
      </c>
      <c r="VAO95" s="1239" t="s">
        <v>365</v>
      </c>
      <c r="VAP95" s="1239" t="s">
        <v>365</v>
      </c>
      <c r="VAQ95" s="1239" t="s">
        <v>365</v>
      </c>
      <c r="VAR95" s="1239" t="s">
        <v>365</v>
      </c>
      <c r="VAS95" s="1239" t="s">
        <v>365</v>
      </c>
      <c r="VAT95" s="1239" t="s">
        <v>365</v>
      </c>
      <c r="VAU95" s="1239" t="s">
        <v>365</v>
      </c>
      <c r="VAV95" s="1239" t="s">
        <v>365</v>
      </c>
      <c r="VAW95" s="1239" t="s">
        <v>365</v>
      </c>
      <c r="VAX95" s="1239" t="s">
        <v>365</v>
      </c>
      <c r="VAY95" s="1239" t="s">
        <v>365</v>
      </c>
      <c r="VAZ95" s="1239" t="s">
        <v>365</v>
      </c>
      <c r="VBA95" s="1239" t="s">
        <v>365</v>
      </c>
      <c r="VBB95" s="1239" t="s">
        <v>365</v>
      </c>
      <c r="VBC95" s="1239" t="s">
        <v>365</v>
      </c>
      <c r="VBD95" s="1239" t="s">
        <v>365</v>
      </c>
      <c r="VBE95" s="1239" t="s">
        <v>365</v>
      </c>
      <c r="VBF95" s="1239" t="s">
        <v>365</v>
      </c>
      <c r="VBG95" s="1239" t="s">
        <v>365</v>
      </c>
      <c r="VBH95" s="1239" t="s">
        <v>365</v>
      </c>
      <c r="VBI95" s="1239" t="s">
        <v>365</v>
      </c>
      <c r="VBJ95" s="1239" t="s">
        <v>365</v>
      </c>
      <c r="VBK95" s="1239" t="s">
        <v>365</v>
      </c>
      <c r="VBL95" s="1239" t="s">
        <v>365</v>
      </c>
      <c r="VBM95" s="1239" t="s">
        <v>365</v>
      </c>
      <c r="VBN95" s="1239" t="s">
        <v>365</v>
      </c>
      <c r="VBO95" s="1239" t="s">
        <v>365</v>
      </c>
      <c r="VBP95" s="1239" t="s">
        <v>365</v>
      </c>
      <c r="VBQ95" s="1239" t="s">
        <v>365</v>
      </c>
      <c r="VBR95" s="1239" t="s">
        <v>365</v>
      </c>
      <c r="VBS95" s="1239" t="s">
        <v>365</v>
      </c>
      <c r="VBT95" s="1239" t="s">
        <v>365</v>
      </c>
      <c r="VBU95" s="1239" t="s">
        <v>365</v>
      </c>
      <c r="VBV95" s="1239" t="s">
        <v>365</v>
      </c>
      <c r="VBW95" s="1239" t="s">
        <v>365</v>
      </c>
      <c r="VBX95" s="1239" t="s">
        <v>365</v>
      </c>
      <c r="VBY95" s="1239" t="s">
        <v>365</v>
      </c>
      <c r="VBZ95" s="1239" t="s">
        <v>365</v>
      </c>
      <c r="VCA95" s="1239" t="s">
        <v>365</v>
      </c>
      <c r="VCB95" s="1239" t="s">
        <v>365</v>
      </c>
      <c r="VCC95" s="1239" t="s">
        <v>365</v>
      </c>
      <c r="VCD95" s="1239" t="s">
        <v>365</v>
      </c>
      <c r="VCE95" s="1239" t="s">
        <v>365</v>
      </c>
      <c r="VCF95" s="1239" t="s">
        <v>365</v>
      </c>
      <c r="VCG95" s="1239" t="s">
        <v>365</v>
      </c>
      <c r="VCH95" s="1239" t="s">
        <v>365</v>
      </c>
      <c r="VCI95" s="1239" t="s">
        <v>365</v>
      </c>
      <c r="VCJ95" s="1239" t="s">
        <v>365</v>
      </c>
      <c r="VCK95" s="1239" t="s">
        <v>365</v>
      </c>
      <c r="VCL95" s="1239" t="s">
        <v>365</v>
      </c>
      <c r="VCM95" s="1239" t="s">
        <v>365</v>
      </c>
      <c r="VCN95" s="1239" t="s">
        <v>365</v>
      </c>
      <c r="VCO95" s="1239" t="s">
        <v>365</v>
      </c>
      <c r="VCP95" s="1239" t="s">
        <v>365</v>
      </c>
      <c r="VCQ95" s="1239" t="s">
        <v>365</v>
      </c>
      <c r="VCR95" s="1239" t="s">
        <v>365</v>
      </c>
      <c r="VCS95" s="1239" t="s">
        <v>365</v>
      </c>
      <c r="VCT95" s="1239" t="s">
        <v>365</v>
      </c>
      <c r="VCU95" s="1239" t="s">
        <v>365</v>
      </c>
      <c r="VCV95" s="1239" t="s">
        <v>365</v>
      </c>
      <c r="VCW95" s="1239" t="s">
        <v>365</v>
      </c>
      <c r="VCX95" s="1239" t="s">
        <v>365</v>
      </c>
      <c r="VCY95" s="1239" t="s">
        <v>365</v>
      </c>
      <c r="VCZ95" s="1239" t="s">
        <v>365</v>
      </c>
      <c r="VDA95" s="1239" t="s">
        <v>365</v>
      </c>
      <c r="VDB95" s="1239" t="s">
        <v>365</v>
      </c>
      <c r="VDC95" s="1239" t="s">
        <v>365</v>
      </c>
      <c r="VDD95" s="1239" t="s">
        <v>365</v>
      </c>
      <c r="VDE95" s="1239" t="s">
        <v>365</v>
      </c>
      <c r="VDF95" s="1239" t="s">
        <v>365</v>
      </c>
      <c r="VDG95" s="1239" t="s">
        <v>365</v>
      </c>
      <c r="VDH95" s="1239" t="s">
        <v>365</v>
      </c>
      <c r="VDI95" s="1239" t="s">
        <v>365</v>
      </c>
      <c r="VDJ95" s="1239" t="s">
        <v>365</v>
      </c>
      <c r="VDK95" s="1239" t="s">
        <v>365</v>
      </c>
      <c r="VDL95" s="1239" t="s">
        <v>365</v>
      </c>
      <c r="VDM95" s="1239" t="s">
        <v>365</v>
      </c>
      <c r="VDN95" s="1239" t="s">
        <v>365</v>
      </c>
      <c r="VDO95" s="1239" t="s">
        <v>365</v>
      </c>
      <c r="VDP95" s="1239" t="s">
        <v>365</v>
      </c>
      <c r="VDQ95" s="1239" t="s">
        <v>365</v>
      </c>
      <c r="VDR95" s="1239" t="s">
        <v>365</v>
      </c>
      <c r="VDS95" s="1239" t="s">
        <v>365</v>
      </c>
      <c r="VDT95" s="1239" t="s">
        <v>365</v>
      </c>
      <c r="VDU95" s="1239" t="s">
        <v>365</v>
      </c>
      <c r="VDV95" s="1239" t="s">
        <v>365</v>
      </c>
      <c r="VDW95" s="1239" t="s">
        <v>365</v>
      </c>
      <c r="VDX95" s="1239" t="s">
        <v>365</v>
      </c>
      <c r="VDY95" s="1239" t="s">
        <v>365</v>
      </c>
      <c r="VDZ95" s="1239" t="s">
        <v>365</v>
      </c>
      <c r="VEA95" s="1239" t="s">
        <v>365</v>
      </c>
      <c r="VEB95" s="1239" t="s">
        <v>365</v>
      </c>
      <c r="VEC95" s="1239" t="s">
        <v>365</v>
      </c>
      <c r="VED95" s="1239" t="s">
        <v>365</v>
      </c>
      <c r="VEE95" s="1239" t="s">
        <v>365</v>
      </c>
      <c r="VEF95" s="1239" t="s">
        <v>365</v>
      </c>
      <c r="VEG95" s="1239" t="s">
        <v>365</v>
      </c>
      <c r="VEH95" s="1239" t="s">
        <v>365</v>
      </c>
      <c r="VEI95" s="1239" t="s">
        <v>365</v>
      </c>
      <c r="VEJ95" s="1239" t="s">
        <v>365</v>
      </c>
      <c r="VEK95" s="1239" t="s">
        <v>365</v>
      </c>
      <c r="VEL95" s="1239" t="s">
        <v>365</v>
      </c>
      <c r="VEM95" s="1239" t="s">
        <v>365</v>
      </c>
      <c r="VEN95" s="1239" t="s">
        <v>365</v>
      </c>
      <c r="VEO95" s="1239" t="s">
        <v>365</v>
      </c>
      <c r="VEP95" s="1239" t="s">
        <v>365</v>
      </c>
      <c r="VEQ95" s="1239" t="s">
        <v>365</v>
      </c>
      <c r="VER95" s="1239" t="s">
        <v>365</v>
      </c>
      <c r="VES95" s="1239" t="s">
        <v>365</v>
      </c>
      <c r="VET95" s="1239" t="s">
        <v>365</v>
      </c>
      <c r="VEU95" s="1239" t="s">
        <v>365</v>
      </c>
      <c r="VEV95" s="1239" t="s">
        <v>365</v>
      </c>
      <c r="VEW95" s="1239" t="s">
        <v>365</v>
      </c>
      <c r="VEX95" s="1239" t="s">
        <v>365</v>
      </c>
      <c r="VEY95" s="1239" t="s">
        <v>365</v>
      </c>
      <c r="VEZ95" s="1239" t="s">
        <v>365</v>
      </c>
      <c r="VFA95" s="1239" t="s">
        <v>365</v>
      </c>
      <c r="VFB95" s="1239" t="s">
        <v>365</v>
      </c>
      <c r="VFC95" s="1239" t="s">
        <v>365</v>
      </c>
      <c r="VFD95" s="1239" t="s">
        <v>365</v>
      </c>
      <c r="VFE95" s="1239" t="s">
        <v>365</v>
      </c>
      <c r="VFF95" s="1239" t="s">
        <v>365</v>
      </c>
      <c r="VFG95" s="1239" t="s">
        <v>365</v>
      </c>
      <c r="VFH95" s="1239" t="s">
        <v>365</v>
      </c>
      <c r="VFI95" s="1239" t="s">
        <v>365</v>
      </c>
      <c r="VFJ95" s="1239" t="s">
        <v>365</v>
      </c>
      <c r="VFK95" s="1239" t="s">
        <v>365</v>
      </c>
      <c r="VFL95" s="1239" t="s">
        <v>365</v>
      </c>
      <c r="VFM95" s="1239" t="s">
        <v>365</v>
      </c>
      <c r="VFN95" s="1239" t="s">
        <v>365</v>
      </c>
      <c r="VFO95" s="1239" t="s">
        <v>365</v>
      </c>
      <c r="VFP95" s="1239" t="s">
        <v>365</v>
      </c>
      <c r="VFQ95" s="1239" t="s">
        <v>365</v>
      </c>
      <c r="VFR95" s="1239" t="s">
        <v>365</v>
      </c>
      <c r="VFS95" s="1239" t="s">
        <v>365</v>
      </c>
      <c r="VFT95" s="1239" t="s">
        <v>365</v>
      </c>
      <c r="VFU95" s="1239" t="s">
        <v>365</v>
      </c>
      <c r="VFV95" s="1239" t="s">
        <v>365</v>
      </c>
      <c r="VFW95" s="1239" t="s">
        <v>365</v>
      </c>
      <c r="VFX95" s="1239" t="s">
        <v>365</v>
      </c>
      <c r="VFY95" s="1239" t="s">
        <v>365</v>
      </c>
      <c r="VFZ95" s="1239" t="s">
        <v>365</v>
      </c>
      <c r="VGA95" s="1239" t="s">
        <v>365</v>
      </c>
      <c r="VGB95" s="1239" t="s">
        <v>365</v>
      </c>
      <c r="VGC95" s="1239" t="s">
        <v>365</v>
      </c>
      <c r="VGD95" s="1239" t="s">
        <v>365</v>
      </c>
      <c r="VGE95" s="1239" t="s">
        <v>365</v>
      </c>
      <c r="VGF95" s="1239" t="s">
        <v>365</v>
      </c>
      <c r="VGG95" s="1239" t="s">
        <v>365</v>
      </c>
      <c r="VGH95" s="1239" t="s">
        <v>365</v>
      </c>
      <c r="VGI95" s="1239" t="s">
        <v>365</v>
      </c>
      <c r="VGJ95" s="1239" t="s">
        <v>365</v>
      </c>
      <c r="VGK95" s="1239" t="s">
        <v>365</v>
      </c>
      <c r="VGL95" s="1239" t="s">
        <v>365</v>
      </c>
      <c r="VGM95" s="1239" t="s">
        <v>365</v>
      </c>
      <c r="VGN95" s="1239" t="s">
        <v>365</v>
      </c>
      <c r="VGO95" s="1239" t="s">
        <v>365</v>
      </c>
      <c r="VGP95" s="1239" t="s">
        <v>365</v>
      </c>
      <c r="VGQ95" s="1239" t="s">
        <v>365</v>
      </c>
      <c r="VGR95" s="1239" t="s">
        <v>365</v>
      </c>
      <c r="VGS95" s="1239" t="s">
        <v>365</v>
      </c>
      <c r="VGT95" s="1239" t="s">
        <v>365</v>
      </c>
      <c r="VGU95" s="1239" t="s">
        <v>365</v>
      </c>
      <c r="VGV95" s="1239" t="s">
        <v>365</v>
      </c>
      <c r="VGW95" s="1239" t="s">
        <v>365</v>
      </c>
      <c r="VGX95" s="1239" t="s">
        <v>365</v>
      </c>
      <c r="VGY95" s="1239" t="s">
        <v>365</v>
      </c>
      <c r="VGZ95" s="1239" t="s">
        <v>365</v>
      </c>
      <c r="VHA95" s="1239" t="s">
        <v>365</v>
      </c>
      <c r="VHB95" s="1239" t="s">
        <v>365</v>
      </c>
      <c r="VHC95" s="1239" t="s">
        <v>365</v>
      </c>
      <c r="VHD95" s="1239" t="s">
        <v>365</v>
      </c>
      <c r="VHE95" s="1239" t="s">
        <v>365</v>
      </c>
      <c r="VHF95" s="1239" t="s">
        <v>365</v>
      </c>
      <c r="VHG95" s="1239" t="s">
        <v>365</v>
      </c>
      <c r="VHH95" s="1239" t="s">
        <v>365</v>
      </c>
      <c r="VHI95" s="1239" t="s">
        <v>365</v>
      </c>
      <c r="VHJ95" s="1239" t="s">
        <v>365</v>
      </c>
      <c r="VHK95" s="1239" t="s">
        <v>365</v>
      </c>
      <c r="VHL95" s="1239" t="s">
        <v>365</v>
      </c>
      <c r="VHM95" s="1239" t="s">
        <v>365</v>
      </c>
      <c r="VHN95" s="1239" t="s">
        <v>365</v>
      </c>
      <c r="VHO95" s="1239" t="s">
        <v>365</v>
      </c>
      <c r="VHP95" s="1239" t="s">
        <v>365</v>
      </c>
      <c r="VHQ95" s="1239" t="s">
        <v>365</v>
      </c>
      <c r="VHR95" s="1239" t="s">
        <v>365</v>
      </c>
      <c r="VHS95" s="1239" t="s">
        <v>365</v>
      </c>
      <c r="VHT95" s="1239" t="s">
        <v>365</v>
      </c>
      <c r="VHU95" s="1239" t="s">
        <v>365</v>
      </c>
      <c r="VHV95" s="1239" t="s">
        <v>365</v>
      </c>
      <c r="VHW95" s="1239" t="s">
        <v>365</v>
      </c>
      <c r="VHX95" s="1239" t="s">
        <v>365</v>
      </c>
      <c r="VHY95" s="1239" t="s">
        <v>365</v>
      </c>
      <c r="VHZ95" s="1239" t="s">
        <v>365</v>
      </c>
      <c r="VIA95" s="1239" t="s">
        <v>365</v>
      </c>
      <c r="VIB95" s="1239" t="s">
        <v>365</v>
      </c>
      <c r="VIC95" s="1239" t="s">
        <v>365</v>
      </c>
      <c r="VID95" s="1239" t="s">
        <v>365</v>
      </c>
      <c r="VIE95" s="1239" t="s">
        <v>365</v>
      </c>
      <c r="VIF95" s="1239" t="s">
        <v>365</v>
      </c>
      <c r="VIG95" s="1239" t="s">
        <v>365</v>
      </c>
      <c r="VIH95" s="1239" t="s">
        <v>365</v>
      </c>
      <c r="VII95" s="1239" t="s">
        <v>365</v>
      </c>
      <c r="VIJ95" s="1239" t="s">
        <v>365</v>
      </c>
      <c r="VIK95" s="1239" t="s">
        <v>365</v>
      </c>
      <c r="VIL95" s="1239" t="s">
        <v>365</v>
      </c>
      <c r="VIM95" s="1239" t="s">
        <v>365</v>
      </c>
      <c r="VIN95" s="1239" t="s">
        <v>365</v>
      </c>
      <c r="VIO95" s="1239" t="s">
        <v>365</v>
      </c>
      <c r="VIP95" s="1239" t="s">
        <v>365</v>
      </c>
      <c r="VIQ95" s="1239" t="s">
        <v>365</v>
      </c>
      <c r="VIR95" s="1239" t="s">
        <v>365</v>
      </c>
      <c r="VIS95" s="1239" t="s">
        <v>365</v>
      </c>
      <c r="VIT95" s="1239" t="s">
        <v>365</v>
      </c>
      <c r="VIU95" s="1239" t="s">
        <v>365</v>
      </c>
      <c r="VIV95" s="1239" t="s">
        <v>365</v>
      </c>
      <c r="VIW95" s="1239" t="s">
        <v>365</v>
      </c>
      <c r="VIX95" s="1239" t="s">
        <v>365</v>
      </c>
      <c r="VIY95" s="1239" t="s">
        <v>365</v>
      </c>
      <c r="VIZ95" s="1239" t="s">
        <v>365</v>
      </c>
      <c r="VJA95" s="1239" t="s">
        <v>365</v>
      </c>
      <c r="VJB95" s="1239" t="s">
        <v>365</v>
      </c>
      <c r="VJC95" s="1239" t="s">
        <v>365</v>
      </c>
      <c r="VJD95" s="1239" t="s">
        <v>365</v>
      </c>
      <c r="VJE95" s="1239" t="s">
        <v>365</v>
      </c>
      <c r="VJF95" s="1239" t="s">
        <v>365</v>
      </c>
      <c r="VJG95" s="1239" t="s">
        <v>365</v>
      </c>
      <c r="VJH95" s="1239" t="s">
        <v>365</v>
      </c>
      <c r="VJI95" s="1239" t="s">
        <v>365</v>
      </c>
      <c r="VJJ95" s="1239" t="s">
        <v>365</v>
      </c>
      <c r="VJK95" s="1239" t="s">
        <v>365</v>
      </c>
      <c r="VJL95" s="1239" t="s">
        <v>365</v>
      </c>
      <c r="VJM95" s="1239" t="s">
        <v>365</v>
      </c>
      <c r="VJN95" s="1239" t="s">
        <v>365</v>
      </c>
      <c r="VJO95" s="1239" t="s">
        <v>365</v>
      </c>
      <c r="VJP95" s="1239" t="s">
        <v>365</v>
      </c>
      <c r="VJQ95" s="1239" t="s">
        <v>365</v>
      </c>
      <c r="VJR95" s="1239" t="s">
        <v>365</v>
      </c>
      <c r="VJS95" s="1239" t="s">
        <v>365</v>
      </c>
      <c r="VJT95" s="1239" t="s">
        <v>365</v>
      </c>
      <c r="VJU95" s="1239" t="s">
        <v>365</v>
      </c>
      <c r="VJV95" s="1239" t="s">
        <v>365</v>
      </c>
      <c r="VJW95" s="1239" t="s">
        <v>365</v>
      </c>
      <c r="VJX95" s="1239" t="s">
        <v>365</v>
      </c>
      <c r="VJY95" s="1239" t="s">
        <v>365</v>
      </c>
      <c r="VJZ95" s="1239" t="s">
        <v>365</v>
      </c>
      <c r="VKA95" s="1239" t="s">
        <v>365</v>
      </c>
      <c r="VKB95" s="1239" t="s">
        <v>365</v>
      </c>
      <c r="VKC95" s="1239" t="s">
        <v>365</v>
      </c>
      <c r="VKD95" s="1239" t="s">
        <v>365</v>
      </c>
      <c r="VKE95" s="1239" t="s">
        <v>365</v>
      </c>
      <c r="VKF95" s="1239" t="s">
        <v>365</v>
      </c>
      <c r="VKG95" s="1239" t="s">
        <v>365</v>
      </c>
      <c r="VKH95" s="1239" t="s">
        <v>365</v>
      </c>
      <c r="VKI95" s="1239" t="s">
        <v>365</v>
      </c>
      <c r="VKJ95" s="1239" t="s">
        <v>365</v>
      </c>
      <c r="VKK95" s="1239" t="s">
        <v>365</v>
      </c>
      <c r="VKL95" s="1239" t="s">
        <v>365</v>
      </c>
      <c r="VKM95" s="1239" t="s">
        <v>365</v>
      </c>
      <c r="VKN95" s="1239" t="s">
        <v>365</v>
      </c>
      <c r="VKO95" s="1239" t="s">
        <v>365</v>
      </c>
      <c r="VKP95" s="1239" t="s">
        <v>365</v>
      </c>
      <c r="VKQ95" s="1239" t="s">
        <v>365</v>
      </c>
      <c r="VKR95" s="1239" t="s">
        <v>365</v>
      </c>
      <c r="VKS95" s="1239" t="s">
        <v>365</v>
      </c>
      <c r="VKT95" s="1239" t="s">
        <v>365</v>
      </c>
      <c r="VKU95" s="1239" t="s">
        <v>365</v>
      </c>
      <c r="VKV95" s="1239" t="s">
        <v>365</v>
      </c>
      <c r="VKW95" s="1239" t="s">
        <v>365</v>
      </c>
      <c r="VKX95" s="1239" t="s">
        <v>365</v>
      </c>
      <c r="VKY95" s="1239" t="s">
        <v>365</v>
      </c>
      <c r="VKZ95" s="1239" t="s">
        <v>365</v>
      </c>
      <c r="VLA95" s="1239" t="s">
        <v>365</v>
      </c>
      <c r="VLB95" s="1239" t="s">
        <v>365</v>
      </c>
      <c r="VLC95" s="1239" t="s">
        <v>365</v>
      </c>
      <c r="VLD95" s="1239" t="s">
        <v>365</v>
      </c>
      <c r="VLE95" s="1239" t="s">
        <v>365</v>
      </c>
      <c r="VLF95" s="1239" t="s">
        <v>365</v>
      </c>
      <c r="VLG95" s="1239" t="s">
        <v>365</v>
      </c>
      <c r="VLH95" s="1239" t="s">
        <v>365</v>
      </c>
      <c r="VLI95" s="1239" t="s">
        <v>365</v>
      </c>
      <c r="VLJ95" s="1239" t="s">
        <v>365</v>
      </c>
      <c r="VLK95" s="1239" t="s">
        <v>365</v>
      </c>
      <c r="VLL95" s="1239" t="s">
        <v>365</v>
      </c>
      <c r="VLM95" s="1239" t="s">
        <v>365</v>
      </c>
      <c r="VLN95" s="1239" t="s">
        <v>365</v>
      </c>
      <c r="VLO95" s="1239" t="s">
        <v>365</v>
      </c>
      <c r="VLP95" s="1239" t="s">
        <v>365</v>
      </c>
      <c r="VLQ95" s="1239" t="s">
        <v>365</v>
      </c>
      <c r="VLR95" s="1239" t="s">
        <v>365</v>
      </c>
      <c r="VLS95" s="1239" t="s">
        <v>365</v>
      </c>
      <c r="VLT95" s="1239" t="s">
        <v>365</v>
      </c>
      <c r="VLU95" s="1239" t="s">
        <v>365</v>
      </c>
      <c r="VLV95" s="1239" t="s">
        <v>365</v>
      </c>
      <c r="VLW95" s="1239" t="s">
        <v>365</v>
      </c>
      <c r="VLX95" s="1239" t="s">
        <v>365</v>
      </c>
      <c r="VLY95" s="1239" t="s">
        <v>365</v>
      </c>
      <c r="VLZ95" s="1239" t="s">
        <v>365</v>
      </c>
      <c r="VMA95" s="1239" t="s">
        <v>365</v>
      </c>
      <c r="VMB95" s="1239" t="s">
        <v>365</v>
      </c>
      <c r="VMC95" s="1239" t="s">
        <v>365</v>
      </c>
      <c r="VMD95" s="1239" t="s">
        <v>365</v>
      </c>
      <c r="VME95" s="1239" t="s">
        <v>365</v>
      </c>
      <c r="VMF95" s="1239" t="s">
        <v>365</v>
      </c>
      <c r="VMG95" s="1239" t="s">
        <v>365</v>
      </c>
      <c r="VMH95" s="1239" t="s">
        <v>365</v>
      </c>
      <c r="VMI95" s="1239" t="s">
        <v>365</v>
      </c>
      <c r="VMJ95" s="1239" t="s">
        <v>365</v>
      </c>
      <c r="VMK95" s="1239" t="s">
        <v>365</v>
      </c>
      <c r="VML95" s="1239" t="s">
        <v>365</v>
      </c>
      <c r="VMM95" s="1239" t="s">
        <v>365</v>
      </c>
      <c r="VMN95" s="1239" t="s">
        <v>365</v>
      </c>
      <c r="VMO95" s="1239" t="s">
        <v>365</v>
      </c>
      <c r="VMP95" s="1239" t="s">
        <v>365</v>
      </c>
      <c r="VMQ95" s="1239" t="s">
        <v>365</v>
      </c>
      <c r="VMR95" s="1239" t="s">
        <v>365</v>
      </c>
      <c r="VMS95" s="1239" t="s">
        <v>365</v>
      </c>
      <c r="VMT95" s="1239" t="s">
        <v>365</v>
      </c>
      <c r="VMU95" s="1239" t="s">
        <v>365</v>
      </c>
      <c r="VMV95" s="1239" t="s">
        <v>365</v>
      </c>
      <c r="VMW95" s="1239" t="s">
        <v>365</v>
      </c>
      <c r="VMX95" s="1239" t="s">
        <v>365</v>
      </c>
      <c r="VMY95" s="1239" t="s">
        <v>365</v>
      </c>
      <c r="VMZ95" s="1239" t="s">
        <v>365</v>
      </c>
      <c r="VNA95" s="1239" t="s">
        <v>365</v>
      </c>
      <c r="VNB95" s="1239" t="s">
        <v>365</v>
      </c>
      <c r="VNC95" s="1239" t="s">
        <v>365</v>
      </c>
      <c r="VND95" s="1239" t="s">
        <v>365</v>
      </c>
      <c r="VNE95" s="1239" t="s">
        <v>365</v>
      </c>
      <c r="VNF95" s="1239" t="s">
        <v>365</v>
      </c>
      <c r="VNG95" s="1239" t="s">
        <v>365</v>
      </c>
      <c r="VNH95" s="1239" t="s">
        <v>365</v>
      </c>
      <c r="VNI95" s="1239" t="s">
        <v>365</v>
      </c>
      <c r="VNJ95" s="1239" t="s">
        <v>365</v>
      </c>
      <c r="VNK95" s="1239" t="s">
        <v>365</v>
      </c>
      <c r="VNL95" s="1239" t="s">
        <v>365</v>
      </c>
      <c r="VNM95" s="1239" t="s">
        <v>365</v>
      </c>
      <c r="VNN95" s="1239" t="s">
        <v>365</v>
      </c>
      <c r="VNO95" s="1239" t="s">
        <v>365</v>
      </c>
      <c r="VNP95" s="1239" t="s">
        <v>365</v>
      </c>
      <c r="VNQ95" s="1239" t="s">
        <v>365</v>
      </c>
      <c r="VNR95" s="1239" t="s">
        <v>365</v>
      </c>
      <c r="VNS95" s="1239" t="s">
        <v>365</v>
      </c>
      <c r="VNT95" s="1239" t="s">
        <v>365</v>
      </c>
      <c r="VNU95" s="1239" t="s">
        <v>365</v>
      </c>
      <c r="VNV95" s="1239" t="s">
        <v>365</v>
      </c>
      <c r="VNW95" s="1239" t="s">
        <v>365</v>
      </c>
      <c r="VNX95" s="1239" t="s">
        <v>365</v>
      </c>
      <c r="VNY95" s="1239" t="s">
        <v>365</v>
      </c>
      <c r="VNZ95" s="1239" t="s">
        <v>365</v>
      </c>
      <c r="VOA95" s="1239" t="s">
        <v>365</v>
      </c>
      <c r="VOB95" s="1239" t="s">
        <v>365</v>
      </c>
      <c r="VOC95" s="1239" t="s">
        <v>365</v>
      </c>
      <c r="VOD95" s="1239" t="s">
        <v>365</v>
      </c>
      <c r="VOE95" s="1239" t="s">
        <v>365</v>
      </c>
      <c r="VOF95" s="1239" t="s">
        <v>365</v>
      </c>
      <c r="VOG95" s="1239" t="s">
        <v>365</v>
      </c>
      <c r="VOH95" s="1239" t="s">
        <v>365</v>
      </c>
      <c r="VOI95" s="1239" t="s">
        <v>365</v>
      </c>
      <c r="VOJ95" s="1239" t="s">
        <v>365</v>
      </c>
      <c r="VOK95" s="1239" t="s">
        <v>365</v>
      </c>
      <c r="VOL95" s="1239" t="s">
        <v>365</v>
      </c>
      <c r="VOM95" s="1239" t="s">
        <v>365</v>
      </c>
      <c r="VON95" s="1239" t="s">
        <v>365</v>
      </c>
      <c r="VOO95" s="1239" t="s">
        <v>365</v>
      </c>
      <c r="VOP95" s="1239" t="s">
        <v>365</v>
      </c>
      <c r="VOQ95" s="1239" t="s">
        <v>365</v>
      </c>
      <c r="VOR95" s="1239" t="s">
        <v>365</v>
      </c>
      <c r="VOS95" s="1239" t="s">
        <v>365</v>
      </c>
      <c r="VOT95" s="1239" t="s">
        <v>365</v>
      </c>
      <c r="VOU95" s="1239" t="s">
        <v>365</v>
      </c>
      <c r="VOV95" s="1239" t="s">
        <v>365</v>
      </c>
      <c r="VOW95" s="1239" t="s">
        <v>365</v>
      </c>
      <c r="VOX95" s="1239" t="s">
        <v>365</v>
      </c>
      <c r="VOY95" s="1239" t="s">
        <v>365</v>
      </c>
      <c r="VOZ95" s="1239" t="s">
        <v>365</v>
      </c>
      <c r="VPA95" s="1239" t="s">
        <v>365</v>
      </c>
      <c r="VPB95" s="1239" t="s">
        <v>365</v>
      </c>
      <c r="VPC95" s="1239" t="s">
        <v>365</v>
      </c>
      <c r="VPD95" s="1239" t="s">
        <v>365</v>
      </c>
      <c r="VPE95" s="1239" t="s">
        <v>365</v>
      </c>
      <c r="VPF95" s="1239" t="s">
        <v>365</v>
      </c>
      <c r="VPG95" s="1239" t="s">
        <v>365</v>
      </c>
      <c r="VPH95" s="1239" t="s">
        <v>365</v>
      </c>
      <c r="VPI95" s="1239" t="s">
        <v>365</v>
      </c>
      <c r="VPJ95" s="1239" t="s">
        <v>365</v>
      </c>
      <c r="VPK95" s="1239" t="s">
        <v>365</v>
      </c>
      <c r="VPL95" s="1239" t="s">
        <v>365</v>
      </c>
      <c r="VPM95" s="1239" t="s">
        <v>365</v>
      </c>
      <c r="VPN95" s="1239" t="s">
        <v>365</v>
      </c>
      <c r="VPO95" s="1239" t="s">
        <v>365</v>
      </c>
      <c r="VPP95" s="1239" t="s">
        <v>365</v>
      </c>
      <c r="VPQ95" s="1239" t="s">
        <v>365</v>
      </c>
      <c r="VPR95" s="1239" t="s">
        <v>365</v>
      </c>
      <c r="VPS95" s="1239" t="s">
        <v>365</v>
      </c>
      <c r="VPT95" s="1239" t="s">
        <v>365</v>
      </c>
      <c r="VPU95" s="1239" t="s">
        <v>365</v>
      </c>
      <c r="VPV95" s="1239" t="s">
        <v>365</v>
      </c>
      <c r="VPW95" s="1239" t="s">
        <v>365</v>
      </c>
      <c r="VPX95" s="1239" t="s">
        <v>365</v>
      </c>
      <c r="VPY95" s="1239" t="s">
        <v>365</v>
      </c>
      <c r="VPZ95" s="1239" t="s">
        <v>365</v>
      </c>
      <c r="VQA95" s="1239" t="s">
        <v>365</v>
      </c>
      <c r="VQB95" s="1239" t="s">
        <v>365</v>
      </c>
      <c r="VQC95" s="1239" t="s">
        <v>365</v>
      </c>
      <c r="VQD95" s="1239" t="s">
        <v>365</v>
      </c>
      <c r="VQE95" s="1239" t="s">
        <v>365</v>
      </c>
      <c r="VQF95" s="1239" t="s">
        <v>365</v>
      </c>
      <c r="VQG95" s="1239" t="s">
        <v>365</v>
      </c>
      <c r="VQH95" s="1239" t="s">
        <v>365</v>
      </c>
      <c r="VQI95" s="1239" t="s">
        <v>365</v>
      </c>
      <c r="VQJ95" s="1239" t="s">
        <v>365</v>
      </c>
      <c r="VQK95" s="1239" t="s">
        <v>365</v>
      </c>
      <c r="VQL95" s="1239" t="s">
        <v>365</v>
      </c>
      <c r="VQM95" s="1239" t="s">
        <v>365</v>
      </c>
      <c r="VQN95" s="1239" t="s">
        <v>365</v>
      </c>
      <c r="VQO95" s="1239" t="s">
        <v>365</v>
      </c>
      <c r="VQP95" s="1239" t="s">
        <v>365</v>
      </c>
      <c r="VQQ95" s="1239" t="s">
        <v>365</v>
      </c>
      <c r="VQR95" s="1239" t="s">
        <v>365</v>
      </c>
      <c r="VQS95" s="1239" t="s">
        <v>365</v>
      </c>
      <c r="VQT95" s="1239" t="s">
        <v>365</v>
      </c>
      <c r="VQU95" s="1239" t="s">
        <v>365</v>
      </c>
      <c r="VQV95" s="1239" t="s">
        <v>365</v>
      </c>
      <c r="VQW95" s="1239" t="s">
        <v>365</v>
      </c>
      <c r="VQX95" s="1239" t="s">
        <v>365</v>
      </c>
      <c r="VQY95" s="1239" t="s">
        <v>365</v>
      </c>
      <c r="VQZ95" s="1239" t="s">
        <v>365</v>
      </c>
      <c r="VRA95" s="1239" t="s">
        <v>365</v>
      </c>
      <c r="VRB95" s="1239" t="s">
        <v>365</v>
      </c>
      <c r="VRC95" s="1239" t="s">
        <v>365</v>
      </c>
      <c r="VRD95" s="1239" t="s">
        <v>365</v>
      </c>
      <c r="VRE95" s="1239" t="s">
        <v>365</v>
      </c>
      <c r="VRF95" s="1239" t="s">
        <v>365</v>
      </c>
      <c r="VRG95" s="1239" t="s">
        <v>365</v>
      </c>
      <c r="VRH95" s="1239" t="s">
        <v>365</v>
      </c>
      <c r="VRI95" s="1239" t="s">
        <v>365</v>
      </c>
      <c r="VRJ95" s="1239" t="s">
        <v>365</v>
      </c>
      <c r="VRK95" s="1239" t="s">
        <v>365</v>
      </c>
      <c r="VRL95" s="1239" t="s">
        <v>365</v>
      </c>
      <c r="VRM95" s="1239" t="s">
        <v>365</v>
      </c>
      <c r="VRN95" s="1239" t="s">
        <v>365</v>
      </c>
      <c r="VRO95" s="1239" t="s">
        <v>365</v>
      </c>
      <c r="VRP95" s="1239" t="s">
        <v>365</v>
      </c>
      <c r="VRQ95" s="1239" t="s">
        <v>365</v>
      </c>
      <c r="VRR95" s="1239" t="s">
        <v>365</v>
      </c>
      <c r="VRS95" s="1239" t="s">
        <v>365</v>
      </c>
      <c r="VRT95" s="1239" t="s">
        <v>365</v>
      </c>
      <c r="VRU95" s="1239" t="s">
        <v>365</v>
      </c>
      <c r="VRV95" s="1239" t="s">
        <v>365</v>
      </c>
      <c r="VRW95" s="1239" t="s">
        <v>365</v>
      </c>
      <c r="VRX95" s="1239" t="s">
        <v>365</v>
      </c>
      <c r="VRY95" s="1239" t="s">
        <v>365</v>
      </c>
      <c r="VRZ95" s="1239" t="s">
        <v>365</v>
      </c>
      <c r="VSA95" s="1239" t="s">
        <v>365</v>
      </c>
      <c r="VSB95" s="1239" t="s">
        <v>365</v>
      </c>
      <c r="VSC95" s="1239" t="s">
        <v>365</v>
      </c>
      <c r="VSD95" s="1239" t="s">
        <v>365</v>
      </c>
      <c r="VSE95" s="1239" t="s">
        <v>365</v>
      </c>
      <c r="VSF95" s="1239" t="s">
        <v>365</v>
      </c>
      <c r="VSG95" s="1239" t="s">
        <v>365</v>
      </c>
      <c r="VSH95" s="1239" t="s">
        <v>365</v>
      </c>
      <c r="VSI95" s="1239" t="s">
        <v>365</v>
      </c>
      <c r="VSJ95" s="1239" t="s">
        <v>365</v>
      </c>
      <c r="VSK95" s="1239" t="s">
        <v>365</v>
      </c>
      <c r="VSL95" s="1239" t="s">
        <v>365</v>
      </c>
      <c r="VSM95" s="1239" t="s">
        <v>365</v>
      </c>
      <c r="VSN95" s="1239" t="s">
        <v>365</v>
      </c>
      <c r="VSO95" s="1239" t="s">
        <v>365</v>
      </c>
      <c r="VSP95" s="1239" t="s">
        <v>365</v>
      </c>
      <c r="VSQ95" s="1239" t="s">
        <v>365</v>
      </c>
      <c r="VSR95" s="1239" t="s">
        <v>365</v>
      </c>
      <c r="VSS95" s="1239" t="s">
        <v>365</v>
      </c>
      <c r="VST95" s="1239" t="s">
        <v>365</v>
      </c>
      <c r="VSU95" s="1239" t="s">
        <v>365</v>
      </c>
      <c r="VSV95" s="1239" t="s">
        <v>365</v>
      </c>
      <c r="VSW95" s="1239" t="s">
        <v>365</v>
      </c>
      <c r="VSX95" s="1239" t="s">
        <v>365</v>
      </c>
      <c r="VSY95" s="1239" t="s">
        <v>365</v>
      </c>
      <c r="VSZ95" s="1239" t="s">
        <v>365</v>
      </c>
      <c r="VTA95" s="1239" t="s">
        <v>365</v>
      </c>
      <c r="VTB95" s="1239" t="s">
        <v>365</v>
      </c>
      <c r="VTC95" s="1239" t="s">
        <v>365</v>
      </c>
      <c r="VTD95" s="1239" t="s">
        <v>365</v>
      </c>
      <c r="VTE95" s="1239" t="s">
        <v>365</v>
      </c>
      <c r="VTF95" s="1239" t="s">
        <v>365</v>
      </c>
      <c r="VTG95" s="1239" t="s">
        <v>365</v>
      </c>
      <c r="VTH95" s="1239" t="s">
        <v>365</v>
      </c>
      <c r="VTI95" s="1239" t="s">
        <v>365</v>
      </c>
      <c r="VTJ95" s="1239" t="s">
        <v>365</v>
      </c>
      <c r="VTK95" s="1239" t="s">
        <v>365</v>
      </c>
      <c r="VTL95" s="1239" t="s">
        <v>365</v>
      </c>
      <c r="VTM95" s="1239" t="s">
        <v>365</v>
      </c>
      <c r="VTN95" s="1239" t="s">
        <v>365</v>
      </c>
      <c r="VTO95" s="1239" t="s">
        <v>365</v>
      </c>
      <c r="VTP95" s="1239" t="s">
        <v>365</v>
      </c>
      <c r="VTQ95" s="1239" t="s">
        <v>365</v>
      </c>
      <c r="VTR95" s="1239" t="s">
        <v>365</v>
      </c>
      <c r="VTS95" s="1239" t="s">
        <v>365</v>
      </c>
      <c r="VTT95" s="1239" t="s">
        <v>365</v>
      </c>
      <c r="VTU95" s="1239" t="s">
        <v>365</v>
      </c>
      <c r="VTV95" s="1239" t="s">
        <v>365</v>
      </c>
      <c r="VTW95" s="1239" t="s">
        <v>365</v>
      </c>
      <c r="VTX95" s="1239" t="s">
        <v>365</v>
      </c>
      <c r="VTY95" s="1239" t="s">
        <v>365</v>
      </c>
      <c r="VTZ95" s="1239" t="s">
        <v>365</v>
      </c>
      <c r="VUA95" s="1239" t="s">
        <v>365</v>
      </c>
      <c r="VUB95" s="1239" t="s">
        <v>365</v>
      </c>
      <c r="VUC95" s="1239" t="s">
        <v>365</v>
      </c>
      <c r="VUD95" s="1239" t="s">
        <v>365</v>
      </c>
      <c r="VUE95" s="1239" t="s">
        <v>365</v>
      </c>
      <c r="VUF95" s="1239" t="s">
        <v>365</v>
      </c>
      <c r="VUG95" s="1239" t="s">
        <v>365</v>
      </c>
      <c r="VUH95" s="1239" t="s">
        <v>365</v>
      </c>
      <c r="VUI95" s="1239" t="s">
        <v>365</v>
      </c>
      <c r="VUJ95" s="1239" t="s">
        <v>365</v>
      </c>
      <c r="VUK95" s="1239" t="s">
        <v>365</v>
      </c>
      <c r="VUL95" s="1239" t="s">
        <v>365</v>
      </c>
      <c r="VUM95" s="1239" t="s">
        <v>365</v>
      </c>
      <c r="VUN95" s="1239" t="s">
        <v>365</v>
      </c>
      <c r="VUO95" s="1239" t="s">
        <v>365</v>
      </c>
      <c r="VUP95" s="1239" t="s">
        <v>365</v>
      </c>
      <c r="VUQ95" s="1239" t="s">
        <v>365</v>
      </c>
      <c r="VUR95" s="1239" t="s">
        <v>365</v>
      </c>
      <c r="VUS95" s="1239" t="s">
        <v>365</v>
      </c>
      <c r="VUT95" s="1239" t="s">
        <v>365</v>
      </c>
      <c r="VUU95" s="1239" t="s">
        <v>365</v>
      </c>
      <c r="VUV95" s="1239" t="s">
        <v>365</v>
      </c>
      <c r="VUW95" s="1239" t="s">
        <v>365</v>
      </c>
      <c r="VUX95" s="1239" t="s">
        <v>365</v>
      </c>
      <c r="VUY95" s="1239" t="s">
        <v>365</v>
      </c>
      <c r="VUZ95" s="1239" t="s">
        <v>365</v>
      </c>
      <c r="VVA95" s="1239" t="s">
        <v>365</v>
      </c>
      <c r="VVB95" s="1239" t="s">
        <v>365</v>
      </c>
      <c r="VVC95" s="1239" t="s">
        <v>365</v>
      </c>
      <c r="VVD95" s="1239" t="s">
        <v>365</v>
      </c>
      <c r="VVE95" s="1239" t="s">
        <v>365</v>
      </c>
      <c r="VVF95" s="1239" t="s">
        <v>365</v>
      </c>
      <c r="VVG95" s="1239" t="s">
        <v>365</v>
      </c>
      <c r="VVH95" s="1239" t="s">
        <v>365</v>
      </c>
      <c r="VVI95" s="1239" t="s">
        <v>365</v>
      </c>
      <c r="VVJ95" s="1239" t="s">
        <v>365</v>
      </c>
      <c r="VVK95" s="1239" t="s">
        <v>365</v>
      </c>
      <c r="VVL95" s="1239" t="s">
        <v>365</v>
      </c>
      <c r="VVM95" s="1239" t="s">
        <v>365</v>
      </c>
      <c r="VVN95" s="1239" t="s">
        <v>365</v>
      </c>
      <c r="VVO95" s="1239" t="s">
        <v>365</v>
      </c>
      <c r="VVP95" s="1239" t="s">
        <v>365</v>
      </c>
      <c r="VVQ95" s="1239" t="s">
        <v>365</v>
      </c>
      <c r="VVR95" s="1239" t="s">
        <v>365</v>
      </c>
      <c r="VVS95" s="1239" t="s">
        <v>365</v>
      </c>
      <c r="VVT95" s="1239" t="s">
        <v>365</v>
      </c>
      <c r="VVU95" s="1239" t="s">
        <v>365</v>
      </c>
      <c r="VVV95" s="1239" t="s">
        <v>365</v>
      </c>
      <c r="VVW95" s="1239" t="s">
        <v>365</v>
      </c>
      <c r="VVX95" s="1239" t="s">
        <v>365</v>
      </c>
      <c r="VVY95" s="1239" t="s">
        <v>365</v>
      </c>
      <c r="VVZ95" s="1239" t="s">
        <v>365</v>
      </c>
      <c r="VWA95" s="1239" t="s">
        <v>365</v>
      </c>
      <c r="VWB95" s="1239" t="s">
        <v>365</v>
      </c>
      <c r="VWC95" s="1239" t="s">
        <v>365</v>
      </c>
      <c r="VWD95" s="1239" t="s">
        <v>365</v>
      </c>
      <c r="VWE95" s="1239" t="s">
        <v>365</v>
      </c>
      <c r="VWF95" s="1239" t="s">
        <v>365</v>
      </c>
      <c r="VWG95" s="1239" t="s">
        <v>365</v>
      </c>
      <c r="VWH95" s="1239" t="s">
        <v>365</v>
      </c>
      <c r="VWI95" s="1239" t="s">
        <v>365</v>
      </c>
      <c r="VWJ95" s="1239" t="s">
        <v>365</v>
      </c>
      <c r="VWK95" s="1239" t="s">
        <v>365</v>
      </c>
      <c r="VWL95" s="1239" t="s">
        <v>365</v>
      </c>
      <c r="VWM95" s="1239" t="s">
        <v>365</v>
      </c>
      <c r="VWN95" s="1239" t="s">
        <v>365</v>
      </c>
      <c r="VWO95" s="1239" t="s">
        <v>365</v>
      </c>
      <c r="VWP95" s="1239" t="s">
        <v>365</v>
      </c>
      <c r="VWQ95" s="1239" t="s">
        <v>365</v>
      </c>
      <c r="VWR95" s="1239" t="s">
        <v>365</v>
      </c>
      <c r="VWS95" s="1239" t="s">
        <v>365</v>
      </c>
      <c r="VWT95" s="1239" t="s">
        <v>365</v>
      </c>
      <c r="VWU95" s="1239" t="s">
        <v>365</v>
      </c>
      <c r="VWV95" s="1239" t="s">
        <v>365</v>
      </c>
      <c r="VWW95" s="1239" t="s">
        <v>365</v>
      </c>
      <c r="VWX95" s="1239" t="s">
        <v>365</v>
      </c>
      <c r="VWY95" s="1239" t="s">
        <v>365</v>
      </c>
      <c r="VWZ95" s="1239" t="s">
        <v>365</v>
      </c>
      <c r="VXA95" s="1239" t="s">
        <v>365</v>
      </c>
      <c r="VXB95" s="1239" t="s">
        <v>365</v>
      </c>
      <c r="VXC95" s="1239" t="s">
        <v>365</v>
      </c>
      <c r="VXD95" s="1239" t="s">
        <v>365</v>
      </c>
      <c r="VXE95" s="1239" t="s">
        <v>365</v>
      </c>
      <c r="VXF95" s="1239" t="s">
        <v>365</v>
      </c>
      <c r="VXG95" s="1239" t="s">
        <v>365</v>
      </c>
      <c r="VXH95" s="1239" t="s">
        <v>365</v>
      </c>
      <c r="VXI95" s="1239" t="s">
        <v>365</v>
      </c>
      <c r="VXJ95" s="1239" t="s">
        <v>365</v>
      </c>
      <c r="VXK95" s="1239" t="s">
        <v>365</v>
      </c>
      <c r="VXL95" s="1239" t="s">
        <v>365</v>
      </c>
      <c r="VXM95" s="1239" t="s">
        <v>365</v>
      </c>
      <c r="VXN95" s="1239" t="s">
        <v>365</v>
      </c>
      <c r="VXO95" s="1239" t="s">
        <v>365</v>
      </c>
      <c r="VXP95" s="1239" t="s">
        <v>365</v>
      </c>
      <c r="VXQ95" s="1239" t="s">
        <v>365</v>
      </c>
      <c r="VXR95" s="1239" t="s">
        <v>365</v>
      </c>
      <c r="VXS95" s="1239" t="s">
        <v>365</v>
      </c>
      <c r="VXT95" s="1239" t="s">
        <v>365</v>
      </c>
      <c r="VXU95" s="1239" t="s">
        <v>365</v>
      </c>
      <c r="VXV95" s="1239" t="s">
        <v>365</v>
      </c>
      <c r="VXW95" s="1239" t="s">
        <v>365</v>
      </c>
      <c r="VXX95" s="1239" t="s">
        <v>365</v>
      </c>
      <c r="VXY95" s="1239" t="s">
        <v>365</v>
      </c>
      <c r="VXZ95" s="1239" t="s">
        <v>365</v>
      </c>
      <c r="VYA95" s="1239" t="s">
        <v>365</v>
      </c>
      <c r="VYB95" s="1239" t="s">
        <v>365</v>
      </c>
      <c r="VYC95" s="1239" t="s">
        <v>365</v>
      </c>
      <c r="VYD95" s="1239" t="s">
        <v>365</v>
      </c>
      <c r="VYE95" s="1239" t="s">
        <v>365</v>
      </c>
      <c r="VYF95" s="1239" t="s">
        <v>365</v>
      </c>
      <c r="VYG95" s="1239" t="s">
        <v>365</v>
      </c>
      <c r="VYH95" s="1239" t="s">
        <v>365</v>
      </c>
      <c r="VYI95" s="1239" t="s">
        <v>365</v>
      </c>
      <c r="VYJ95" s="1239" t="s">
        <v>365</v>
      </c>
      <c r="VYK95" s="1239" t="s">
        <v>365</v>
      </c>
      <c r="VYL95" s="1239" t="s">
        <v>365</v>
      </c>
      <c r="VYM95" s="1239" t="s">
        <v>365</v>
      </c>
      <c r="VYN95" s="1239" t="s">
        <v>365</v>
      </c>
      <c r="VYO95" s="1239" t="s">
        <v>365</v>
      </c>
      <c r="VYP95" s="1239" t="s">
        <v>365</v>
      </c>
      <c r="VYQ95" s="1239" t="s">
        <v>365</v>
      </c>
      <c r="VYR95" s="1239" t="s">
        <v>365</v>
      </c>
      <c r="VYS95" s="1239" t="s">
        <v>365</v>
      </c>
      <c r="VYT95" s="1239" t="s">
        <v>365</v>
      </c>
      <c r="VYU95" s="1239" t="s">
        <v>365</v>
      </c>
      <c r="VYV95" s="1239" t="s">
        <v>365</v>
      </c>
      <c r="VYW95" s="1239" t="s">
        <v>365</v>
      </c>
      <c r="VYX95" s="1239" t="s">
        <v>365</v>
      </c>
      <c r="VYY95" s="1239" t="s">
        <v>365</v>
      </c>
      <c r="VYZ95" s="1239" t="s">
        <v>365</v>
      </c>
      <c r="VZA95" s="1239" t="s">
        <v>365</v>
      </c>
      <c r="VZB95" s="1239" t="s">
        <v>365</v>
      </c>
      <c r="VZC95" s="1239" t="s">
        <v>365</v>
      </c>
      <c r="VZD95" s="1239" t="s">
        <v>365</v>
      </c>
      <c r="VZE95" s="1239" t="s">
        <v>365</v>
      </c>
      <c r="VZF95" s="1239" t="s">
        <v>365</v>
      </c>
      <c r="VZG95" s="1239" t="s">
        <v>365</v>
      </c>
      <c r="VZH95" s="1239" t="s">
        <v>365</v>
      </c>
      <c r="VZI95" s="1239" t="s">
        <v>365</v>
      </c>
      <c r="VZJ95" s="1239" t="s">
        <v>365</v>
      </c>
      <c r="VZK95" s="1239" t="s">
        <v>365</v>
      </c>
      <c r="VZL95" s="1239" t="s">
        <v>365</v>
      </c>
      <c r="VZM95" s="1239" t="s">
        <v>365</v>
      </c>
      <c r="VZN95" s="1239" t="s">
        <v>365</v>
      </c>
      <c r="VZO95" s="1239" t="s">
        <v>365</v>
      </c>
      <c r="VZP95" s="1239" t="s">
        <v>365</v>
      </c>
      <c r="VZQ95" s="1239" t="s">
        <v>365</v>
      </c>
      <c r="VZR95" s="1239" t="s">
        <v>365</v>
      </c>
      <c r="VZS95" s="1239" t="s">
        <v>365</v>
      </c>
      <c r="VZT95" s="1239" t="s">
        <v>365</v>
      </c>
      <c r="VZU95" s="1239" t="s">
        <v>365</v>
      </c>
      <c r="VZV95" s="1239" t="s">
        <v>365</v>
      </c>
      <c r="VZW95" s="1239" t="s">
        <v>365</v>
      </c>
      <c r="VZX95" s="1239" t="s">
        <v>365</v>
      </c>
      <c r="VZY95" s="1239" t="s">
        <v>365</v>
      </c>
      <c r="VZZ95" s="1239" t="s">
        <v>365</v>
      </c>
      <c r="WAA95" s="1239" t="s">
        <v>365</v>
      </c>
      <c r="WAB95" s="1239" t="s">
        <v>365</v>
      </c>
      <c r="WAC95" s="1239" t="s">
        <v>365</v>
      </c>
      <c r="WAD95" s="1239" t="s">
        <v>365</v>
      </c>
      <c r="WAE95" s="1239" t="s">
        <v>365</v>
      </c>
      <c r="WAF95" s="1239" t="s">
        <v>365</v>
      </c>
      <c r="WAG95" s="1239" t="s">
        <v>365</v>
      </c>
      <c r="WAH95" s="1239" t="s">
        <v>365</v>
      </c>
      <c r="WAI95" s="1239" t="s">
        <v>365</v>
      </c>
      <c r="WAJ95" s="1239" t="s">
        <v>365</v>
      </c>
      <c r="WAK95" s="1239" t="s">
        <v>365</v>
      </c>
      <c r="WAL95" s="1239" t="s">
        <v>365</v>
      </c>
      <c r="WAM95" s="1239" t="s">
        <v>365</v>
      </c>
      <c r="WAN95" s="1239" t="s">
        <v>365</v>
      </c>
      <c r="WAO95" s="1239" t="s">
        <v>365</v>
      </c>
      <c r="WAP95" s="1239" t="s">
        <v>365</v>
      </c>
      <c r="WAQ95" s="1239" t="s">
        <v>365</v>
      </c>
      <c r="WAR95" s="1239" t="s">
        <v>365</v>
      </c>
      <c r="WAS95" s="1239" t="s">
        <v>365</v>
      </c>
      <c r="WAT95" s="1239" t="s">
        <v>365</v>
      </c>
      <c r="WAU95" s="1239" t="s">
        <v>365</v>
      </c>
      <c r="WAV95" s="1239" t="s">
        <v>365</v>
      </c>
      <c r="WAW95" s="1239" t="s">
        <v>365</v>
      </c>
      <c r="WAX95" s="1239" t="s">
        <v>365</v>
      </c>
      <c r="WAY95" s="1239" t="s">
        <v>365</v>
      </c>
      <c r="WAZ95" s="1239" t="s">
        <v>365</v>
      </c>
      <c r="WBA95" s="1239" t="s">
        <v>365</v>
      </c>
      <c r="WBB95" s="1239" t="s">
        <v>365</v>
      </c>
      <c r="WBC95" s="1239" t="s">
        <v>365</v>
      </c>
      <c r="WBD95" s="1239" t="s">
        <v>365</v>
      </c>
      <c r="WBE95" s="1239" t="s">
        <v>365</v>
      </c>
      <c r="WBF95" s="1239" t="s">
        <v>365</v>
      </c>
      <c r="WBG95" s="1239" t="s">
        <v>365</v>
      </c>
      <c r="WBH95" s="1239" t="s">
        <v>365</v>
      </c>
      <c r="WBI95" s="1239" t="s">
        <v>365</v>
      </c>
      <c r="WBJ95" s="1239" t="s">
        <v>365</v>
      </c>
      <c r="WBK95" s="1239" t="s">
        <v>365</v>
      </c>
      <c r="WBL95" s="1239" t="s">
        <v>365</v>
      </c>
      <c r="WBM95" s="1239" t="s">
        <v>365</v>
      </c>
      <c r="WBN95" s="1239" t="s">
        <v>365</v>
      </c>
      <c r="WBO95" s="1239" t="s">
        <v>365</v>
      </c>
      <c r="WBP95" s="1239" t="s">
        <v>365</v>
      </c>
      <c r="WBQ95" s="1239" t="s">
        <v>365</v>
      </c>
      <c r="WBR95" s="1239" t="s">
        <v>365</v>
      </c>
      <c r="WBS95" s="1239" t="s">
        <v>365</v>
      </c>
      <c r="WBT95" s="1239" t="s">
        <v>365</v>
      </c>
      <c r="WBU95" s="1239" t="s">
        <v>365</v>
      </c>
      <c r="WBV95" s="1239" t="s">
        <v>365</v>
      </c>
      <c r="WBW95" s="1239" t="s">
        <v>365</v>
      </c>
      <c r="WBX95" s="1239" t="s">
        <v>365</v>
      </c>
      <c r="WBY95" s="1239" t="s">
        <v>365</v>
      </c>
      <c r="WBZ95" s="1239" t="s">
        <v>365</v>
      </c>
      <c r="WCA95" s="1239" t="s">
        <v>365</v>
      </c>
      <c r="WCB95" s="1239" t="s">
        <v>365</v>
      </c>
      <c r="WCC95" s="1239" t="s">
        <v>365</v>
      </c>
      <c r="WCD95" s="1239" t="s">
        <v>365</v>
      </c>
      <c r="WCE95" s="1239" t="s">
        <v>365</v>
      </c>
      <c r="WCF95" s="1239" t="s">
        <v>365</v>
      </c>
      <c r="WCG95" s="1239" t="s">
        <v>365</v>
      </c>
      <c r="WCH95" s="1239" t="s">
        <v>365</v>
      </c>
      <c r="WCI95" s="1239" t="s">
        <v>365</v>
      </c>
      <c r="WCJ95" s="1239" t="s">
        <v>365</v>
      </c>
      <c r="WCK95" s="1239" t="s">
        <v>365</v>
      </c>
      <c r="WCL95" s="1239" t="s">
        <v>365</v>
      </c>
      <c r="WCM95" s="1239" t="s">
        <v>365</v>
      </c>
      <c r="WCN95" s="1239" t="s">
        <v>365</v>
      </c>
      <c r="WCO95" s="1239" t="s">
        <v>365</v>
      </c>
      <c r="WCP95" s="1239" t="s">
        <v>365</v>
      </c>
      <c r="WCQ95" s="1239" t="s">
        <v>365</v>
      </c>
      <c r="WCR95" s="1239" t="s">
        <v>365</v>
      </c>
      <c r="WCS95" s="1239" t="s">
        <v>365</v>
      </c>
      <c r="WCT95" s="1239" t="s">
        <v>365</v>
      </c>
      <c r="WCU95" s="1239" t="s">
        <v>365</v>
      </c>
      <c r="WCV95" s="1239" t="s">
        <v>365</v>
      </c>
      <c r="WCW95" s="1239" t="s">
        <v>365</v>
      </c>
      <c r="WCX95" s="1239" t="s">
        <v>365</v>
      </c>
      <c r="WCY95" s="1239" t="s">
        <v>365</v>
      </c>
      <c r="WCZ95" s="1239" t="s">
        <v>365</v>
      </c>
      <c r="WDA95" s="1239" t="s">
        <v>365</v>
      </c>
      <c r="WDB95" s="1239" t="s">
        <v>365</v>
      </c>
      <c r="WDC95" s="1239" t="s">
        <v>365</v>
      </c>
      <c r="WDD95" s="1239" t="s">
        <v>365</v>
      </c>
      <c r="WDE95" s="1239" t="s">
        <v>365</v>
      </c>
      <c r="WDF95" s="1239" t="s">
        <v>365</v>
      </c>
      <c r="WDG95" s="1239" t="s">
        <v>365</v>
      </c>
      <c r="WDH95" s="1239" t="s">
        <v>365</v>
      </c>
      <c r="WDI95" s="1239" t="s">
        <v>365</v>
      </c>
      <c r="WDJ95" s="1239" t="s">
        <v>365</v>
      </c>
      <c r="WDK95" s="1239" t="s">
        <v>365</v>
      </c>
      <c r="WDL95" s="1239" t="s">
        <v>365</v>
      </c>
      <c r="WDM95" s="1239" t="s">
        <v>365</v>
      </c>
      <c r="WDN95" s="1239" t="s">
        <v>365</v>
      </c>
      <c r="WDO95" s="1239" t="s">
        <v>365</v>
      </c>
      <c r="WDP95" s="1239" t="s">
        <v>365</v>
      </c>
      <c r="WDQ95" s="1239" t="s">
        <v>365</v>
      </c>
      <c r="WDR95" s="1239" t="s">
        <v>365</v>
      </c>
      <c r="WDS95" s="1239" t="s">
        <v>365</v>
      </c>
      <c r="WDT95" s="1239" t="s">
        <v>365</v>
      </c>
      <c r="WDU95" s="1239" t="s">
        <v>365</v>
      </c>
      <c r="WDV95" s="1239" t="s">
        <v>365</v>
      </c>
      <c r="WDW95" s="1239" t="s">
        <v>365</v>
      </c>
      <c r="WDX95" s="1239" t="s">
        <v>365</v>
      </c>
      <c r="WDY95" s="1239" t="s">
        <v>365</v>
      </c>
      <c r="WDZ95" s="1239" t="s">
        <v>365</v>
      </c>
      <c r="WEA95" s="1239" t="s">
        <v>365</v>
      </c>
      <c r="WEB95" s="1239" t="s">
        <v>365</v>
      </c>
      <c r="WEC95" s="1239" t="s">
        <v>365</v>
      </c>
      <c r="WED95" s="1239" t="s">
        <v>365</v>
      </c>
      <c r="WEE95" s="1239" t="s">
        <v>365</v>
      </c>
      <c r="WEF95" s="1239" t="s">
        <v>365</v>
      </c>
      <c r="WEG95" s="1239" t="s">
        <v>365</v>
      </c>
      <c r="WEH95" s="1239" t="s">
        <v>365</v>
      </c>
      <c r="WEI95" s="1239" t="s">
        <v>365</v>
      </c>
      <c r="WEJ95" s="1239" t="s">
        <v>365</v>
      </c>
      <c r="WEK95" s="1239" t="s">
        <v>365</v>
      </c>
      <c r="WEL95" s="1239" t="s">
        <v>365</v>
      </c>
      <c r="WEM95" s="1239" t="s">
        <v>365</v>
      </c>
      <c r="WEN95" s="1239" t="s">
        <v>365</v>
      </c>
      <c r="WEO95" s="1239" t="s">
        <v>365</v>
      </c>
      <c r="WEP95" s="1239" t="s">
        <v>365</v>
      </c>
      <c r="WEQ95" s="1239" t="s">
        <v>365</v>
      </c>
      <c r="WER95" s="1239" t="s">
        <v>365</v>
      </c>
      <c r="WES95" s="1239" t="s">
        <v>365</v>
      </c>
      <c r="WET95" s="1239" t="s">
        <v>365</v>
      </c>
      <c r="WEU95" s="1239" t="s">
        <v>365</v>
      </c>
      <c r="WEV95" s="1239" t="s">
        <v>365</v>
      </c>
      <c r="WEW95" s="1239" t="s">
        <v>365</v>
      </c>
      <c r="WEX95" s="1239" t="s">
        <v>365</v>
      </c>
      <c r="WEY95" s="1239" t="s">
        <v>365</v>
      </c>
      <c r="WEZ95" s="1239" t="s">
        <v>365</v>
      </c>
      <c r="WFA95" s="1239" t="s">
        <v>365</v>
      </c>
      <c r="WFB95" s="1239" t="s">
        <v>365</v>
      </c>
      <c r="WFC95" s="1239" t="s">
        <v>365</v>
      </c>
      <c r="WFD95" s="1239" t="s">
        <v>365</v>
      </c>
      <c r="WFE95" s="1239" t="s">
        <v>365</v>
      </c>
      <c r="WFF95" s="1239" t="s">
        <v>365</v>
      </c>
      <c r="WFG95" s="1239" t="s">
        <v>365</v>
      </c>
      <c r="WFH95" s="1239" t="s">
        <v>365</v>
      </c>
      <c r="WFI95" s="1239" t="s">
        <v>365</v>
      </c>
      <c r="WFJ95" s="1239" t="s">
        <v>365</v>
      </c>
      <c r="WFK95" s="1239" t="s">
        <v>365</v>
      </c>
      <c r="WFL95" s="1239" t="s">
        <v>365</v>
      </c>
      <c r="WFM95" s="1239" t="s">
        <v>365</v>
      </c>
      <c r="WFN95" s="1239" t="s">
        <v>365</v>
      </c>
      <c r="WFO95" s="1239" t="s">
        <v>365</v>
      </c>
      <c r="WFP95" s="1239" t="s">
        <v>365</v>
      </c>
      <c r="WFQ95" s="1239" t="s">
        <v>365</v>
      </c>
      <c r="WFR95" s="1239" t="s">
        <v>365</v>
      </c>
      <c r="WFS95" s="1239" t="s">
        <v>365</v>
      </c>
      <c r="WFT95" s="1239" t="s">
        <v>365</v>
      </c>
      <c r="WFU95" s="1239" t="s">
        <v>365</v>
      </c>
      <c r="WFV95" s="1239" t="s">
        <v>365</v>
      </c>
      <c r="WFW95" s="1239" t="s">
        <v>365</v>
      </c>
      <c r="WFX95" s="1239" t="s">
        <v>365</v>
      </c>
      <c r="WFY95" s="1239" t="s">
        <v>365</v>
      </c>
      <c r="WFZ95" s="1239" t="s">
        <v>365</v>
      </c>
      <c r="WGA95" s="1239" t="s">
        <v>365</v>
      </c>
      <c r="WGB95" s="1239" t="s">
        <v>365</v>
      </c>
      <c r="WGC95" s="1239" t="s">
        <v>365</v>
      </c>
      <c r="WGD95" s="1239" t="s">
        <v>365</v>
      </c>
      <c r="WGE95" s="1239" t="s">
        <v>365</v>
      </c>
      <c r="WGF95" s="1239" t="s">
        <v>365</v>
      </c>
      <c r="WGG95" s="1239" t="s">
        <v>365</v>
      </c>
      <c r="WGH95" s="1239" t="s">
        <v>365</v>
      </c>
      <c r="WGI95" s="1239" t="s">
        <v>365</v>
      </c>
      <c r="WGJ95" s="1239" t="s">
        <v>365</v>
      </c>
      <c r="WGK95" s="1239" t="s">
        <v>365</v>
      </c>
      <c r="WGL95" s="1239" t="s">
        <v>365</v>
      </c>
      <c r="WGM95" s="1239" t="s">
        <v>365</v>
      </c>
      <c r="WGN95" s="1239" t="s">
        <v>365</v>
      </c>
      <c r="WGO95" s="1239" t="s">
        <v>365</v>
      </c>
      <c r="WGP95" s="1239" t="s">
        <v>365</v>
      </c>
      <c r="WGQ95" s="1239" t="s">
        <v>365</v>
      </c>
      <c r="WGR95" s="1239" t="s">
        <v>365</v>
      </c>
      <c r="WGS95" s="1239" t="s">
        <v>365</v>
      </c>
      <c r="WGT95" s="1239" t="s">
        <v>365</v>
      </c>
      <c r="WGU95" s="1239" t="s">
        <v>365</v>
      </c>
      <c r="WGV95" s="1239" t="s">
        <v>365</v>
      </c>
      <c r="WGW95" s="1239" t="s">
        <v>365</v>
      </c>
      <c r="WGX95" s="1239" t="s">
        <v>365</v>
      </c>
      <c r="WGY95" s="1239" t="s">
        <v>365</v>
      </c>
      <c r="WGZ95" s="1239" t="s">
        <v>365</v>
      </c>
      <c r="WHA95" s="1239" t="s">
        <v>365</v>
      </c>
      <c r="WHB95" s="1239" t="s">
        <v>365</v>
      </c>
      <c r="WHC95" s="1239" t="s">
        <v>365</v>
      </c>
      <c r="WHD95" s="1239" t="s">
        <v>365</v>
      </c>
      <c r="WHE95" s="1239" t="s">
        <v>365</v>
      </c>
      <c r="WHF95" s="1239" t="s">
        <v>365</v>
      </c>
      <c r="WHG95" s="1239" t="s">
        <v>365</v>
      </c>
      <c r="WHH95" s="1239" t="s">
        <v>365</v>
      </c>
      <c r="WHI95" s="1239" t="s">
        <v>365</v>
      </c>
      <c r="WHJ95" s="1239" t="s">
        <v>365</v>
      </c>
      <c r="WHK95" s="1239" t="s">
        <v>365</v>
      </c>
      <c r="WHL95" s="1239" t="s">
        <v>365</v>
      </c>
      <c r="WHM95" s="1239" t="s">
        <v>365</v>
      </c>
      <c r="WHN95" s="1239" t="s">
        <v>365</v>
      </c>
      <c r="WHO95" s="1239" t="s">
        <v>365</v>
      </c>
      <c r="WHP95" s="1239" t="s">
        <v>365</v>
      </c>
      <c r="WHQ95" s="1239" t="s">
        <v>365</v>
      </c>
      <c r="WHR95" s="1239" t="s">
        <v>365</v>
      </c>
      <c r="WHS95" s="1239" t="s">
        <v>365</v>
      </c>
      <c r="WHT95" s="1239" t="s">
        <v>365</v>
      </c>
      <c r="WHU95" s="1239" t="s">
        <v>365</v>
      </c>
      <c r="WHV95" s="1239" t="s">
        <v>365</v>
      </c>
      <c r="WHW95" s="1239" t="s">
        <v>365</v>
      </c>
      <c r="WHX95" s="1239" t="s">
        <v>365</v>
      </c>
      <c r="WHY95" s="1239" t="s">
        <v>365</v>
      </c>
      <c r="WHZ95" s="1239" t="s">
        <v>365</v>
      </c>
      <c r="WIA95" s="1239" t="s">
        <v>365</v>
      </c>
      <c r="WIB95" s="1239" t="s">
        <v>365</v>
      </c>
      <c r="WIC95" s="1239" t="s">
        <v>365</v>
      </c>
      <c r="WID95" s="1239" t="s">
        <v>365</v>
      </c>
      <c r="WIE95" s="1239" t="s">
        <v>365</v>
      </c>
      <c r="WIF95" s="1239" t="s">
        <v>365</v>
      </c>
      <c r="WIG95" s="1239" t="s">
        <v>365</v>
      </c>
      <c r="WIH95" s="1239" t="s">
        <v>365</v>
      </c>
      <c r="WII95" s="1239" t="s">
        <v>365</v>
      </c>
      <c r="WIJ95" s="1239" t="s">
        <v>365</v>
      </c>
      <c r="WIK95" s="1239" t="s">
        <v>365</v>
      </c>
      <c r="WIL95" s="1239" t="s">
        <v>365</v>
      </c>
      <c r="WIM95" s="1239" t="s">
        <v>365</v>
      </c>
      <c r="WIN95" s="1239" t="s">
        <v>365</v>
      </c>
      <c r="WIO95" s="1239" t="s">
        <v>365</v>
      </c>
      <c r="WIP95" s="1239" t="s">
        <v>365</v>
      </c>
      <c r="WIQ95" s="1239" t="s">
        <v>365</v>
      </c>
      <c r="WIR95" s="1239" t="s">
        <v>365</v>
      </c>
      <c r="WIS95" s="1239" t="s">
        <v>365</v>
      </c>
      <c r="WIT95" s="1239" t="s">
        <v>365</v>
      </c>
      <c r="WIU95" s="1239" t="s">
        <v>365</v>
      </c>
      <c r="WIV95" s="1239" t="s">
        <v>365</v>
      </c>
      <c r="WIW95" s="1239" t="s">
        <v>365</v>
      </c>
      <c r="WIX95" s="1239" t="s">
        <v>365</v>
      </c>
      <c r="WIY95" s="1239" t="s">
        <v>365</v>
      </c>
      <c r="WIZ95" s="1239" t="s">
        <v>365</v>
      </c>
      <c r="WJA95" s="1239" t="s">
        <v>365</v>
      </c>
      <c r="WJB95" s="1239" t="s">
        <v>365</v>
      </c>
      <c r="WJC95" s="1239" t="s">
        <v>365</v>
      </c>
      <c r="WJD95" s="1239" t="s">
        <v>365</v>
      </c>
      <c r="WJE95" s="1239" t="s">
        <v>365</v>
      </c>
      <c r="WJF95" s="1239" t="s">
        <v>365</v>
      </c>
      <c r="WJG95" s="1239" t="s">
        <v>365</v>
      </c>
      <c r="WJH95" s="1239" t="s">
        <v>365</v>
      </c>
      <c r="WJI95" s="1239" t="s">
        <v>365</v>
      </c>
      <c r="WJJ95" s="1239" t="s">
        <v>365</v>
      </c>
      <c r="WJK95" s="1239" t="s">
        <v>365</v>
      </c>
      <c r="WJL95" s="1239" t="s">
        <v>365</v>
      </c>
      <c r="WJM95" s="1239" t="s">
        <v>365</v>
      </c>
      <c r="WJN95" s="1239" t="s">
        <v>365</v>
      </c>
      <c r="WJO95" s="1239" t="s">
        <v>365</v>
      </c>
      <c r="WJP95" s="1239" t="s">
        <v>365</v>
      </c>
      <c r="WJQ95" s="1239" t="s">
        <v>365</v>
      </c>
      <c r="WJR95" s="1239" t="s">
        <v>365</v>
      </c>
      <c r="WJS95" s="1239" t="s">
        <v>365</v>
      </c>
      <c r="WJT95" s="1239" t="s">
        <v>365</v>
      </c>
      <c r="WJU95" s="1239" t="s">
        <v>365</v>
      </c>
      <c r="WJV95" s="1239" t="s">
        <v>365</v>
      </c>
      <c r="WJW95" s="1239" t="s">
        <v>365</v>
      </c>
      <c r="WJX95" s="1239" t="s">
        <v>365</v>
      </c>
      <c r="WJY95" s="1239" t="s">
        <v>365</v>
      </c>
      <c r="WJZ95" s="1239" t="s">
        <v>365</v>
      </c>
      <c r="WKA95" s="1239" t="s">
        <v>365</v>
      </c>
      <c r="WKB95" s="1239" t="s">
        <v>365</v>
      </c>
      <c r="WKC95" s="1239" t="s">
        <v>365</v>
      </c>
      <c r="WKD95" s="1239" t="s">
        <v>365</v>
      </c>
      <c r="WKE95" s="1239" t="s">
        <v>365</v>
      </c>
      <c r="WKF95" s="1239" t="s">
        <v>365</v>
      </c>
      <c r="WKG95" s="1239" t="s">
        <v>365</v>
      </c>
      <c r="WKH95" s="1239" t="s">
        <v>365</v>
      </c>
      <c r="WKI95" s="1239" t="s">
        <v>365</v>
      </c>
      <c r="WKJ95" s="1239" t="s">
        <v>365</v>
      </c>
      <c r="WKK95" s="1239" t="s">
        <v>365</v>
      </c>
      <c r="WKL95" s="1239" t="s">
        <v>365</v>
      </c>
      <c r="WKM95" s="1239" t="s">
        <v>365</v>
      </c>
      <c r="WKN95" s="1239" t="s">
        <v>365</v>
      </c>
      <c r="WKO95" s="1239" t="s">
        <v>365</v>
      </c>
      <c r="WKP95" s="1239" t="s">
        <v>365</v>
      </c>
      <c r="WKQ95" s="1239" t="s">
        <v>365</v>
      </c>
      <c r="WKR95" s="1239" t="s">
        <v>365</v>
      </c>
      <c r="WKS95" s="1239" t="s">
        <v>365</v>
      </c>
      <c r="WKT95" s="1239" t="s">
        <v>365</v>
      </c>
      <c r="WKU95" s="1239" t="s">
        <v>365</v>
      </c>
      <c r="WKV95" s="1239" t="s">
        <v>365</v>
      </c>
      <c r="WKW95" s="1239" t="s">
        <v>365</v>
      </c>
      <c r="WKX95" s="1239" t="s">
        <v>365</v>
      </c>
      <c r="WKY95" s="1239" t="s">
        <v>365</v>
      </c>
      <c r="WKZ95" s="1239" t="s">
        <v>365</v>
      </c>
      <c r="WLA95" s="1239" t="s">
        <v>365</v>
      </c>
      <c r="WLB95" s="1239" t="s">
        <v>365</v>
      </c>
      <c r="WLC95" s="1239" t="s">
        <v>365</v>
      </c>
      <c r="WLD95" s="1239" t="s">
        <v>365</v>
      </c>
      <c r="WLE95" s="1239" t="s">
        <v>365</v>
      </c>
      <c r="WLF95" s="1239" t="s">
        <v>365</v>
      </c>
      <c r="WLG95" s="1239" t="s">
        <v>365</v>
      </c>
      <c r="WLH95" s="1239" t="s">
        <v>365</v>
      </c>
      <c r="WLI95" s="1239" t="s">
        <v>365</v>
      </c>
      <c r="WLJ95" s="1239" t="s">
        <v>365</v>
      </c>
      <c r="WLK95" s="1239" t="s">
        <v>365</v>
      </c>
      <c r="WLL95" s="1239" t="s">
        <v>365</v>
      </c>
      <c r="WLM95" s="1239" t="s">
        <v>365</v>
      </c>
      <c r="WLN95" s="1239" t="s">
        <v>365</v>
      </c>
      <c r="WLO95" s="1239" t="s">
        <v>365</v>
      </c>
      <c r="WLP95" s="1239" t="s">
        <v>365</v>
      </c>
      <c r="WLQ95" s="1239" t="s">
        <v>365</v>
      </c>
      <c r="WLR95" s="1239" t="s">
        <v>365</v>
      </c>
      <c r="WLS95" s="1239" t="s">
        <v>365</v>
      </c>
      <c r="WLT95" s="1239" t="s">
        <v>365</v>
      </c>
      <c r="WLU95" s="1239" t="s">
        <v>365</v>
      </c>
      <c r="WLV95" s="1239" t="s">
        <v>365</v>
      </c>
      <c r="WLW95" s="1239" t="s">
        <v>365</v>
      </c>
      <c r="WLX95" s="1239" t="s">
        <v>365</v>
      </c>
      <c r="WLY95" s="1239" t="s">
        <v>365</v>
      </c>
      <c r="WLZ95" s="1239" t="s">
        <v>365</v>
      </c>
      <c r="WMA95" s="1239" t="s">
        <v>365</v>
      </c>
      <c r="WMB95" s="1239" t="s">
        <v>365</v>
      </c>
      <c r="WMC95" s="1239" t="s">
        <v>365</v>
      </c>
      <c r="WMD95" s="1239" t="s">
        <v>365</v>
      </c>
      <c r="WME95" s="1239" t="s">
        <v>365</v>
      </c>
      <c r="WMF95" s="1239" t="s">
        <v>365</v>
      </c>
      <c r="WMG95" s="1239" t="s">
        <v>365</v>
      </c>
      <c r="WMH95" s="1239" t="s">
        <v>365</v>
      </c>
      <c r="WMI95" s="1239" t="s">
        <v>365</v>
      </c>
      <c r="WMJ95" s="1239" t="s">
        <v>365</v>
      </c>
      <c r="WMK95" s="1239" t="s">
        <v>365</v>
      </c>
      <c r="WML95" s="1239" t="s">
        <v>365</v>
      </c>
      <c r="WMM95" s="1239" t="s">
        <v>365</v>
      </c>
      <c r="WMN95" s="1239" t="s">
        <v>365</v>
      </c>
      <c r="WMO95" s="1239" t="s">
        <v>365</v>
      </c>
      <c r="WMP95" s="1239" t="s">
        <v>365</v>
      </c>
      <c r="WMQ95" s="1239" t="s">
        <v>365</v>
      </c>
      <c r="WMR95" s="1239" t="s">
        <v>365</v>
      </c>
      <c r="WMS95" s="1239" t="s">
        <v>365</v>
      </c>
      <c r="WMT95" s="1239" t="s">
        <v>365</v>
      </c>
      <c r="WMU95" s="1239" t="s">
        <v>365</v>
      </c>
      <c r="WMV95" s="1239" t="s">
        <v>365</v>
      </c>
      <c r="WMW95" s="1239" t="s">
        <v>365</v>
      </c>
      <c r="WMX95" s="1239" t="s">
        <v>365</v>
      </c>
      <c r="WMY95" s="1239" t="s">
        <v>365</v>
      </c>
      <c r="WMZ95" s="1239" t="s">
        <v>365</v>
      </c>
      <c r="WNA95" s="1239" t="s">
        <v>365</v>
      </c>
      <c r="WNB95" s="1239" t="s">
        <v>365</v>
      </c>
      <c r="WNC95" s="1239" t="s">
        <v>365</v>
      </c>
      <c r="WND95" s="1239" t="s">
        <v>365</v>
      </c>
      <c r="WNE95" s="1239" t="s">
        <v>365</v>
      </c>
      <c r="WNF95" s="1239" t="s">
        <v>365</v>
      </c>
      <c r="WNG95" s="1239" t="s">
        <v>365</v>
      </c>
      <c r="WNH95" s="1239" t="s">
        <v>365</v>
      </c>
      <c r="WNI95" s="1239" t="s">
        <v>365</v>
      </c>
      <c r="WNJ95" s="1239" t="s">
        <v>365</v>
      </c>
      <c r="WNK95" s="1239" t="s">
        <v>365</v>
      </c>
      <c r="WNL95" s="1239" t="s">
        <v>365</v>
      </c>
      <c r="WNM95" s="1239" t="s">
        <v>365</v>
      </c>
      <c r="WNN95" s="1239" t="s">
        <v>365</v>
      </c>
      <c r="WNO95" s="1239" t="s">
        <v>365</v>
      </c>
      <c r="WNP95" s="1239" t="s">
        <v>365</v>
      </c>
      <c r="WNQ95" s="1239" t="s">
        <v>365</v>
      </c>
      <c r="WNR95" s="1239" t="s">
        <v>365</v>
      </c>
      <c r="WNS95" s="1239" t="s">
        <v>365</v>
      </c>
      <c r="WNT95" s="1239" t="s">
        <v>365</v>
      </c>
      <c r="WNU95" s="1239" t="s">
        <v>365</v>
      </c>
      <c r="WNV95" s="1239" t="s">
        <v>365</v>
      </c>
      <c r="WNW95" s="1239" t="s">
        <v>365</v>
      </c>
      <c r="WNX95" s="1239" t="s">
        <v>365</v>
      </c>
      <c r="WNY95" s="1239" t="s">
        <v>365</v>
      </c>
      <c r="WNZ95" s="1239" t="s">
        <v>365</v>
      </c>
      <c r="WOA95" s="1239" t="s">
        <v>365</v>
      </c>
      <c r="WOB95" s="1239" t="s">
        <v>365</v>
      </c>
      <c r="WOC95" s="1239" t="s">
        <v>365</v>
      </c>
      <c r="WOD95" s="1239" t="s">
        <v>365</v>
      </c>
      <c r="WOE95" s="1239" t="s">
        <v>365</v>
      </c>
      <c r="WOF95" s="1239" t="s">
        <v>365</v>
      </c>
      <c r="WOG95" s="1239" t="s">
        <v>365</v>
      </c>
      <c r="WOH95" s="1239" t="s">
        <v>365</v>
      </c>
      <c r="WOI95" s="1239" t="s">
        <v>365</v>
      </c>
      <c r="WOJ95" s="1239" t="s">
        <v>365</v>
      </c>
      <c r="WOK95" s="1239" t="s">
        <v>365</v>
      </c>
      <c r="WOL95" s="1239" t="s">
        <v>365</v>
      </c>
      <c r="WOM95" s="1239" t="s">
        <v>365</v>
      </c>
      <c r="WON95" s="1239" t="s">
        <v>365</v>
      </c>
      <c r="WOO95" s="1239" t="s">
        <v>365</v>
      </c>
      <c r="WOP95" s="1239" t="s">
        <v>365</v>
      </c>
      <c r="WOQ95" s="1239" t="s">
        <v>365</v>
      </c>
      <c r="WOR95" s="1239" t="s">
        <v>365</v>
      </c>
      <c r="WOS95" s="1239" t="s">
        <v>365</v>
      </c>
      <c r="WOT95" s="1239" t="s">
        <v>365</v>
      </c>
      <c r="WOU95" s="1239" t="s">
        <v>365</v>
      </c>
      <c r="WOV95" s="1239" t="s">
        <v>365</v>
      </c>
      <c r="WOW95" s="1239" t="s">
        <v>365</v>
      </c>
      <c r="WOX95" s="1239" t="s">
        <v>365</v>
      </c>
      <c r="WOY95" s="1239" t="s">
        <v>365</v>
      </c>
      <c r="WOZ95" s="1239" t="s">
        <v>365</v>
      </c>
      <c r="WPA95" s="1239" t="s">
        <v>365</v>
      </c>
      <c r="WPB95" s="1239" t="s">
        <v>365</v>
      </c>
      <c r="WPC95" s="1239" t="s">
        <v>365</v>
      </c>
      <c r="WPD95" s="1239" t="s">
        <v>365</v>
      </c>
      <c r="WPE95" s="1239" t="s">
        <v>365</v>
      </c>
      <c r="WPF95" s="1239" t="s">
        <v>365</v>
      </c>
      <c r="WPG95" s="1239" t="s">
        <v>365</v>
      </c>
      <c r="WPH95" s="1239" t="s">
        <v>365</v>
      </c>
      <c r="WPI95" s="1239" t="s">
        <v>365</v>
      </c>
      <c r="WPJ95" s="1239" t="s">
        <v>365</v>
      </c>
      <c r="WPK95" s="1239" t="s">
        <v>365</v>
      </c>
      <c r="WPL95" s="1239" t="s">
        <v>365</v>
      </c>
      <c r="WPM95" s="1239" t="s">
        <v>365</v>
      </c>
      <c r="WPN95" s="1239" t="s">
        <v>365</v>
      </c>
      <c r="WPO95" s="1239" t="s">
        <v>365</v>
      </c>
      <c r="WPP95" s="1239" t="s">
        <v>365</v>
      </c>
      <c r="WPQ95" s="1239" t="s">
        <v>365</v>
      </c>
      <c r="WPR95" s="1239" t="s">
        <v>365</v>
      </c>
      <c r="WPS95" s="1239" t="s">
        <v>365</v>
      </c>
      <c r="WPT95" s="1239" t="s">
        <v>365</v>
      </c>
      <c r="WPU95" s="1239" t="s">
        <v>365</v>
      </c>
      <c r="WPV95" s="1239" t="s">
        <v>365</v>
      </c>
      <c r="WPW95" s="1239" t="s">
        <v>365</v>
      </c>
      <c r="WPX95" s="1239" t="s">
        <v>365</v>
      </c>
      <c r="WPY95" s="1239" t="s">
        <v>365</v>
      </c>
      <c r="WPZ95" s="1239" t="s">
        <v>365</v>
      </c>
      <c r="WQA95" s="1239" t="s">
        <v>365</v>
      </c>
      <c r="WQB95" s="1239" t="s">
        <v>365</v>
      </c>
      <c r="WQC95" s="1239" t="s">
        <v>365</v>
      </c>
      <c r="WQD95" s="1239" t="s">
        <v>365</v>
      </c>
      <c r="WQE95" s="1239" t="s">
        <v>365</v>
      </c>
      <c r="WQF95" s="1239" t="s">
        <v>365</v>
      </c>
      <c r="WQG95" s="1239" t="s">
        <v>365</v>
      </c>
      <c r="WQH95" s="1239" t="s">
        <v>365</v>
      </c>
      <c r="WQI95" s="1239" t="s">
        <v>365</v>
      </c>
      <c r="WQJ95" s="1239" t="s">
        <v>365</v>
      </c>
      <c r="WQK95" s="1239" t="s">
        <v>365</v>
      </c>
      <c r="WQL95" s="1239" t="s">
        <v>365</v>
      </c>
      <c r="WQM95" s="1239" t="s">
        <v>365</v>
      </c>
      <c r="WQN95" s="1239" t="s">
        <v>365</v>
      </c>
      <c r="WQO95" s="1239" t="s">
        <v>365</v>
      </c>
      <c r="WQP95" s="1239" t="s">
        <v>365</v>
      </c>
      <c r="WQQ95" s="1239" t="s">
        <v>365</v>
      </c>
      <c r="WQR95" s="1239" t="s">
        <v>365</v>
      </c>
      <c r="WQS95" s="1239" t="s">
        <v>365</v>
      </c>
      <c r="WQT95" s="1239" t="s">
        <v>365</v>
      </c>
      <c r="WQU95" s="1239" t="s">
        <v>365</v>
      </c>
      <c r="WQV95" s="1239" t="s">
        <v>365</v>
      </c>
      <c r="WQW95" s="1239" t="s">
        <v>365</v>
      </c>
      <c r="WQX95" s="1239" t="s">
        <v>365</v>
      </c>
      <c r="WQY95" s="1239" t="s">
        <v>365</v>
      </c>
      <c r="WQZ95" s="1239" t="s">
        <v>365</v>
      </c>
      <c r="WRA95" s="1239" t="s">
        <v>365</v>
      </c>
      <c r="WRB95" s="1239" t="s">
        <v>365</v>
      </c>
      <c r="WRC95" s="1239" t="s">
        <v>365</v>
      </c>
      <c r="WRD95" s="1239" t="s">
        <v>365</v>
      </c>
      <c r="WRE95" s="1239" t="s">
        <v>365</v>
      </c>
      <c r="WRF95" s="1239" t="s">
        <v>365</v>
      </c>
      <c r="WRG95" s="1239" t="s">
        <v>365</v>
      </c>
      <c r="WRH95" s="1239" t="s">
        <v>365</v>
      </c>
      <c r="WRI95" s="1239" t="s">
        <v>365</v>
      </c>
      <c r="WRJ95" s="1239" t="s">
        <v>365</v>
      </c>
      <c r="WRK95" s="1239" t="s">
        <v>365</v>
      </c>
      <c r="WRL95" s="1239" t="s">
        <v>365</v>
      </c>
      <c r="WRM95" s="1239" t="s">
        <v>365</v>
      </c>
      <c r="WRN95" s="1239" t="s">
        <v>365</v>
      </c>
      <c r="WRO95" s="1239" t="s">
        <v>365</v>
      </c>
      <c r="WRP95" s="1239" t="s">
        <v>365</v>
      </c>
      <c r="WRQ95" s="1239" t="s">
        <v>365</v>
      </c>
      <c r="WRR95" s="1239" t="s">
        <v>365</v>
      </c>
      <c r="WRS95" s="1239" t="s">
        <v>365</v>
      </c>
      <c r="WRT95" s="1239" t="s">
        <v>365</v>
      </c>
      <c r="WRU95" s="1239" t="s">
        <v>365</v>
      </c>
      <c r="WRV95" s="1239" t="s">
        <v>365</v>
      </c>
      <c r="WRW95" s="1239" t="s">
        <v>365</v>
      </c>
      <c r="WRX95" s="1239" t="s">
        <v>365</v>
      </c>
      <c r="WRY95" s="1239" t="s">
        <v>365</v>
      </c>
      <c r="WRZ95" s="1239" t="s">
        <v>365</v>
      </c>
      <c r="WSA95" s="1239" t="s">
        <v>365</v>
      </c>
      <c r="WSB95" s="1239" t="s">
        <v>365</v>
      </c>
      <c r="WSC95" s="1239" t="s">
        <v>365</v>
      </c>
      <c r="WSD95" s="1239" t="s">
        <v>365</v>
      </c>
      <c r="WSE95" s="1239" t="s">
        <v>365</v>
      </c>
      <c r="WSF95" s="1239" t="s">
        <v>365</v>
      </c>
      <c r="WSG95" s="1239" t="s">
        <v>365</v>
      </c>
      <c r="WSH95" s="1239" t="s">
        <v>365</v>
      </c>
      <c r="WSI95" s="1239" t="s">
        <v>365</v>
      </c>
      <c r="WSJ95" s="1239" t="s">
        <v>365</v>
      </c>
      <c r="WSK95" s="1239" t="s">
        <v>365</v>
      </c>
      <c r="WSL95" s="1239" t="s">
        <v>365</v>
      </c>
      <c r="WSM95" s="1239" t="s">
        <v>365</v>
      </c>
      <c r="WSN95" s="1239" t="s">
        <v>365</v>
      </c>
      <c r="WSO95" s="1239" t="s">
        <v>365</v>
      </c>
      <c r="WSP95" s="1239" t="s">
        <v>365</v>
      </c>
      <c r="WSQ95" s="1239" t="s">
        <v>365</v>
      </c>
      <c r="WSR95" s="1239" t="s">
        <v>365</v>
      </c>
      <c r="WSS95" s="1239" t="s">
        <v>365</v>
      </c>
      <c r="WST95" s="1239" t="s">
        <v>365</v>
      </c>
      <c r="WSU95" s="1239" t="s">
        <v>365</v>
      </c>
      <c r="WSV95" s="1239" t="s">
        <v>365</v>
      </c>
      <c r="WSW95" s="1239" t="s">
        <v>365</v>
      </c>
      <c r="WSX95" s="1239" t="s">
        <v>365</v>
      </c>
      <c r="WSY95" s="1239" t="s">
        <v>365</v>
      </c>
      <c r="WSZ95" s="1239" t="s">
        <v>365</v>
      </c>
      <c r="WTA95" s="1239" t="s">
        <v>365</v>
      </c>
      <c r="WTB95" s="1239" t="s">
        <v>365</v>
      </c>
      <c r="WTC95" s="1239" t="s">
        <v>365</v>
      </c>
      <c r="WTD95" s="1239" t="s">
        <v>365</v>
      </c>
      <c r="WTE95" s="1239" t="s">
        <v>365</v>
      </c>
      <c r="WTF95" s="1239" t="s">
        <v>365</v>
      </c>
      <c r="WTG95" s="1239" t="s">
        <v>365</v>
      </c>
      <c r="WTH95" s="1239" t="s">
        <v>365</v>
      </c>
      <c r="WTI95" s="1239" t="s">
        <v>365</v>
      </c>
      <c r="WTJ95" s="1239" t="s">
        <v>365</v>
      </c>
      <c r="WTK95" s="1239" t="s">
        <v>365</v>
      </c>
      <c r="WTL95" s="1239" t="s">
        <v>365</v>
      </c>
      <c r="WTM95" s="1239" t="s">
        <v>365</v>
      </c>
      <c r="WTN95" s="1239" t="s">
        <v>365</v>
      </c>
      <c r="WTO95" s="1239" t="s">
        <v>365</v>
      </c>
      <c r="WTP95" s="1239" t="s">
        <v>365</v>
      </c>
      <c r="WTQ95" s="1239" t="s">
        <v>365</v>
      </c>
      <c r="WTR95" s="1239" t="s">
        <v>365</v>
      </c>
      <c r="WTS95" s="1239" t="s">
        <v>365</v>
      </c>
      <c r="WTT95" s="1239" t="s">
        <v>365</v>
      </c>
      <c r="WTU95" s="1239" t="s">
        <v>365</v>
      </c>
      <c r="WTV95" s="1239" t="s">
        <v>365</v>
      </c>
      <c r="WTW95" s="1239" t="s">
        <v>365</v>
      </c>
      <c r="WTX95" s="1239" t="s">
        <v>365</v>
      </c>
      <c r="WTY95" s="1239" t="s">
        <v>365</v>
      </c>
      <c r="WTZ95" s="1239" t="s">
        <v>365</v>
      </c>
      <c r="WUA95" s="1239" t="s">
        <v>365</v>
      </c>
      <c r="WUB95" s="1239" t="s">
        <v>365</v>
      </c>
      <c r="WUC95" s="1239" t="s">
        <v>365</v>
      </c>
      <c r="WUD95" s="1239" t="s">
        <v>365</v>
      </c>
      <c r="WUE95" s="1239" t="s">
        <v>365</v>
      </c>
      <c r="WUF95" s="1239" t="s">
        <v>365</v>
      </c>
      <c r="WUG95" s="1239" t="s">
        <v>365</v>
      </c>
      <c r="WUH95" s="1239" t="s">
        <v>365</v>
      </c>
      <c r="WUI95" s="1239" t="s">
        <v>365</v>
      </c>
      <c r="WUJ95" s="1239" t="s">
        <v>365</v>
      </c>
      <c r="WUK95" s="1239" t="s">
        <v>365</v>
      </c>
      <c r="WUL95" s="1239" t="s">
        <v>365</v>
      </c>
      <c r="WUM95" s="1239" t="s">
        <v>365</v>
      </c>
      <c r="WUN95" s="1239" t="s">
        <v>365</v>
      </c>
      <c r="WUO95" s="1239" t="s">
        <v>365</v>
      </c>
      <c r="WUP95" s="1239" t="s">
        <v>365</v>
      </c>
      <c r="WUQ95" s="1239" t="s">
        <v>365</v>
      </c>
      <c r="WUR95" s="1239" t="s">
        <v>365</v>
      </c>
      <c r="WUS95" s="1239" t="s">
        <v>365</v>
      </c>
      <c r="WUT95" s="1239" t="s">
        <v>365</v>
      </c>
      <c r="WUU95" s="1239" t="s">
        <v>365</v>
      </c>
      <c r="WUV95" s="1239" t="s">
        <v>365</v>
      </c>
      <c r="WUW95" s="1239" t="s">
        <v>365</v>
      </c>
      <c r="WUX95" s="1239" t="s">
        <v>365</v>
      </c>
      <c r="WUY95" s="1239" t="s">
        <v>365</v>
      </c>
      <c r="WUZ95" s="1239" t="s">
        <v>365</v>
      </c>
      <c r="WVA95" s="1239" t="s">
        <v>365</v>
      </c>
      <c r="WVB95" s="1239" t="s">
        <v>365</v>
      </c>
      <c r="WVC95" s="1239" t="s">
        <v>365</v>
      </c>
      <c r="WVD95" s="1239" t="s">
        <v>365</v>
      </c>
      <c r="WVE95" s="1239" t="s">
        <v>365</v>
      </c>
      <c r="WVF95" s="1239" t="s">
        <v>365</v>
      </c>
      <c r="WVG95" s="1239" t="s">
        <v>365</v>
      </c>
      <c r="WVH95" s="1239" t="s">
        <v>365</v>
      </c>
      <c r="WVI95" s="1239" t="s">
        <v>365</v>
      </c>
      <c r="WVJ95" s="1239" t="s">
        <v>365</v>
      </c>
      <c r="WVK95" s="1239" t="s">
        <v>365</v>
      </c>
      <c r="WVL95" s="1239" t="s">
        <v>365</v>
      </c>
      <c r="WVM95" s="1239" t="s">
        <v>365</v>
      </c>
      <c r="WVN95" s="1239" t="s">
        <v>365</v>
      </c>
      <c r="WVO95" s="1239" t="s">
        <v>365</v>
      </c>
      <c r="WVP95" s="1239" t="s">
        <v>365</v>
      </c>
      <c r="WVQ95" s="1239" t="s">
        <v>365</v>
      </c>
      <c r="WVR95" s="1239" t="s">
        <v>365</v>
      </c>
      <c r="WVS95" s="1239" t="s">
        <v>365</v>
      </c>
      <c r="WVT95" s="1239" t="s">
        <v>365</v>
      </c>
      <c r="WVU95" s="1239" t="s">
        <v>365</v>
      </c>
      <c r="WVV95" s="1239" t="s">
        <v>365</v>
      </c>
      <c r="WVW95" s="1239" t="s">
        <v>365</v>
      </c>
      <c r="WVX95" s="1239" t="s">
        <v>365</v>
      </c>
      <c r="WVY95" s="1239" t="s">
        <v>365</v>
      </c>
      <c r="WVZ95" s="1239" t="s">
        <v>365</v>
      </c>
      <c r="WWA95" s="1239" t="s">
        <v>365</v>
      </c>
      <c r="WWB95" s="1239" t="s">
        <v>365</v>
      </c>
      <c r="WWC95" s="1239" t="s">
        <v>365</v>
      </c>
      <c r="WWD95" s="1239" t="s">
        <v>365</v>
      </c>
      <c r="WWE95" s="1239" t="s">
        <v>365</v>
      </c>
      <c r="WWF95" s="1239" t="s">
        <v>365</v>
      </c>
      <c r="WWG95" s="1239" t="s">
        <v>365</v>
      </c>
      <c r="WWH95" s="1239" t="s">
        <v>365</v>
      </c>
      <c r="WWI95" s="1239" t="s">
        <v>365</v>
      </c>
      <c r="WWJ95" s="1239" t="s">
        <v>365</v>
      </c>
      <c r="WWK95" s="1239" t="s">
        <v>365</v>
      </c>
      <c r="WWL95" s="1239" t="s">
        <v>365</v>
      </c>
      <c r="WWM95" s="1239" t="s">
        <v>365</v>
      </c>
      <c r="WWN95" s="1239" t="s">
        <v>365</v>
      </c>
      <c r="WWO95" s="1239" t="s">
        <v>365</v>
      </c>
      <c r="WWP95" s="1239" t="s">
        <v>365</v>
      </c>
      <c r="WWQ95" s="1239" t="s">
        <v>365</v>
      </c>
      <c r="WWR95" s="1239" t="s">
        <v>365</v>
      </c>
      <c r="WWS95" s="1239" t="s">
        <v>365</v>
      </c>
      <c r="WWT95" s="1239" t="s">
        <v>365</v>
      </c>
      <c r="WWU95" s="1239" t="s">
        <v>365</v>
      </c>
      <c r="WWV95" s="1239" t="s">
        <v>365</v>
      </c>
      <c r="WWW95" s="1239" t="s">
        <v>365</v>
      </c>
      <c r="WWX95" s="1239" t="s">
        <v>365</v>
      </c>
      <c r="WWY95" s="1239" t="s">
        <v>365</v>
      </c>
      <c r="WWZ95" s="1239" t="s">
        <v>365</v>
      </c>
      <c r="WXA95" s="1239" t="s">
        <v>365</v>
      </c>
      <c r="WXB95" s="1239" t="s">
        <v>365</v>
      </c>
      <c r="WXC95" s="1239" t="s">
        <v>365</v>
      </c>
      <c r="WXD95" s="1239" t="s">
        <v>365</v>
      </c>
      <c r="WXE95" s="1239" t="s">
        <v>365</v>
      </c>
      <c r="WXF95" s="1239" t="s">
        <v>365</v>
      </c>
      <c r="WXG95" s="1239" t="s">
        <v>365</v>
      </c>
      <c r="WXH95" s="1239" t="s">
        <v>365</v>
      </c>
      <c r="WXI95" s="1239" t="s">
        <v>365</v>
      </c>
      <c r="WXJ95" s="1239" t="s">
        <v>365</v>
      </c>
      <c r="WXK95" s="1239" t="s">
        <v>365</v>
      </c>
      <c r="WXL95" s="1239" t="s">
        <v>365</v>
      </c>
      <c r="WXM95" s="1239" t="s">
        <v>365</v>
      </c>
      <c r="WXN95" s="1239" t="s">
        <v>365</v>
      </c>
      <c r="WXO95" s="1239" t="s">
        <v>365</v>
      </c>
      <c r="WXP95" s="1239" t="s">
        <v>365</v>
      </c>
      <c r="WXQ95" s="1239" t="s">
        <v>365</v>
      </c>
      <c r="WXR95" s="1239" t="s">
        <v>365</v>
      </c>
      <c r="WXS95" s="1239" t="s">
        <v>365</v>
      </c>
      <c r="WXT95" s="1239" t="s">
        <v>365</v>
      </c>
      <c r="WXU95" s="1239" t="s">
        <v>365</v>
      </c>
      <c r="WXV95" s="1239" t="s">
        <v>365</v>
      </c>
      <c r="WXW95" s="1239" t="s">
        <v>365</v>
      </c>
      <c r="WXX95" s="1239" t="s">
        <v>365</v>
      </c>
      <c r="WXY95" s="1239" t="s">
        <v>365</v>
      </c>
      <c r="WXZ95" s="1239" t="s">
        <v>365</v>
      </c>
      <c r="WYA95" s="1239" t="s">
        <v>365</v>
      </c>
      <c r="WYB95" s="1239" t="s">
        <v>365</v>
      </c>
      <c r="WYC95" s="1239" t="s">
        <v>365</v>
      </c>
      <c r="WYD95" s="1239" t="s">
        <v>365</v>
      </c>
      <c r="WYE95" s="1239" t="s">
        <v>365</v>
      </c>
      <c r="WYF95" s="1239" t="s">
        <v>365</v>
      </c>
      <c r="WYG95" s="1239" t="s">
        <v>365</v>
      </c>
      <c r="WYH95" s="1239" t="s">
        <v>365</v>
      </c>
      <c r="WYI95" s="1239" t="s">
        <v>365</v>
      </c>
      <c r="WYJ95" s="1239" t="s">
        <v>365</v>
      </c>
      <c r="WYK95" s="1239" t="s">
        <v>365</v>
      </c>
      <c r="WYL95" s="1239" t="s">
        <v>365</v>
      </c>
      <c r="WYM95" s="1239" t="s">
        <v>365</v>
      </c>
      <c r="WYN95" s="1239" t="s">
        <v>365</v>
      </c>
      <c r="WYO95" s="1239" t="s">
        <v>365</v>
      </c>
      <c r="WYP95" s="1239" t="s">
        <v>365</v>
      </c>
      <c r="WYQ95" s="1239" t="s">
        <v>365</v>
      </c>
      <c r="WYR95" s="1239" t="s">
        <v>365</v>
      </c>
      <c r="WYS95" s="1239" t="s">
        <v>365</v>
      </c>
      <c r="WYT95" s="1239" t="s">
        <v>365</v>
      </c>
      <c r="WYU95" s="1239" t="s">
        <v>365</v>
      </c>
      <c r="WYV95" s="1239" t="s">
        <v>365</v>
      </c>
      <c r="WYW95" s="1239" t="s">
        <v>365</v>
      </c>
      <c r="WYX95" s="1239" t="s">
        <v>365</v>
      </c>
      <c r="WYY95" s="1239" t="s">
        <v>365</v>
      </c>
      <c r="WYZ95" s="1239" t="s">
        <v>365</v>
      </c>
      <c r="WZA95" s="1239" t="s">
        <v>365</v>
      </c>
      <c r="WZB95" s="1239" t="s">
        <v>365</v>
      </c>
      <c r="WZC95" s="1239" t="s">
        <v>365</v>
      </c>
      <c r="WZD95" s="1239" t="s">
        <v>365</v>
      </c>
      <c r="WZE95" s="1239" t="s">
        <v>365</v>
      </c>
      <c r="WZF95" s="1239" t="s">
        <v>365</v>
      </c>
      <c r="WZG95" s="1239" t="s">
        <v>365</v>
      </c>
      <c r="WZH95" s="1239" t="s">
        <v>365</v>
      </c>
      <c r="WZI95" s="1239" t="s">
        <v>365</v>
      </c>
      <c r="WZJ95" s="1239" t="s">
        <v>365</v>
      </c>
      <c r="WZK95" s="1239" t="s">
        <v>365</v>
      </c>
      <c r="WZL95" s="1239" t="s">
        <v>365</v>
      </c>
      <c r="WZM95" s="1239" t="s">
        <v>365</v>
      </c>
      <c r="WZN95" s="1239" t="s">
        <v>365</v>
      </c>
      <c r="WZO95" s="1239" t="s">
        <v>365</v>
      </c>
      <c r="WZP95" s="1239" t="s">
        <v>365</v>
      </c>
      <c r="WZQ95" s="1239" t="s">
        <v>365</v>
      </c>
      <c r="WZR95" s="1239" t="s">
        <v>365</v>
      </c>
      <c r="WZS95" s="1239" t="s">
        <v>365</v>
      </c>
      <c r="WZT95" s="1239" t="s">
        <v>365</v>
      </c>
      <c r="WZU95" s="1239" t="s">
        <v>365</v>
      </c>
      <c r="WZV95" s="1239" t="s">
        <v>365</v>
      </c>
      <c r="WZW95" s="1239" t="s">
        <v>365</v>
      </c>
      <c r="WZX95" s="1239" t="s">
        <v>365</v>
      </c>
      <c r="WZY95" s="1239" t="s">
        <v>365</v>
      </c>
      <c r="WZZ95" s="1239" t="s">
        <v>365</v>
      </c>
      <c r="XAA95" s="1239" t="s">
        <v>365</v>
      </c>
      <c r="XAB95" s="1239" t="s">
        <v>365</v>
      </c>
      <c r="XAC95" s="1239" t="s">
        <v>365</v>
      </c>
      <c r="XAD95" s="1239" t="s">
        <v>365</v>
      </c>
      <c r="XAE95" s="1239" t="s">
        <v>365</v>
      </c>
      <c r="XAF95" s="1239" t="s">
        <v>365</v>
      </c>
      <c r="XAG95" s="1239" t="s">
        <v>365</v>
      </c>
      <c r="XAH95" s="1239" t="s">
        <v>365</v>
      </c>
      <c r="XAI95" s="1239" t="s">
        <v>365</v>
      </c>
      <c r="XAJ95" s="1239" t="s">
        <v>365</v>
      </c>
      <c r="XAK95" s="1239" t="s">
        <v>365</v>
      </c>
      <c r="XAL95" s="1239" t="s">
        <v>365</v>
      </c>
      <c r="XAM95" s="1239" t="s">
        <v>365</v>
      </c>
      <c r="XAN95" s="1239" t="s">
        <v>365</v>
      </c>
      <c r="XAO95" s="1239" t="s">
        <v>365</v>
      </c>
      <c r="XAP95" s="1239" t="s">
        <v>365</v>
      </c>
      <c r="XAQ95" s="1239" t="s">
        <v>365</v>
      </c>
      <c r="XAR95" s="1239" t="s">
        <v>365</v>
      </c>
      <c r="XAS95" s="1239" t="s">
        <v>365</v>
      </c>
      <c r="XAT95" s="1239" t="s">
        <v>365</v>
      </c>
      <c r="XAU95" s="1239" t="s">
        <v>365</v>
      </c>
      <c r="XAV95" s="1239" t="s">
        <v>365</v>
      </c>
      <c r="XAW95" s="1239" t="s">
        <v>365</v>
      </c>
      <c r="XAX95" s="1239" t="s">
        <v>365</v>
      </c>
      <c r="XAY95" s="1239" t="s">
        <v>365</v>
      </c>
      <c r="XAZ95" s="1239" t="s">
        <v>365</v>
      </c>
      <c r="XBA95" s="1239" t="s">
        <v>365</v>
      </c>
      <c r="XBB95" s="1239" t="s">
        <v>365</v>
      </c>
      <c r="XBC95" s="1239" t="s">
        <v>365</v>
      </c>
      <c r="XBD95" s="1239" t="s">
        <v>365</v>
      </c>
      <c r="XBE95" s="1239" t="s">
        <v>365</v>
      </c>
      <c r="XBF95" s="1239" t="s">
        <v>365</v>
      </c>
      <c r="XBG95" s="1239" t="s">
        <v>365</v>
      </c>
      <c r="XBH95" s="1239" t="s">
        <v>365</v>
      </c>
      <c r="XBI95" s="1239" t="s">
        <v>365</v>
      </c>
      <c r="XBJ95" s="1239" t="s">
        <v>365</v>
      </c>
      <c r="XBK95" s="1239" t="s">
        <v>365</v>
      </c>
      <c r="XBL95" s="1239" t="s">
        <v>365</v>
      </c>
      <c r="XBM95" s="1239" t="s">
        <v>365</v>
      </c>
      <c r="XBN95" s="1239" t="s">
        <v>365</v>
      </c>
      <c r="XBO95" s="1239" t="s">
        <v>365</v>
      </c>
      <c r="XBP95" s="1239" t="s">
        <v>365</v>
      </c>
      <c r="XBQ95" s="1239" t="s">
        <v>365</v>
      </c>
      <c r="XBR95" s="1239" t="s">
        <v>365</v>
      </c>
      <c r="XBS95" s="1239" t="s">
        <v>365</v>
      </c>
      <c r="XBT95" s="1239" t="s">
        <v>365</v>
      </c>
      <c r="XBU95" s="1239" t="s">
        <v>365</v>
      </c>
      <c r="XBV95" s="1239" t="s">
        <v>365</v>
      </c>
      <c r="XBW95" s="1239" t="s">
        <v>365</v>
      </c>
      <c r="XBX95" s="1239" t="s">
        <v>365</v>
      </c>
      <c r="XBY95" s="1239" t="s">
        <v>365</v>
      </c>
      <c r="XBZ95" s="1239" t="s">
        <v>365</v>
      </c>
      <c r="XCA95" s="1239" t="s">
        <v>365</v>
      </c>
      <c r="XCB95" s="1239" t="s">
        <v>365</v>
      </c>
      <c r="XCC95" s="1239" t="s">
        <v>365</v>
      </c>
      <c r="XCD95" s="1239" t="s">
        <v>365</v>
      </c>
      <c r="XCE95" s="1239" t="s">
        <v>365</v>
      </c>
      <c r="XCF95" s="1239" t="s">
        <v>365</v>
      </c>
      <c r="XCG95" s="1239" t="s">
        <v>365</v>
      </c>
      <c r="XCH95" s="1239" t="s">
        <v>365</v>
      </c>
      <c r="XCI95" s="1239" t="s">
        <v>365</v>
      </c>
      <c r="XCJ95" s="1239" t="s">
        <v>365</v>
      </c>
      <c r="XCK95" s="1239" t="s">
        <v>365</v>
      </c>
      <c r="XCL95" s="1239" t="s">
        <v>365</v>
      </c>
      <c r="XCM95" s="1239" t="s">
        <v>365</v>
      </c>
      <c r="XCN95" s="1239" t="s">
        <v>365</v>
      </c>
      <c r="XCO95" s="1239" t="s">
        <v>365</v>
      </c>
      <c r="XCP95" s="1239" t="s">
        <v>365</v>
      </c>
      <c r="XCQ95" s="1239" t="s">
        <v>365</v>
      </c>
      <c r="XCR95" s="1239" t="s">
        <v>365</v>
      </c>
      <c r="XCS95" s="1239" t="s">
        <v>365</v>
      </c>
      <c r="XCT95" s="1239" t="s">
        <v>365</v>
      </c>
      <c r="XCU95" s="1239" t="s">
        <v>365</v>
      </c>
      <c r="XCV95" s="1239" t="s">
        <v>365</v>
      </c>
      <c r="XCW95" s="1239" t="s">
        <v>365</v>
      </c>
      <c r="XCX95" s="1239" t="s">
        <v>365</v>
      </c>
      <c r="XCY95" s="1239" t="s">
        <v>365</v>
      </c>
      <c r="XCZ95" s="1239" t="s">
        <v>365</v>
      </c>
      <c r="XDA95" s="1239" t="s">
        <v>365</v>
      </c>
      <c r="XDB95" s="1239" t="s">
        <v>365</v>
      </c>
      <c r="XDC95" s="1239" t="s">
        <v>365</v>
      </c>
      <c r="XDD95" s="1239" t="s">
        <v>365</v>
      </c>
      <c r="XDE95" s="1239" t="s">
        <v>365</v>
      </c>
      <c r="XDF95" s="1239" t="s">
        <v>365</v>
      </c>
      <c r="XDG95" s="1239" t="s">
        <v>365</v>
      </c>
      <c r="XDH95" s="1239" t="s">
        <v>365</v>
      </c>
      <c r="XDI95" s="1239" t="s">
        <v>365</v>
      </c>
      <c r="XDJ95" s="1239" t="s">
        <v>365</v>
      </c>
      <c r="XDK95" s="1239" t="s">
        <v>365</v>
      </c>
      <c r="XDL95" s="1239" t="s">
        <v>365</v>
      </c>
      <c r="XDM95" s="1239" t="s">
        <v>365</v>
      </c>
      <c r="XDN95" s="1239" t="s">
        <v>365</v>
      </c>
      <c r="XDO95" s="1239" t="s">
        <v>365</v>
      </c>
      <c r="XDP95" s="1239" t="s">
        <v>365</v>
      </c>
      <c r="XDQ95" s="1239" t="s">
        <v>365</v>
      </c>
      <c r="XDR95" s="1239" t="s">
        <v>365</v>
      </c>
      <c r="XDS95" s="1239" t="s">
        <v>365</v>
      </c>
      <c r="XDT95" s="1239" t="s">
        <v>365</v>
      </c>
      <c r="XDU95" s="1239" t="s">
        <v>365</v>
      </c>
      <c r="XDV95" s="1239" t="s">
        <v>365</v>
      </c>
      <c r="XDW95" s="1239" t="s">
        <v>365</v>
      </c>
      <c r="XDX95" s="1239" t="s">
        <v>365</v>
      </c>
      <c r="XDY95" s="1239" t="s">
        <v>365</v>
      </c>
      <c r="XDZ95" s="1239" t="s">
        <v>365</v>
      </c>
      <c r="XEA95" s="1239" t="s">
        <v>365</v>
      </c>
      <c r="XEB95" s="1239" t="s">
        <v>365</v>
      </c>
      <c r="XEC95" s="1239" t="s">
        <v>365</v>
      </c>
      <c r="XED95" s="1239" t="s">
        <v>365</v>
      </c>
      <c r="XEE95" s="1239" t="s">
        <v>365</v>
      </c>
      <c r="XEF95" s="1239" t="s">
        <v>365</v>
      </c>
      <c r="XEG95" s="1239" t="s">
        <v>365</v>
      </c>
      <c r="XEH95" s="1239" t="s">
        <v>365</v>
      </c>
      <c r="XEI95" s="1239" t="s">
        <v>365</v>
      </c>
      <c r="XEJ95" s="1239" t="s">
        <v>365</v>
      </c>
      <c r="XEK95" s="1239" t="s">
        <v>365</v>
      </c>
      <c r="XEL95" s="1239" t="s">
        <v>365</v>
      </c>
      <c r="XEM95" s="1239" t="s">
        <v>365</v>
      </c>
      <c r="XEN95" s="1239" t="s">
        <v>365</v>
      </c>
      <c r="XEO95" s="1239" t="s">
        <v>365</v>
      </c>
      <c r="XEP95" s="1239" t="s">
        <v>365</v>
      </c>
      <c r="XEQ95" s="1239" t="s">
        <v>365</v>
      </c>
      <c r="XER95" s="1239" t="s">
        <v>365</v>
      </c>
      <c r="XES95" s="1239" t="s">
        <v>365</v>
      </c>
      <c r="XET95" s="1239" t="s">
        <v>365</v>
      </c>
      <c r="XEU95" s="1239" t="s">
        <v>365</v>
      </c>
      <c r="XEV95" s="1239" t="s">
        <v>365</v>
      </c>
      <c r="XEW95" s="1239" t="s">
        <v>365</v>
      </c>
      <c r="XEX95" s="1239" t="s">
        <v>365</v>
      </c>
      <c r="XEY95" s="1239" t="s">
        <v>365</v>
      </c>
      <c r="XEZ95" s="1239" t="s">
        <v>365</v>
      </c>
      <c r="XFA95" s="1239" t="s">
        <v>365</v>
      </c>
      <c r="XFB95" s="1239" t="s">
        <v>365</v>
      </c>
      <c r="XFC95" s="1239" t="s">
        <v>365</v>
      </c>
      <c r="XFD95" s="1239" t="s">
        <v>365</v>
      </c>
    </row>
    <row r="96" spans="1:16384">
      <c r="A96" s="1237" t="s">
        <v>372</v>
      </c>
    </row>
    <row r="97" spans="1:1">
      <c r="A97" s="1237" t="s">
        <v>373</v>
      </c>
    </row>
    <row r="98" spans="1:1">
      <c r="A98" s="1237" t="s">
        <v>374</v>
      </c>
    </row>
    <row r="99" spans="1:1">
      <c r="A99" s="1237" t="s">
        <v>375</v>
      </c>
    </row>
    <row r="100" spans="1:1">
      <c r="A100" s="1237" t="s">
        <v>376</v>
      </c>
    </row>
    <row r="101" spans="1:1">
      <c r="A101" s="1237" t="s">
        <v>377</v>
      </c>
    </row>
    <row r="102" spans="1:1">
      <c r="A102" s="1237" t="s">
        <v>378</v>
      </c>
    </row>
    <row r="103" spans="1:1">
      <c r="A103" s="1237" t="s">
        <v>379</v>
      </c>
    </row>
    <row r="104" spans="1:1">
      <c r="A104" s="1237" t="s">
        <v>380</v>
      </c>
    </row>
    <row r="105" spans="1:1">
      <c r="A105" s="1237" t="s">
        <v>381</v>
      </c>
    </row>
    <row r="106" spans="1:1">
      <c r="A106" s="1239"/>
    </row>
    <row r="107" spans="1:1">
      <c r="A107" s="1236" t="s">
        <v>382</v>
      </c>
    </row>
    <row r="108" spans="1:1" ht="4.5" customHeight="1">
      <c r="A108" s="1236"/>
    </row>
    <row r="109" spans="1:1">
      <c r="A109" s="1237" t="s">
        <v>383</v>
      </c>
    </row>
    <row r="110" spans="1:1">
      <c r="A110" s="1237" t="s">
        <v>384</v>
      </c>
    </row>
    <row r="111" spans="1:1">
      <c r="A111" s="1237" t="s">
        <v>385</v>
      </c>
    </row>
    <row r="112" spans="1:1">
      <c r="A112" s="1237" t="s">
        <v>386</v>
      </c>
    </row>
    <row r="113" spans="1:1">
      <c r="A113" s="1237" t="s">
        <v>387</v>
      </c>
    </row>
    <row r="114" spans="1:1">
      <c r="A114" s="1237" t="s">
        <v>388</v>
      </c>
    </row>
    <row r="115" spans="1:1">
      <c r="A115" s="1237" t="s">
        <v>389</v>
      </c>
    </row>
    <row r="116" spans="1:1">
      <c r="A116" s="1237" t="s">
        <v>390</v>
      </c>
    </row>
    <row r="117" spans="1:1">
      <c r="A117" s="1237" t="s">
        <v>391</v>
      </c>
    </row>
    <row r="118" spans="1:1" ht="16.5" customHeight="1">
      <c r="A118" s="1239"/>
    </row>
    <row r="119" spans="1:1">
      <c r="A119" s="1236" t="s">
        <v>392</v>
      </c>
    </row>
    <row r="120" spans="1:1" ht="4.5" customHeight="1">
      <c r="A120" s="1236"/>
    </row>
    <row r="121" spans="1:1">
      <c r="A121" s="1237" t="s">
        <v>393</v>
      </c>
    </row>
    <row r="122" spans="1:1">
      <c r="A122" s="1237" t="s">
        <v>394</v>
      </c>
    </row>
    <row r="123" spans="1:1" ht="20.25" customHeight="1">
      <c r="A123" s="1237" t="s">
        <v>395</v>
      </c>
    </row>
    <row r="125" spans="1:1">
      <c r="A125" s="1234" t="s">
        <v>396</v>
      </c>
    </row>
    <row r="126" spans="1:1" ht="9.75" customHeight="1">
      <c r="A126" s="1234"/>
    </row>
    <row r="127" spans="1:1">
      <c r="A127" s="1242" t="s">
        <v>652</v>
      </c>
    </row>
    <row r="128" spans="1:1" ht="6" customHeight="1">
      <c r="A128" s="1242"/>
    </row>
    <row r="129" spans="1:1">
      <c r="A129" s="1237" t="s">
        <v>655</v>
      </c>
    </row>
    <row r="130" spans="1:1">
      <c r="A130" s="1237" t="s">
        <v>656</v>
      </c>
    </row>
    <row r="131" spans="1:1">
      <c r="A131" s="1237" t="s">
        <v>657</v>
      </c>
    </row>
    <row r="132" spans="1:1">
      <c r="A132" s="1237" t="s">
        <v>658</v>
      </c>
    </row>
    <row r="133" spans="1:1" ht="8.25" customHeight="1">
      <c r="A133" s="1239"/>
    </row>
    <row r="134" spans="1:1">
      <c r="A134" s="1242" t="s">
        <v>653</v>
      </c>
    </row>
    <row r="135" spans="1:1" ht="4.5" customHeight="1">
      <c r="A135" s="1239"/>
    </row>
    <row r="136" spans="1:1">
      <c r="A136" s="1237" t="s">
        <v>659</v>
      </c>
    </row>
    <row r="137" spans="1:1">
      <c r="A137" s="1237" t="s">
        <v>660</v>
      </c>
    </row>
    <row r="138" spans="1:1">
      <c r="A138" s="1237" t="s">
        <v>661</v>
      </c>
    </row>
    <row r="139" spans="1:1">
      <c r="A139" s="1237" t="s">
        <v>662</v>
      </c>
    </row>
    <row r="140" spans="1:1">
      <c r="A140" s="1237" t="s">
        <v>663</v>
      </c>
    </row>
    <row r="141" spans="1:1" ht="10.5" customHeight="1"/>
    <row r="142" spans="1:1" ht="14.25" customHeight="1">
      <c r="A142" s="1243" t="s">
        <v>654</v>
      </c>
    </row>
    <row r="143" spans="1:1" ht="21.75" customHeight="1">
      <c r="A143" s="1237" t="s">
        <v>664</v>
      </c>
    </row>
    <row r="144" spans="1:1">
      <c r="A144" s="1237" t="s">
        <v>665</v>
      </c>
    </row>
    <row r="145" spans="1:1">
      <c r="A145" s="1237" t="s">
        <v>666</v>
      </c>
    </row>
    <row r="146" spans="1:1">
      <c r="A146" s="1237" t="s">
        <v>667</v>
      </c>
    </row>
    <row r="147" spans="1:1">
      <c r="A147" s="1237" t="s">
        <v>668</v>
      </c>
    </row>
    <row r="148" spans="1:1">
      <c r="A148" s="1237" t="s">
        <v>669</v>
      </c>
    </row>
    <row r="149" spans="1:1">
      <c r="A149" s="1237" t="s">
        <v>670</v>
      </c>
    </row>
    <row r="150" spans="1:1">
      <c r="A150" s="1237" t="s">
        <v>671</v>
      </c>
    </row>
    <row r="151" spans="1:1">
      <c r="A151" s="1237" t="s">
        <v>672</v>
      </c>
    </row>
    <row r="152" spans="1:1" ht="7.5" customHeight="1">
      <c r="A152" s="1241"/>
    </row>
    <row r="153" spans="1:1">
      <c r="A153" s="1234" t="s">
        <v>724</v>
      </c>
    </row>
    <row r="154" spans="1:1" ht="10.5" customHeight="1"/>
    <row r="155" spans="1:1" ht="12" customHeight="1">
      <c r="A155" s="1237" t="s">
        <v>407</v>
      </c>
    </row>
    <row r="156" spans="1:1" ht="12" customHeight="1">
      <c r="A156" s="1237" t="s">
        <v>408</v>
      </c>
    </row>
    <row r="157" spans="1:1">
      <c r="A157" s="1237" t="s">
        <v>406</v>
      </c>
    </row>
    <row r="158" spans="1:1">
      <c r="A158" s="1237" t="s">
        <v>409</v>
      </c>
    </row>
    <row r="159" spans="1:1" ht="9" customHeight="1"/>
    <row r="161" spans="1:1">
      <c r="A161" s="1231" t="s">
        <v>6</v>
      </c>
    </row>
  </sheetData>
  <hyperlinks>
    <hyperlink ref="A7" location="'I.1. Ley 87-01 (2)'!A1" display="I.1 Ley 87-01"/>
    <hyperlink ref="A8" location="'I.2. Org. SDSS'!A1" display="I.2 Organización del Sistema"/>
    <hyperlink ref="A9" location="'I.3. Reg. y Seg.'!A1" display="I.3 Regímenes y Seguros del SDSS"/>
    <hyperlink ref="A10" location="'I.4. Seg. y Ben.'!A1" display="I.4 Seguros y Beneficios del SDSS"/>
    <hyperlink ref="A13" location="'II.1. SDSS.Definición'!A1" display="II.1 Definiciones del SDSS"/>
    <hyperlink ref="A14" location="'II.2.Analisis SDSS'!A1" display="II.2 Análisis de las Empresas del SDSS"/>
    <hyperlink ref="A15" location="'II.3. Empl x sector '!A1" display="II.3 Empresas y Empleados Afiliados Activos al SDSS por Sector"/>
    <hyperlink ref="A16" location="' II.4.Empr x No. de empl'!A1" display="II.4 Empresas Afiliadas al SDSS, por Cantidad de Empleados Registrados en TSS"/>
    <hyperlink ref="A17" location="'II.5 Salario prom.'!A1" display="II.5 Salario Promedio Mensual de los Empleados Afiliados Activos al SDSS, por Sector"/>
    <hyperlink ref="A18" location="'II.6.Empl xsexoy edad'!A1" display="II.6 Trabajadores Afiliados Activos al SDSS, por Sexo y Edad"/>
    <hyperlink ref="A24" location="'III.1.1a. Def. Afil. SFS1'!A1" display="III.1.1 Definiciones del SFS"/>
    <hyperlink ref="A25" location="'III.1.2.Analisis SFS'!A1" display="III.1.2 Análisis de Afiliación del SFS"/>
    <hyperlink ref="A26" location="III.1.3.Afil.SFSPob.Nac.!A1" display="III.1.3 Afiliación del SFS a la Población Nacional"/>
    <hyperlink ref="A27" location="'III.1.4.Afil. SFS'!A1" display="III.1.4 Afiliación del SFS por Régimen de Financiamiento"/>
    <hyperlink ref="A28" location="'III.1.5.Cob.Afil. SFS '!A1" display="III.1.5 Cobertura de Afiliación al SFS por Régimen de Financiamiento"/>
    <hyperlink ref="A29" location="'III.1.6.Afil. SFS x sexo'!A1" display="III.1.6 Afiliación al SFS por Sexo"/>
    <hyperlink ref="A33" location="'III.2.1.Afil. SFS.RC '!A1" display="III.2.2 Análisis de Afiliación del SFS del RC"/>
    <hyperlink ref="A34" location="'III.2.2. Afil. SFS RC Anual '!A1" display="III.2.2 Afiliación Anual por Tipo al SFS del Régimen Contributivo (RC)"/>
    <hyperlink ref="A33:XFD33" location="'III.2.1.Afil. SFS.RC '!A1" display="III.2.1 Análisis de Afiliación del SFS del RC"/>
    <hyperlink ref="A35" location="'III.2.3. Afil. SFS RC Mensual'!A1" display="III.2.3 Afiliación Mensual por Tipo al SFS del Régimen Contributivo (RC)"/>
    <hyperlink ref="A36" location="'III.2.4.Cob.Afil. SFS RC Anual'!A1" display="III.2.4 Cobertura de Afiliación  Anual por Tipo del Régimen Contributivo (RC)"/>
    <hyperlink ref="A37" location="' III.2.5.Cob.Afil.SFSRC Mens'!A1" display="III.2.5 Cobertura de Afiliación Mensual por Tipo del Régimen Contributivo (RC)"/>
    <hyperlink ref="A38" location="'III.2.6.Afil. SFS RC X sex.tipo'!A1" display="III.2.6 Afiliados al SFS del RC por Sexo y Tipo"/>
    <hyperlink ref="A42" location="'III.3.1.Analis.Afil. SFS.RS1  '!A1" display="III.3.1 Definiciones y Análisis de Afiliación del SFS del RS"/>
    <hyperlink ref="A43" location="'III.3.2. Afil anual SFS RS '!A1" display="III.3.2 Afiliación Anual al SFS del Régimen Subsidiado (RS) por Tipo"/>
    <hyperlink ref="A44" location="' III.3.3.Afil.mensual SFS RS '!A1" display="III.3.3 Afiliación Mensual al SFS del Régimen Subsidiado (RS) por Tipo"/>
    <hyperlink ref="A45" location="'III.3.4.Cob.Afil anual SFS RS'!A1" display="III.3.4 Cobertura de Afiliación Anual al SFS el Régimen Subsidiado (RS) por Tipo "/>
    <hyperlink ref="A46" location="'III.3.5.Cob.Afil.mens.SFS RS '!A1" display="III.3.5 Cobertura de Afiliación Mensual al SFS el Régimen Subsidiado (RS) por Tipo "/>
    <hyperlink ref="A47" location="'III.3.6.Afil.SFSRSsex tipo '!A1" display="III.3.6 Afiliados al SFS el Régimen Subsidiado (RS) por Sexo y Tipo de Afiliación"/>
    <hyperlink ref="A51" location="III.4.1.Afil.RET1!A1" display="III.4.1 Definiciones y Análisis del RET "/>
    <hyperlink ref="A52" location="' III.4.2.Afil. SFSP Anual.'!A1" display="III.4.2 Afiliación Anual de Pensionados al SFS"/>
    <hyperlink ref="A53" location="' III.4.3.Afil. SFSP Mensual'!A1" display="III.4.3 Afiliación Mensual de Pensionados al SFS"/>
    <hyperlink ref="A54" location="' III.4.4.Cob.Afil. SFSP Mensual'!A1" display="III.4.4 Cobertura Afiliación Mensual de Pensionados al SFS"/>
    <hyperlink ref="A58" location="'III.5.1.Definición Afil. SVDS'!A1" display="III.5.1  Definiciones del SVDS"/>
    <hyperlink ref="A59" location="'III.5.2.Analisis Afil. SVDS'!A1" display="III.5.2  Análisis de Afiliación del SVDS"/>
    <hyperlink ref="A60" location="'III.5.3.Afil. SVDS'!A1" display="III.5.3 Cantidad de Afiliados y Cotizantes Anual del RC"/>
    <hyperlink ref="A61" location="'III.5.4.Afil. SVDS mensual'!A1" display="III.5.4  Afiliación Mensual al SVDS del RC"/>
    <hyperlink ref="A62" location="'III.5.5.Afil. cotiz.'!A1" display="III.5.5  Comparación Anual del Número de Afiliados Cotizantes con la Población Ocupada Formal"/>
    <hyperlink ref="A63" location="'III.5.6.Cotiz. x rango de edad'!A1" display="III.5.6  Cotizantes del SVDS por Rango de Edad"/>
    <hyperlink ref="A64" location="'III.5.7.Cotiz x sal. min. cot.'!A1" display="III.5.7  Cotizantes del SVDS por Cantidad de Salario Mínimo Cotizable"/>
    <hyperlink ref="A65" location="'III.5.8.Cotiz.x AFP y fondos'!A1" display="III.5.8  Distribución de los Afiliados Cotizantes por AFP`s y Fondos de Reparto"/>
    <hyperlink ref="A66" location="III.5.9.PEA_Pensiones_Género!A1" display="III.5.9  Población Económicamente Activa Afiliada al SVDS por Género"/>
    <hyperlink ref="A67" location="'III.5.10.Cot.Afil X Sexo'!A1" display="III.5.10 Afiliados y Cotizantes del SVDS por Género"/>
    <hyperlink ref="A68" location="'III.5.11.Traspasos anual'!A1" display="III.5.11  Traspaso Totales por Año"/>
    <hyperlink ref="A69" location="'III.5.12.Trasp. recibidos'!A1" display="III.5.12 Traspasos Recibidos en Entidades de CCI y Reparto"/>
    <hyperlink ref="A70" location="'III.5.13.Trasp. cedidos'!A1" display="III.5.13 Traspaso Cedidos en Entidades de CCI y Reparto"/>
    <hyperlink ref="A71" location="'III.5.14.Trasp. netos'!A1" display="III.5.14 Traspaso Netos en Entidades de CCI y Reparto"/>
    <hyperlink ref="A72" location="'III.5.15.Afil. SVDSxprov.'!A1" display="III.5.15 Distribución de Afiliados de las AFP por Provincias"/>
    <hyperlink ref="A76" location="'III.6.1.Definición Afil. SRL'!A1" display="III.6.1 Definiciones de SRL"/>
    <hyperlink ref="A77" location="'III.6.2.Afil. SRL.RC1 '!A1" display="III.6.2 Análisis de la Afiliación del SRL"/>
    <hyperlink ref="A78" location="'III.6.3.Afil. SRL'!A1" display="III.6.3 Comparativo Afiliación al SRL en Relación a la Población Ocupada en el Sector Formal"/>
    <hyperlink ref="A79" location="'III.6.4.Afil. SRL x sexoy edad'!A1" display="III.6.4 Afiliación al SRL por Grupo de Edad y Género"/>
    <hyperlink ref="A80" location="'III.6.5.Afil. ARL x riesgo'!A1" display="III.6.5 Empleados Afiliados Activos al SDSS por Tipo de Riesgos Laborales de sus Empresas"/>
    <hyperlink ref="A81" location="'III.6.6.ID. Accidentabilidad'!A1" display="III.6.6 Accidentabilidad Laboral de los Afiliados al SRL"/>
    <hyperlink ref="A86" location="'IV.1a.Definición Ing.Gastos)'!A1" display="IV.I.1  Definiciones Ingresos y Egresos del SDSS"/>
    <hyperlink ref="A87" location="'IV.1.2. Analisis Ing.Egr'!A1" display="IV.I.2  Análisis de Ingresos y Egresos del SDSS"/>
    <hyperlink ref="A88" location="'IV.1.3. Ingr y egr SDSS'!A1" display="IV.I.3  Ingreso y egreso Anuales del SDSS"/>
    <hyperlink ref="A89" location="'IV.1.4. Recaudo x sector'!A1" display="IV.I.4  Recaudo del RC del SDSS por Origen por Sector Económico"/>
    <hyperlink ref="A90" location="'IV.1.5 Rec. x origen'!A1" display="IV.I.5  Recaudo del RC del SDSS por Origen de los Aportes"/>
    <hyperlink ref="A91" location="'IV.1.6 Aport.Gob.SS'!A1" display="IV.I.6   Aportes del Gobierno a la Seguridad Social"/>
    <hyperlink ref="A95" location="'IV.2.1 AnálisisIng.Egr.Seg'!A1" display="IV.2.1  Análisis de Ingresos y Egresos por Seguros"/>
    <hyperlink ref="A96" location="'IV.2.2. Pagos SFS A'!A1" display="IV.2.2  Fondos Pagados Anualmente por Cuentas al SFS del RC"/>
    <hyperlink ref="A97" location="'IV.2.3.Pagos_SFS M'!A1" display="IV.2.3  Fondos Pagados Mensualmente por Cuentas al SFS del RC"/>
    <hyperlink ref="A98" location="'IV.2.4.Pagos x ARS 2'!A1" display="IV.2.4  Fondos Pagados a las ARS del SFS del RC"/>
    <hyperlink ref="A99" location="'IV.2.5.Pagos x ARS'!A1" display="IV.2.5  Fondos Pagados del RC a las ARS del SFS"/>
    <hyperlink ref="A100" location="'IV.2.6.INV_SFS x Entidad'!A1" display="IV.2.6 Distribución de las Inversiones de la Cuenta de la Salud por Instrumento"/>
    <hyperlink ref="A101" location="'IV.2.6.INV_SFS x Entidad'!A1" display="IV.2.7 Distribución de las Inversiones del SFS del RC"/>
    <hyperlink ref="A102" location="'IV.2.8.Aport. GOB. y Pagos RS'!A1" display="IV.2.8 Aportes del Gobierno Central y Pago a SENASA"/>
    <hyperlink ref="A103" location="'IV.2.9.Saldos RS mensual'!A1" display="IV.2.9 Aportes y Pagos Mensual del SFS en el RS"/>
    <hyperlink ref="A104" location="'IV.2.10 Pagos.SFS Pens.'!A1" display="IV.2.10 Pagos Anuales del SFSP Ley 1896-379"/>
    <hyperlink ref="A105" location="'IV.2.11.Pagos.SFS Pens.Mens.'!A1" display="IV.2.11 Pagos Mensuales del SFSP por ARS"/>
    <hyperlink ref="A109" location="IV.3.1.AnálisisIng.Eg.SVDS!A1" display="IV.3.1  Análisis de Ingresos y Egresos del SVDS"/>
    <hyperlink ref="A110" location="'IV.3.2.Pagos_ SVDS'!A1" display="IV.3.2 Dispersión Histórica del SVDS"/>
    <hyperlink ref="A111" location="'IV.3.3.Pagos anuales x cuentas'!A1" display="IV.3.3  Pago Anual al SVDS por Cuentas del SVDS"/>
    <hyperlink ref="A112" location="'IV.3.4.Pago Entidades'!A1" display="IV.3.4  Pagos a Entidades del Seguro de Vejez, Discapacidad y Sobrevivencia"/>
    <hyperlink ref="A113" location="'IV.3.5.Patrim. fp anual'!A1" display="IV.3.5  Patrimonio de los Fondos de Pensiones por Año"/>
    <hyperlink ref="A114" location="'IV.3.6.Cartera de inv fp'!A1" display="IV.3.6 Composición de la Cartera Total de Inversión de los Fondos de Pensiones por Tipo de Emisor"/>
    <hyperlink ref="A115" location="'IV.3.7. Comp. Cartera'!A1" display="IV.3.7 Composición de la Cartera Total de Inversión de los Fondos de Pensiones por Instrumento"/>
    <hyperlink ref="A116" location="'IV.3.8. Rent. nom. de los FP'!A1" display="IV.3.8  Rentabilidad Nominal Promedio de los Fondos de Pensiones"/>
    <hyperlink ref="A117" location="IV.3.9.Rentab.Real!A1" display="IV.3.9 Rentabilidad Promedio de los Fondos de Pensiones"/>
    <hyperlink ref="A121" location="'IV.4.1. Analisis '!A1" display="IV.4.1  Análisis del SRL"/>
    <hyperlink ref="A122" location="'IV.4.2.Pagos ARL A'!A1" display="IV.4.2 Pagos Anuales al ARL por Cuentas"/>
    <hyperlink ref="A123" location="'IV.4.3.Pagos_ARL M'!A1" display="IV.4.3 Pagos Mensuales por Cuentas al Seguro de Riesgo Laborales"/>
    <hyperlink ref="A129" location="'V.2.1.SUBSIDIO_SFS Def.'!A1" display="V.2.1  Definiciones Subsidios"/>
    <hyperlink ref="A130" location="V.2.2.Análisis!A1" display="V.2.2 Análisis de Subsidio de Matenidad, Lactancia y Enfermedad Común"/>
    <hyperlink ref="A131" location="' V.2.3.Benef. subsid '!A1" display="V.2.3 Afiliados Beneficiarios por Subsidios de Maternidad, Lactancia y Enfermedad Común"/>
    <hyperlink ref="A132" location="'V.2.4. Monto subsid (2)'!A1" display="V.2.4 Montos Aprobados en Millones de RD$ por Concepto de Subsidios por Maternidad, Lactancia y Enfermedad Común"/>
    <hyperlink ref="A136" location="'V.3.1. Def-Análisis pens.'!A1" display="V.3.1  Definiciones Subsidios SVDS"/>
    <hyperlink ref="A137" location="'V.3.1. Def-Análisis pens.'!A1" display="V.3.2 Análisis de Subsidio de SVDS"/>
    <hyperlink ref="A138" location="'V.3.2 Pensiones por año'!A1" display="V.3.3 Pensiones Otorgadas por Año del SVDS"/>
    <hyperlink ref="A139" location="'V.3.3.Pens.Disc. AFP'!A1" display="V.3.4 Monto de Pensión Promedio por Tipo de Discapacidad Según AFP"/>
    <hyperlink ref="A140" location="'V.3.4.Pensiones Sob.Disc'!A1" display="V.3.5 Pensión Promedio de Sobrevivencia y Discapacidad (RD$) del SVDS"/>
    <hyperlink ref="A143" location="'V.4.1.Def-Analisis   '!A1" display="V.4.1 Análisis de Beneficios de la Administradora de Riesgos Laborales"/>
    <hyperlink ref="A144" location="'V.4.2.NA. Reportes ARL'!A1" display="V.4.2 Reporte de Accidente Laborales y Enfermedades Profesionales"/>
    <hyperlink ref="A145" location="'V.4.3. NA.Cant. accid x región'!A1" display="V.4.3  Reporte de Accidente Laborales y Enfermedades Profesionales por Región"/>
    <hyperlink ref="A146" location="'V.4.4.NA.Cant. accid x Prov.)'!A1" display="V.4.4 Reporte de Accidentes Laborales y Enfermedades Profesionales por Provincia"/>
    <hyperlink ref="A147" location="'V.4.5.NA.Cant. accid x Proced.'!A1" display="V.4.5 Reporte de Accidentes Laborales y Enfermedades Profesionales por Zona de Procedencia"/>
    <hyperlink ref="A148" location="'V.4.6. NA.Cant. accid x sector'!A1" display="V.4.6 Reporte de Accidente Laborales y Enfermedades Profesionales por Tipo Sector"/>
    <hyperlink ref="A149" location="'V.4.7. Accid x sexo'!A1" display="V.4.7 Reporte de Accidentes Laborales y Enfermedades Profesionales por Sexo"/>
    <hyperlink ref="A150" location="'V.4.8. Accid x rango de edad'!A1" display="V.4.8 Reporte de Accidentes Laborales y Enfermedades Profesionales por Rango de Edad"/>
    <hyperlink ref="A151" location="'V.4.9.Accid x Escolaridad'!A1" display="V.4.9 Reporte de Accidentes Laborales y Enfermedades Profesionales por Nivel de Escolaridad"/>
    <hyperlink ref="A155" location="'VII.1. Analisis CBSS'!Área_de_impresión" display="VII.1 Analisis del Convenio Bilateral"/>
    <hyperlink ref="A156" location="'VII.2.CBSS Tram.'!Área_de_impresión" display="VII.2 Cantidad de Solicitudes por año y tipo de trámite"/>
    <hyperlink ref="A157" location="'VII.3.CBSS-Benef'!Área_de_impresión" display="VII.3 Cantidad de Solicitantes por Año y Tipo de Beneficio"/>
    <hyperlink ref="A158" location="'VII.4.CBSS-Tramit.'!Área_de_impresión" display="VII.4  Cantidad de Solicitudes y Tramitaciones Concluidas "/>
    <hyperlink ref="A153" location="VII.CBSS!Área_de_impresión" display="VII. Estadísticas del Convenio Bilateral de Seguridad Social entre España y la República Dominicana"/>
    <hyperlink ref="A1" location="'VIII.1 Ocup. formal'!Área_de_impresión" display="'VIII.1 Ocup. formal'!Área_de_impresión"/>
  </hyperlinks>
  <pageMargins left="0.7" right="0.7" top="0.75" bottom="0.75" header="0.3" footer="0.3"/>
  <pageSetup scale="65" fitToHeight="0" orientation="portrait" r:id="rId1"/>
  <rowBreaks count="3" manualBreakCount="3">
    <brk id="48" man="1"/>
    <brk id="91" man="1"/>
    <brk id="141" man="1"/>
  </rowBreaks>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W105"/>
  <sheetViews>
    <sheetView view="pageBreakPreview" zoomScale="40" zoomScaleNormal="100" zoomScaleSheetLayoutView="40" workbookViewId="0">
      <pane ySplit="1" topLeftCell="A2" activePane="bottomLeft" state="frozen"/>
      <selection pane="bottomLeft" activeCell="G24" sqref="G24"/>
    </sheetView>
  </sheetViews>
  <sheetFormatPr baseColWidth="10" defaultColWidth="26.7109375" defaultRowHeight="31.5"/>
  <cols>
    <col min="1" max="1" width="76.42578125" style="423" customWidth="1"/>
    <col min="2" max="2" width="68.28515625" style="423" customWidth="1"/>
    <col min="3" max="3" width="44.5703125" style="422" customWidth="1"/>
    <col min="4" max="4" width="56.28515625" style="423" bestFit="1" customWidth="1"/>
    <col min="5" max="5" width="57.85546875" style="423" customWidth="1"/>
    <col min="6" max="6" width="56.42578125" style="424" customWidth="1"/>
    <col min="7" max="7" width="72.28515625" style="424" customWidth="1"/>
    <col min="8" max="8" width="52" style="424" customWidth="1"/>
    <col min="9" max="9" width="59.85546875" style="423" customWidth="1"/>
    <col min="10" max="10" width="50.42578125" style="424" customWidth="1"/>
    <col min="11" max="11" width="52.140625" style="424" customWidth="1"/>
    <col min="12" max="12" width="74.28515625" style="424" customWidth="1"/>
    <col min="13" max="13" width="75.7109375" style="424" customWidth="1"/>
    <col min="14" max="14" width="47.5703125" style="424" customWidth="1"/>
    <col min="15" max="15" width="113.28515625" style="425" bestFit="1" customWidth="1"/>
    <col min="16" max="16" width="40.85546875" style="425" customWidth="1"/>
    <col min="17" max="16384" width="26.7109375" style="419"/>
  </cols>
  <sheetData>
    <row r="1" spans="1:22" ht="81.75" customHeight="1">
      <c r="A1" s="2216" t="s">
        <v>967</v>
      </c>
      <c r="B1" s="2217"/>
      <c r="C1" s="2217"/>
      <c r="D1" s="2217"/>
      <c r="E1" s="2217"/>
      <c r="F1" s="2217"/>
      <c r="G1" s="2217"/>
      <c r="H1" s="2217"/>
      <c r="I1" s="2217"/>
      <c r="J1" s="2217"/>
      <c r="K1" s="2217"/>
      <c r="L1" s="2217"/>
      <c r="M1" s="2217"/>
      <c r="N1" s="2217"/>
      <c r="O1" s="494" t="s">
        <v>968</v>
      </c>
      <c r="P1" s="497"/>
    </row>
    <row r="2" spans="1:22" ht="35.25" customHeight="1">
      <c r="A2" s="420"/>
      <c r="B2" s="421"/>
      <c r="O2" s="494" t="s">
        <v>969</v>
      </c>
      <c r="P2" s="497"/>
    </row>
    <row r="3" spans="1:22" ht="35.25" customHeight="1">
      <c r="A3" s="420"/>
      <c r="B3" s="421"/>
      <c r="C3" s="471" t="s">
        <v>592</v>
      </c>
      <c r="D3" s="471" t="s">
        <v>208</v>
      </c>
      <c r="O3" s="494" t="s">
        <v>970</v>
      </c>
      <c r="P3" s="496"/>
    </row>
    <row r="4" spans="1:22" s="426" customFormat="1" ht="41.25" customHeight="1">
      <c r="A4" s="611" t="s">
        <v>496</v>
      </c>
      <c r="B4" s="640">
        <v>10659112</v>
      </c>
      <c r="C4" s="395">
        <f>+(B30+B33+B39)/B4</f>
        <v>0.98881604771579468</v>
      </c>
      <c r="D4" s="395">
        <f>+(C30+C39+B33)/B4</f>
        <v>0.98077494635575646</v>
      </c>
      <c r="E4" s="422"/>
      <c r="I4" s="423"/>
      <c r="K4" s="430"/>
      <c r="L4" s="424"/>
      <c r="M4" s="422"/>
      <c r="N4" s="422"/>
      <c r="O4" s="494" t="s">
        <v>971</v>
      </c>
      <c r="P4" s="497"/>
    </row>
    <row r="5" spans="1:22" s="428" customFormat="1" ht="47.25" customHeight="1">
      <c r="A5" s="424"/>
      <c r="B5" s="424"/>
      <c r="C5" s="424"/>
      <c r="D5" s="424"/>
      <c r="E5" s="424"/>
      <c r="I5" s="423"/>
      <c r="K5" s="614"/>
      <c r="L5" s="424"/>
      <c r="M5" s="424"/>
      <c r="N5" s="424"/>
      <c r="O5" s="494" t="s">
        <v>972</v>
      </c>
      <c r="P5" s="495" t="s">
        <v>2</v>
      </c>
    </row>
    <row r="6" spans="1:22" s="428" customFormat="1" ht="41.25" customHeight="1">
      <c r="A6" s="2222" t="s">
        <v>254</v>
      </c>
      <c r="B6" s="611" t="s">
        <v>482</v>
      </c>
      <c r="C6" s="611" t="s">
        <v>483</v>
      </c>
      <c r="D6" s="611" t="s">
        <v>1</v>
      </c>
      <c r="E6" s="424"/>
      <c r="I6" s="423"/>
      <c r="K6" s="614"/>
      <c r="L6" s="424"/>
      <c r="M6" s="424"/>
      <c r="N6" s="424"/>
      <c r="O6" s="494" t="s">
        <v>973</v>
      </c>
      <c r="P6" s="495" t="s">
        <v>12</v>
      </c>
    </row>
    <row r="7" spans="1:22" s="428" customFormat="1" ht="32.25" customHeight="1">
      <c r="A7" s="2223"/>
      <c r="B7" s="372">
        <v>41235</v>
      </c>
      <c r="C7" s="372">
        <v>4752</v>
      </c>
      <c r="D7" s="431">
        <f>+B7+C7</f>
        <v>45987</v>
      </c>
      <c r="E7" s="424"/>
      <c r="I7" s="423"/>
      <c r="J7" s="424"/>
      <c r="K7" s="424"/>
      <c r="L7" s="424"/>
      <c r="M7" s="424"/>
      <c r="N7" s="424"/>
      <c r="O7" s="494" t="s">
        <v>974</v>
      </c>
      <c r="P7" s="497"/>
    </row>
    <row r="8" spans="1:22" s="428" customFormat="1" ht="33.75">
      <c r="A8" s="424"/>
      <c r="B8" s="422"/>
      <c r="C8" s="422"/>
      <c r="D8" s="424"/>
      <c r="E8" s="424"/>
      <c r="F8" s="424"/>
      <c r="I8" s="424"/>
      <c r="J8" s="424"/>
      <c r="K8" s="424"/>
      <c r="L8" s="424"/>
      <c r="M8" s="424"/>
      <c r="N8" s="430"/>
      <c r="O8" s="427" t="s">
        <v>972</v>
      </c>
      <c r="P8" s="372" t="s">
        <v>2</v>
      </c>
    </row>
    <row r="9" spans="1:22" s="428" customFormat="1" ht="51" customHeight="1">
      <c r="A9" s="2213" t="s">
        <v>497</v>
      </c>
      <c r="B9" s="2213"/>
      <c r="C9" s="2213" t="s">
        <v>440</v>
      </c>
      <c r="D9" s="2213"/>
      <c r="E9" s="2213" t="s">
        <v>590</v>
      </c>
      <c r="F9" s="2213"/>
      <c r="G9" s="392"/>
      <c r="H9" s="2218" t="s">
        <v>595</v>
      </c>
      <c r="I9" s="2218"/>
      <c r="J9" s="2218"/>
      <c r="K9" s="2218"/>
      <c r="L9" s="2218"/>
      <c r="M9" s="2218"/>
      <c r="N9" s="430"/>
      <c r="O9" s="429">
        <v>2021</v>
      </c>
      <c r="P9" s="372" t="s">
        <v>12</v>
      </c>
      <c r="Q9" s="423"/>
      <c r="R9" s="423"/>
    </row>
    <row r="10" spans="1:22" s="430" customFormat="1" ht="33.75">
      <c r="A10" s="500" t="s">
        <v>498</v>
      </c>
      <c r="B10" s="473">
        <v>97783</v>
      </c>
      <c r="C10" s="501" t="s">
        <v>498</v>
      </c>
      <c r="D10" s="473">
        <v>1666003</v>
      </c>
      <c r="E10" s="500" t="s">
        <v>588</v>
      </c>
      <c r="F10" s="473">
        <f>+F50</f>
        <v>1289373</v>
      </c>
      <c r="G10" s="392"/>
      <c r="H10" s="2221" t="s">
        <v>596</v>
      </c>
      <c r="I10" s="2221" t="s">
        <v>605</v>
      </c>
      <c r="J10" s="2221"/>
      <c r="K10" s="633" t="s">
        <v>597</v>
      </c>
      <c r="L10" s="634" t="s">
        <v>598</v>
      </c>
      <c r="M10" s="634" t="s">
        <v>899</v>
      </c>
      <c r="N10" s="423"/>
    </row>
    <row r="11" spans="1:22" s="430" customFormat="1" ht="46.5">
      <c r="A11" s="500" t="s">
        <v>499</v>
      </c>
      <c r="B11" s="473">
        <v>601</v>
      </c>
      <c r="C11" s="501" t="s">
        <v>499</v>
      </c>
      <c r="D11" s="473">
        <v>355385</v>
      </c>
      <c r="E11" s="500" t="s">
        <v>589</v>
      </c>
      <c r="F11" s="473">
        <f>+G50</f>
        <v>1100440</v>
      </c>
      <c r="G11" s="392"/>
      <c r="H11" s="2221"/>
      <c r="I11" s="634" t="s">
        <v>600</v>
      </c>
      <c r="J11" s="634" t="s">
        <v>601</v>
      </c>
      <c r="K11" s="633" t="s">
        <v>602</v>
      </c>
      <c r="L11" s="634" t="s">
        <v>603</v>
      </c>
      <c r="M11" s="634" t="s">
        <v>604</v>
      </c>
    </row>
    <row r="12" spans="1:22" s="430" customFormat="1" ht="33.75">
      <c r="A12" s="500" t="s">
        <v>500</v>
      </c>
      <c r="B12" s="473">
        <v>71</v>
      </c>
      <c r="C12" s="501" t="s">
        <v>500</v>
      </c>
      <c r="D12" s="473">
        <v>367890</v>
      </c>
      <c r="E12" s="502"/>
      <c r="F12" s="502"/>
      <c r="G12" s="392"/>
      <c r="H12" s="639">
        <f>+I12+J12+K12+L12+M12</f>
        <v>103465</v>
      </c>
      <c r="I12" s="635">
        <v>18884</v>
      </c>
      <c r="J12" s="635">
        <v>21047</v>
      </c>
      <c r="K12" s="636">
        <v>5771</v>
      </c>
      <c r="L12" s="635">
        <v>27411</v>
      </c>
      <c r="M12" s="635">
        <v>30352</v>
      </c>
    </row>
    <row r="13" spans="1:22" s="430" customFormat="1" ht="33.75">
      <c r="A13" s="500" t="s">
        <v>755</v>
      </c>
      <c r="B13" s="502">
        <v>535</v>
      </c>
      <c r="C13" s="501" t="s">
        <v>755</v>
      </c>
      <c r="D13" s="659">
        <v>535</v>
      </c>
      <c r="E13" s="502"/>
      <c r="F13" s="502"/>
      <c r="G13" s="392"/>
      <c r="H13" s="423"/>
      <c r="I13" s="424"/>
      <c r="J13" s="424"/>
      <c r="K13" s="424"/>
      <c r="L13" s="424"/>
      <c r="M13" s="424"/>
      <c r="O13" s="423"/>
      <c r="P13" s="423"/>
      <c r="Q13" s="423"/>
      <c r="R13" s="423"/>
    </row>
    <row r="14" spans="1:22" s="437" customFormat="1" ht="39.75" customHeight="1">
      <c r="A14" s="613" t="s">
        <v>501</v>
      </c>
      <c r="B14" s="620">
        <f>SUM(B10:B13)</f>
        <v>98990</v>
      </c>
      <c r="C14" s="613" t="s">
        <v>502</v>
      </c>
      <c r="D14" s="620">
        <f>SUM(D10:D13)</f>
        <v>2389813</v>
      </c>
      <c r="E14" s="613" t="s">
        <v>502</v>
      </c>
      <c r="F14" s="620">
        <f>SUM(F10:F12)</f>
        <v>2389813</v>
      </c>
      <c r="G14" s="392"/>
      <c r="H14" s="392"/>
      <c r="I14" s="422"/>
      <c r="J14" s="422"/>
      <c r="K14" s="424"/>
      <c r="L14" s="422"/>
      <c r="M14" s="422"/>
      <c r="N14" s="422"/>
      <c r="O14" s="426"/>
      <c r="P14" s="426"/>
      <c r="S14" s="422"/>
      <c r="T14" s="422"/>
      <c r="U14" s="422"/>
      <c r="V14" s="422"/>
    </row>
    <row r="15" spans="1:22" s="428" customFormat="1" ht="33.75">
      <c r="A15" s="424"/>
      <c r="B15" s="424"/>
      <c r="C15" s="422"/>
      <c r="D15" s="435"/>
      <c r="E15" s="423"/>
      <c r="F15" s="435">
        <f>+F14-D14</f>
        <v>0</v>
      </c>
      <c r="G15" s="392"/>
      <c r="H15" s="392"/>
      <c r="I15" s="423"/>
      <c r="J15" s="424"/>
      <c r="K15" s="424"/>
      <c r="L15" s="424"/>
      <c r="M15" s="424"/>
      <c r="N15" s="424"/>
      <c r="O15" s="430"/>
      <c r="P15" s="426"/>
      <c r="Q15" s="437"/>
      <c r="R15" s="437"/>
    </row>
    <row r="16" spans="1:22" s="437" customFormat="1" ht="33.75">
      <c r="A16" s="2209" t="s">
        <v>503</v>
      </c>
      <c r="B16" s="2209"/>
      <c r="C16" s="2209" t="s">
        <v>504</v>
      </c>
      <c r="D16" s="2209"/>
      <c r="E16" s="422"/>
      <c r="F16" s="422"/>
      <c r="G16" s="392"/>
      <c r="H16" s="392"/>
      <c r="I16" s="436"/>
      <c r="J16" s="424"/>
      <c r="K16" s="424"/>
      <c r="L16" s="424"/>
      <c r="M16" s="424"/>
      <c r="N16" s="424"/>
      <c r="O16" s="424"/>
      <c r="P16" s="430"/>
      <c r="Q16" s="369"/>
      <c r="R16" s="428"/>
    </row>
    <row r="17" spans="1:19" s="428" customFormat="1" ht="33.75">
      <c r="A17" s="432" t="s">
        <v>505</v>
      </c>
      <c r="B17" s="664"/>
      <c r="C17" s="432" t="s">
        <v>505</v>
      </c>
      <c r="D17" s="664"/>
      <c r="E17" s="424"/>
      <c r="F17" s="424"/>
      <c r="G17" s="392"/>
      <c r="H17" s="392"/>
      <c r="I17" s="393"/>
      <c r="J17" s="438" t="s">
        <v>115</v>
      </c>
      <c r="K17" s="438" t="s">
        <v>10</v>
      </c>
      <c r="N17" s="424"/>
      <c r="O17" s="424"/>
      <c r="P17" s="430"/>
      <c r="Q17" s="430"/>
    </row>
    <row r="18" spans="1:19" s="428" customFormat="1" ht="33.75">
      <c r="A18" s="432" t="s">
        <v>419</v>
      </c>
      <c r="B18" s="664"/>
      <c r="C18" s="432" t="s">
        <v>419</v>
      </c>
      <c r="D18" s="664"/>
      <c r="E18" s="424"/>
      <c r="F18" s="435"/>
      <c r="G18" s="392"/>
      <c r="H18" s="392"/>
      <c r="I18" s="393"/>
      <c r="J18" s="545" t="s">
        <v>585</v>
      </c>
      <c r="K18" s="615">
        <v>31926</v>
      </c>
      <c r="N18" s="424"/>
      <c r="O18" s="424"/>
      <c r="P18" s="430"/>
      <c r="Q18" s="430"/>
    </row>
    <row r="19" spans="1:19" s="428" customFormat="1" ht="33.75">
      <c r="A19" s="432" t="s">
        <v>506</v>
      </c>
      <c r="B19" s="664"/>
      <c r="C19" s="432" t="s">
        <v>506</v>
      </c>
      <c r="D19" s="664"/>
      <c r="E19" s="424"/>
      <c r="F19" s="424"/>
      <c r="I19" s="393"/>
      <c r="J19" s="545" t="s">
        <v>16</v>
      </c>
      <c r="K19" s="615">
        <v>243704</v>
      </c>
      <c r="N19" s="424"/>
      <c r="O19" s="424"/>
      <c r="P19" s="430"/>
      <c r="Q19" s="430"/>
    </row>
    <row r="20" spans="1:19" s="428" customFormat="1" ht="33.75">
      <c r="A20" s="432" t="s">
        <v>507</v>
      </c>
      <c r="B20" s="664"/>
      <c r="C20" s="432" t="s">
        <v>507</v>
      </c>
      <c r="D20" s="664"/>
      <c r="E20" s="424"/>
      <c r="F20" s="424"/>
      <c r="I20" s="393"/>
      <c r="J20" s="545" t="s">
        <v>17</v>
      </c>
      <c r="K20" s="615">
        <v>309300</v>
      </c>
      <c r="N20" s="424"/>
      <c r="O20" s="424"/>
      <c r="P20" s="430"/>
      <c r="Q20" s="430"/>
    </row>
    <row r="21" spans="1:19" s="428" customFormat="1" ht="33.75">
      <c r="A21" s="434" t="s">
        <v>1</v>
      </c>
      <c r="B21" s="434">
        <f>SUM(B17:B20)</f>
        <v>0</v>
      </c>
      <c r="C21" s="434" t="s">
        <v>1</v>
      </c>
      <c r="D21" s="434">
        <f>SUM(D17:D20)</f>
        <v>0</v>
      </c>
      <c r="E21" s="424"/>
      <c r="F21" s="424"/>
      <c r="I21" s="393"/>
      <c r="J21" s="545" t="s">
        <v>18</v>
      </c>
      <c r="K21" s="615">
        <v>304580</v>
      </c>
      <c r="N21" s="424"/>
      <c r="O21" s="424"/>
      <c r="P21" s="430"/>
      <c r="Q21" s="430"/>
    </row>
    <row r="22" spans="1:19" s="428" customFormat="1" ht="33.75">
      <c r="A22" s="424"/>
      <c r="B22" s="424"/>
      <c r="C22" s="422"/>
      <c r="D22" s="424"/>
      <c r="E22" s="424"/>
      <c r="F22" s="424"/>
      <c r="I22" s="393"/>
      <c r="J22" s="545" t="s">
        <v>19</v>
      </c>
      <c r="K22" s="615">
        <v>252665</v>
      </c>
      <c r="N22" s="424"/>
      <c r="O22" s="424"/>
      <c r="P22" s="430"/>
      <c r="Q22" s="430"/>
    </row>
    <row r="23" spans="1:19" s="428" customFormat="1" ht="33.75">
      <c r="A23" s="424"/>
      <c r="B23" s="424"/>
      <c r="C23" s="422"/>
      <c r="D23" s="424"/>
      <c r="E23" s="424"/>
      <c r="F23" s="424"/>
      <c r="I23" s="393"/>
      <c r="J23" s="545" t="s">
        <v>20</v>
      </c>
      <c r="K23" s="615">
        <v>229304</v>
      </c>
      <c r="N23" s="424"/>
      <c r="O23" s="424"/>
      <c r="P23" s="430"/>
      <c r="Q23" s="430"/>
    </row>
    <row r="24" spans="1:19" s="428" customFormat="1" ht="39.75" customHeight="1">
      <c r="A24" s="2213" t="s">
        <v>508</v>
      </c>
      <c r="B24" s="2213"/>
      <c r="C24" s="2213"/>
      <c r="D24" s="2213"/>
      <c r="E24" s="2213"/>
      <c r="F24" s="424"/>
      <c r="I24" s="393"/>
      <c r="J24" s="545" t="s">
        <v>21</v>
      </c>
      <c r="K24" s="615">
        <v>183452</v>
      </c>
      <c r="N24" s="424"/>
      <c r="O24" s="424"/>
      <c r="P24" s="430"/>
      <c r="Q24" s="430"/>
    </row>
    <row r="25" spans="1:19" s="428" customFormat="1" ht="39.75" customHeight="1">
      <c r="A25" s="439"/>
      <c r="B25" s="440" t="s">
        <v>509</v>
      </c>
      <c r="C25" s="438" t="s">
        <v>510</v>
      </c>
      <c r="D25" s="438" t="s">
        <v>511</v>
      </c>
      <c r="E25" s="438" t="s">
        <v>583</v>
      </c>
      <c r="F25" s="424" t="s">
        <v>6</v>
      </c>
      <c r="I25" s="393"/>
      <c r="J25" s="545" t="s">
        <v>22</v>
      </c>
      <c r="K25" s="615">
        <v>151691</v>
      </c>
      <c r="N25" s="424"/>
      <c r="O25" s="424"/>
      <c r="P25" s="430"/>
      <c r="Q25" s="430"/>
      <c r="R25" s="430"/>
    </row>
    <row r="26" spans="1:19" s="430" customFormat="1" ht="31.5" customHeight="1">
      <c r="A26" s="441" t="s">
        <v>258</v>
      </c>
      <c r="B26" s="372">
        <v>2105584</v>
      </c>
      <c r="C26" s="595">
        <f>+D26+E26</f>
        <v>2072394</v>
      </c>
      <c r="D26" s="372">
        <v>1173220</v>
      </c>
      <c r="E26" s="372">
        <v>899174</v>
      </c>
      <c r="F26" s="442"/>
      <c r="I26" s="393"/>
      <c r="J26" s="545" t="s">
        <v>23</v>
      </c>
      <c r="K26" s="615">
        <v>121361</v>
      </c>
      <c r="N26" s="424"/>
      <c r="O26" s="424"/>
    </row>
    <row r="27" spans="1:19" s="430" customFormat="1" ht="31.5" customHeight="1">
      <c r="A27" s="441" t="s">
        <v>513</v>
      </c>
      <c r="B27" s="372">
        <v>2281076</v>
      </c>
      <c r="C27" s="595">
        <f>+D27+E27</f>
        <v>2239967</v>
      </c>
      <c r="D27" s="372">
        <v>1022459</v>
      </c>
      <c r="E27" s="372">
        <v>1217508</v>
      </c>
      <c r="F27" s="442"/>
      <c r="I27" s="393"/>
      <c r="J27" s="545" t="s">
        <v>586</v>
      </c>
      <c r="K27" s="615">
        <v>168299</v>
      </c>
      <c r="N27" s="424"/>
      <c r="O27" s="424"/>
    </row>
    <row r="28" spans="1:19" s="430" customFormat="1" ht="31.5" customHeight="1">
      <c r="A28" s="441" t="s">
        <v>514</v>
      </c>
      <c r="B28" s="372">
        <v>247331</v>
      </c>
      <c r="C28" s="595">
        <f>+D28+E28</f>
        <v>246077</v>
      </c>
      <c r="D28" s="372">
        <v>77512</v>
      </c>
      <c r="E28" s="372">
        <v>168565</v>
      </c>
      <c r="F28" s="442"/>
      <c r="I28" s="393"/>
      <c r="J28" s="438" t="s">
        <v>57</v>
      </c>
      <c r="K28" s="616">
        <f>SUM(K18:K27)</f>
        <v>1996282</v>
      </c>
      <c r="L28" s="749">
        <f>+K28-D45</f>
        <v>0</v>
      </c>
      <c r="N28" s="424"/>
      <c r="O28" s="424"/>
    </row>
    <row r="29" spans="1:19" s="428" customFormat="1" ht="31.5" customHeight="1">
      <c r="A29" s="441" t="s">
        <v>593</v>
      </c>
      <c r="B29" s="443"/>
      <c r="C29" s="443">
        <f>+D29+E29</f>
        <v>0</v>
      </c>
      <c r="D29" s="443"/>
      <c r="E29" s="443"/>
      <c r="F29" s="424"/>
      <c r="I29" s="394"/>
      <c r="J29" s="424"/>
      <c r="K29" s="424"/>
      <c r="N29" s="424"/>
      <c r="O29" s="445"/>
      <c r="P29" s="430"/>
      <c r="Q29" s="430"/>
      <c r="S29" s="430"/>
    </row>
    <row r="30" spans="1:19" s="428" customFormat="1" ht="33.75">
      <c r="A30" s="439" t="s">
        <v>1</v>
      </c>
      <c r="B30" s="444">
        <f>SUM(B26:B29)</f>
        <v>4633991</v>
      </c>
      <c r="C30" s="444">
        <f>SUM(C26:C29)</f>
        <v>4558438</v>
      </c>
      <c r="D30" s="444">
        <f>SUM(D26:D29)</f>
        <v>2273191</v>
      </c>
      <c r="E30" s="444">
        <f>SUM(E26:E29)</f>
        <v>2285247</v>
      </c>
      <c r="F30" s="424"/>
      <c r="I30" s="394"/>
      <c r="J30" s="445"/>
      <c r="K30" s="617"/>
      <c r="N30" s="445"/>
      <c r="O30" s="445"/>
    </row>
    <row r="31" spans="1:19" s="428" customFormat="1" ht="63">
      <c r="A31" s="423"/>
      <c r="B31" s="423"/>
      <c r="C31" s="422"/>
      <c r="D31" s="423"/>
      <c r="E31" s="423"/>
      <c r="F31" s="424"/>
      <c r="I31" s="446"/>
      <c r="J31" s="438" t="s">
        <v>587</v>
      </c>
      <c r="K31" s="438" t="s">
        <v>10</v>
      </c>
      <c r="N31" s="445"/>
    </row>
    <row r="32" spans="1:19" s="428" customFormat="1" ht="33.75">
      <c r="A32" s="2209" t="s">
        <v>512</v>
      </c>
      <c r="B32" s="2209"/>
      <c r="C32" s="422"/>
      <c r="D32" s="423"/>
      <c r="E32" s="423"/>
      <c r="F32" s="424"/>
      <c r="I32" s="447"/>
      <c r="J32" s="372" t="s">
        <v>32</v>
      </c>
      <c r="K32" s="615">
        <v>805247</v>
      </c>
      <c r="O32" s="445"/>
    </row>
    <row r="33" spans="1:23" s="428" customFormat="1" ht="33.75">
      <c r="A33" s="372" t="s">
        <v>1</v>
      </c>
      <c r="B33" s="372">
        <f>+H12</f>
        <v>103465</v>
      </c>
      <c r="C33" s="422"/>
      <c r="D33" s="423"/>
      <c r="E33" s="423"/>
      <c r="F33" s="424"/>
      <c r="I33" s="435"/>
      <c r="J33" s="372" t="s">
        <v>33</v>
      </c>
      <c r="K33" s="615">
        <v>692458</v>
      </c>
      <c r="N33" s="445"/>
      <c r="O33" s="445"/>
    </row>
    <row r="34" spans="1:23" s="428" customFormat="1" ht="33.75">
      <c r="A34" s="423"/>
      <c r="B34" s="423"/>
      <c r="C34" s="422"/>
      <c r="D34" s="423"/>
      <c r="E34" s="423"/>
      <c r="F34" s="424"/>
      <c r="I34" s="424"/>
      <c r="J34" s="372" t="s">
        <v>34</v>
      </c>
      <c r="K34" s="615">
        <v>212344</v>
      </c>
      <c r="N34" s="445"/>
      <c r="O34" s="424"/>
      <c r="P34" s="430"/>
      <c r="Q34" s="430"/>
      <c r="R34" s="430"/>
    </row>
    <row r="35" spans="1:23" s="428" customFormat="1" ht="33.75">
      <c r="A35" s="2213" t="s">
        <v>515</v>
      </c>
      <c r="B35" s="2213"/>
      <c r="C35" s="2213"/>
      <c r="D35" s="2213"/>
      <c r="E35" s="2213"/>
      <c r="F35" s="424"/>
      <c r="G35" s="445"/>
      <c r="H35" s="445"/>
      <c r="I35" s="424"/>
      <c r="J35" s="372" t="s">
        <v>35</v>
      </c>
      <c r="K35" s="615">
        <v>122358</v>
      </c>
      <c r="N35" s="424"/>
      <c r="O35" s="424"/>
      <c r="P35" s="430"/>
      <c r="Q35" s="430"/>
      <c r="R35" s="430"/>
      <c r="S35" s="430"/>
      <c r="T35" s="430"/>
      <c r="U35" s="430"/>
      <c r="V35" s="430"/>
      <c r="W35" s="430"/>
    </row>
    <row r="36" spans="1:23" s="428" customFormat="1" ht="33.75">
      <c r="A36" s="448"/>
      <c r="B36" s="449" t="s">
        <v>516</v>
      </c>
      <c r="C36" s="450" t="s">
        <v>517</v>
      </c>
      <c r="D36" s="450" t="s">
        <v>518</v>
      </c>
      <c r="E36" s="450" t="s">
        <v>519</v>
      </c>
      <c r="F36" s="424"/>
      <c r="G36" s="445"/>
      <c r="H36" s="445"/>
      <c r="I36" s="424"/>
      <c r="J36" s="372" t="s">
        <v>36</v>
      </c>
      <c r="K36" s="615">
        <v>104173</v>
      </c>
      <c r="N36" s="424"/>
      <c r="O36" s="424"/>
      <c r="P36" s="430"/>
      <c r="Q36" s="430"/>
      <c r="R36" s="430"/>
      <c r="S36" s="430"/>
      <c r="T36" s="430"/>
      <c r="U36" s="430"/>
      <c r="V36" s="430"/>
      <c r="W36" s="430"/>
    </row>
    <row r="37" spans="1:23" s="428" customFormat="1" ht="33.75">
      <c r="A37" s="432" t="s">
        <v>258</v>
      </c>
      <c r="B37" s="451">
        <v>4845583</v>
      </c>
      <c r="C37" s="452">
        <f>+D37+E37</f>
        <v>4841895</v>
      </c>
      <c r="D37" s="372">
        <v>2387287</v>
      </c>
      <c r="E37" s="372">
        <v>2454608</v>
      </c>
      <c r="F37" s="424"/>
      <c r="G37" s="445"/>
      <c r="H37" s="424"/>
      <c r="I37" s="424"/>
      <c r="J37" s="372" t="s">
        <v>37</v>
      </c>
      <c r="K37" s="615">
        <v>25332</v>
      </c>
      <c r="N37" s="424"/>
      <c r="O37" s="424"/>
      <c r="P37" s="430"/>
      <c r="Q37" s="430"/>
      <c r="R37" s="430"/>
      <c r="S37" s="430"/>
      <c r="T37" s="430"/>
      <c r="U37" s="430"/>
      <c r="V37" s="430"/>
      <c r="W37" s="430"/>
    </row>
    <row r="38" spans="1:23" s="428" customFormat="1" ht="33.75">
      <c r="A38" s="432" t="s">
        <v>520</v>
      </c>
      <c r="B38" s="451">
        <v>956862</v>
      </c>
      <c r="C38" s="452">
        <f>+D38+E38</f>
        <v>950392</v>
      </c>
      <c r="D38" s="372">
        <v>497813</v>
      </c>
      <c r="E38" s="372">
        <v>452579</v>
      </c>
      <c r="F38" s="424"/>
      <c r="G38" s="445"/>
      <c r="H38" s="424"/>
      <c r="I38" s="424"/>
      <c r="J38" s="372" t="s">
        <v>38</v>
      </c>
      <c r="K38" s="615">
        <v>12200</v>
      </c>
      <c r="N38" s="424"/>
      <c r="O38" s="424"/>
      <c r="P38" s="430"/>
      <c r="Q38" s="430"/>
      <c r="R38" s="430"/>
      <c r="S38" s="430"/>
      <c r="T38" s="430"/>
      <c r="U38" s="430"/>
      <c r="V38" s="430"/>
      <c r="W38" s="430"/>
    </row>
    <row r="39" spans="1:23" s="428" customFormat="1" ht="33.75">
      <c r="A39" s="448" t="s">
        <v>1</v>
      </c>
      <c r="B39" s="454">
        <f>SUM(B37:B38)</f>
        <v>5802445</v>
      </c>
      <c r="C39" s="454">
        <f>SUM(C37:C38)</f>
        <v>5792287</v>
      </c>
      <c r="D39" s="453">
        <f>SUM(D37:D38)</f>
        <v>2885100</v>
      </c>
      <c r="E39" s="453">
        <f>SUM(E37:E38)</f>
        <v>2907187</v>
      </c>
      <c r="F39" s="424"/>
      <c r="G39" s="445"/>
      <c r="H39" s="457"/>
      <c r="I39" s="445"/>
      <c r="J39" s="372" t="s">
        <v>39</v>
      </c>
      <c r="K39" s="615">
        <v>12463</v>
      </c>
      <c r="N39" s="424"/>
      <c r="O39" s="424"/>
      <c r="P39" s="430"/>
      <c r="Q39" s="430"/>
      <c r="R39" s="430"/>
      <c r="S39" s="430"/>
      <c r="T39" s="430"/>
      <c r="U39" s="430"/>
      <c r="V39" s="430"/>
      <c r="W39" s="430"/>
    </row>
    <row r="40" spans="1:23" s="428" customFormat="1" ht="33.75">
      <c r="A40" s="423"/>
      <c r="B40" s="455"/>
      <c r="C40" s="456"/>
      <c r="D40" s="447"/>
      <c r="E40" s="447"/>
      <c r="F40" s="424"/>
      <c r="G40" s="445"/>
      <c r="H40" s="424"/>
      <c r="I40" s="445"/>
      <c r="J40" s="372" t="s">
        <v>40</v>
      </c>
      <c r="K40" s="615">
        <v>9707</v>
      </c>
      <c r="N40" s="424"/>
      <c r="O40" s="424"/>
      <c r="P40" s="430"/>
      <c r="Q40" s="430"/>
      <c r="R40" s="430"/>
      <c r="S40" s="430"/>
      <c r="T40" s="430"/>
      <c r="U40" s="430"/>
      <c r="V40" s="430"/>
      <c r="W40" s="430"/>
    </row>
    <row r="41" spans="1:23" s="428" customFormat="1" ht="33.75">
      <c r="A41" s="2209" t="s">
        <v>276</v>
      </c>
      <c r="B41" s="2209"/>
      <c r="C41" s="2209"/>
      <c r="D41" s="2209"/>
      <c r="E41" s="423"/>
      <c r="F41" s="424"/>
      <c r="G41" s="445"/>
      <c r="H41" s="424"/>
      <c r="I41" s="445"/>
      <c r="J41" s="438" t="s">
        <v>57</v>
      </c>
      <c r="K41" s="616">
        <f>SUM(K32:K40)</f>
        <v>1996282</v>
      </c>
      <c r="L41" s="748">
        <f>+K41-K28</f>
        <v>0</v>
      </c>
      <c r="N41" s="424"/>
      <c r="O41" s="430"/>
      <c r="P41" s="430"/>
      <c r="S41" s="430"/>
      <c r="T41" s="430"/>
      <c r="U41" s="430"/>
      <c r="V41" s="430"/>
      <c r="W41" s="430"/>
    </row>
    <row r="42" spans="1:23" s="428" customFormat="1" ht="33.75">
      <c r="A42" s="2219" t="s">
        <v>208</v>
      </c>
      <c r="B42" s="2220"/>
      <c r="C42" s="2209" t="s">
        <v>10</v>
      </c>
      <c r="D42" s="2209"/>
      <c r="E42" s="423"/>
      <c r="F42" s="424"/>
      <c r="G42" s="445"/>
      <c r="H42" s="424"/>
      <c r="I42" s="445"/>
      <c r="J42" s="445"/>
      <c r="K42" s="424"/>
      <c r="L42" s="424"/>
      <c r="M42" s="424"/>
      <c r="N42" s="424"/>
      <c r="O42" s="430"/>
      <c r="P42" s="430"/>
    </row>
    <row r="43" spans="1:23" s="428" customFormat="1" ht="33.75">
      <c r="A43" s="372" t="s">
        <v>14</v>
      </c>
      <c r="B43" s="472">
        <v>2618067</v>
      </c>
      <c r="C43" s="473" t="s">
        <v>14</v>
      </c>
      <c r="D43" s="472">
        <v>1044269</v>
      </c>
      <c r="E43" s="423"/>
      <c r="F43" s="424"/>
      <c r="G43" s="445"/>
      <c r="H43" s="424"/>
      <c r="I43" s="445"/>
      <c r="J43" s="445"/>
      <c r="K43" s="424"/>
      <c r="L43" s="424"/>
      <c r="M43" s="424"/>
      <c r="N43" s="424"/>
      <c r="O43" s="445"/>
      <c r="P43" s="445"/>
      <c r="Q43" s="445"/>
      <c r="R43" s="445"/>
    </row>
    <row r="44" spans="1:23" s="428" customFormat="1" ht="33.75">
      <c r="A44" s="372" t="s">
        <v>15</v>
      </c>
      <c r="B44" s="472">
        <v>2144605</v>
      </c>
      <c r="C44" s="473" t="s">
        <v>15</v>
      </c>
      <c r="D44" s="472">
        <v>952013</v>
      </c>
      <c r="E44" s="423"/>
      <c r="F44" s="445"/>
      <c r="G44" s="445"/>
      <c r="H44" s="424"/>
      <c r="I44" s="445"/>
      <c r="J44" s="445"/>
      <c r="K44" s="617"/>
      <c r="L44" s="445"/>
      <c r="M44" s="445"/>
      <c r="N44" s="445"/>
      <c r="O44" s="430"/>
      <c r="P44" s="430"/>
    </row>
    <row r="45" spans="1:23" s="428" customFormat="1" ht="33.75">
      <c r="A45" s="423"/>
      <c r="B45" s="474">
        <f>+B44+B43</f>
        <v>4762672</v>
      </c>
      <c r="C45" s="424"/>
      <c r="D45" s="474">
        <f>+D44+D43</f>
        <v>1996282</v>
      </c>
      <c r="E45" s="423"/>
      <c r="F45" s="445"/>
      <c r="G45" s="445"/>
      <c r="H45" s="424"/>
      <c r="I45" s="445"/>
      <c r="J45" s="424"/>
      <c r="K45" s="424"/>
      <c r="L45" s="424"/>
      <c r="M45" s="424"/>
      <c r="N45" s="424"/>
      <c r="O45" s="430"/>
      <c r="P45" s="430"/>
      <c r="Q45" s="430"/>
      <c r="R45" s="430"/>
    </row>
    <row r="46" spans="1:23" s="430" customFormat="1" ht="33.75">
      <c r="A46" s="424"/>
      <c r="B46" s="424"/>
      <c r="C46" s="424"/>
      <c r="D46" s="424"/>
      <c r="E46" s="424"/>
      <c r="F46" s="424"/>
      <c r="G46" s="424"/>
      <c r="H46" s="424"/>
      <c r="I46" s="424"/>
      <c r="J46" s="424"/>
      <c r="K46" s="424"/>
      <c r="L46" s="424"/>
      <c r="M46" s="424"/>
      <c r="N46" s="424"/>
    </row>
    <row r="47" spans="1:23" s="430" customFormat="1" ht="33.75">
      <c r="A47" s="423"/>
      <c r="B47" s="423"/>
      <c r="C47" s="422"/>
      <c r="D47" s="422"/>
      <c r="E47" s="423"/>
      <c r="F47" s="424"/>
      <c r="G47" s="424"/>
      <c r="H47" s="424"/>
      <c r="I47" s="424"/>
      <c r="J47" s="424"/>
      <c r="K47" s="424"/>
      <c r="L47" s="424"/>
      <c r="M47" s="424"/>
      <c r="N47" s="424"/>
      <c r="Q47" s="428"/>
      <c r="R47" s="428"/>
    </row>
    <row r="48" spans="1:23" s="428" customFormat="1" ht="33.75">
      <c r="A48" s="2209" t="s">
        <v>521</v>
      </c>
      <c r="B48" s="2209"/>
      <c r="C48" s="422"/>
      <c r="D48" s="2211" t="s">
        <v>570</v>
      </c>
      <c r="E48" s="2211"/>
      <c r="F48" s="2211"/>
      <c r="G48" s="2211"/>
      <c r="H48" s="424"/>
      <c r="I48" s="2213" t="s">
        <v>86</v>
      </c>
      <c r="J48" s="2213"/>
      <c r="K48" s="2213"/>
      <c r="L48" s="2213"/>
      <c r="M48" s="2213"/>
      <c r="N48" s="424"/>
      <c r="O48" s="430"/>
      <c r="P48" s="430"/>
    </row>
    <row r="49" spans="1:16" s="428" customFormat="1" ht="33.75">
      <c r="A49" s="637" t="s">
        <v>522</v>
      </c>
      <c r="B49" s="458">
        <v>5.0099999999999999E-2</v>
      </c>
      <c r="C49" s="422"/>
      <c r="D49" s="2210" t="s">
        <v>523</v>
      </c>
      <c r="E49" s="627" t="s">
        <v>1</v>
      </c>
      <c r="F49" s="627" t="s">
        <v>79</v>
      </c>
      <c r="G49" s="627" t="s">
        <v>41</v>
      </c>
      <c r="H49" s="424"/>
      <c r="I49" s="2209" t="s">
        <v>580</v>
      </c>
      <c r="J49" s="2209"/>
      <c r="K49" s="2209"/>
      <c r="L49" s="2209"/>
      <c r="M49" s="2209"/>
      <c r="N49" s="424"/>
      <c r="O49" s="430"/>
      <c r="P49" s="430"/>
    </row>
    <row r="50" spans="1:16" s="428" customFormat="1" ht="33.75">
      <c r="A50" s="637" t="s">
        <v>524</v>
      </c>
      <c r="B50" s="458">
        <v>5.6599999999999998E-2</v>
      </c>
      <c r="C50" s="422"/>
      <c r="D50" s="2210"/>
      <c r="E50" s="733">
        <f>SUM(E51:E66)</f>
        <v>2389813</v>
      </c>
      <c r="F50" s="733">
        <f>SUM(F51:F66)</f>
        <v>1289373</v>
      </c>
      <c r="G50" s="733">
        <f>SUM(G51:G66)</f>
        <v>1100440</v>
      </c>
      <c r="H50" s="435">
        <f>+E50-F14</f>
        <v>0</v>
      </c>
      <c r="I50" s="2212"/>
      <c r="J50" s="2212"/>
      <c r="K50" s="2212"/>
      <c r="L50" s="2212"/>
      <c r="M50" s="2212"/>
      <c r="N50" s="424"/>
      <c r="O50" s="430"/>
      <c r="P50" s="430"/>
    </row>
    <row r="51" spans="1:16" s="428" customFormat="1" ht="33.75">
      <c r="A51" s="637" t="s">
        <v>526</v>
      </c>
      <c r="B51" s="458">
        <v>7.5800000000000006E-2</v>
      </c>
      <c r="C51" s="422"/>
      <c r="D51" s="621" t="s">
        <v>525</v>
      </c>
      <c r="E51" s="535">
        <f t="shared" ref="E51:E66" si="0">+F51+G51</f>
        <v>41572</v>
      </c>
      <c r="F51" s="536">
        <v>23839</v>
      </c>
      <c r="G51" s="622">
        <v>17733</v>
      </c>
      <c r="H51" s="424"/>
      <c r="I51" s="2212" t="s">
        <v>2</v>
      </c>
      <c r="J51" s="2212" t="s">
        <v>94</v>
      </c>
      <c r="K51" s="624" t="s">
        <v>557</v>
      </c>
      <c r="L51" s="612" t="s">
        <v>547</v>
      </c>
      <c r="M51" s="612" t="s">
        <v>558</v>
      </c>
      <c r="N51" s="424"/>
      <c r="O51" s="430"/>
      <c r="P51" s="430"/>
    </row>
    <row r="52" spans="1:16" s="428" customFormat="1" ht="33.75">
      <c r="A52" s="423"/>
      <c r="B52" s="423"/>
      <c r="C52" s="422"/>
      <c r="D52" s="621" t="s">
        <v>527</v>
      </c>
      <c r="E52" s="535">
        <f t="shared" si="0"/>
        <v>295089</v>
      </c>
      <c r="F52" s="536">
        <v>160002</v>
      </c>
      <c r="G52" s="622">
        <v>135087</v>
      </c>
      <c r="H52" s="424"/>
      <c r="I52" s="2212"/>
      <c r="J52" s="2212"/>
      <c r="K52" s="624" t="s">
        <v>57</v>
      </c>
      <c r="L52" s="625"/>
      <c r="M52" s="625"/>
      <c r="N52" s="424"/>
      <c r="O52" s="430"/>
      <c r="P52" s="430"/>
    </row>
    <row r="53" spans="1:16" s="428" customFormat="1" ht="33.75">
      <c r="A53" s="637" t="s">
        <v>121</v>
      </c>
      <c r="B53" s="433">
        <v>56351</v>
      </c>
      <c r="C53" s="422"/>
      <c r="D53" s="621" t="s">
        <v>528</v>
      </c>
      <c r="E53" s="535">
        <f t="shared" si="0"/>
        <v>370822</v>
      </c>
      <c r="F53" s="536">
        <v>195369</v>
      </c>
      <c r="G53" s="622">
        <v>175453</v>
      </c>
      <c r="H53" s="424"/>
      <c r="I53" s="2214"/>
      <c r="J53" s="2214"/>
      <c r="K53" s="618" t="s">
        <v>548</v>
      </c>
      <c r="L53" s="404">
        <v>60488</v>
      </c>
      <c r="M53" s="404">
        <v>150725</v>
      </c>
      <c r="N53" s="424"/>
      <c r="O53" s="430"/>
      <c r="P53" s="430"/>
    </row>
    <row r="54" spans="1:16" s="428" customFormat="1" ht="33.75">
      <c r="A54" s="424"/>
      <c r="B54" s="424"/>
      <c r="C54" s="422"/>
      <c r="D54" s="621" t="s">
        <v>529</v>
      </c>
      <c r="E54" s="535">
        <f t="shared" si="0"/>
        <v>364924</v>
      </c>
      <c r="F54" s="536">
        <v>192370</v>
      </c>
      <c r="G54" s="622">
        <v>172554</v>
      </c>
      <c r="H54" s="424"/>
      <c r="I54" s="2214"/>
      <c r="J54" s="2214"/>
      <c r="K54" s="618" t="s">
        <v>549</v>
      </c>
      <c r="L54" s="404">
        <v>17001</v>
      </c>
      <c r="M54" s="404">
        <v>128918</v>
      </c>
      <c r="N54" s="424"/>
      <c r="O54" s="430"/>
      <c r="P54" s="430"/>
    </row>
    <row r="55" spans="1:16" s="428" customFormat="1" ht="33.75">
      <c r="A55" s="2209" t="s">
        <v>531</v>
      </c>
      <c r="B55" s="2209"/>
      <c r="C55" s="422"/>
      <c r="D55" s="621" t="s">
        <v>530</v>
      </c>
      <c r="E55" s="535">
        <f t="shared" si="0"/>
        <v>302738</v>
      </c>
      <c r="F55" s="536">
        <v>159345</v>
      </c>
      <c r="G55" s="622">
        <v>143393</v>
      </c>
      <c r="H55" s="424"/>
      <c r="I55" s="2214"/>
      <c r="J55" s="2214"/>
      <c r="K55" s="618" t="s">
        <v>550</v>
      </c>
      <c r="L55" s="404">
        <v>10266</v>
      </c>
      <c r="M55" s="404">
        <v>148382</v>
      </c>
      <c r="N55" s="424"/>
      <c r="O55" s="430"/>
      <c r="P55" s="430"/>
    </row>
    <row r="56" spans="1:16" s="428" customFormat="1" ht="33.75">
      <c r="A56" s="459" t="s">
        <v>118</v>
      </c>
      <c r="B56" s="372">
        <v>1150</v>
      </c>
      <c r="C56" s="422"/>
      <c r="D56" s="621" t="s">
        <v>532</v>
      </c>
      <c r="E56" s="535">
        <f t="shared" si="0"/>
        <v>275231</v>
      </c>
      <c r="F56" s="536">
        <v>146471</v>
      </c>
      <c r="G56" s="622">
        <v>128760</v>
      </c>
      <c r="H56" s="424"/>
      <c r="I56" s="2214"/>
      <c r="J56" s="2214"/>
      <c r="K56" s="618" t="s">
        <v>551</v>
      </c>
      <c r="L56" s="404">
        <v>6902</v>
      </c>
      <c r="M56" s="404">
        <v>218834</v>
      </c>
      <c r="N56" s="424"/>
      <c r="O56" s="430"/>
      <c r="P56" s="430"/>
    </row>
    <row r="57" spans="1:16" s="428" customFormat="1" ht="33.75">
      <c r="A57" s="459" t="s">
        <v>119</v>
      </c>
      <c r="B57" s="372">
        <v>1128</v>
      </c>
      <c r="C57" s="422"/>
      <c r="D57" s="621" t="s">
        <v>533</v>
      </c>
      <c r="E57" s="535">
        <f t="shared" si="0"/>
        <v>219165</v>
      </c>
      <c r="F57" s="536">
        <v>118801</v>
      </c>
      <c r="G57" s="622">
        <v>100364</v>
      </c>
      <c r="H57" s="424"/>
      <c r="I57" s="2214"/>
      <c r="J57" s="2214"/>
      <c r="K57" s="618" t="s">
        <v>552</v>
      </c>
      <c r="L57" s="404">
        <v>2022</v>
      </c>
      <c r="M57" s="404">
        <v>141208</v>
      </c>
      <c r="N57" s="424"/>
      <c r="O57" s="430"/>
      <c r="P57" s="430"/>
    </row>
    <row r="58" spans="1:16" s="428" customFormat="1" ht="33.75">
      <c r="A58" s="459" t="s">
        <v>297</v>
      </c>
      <c r="B58" s="372">
        <v>45</v>
      </c>
      <c r="C58" s="422"/>
      <c r="D58" s="621" t="s">
        <v>534</v>
      </c>
      <c r="E58" s="535">
        <f t="shared" si="0"/>
        <v>180211</v>
      </c>
      <c r="F58" s="536">
        <v>99279</v>
      </c>
      <c r="G58" s="622">
        <v>80932</v>
      </c>
      <c r="H58" s="424"/>
      <c r="I58" s="2214"/>
      <c r="J58" s="2214"/>
      <c r="K58" s="618" t="s">
        <v>553</v>
      </c>
      <c r="L58" s="404">
        <v>1738</v>
      </c>
      <c r="M58" s="404">
        <v>359381</v>
      </c>
      <c r="N58" s="424"/>
      <c r="O58" s="430"/>
      <c r="P58" s="430"/>
    </row>
    <row r="59" spans="1:16" s="428" customFormat="1" ht="33.75">
      <c r="A59" s="460" t="s">
        <v>536</v>
      </c>
      <c r="B59" s="461">
        <v>1044452002450</v>
      </c>
      <c r="C59" s="422"/>
      <c r="D59" s="621" t="s">
        <v>535</v>
      </c>
      <c r="E59" s="535">
        <f t="shared" si="0"/>
        <v>143345</v>
      </c>
      <c r="F59" s="536">
        <v>79643</v>
      </c>
      <c r="G59" s="622">
        <v>63702</v>
      </c>
      <c r="H59" s="424"/>
      <c r="I59" s="2214"/>
      <c r="J59" s="2214"/>
      <c r="K59" s="618" t="s">
        <v>554</v>
      </c>
      <c r="L59" s="404">
        <v>300</v>
      </c>
      <c r="M59" s="404">
        <v>582734</v>
      </c>
      <c r="N59" s="424"/>
      <c r="O59" s="430"/>
      <c r="P59" s="430"/>
    </row>
    <row r="60" spans="1:16" s="428" customFormat="1" ht="33.75" customHeight="1">
      <c r="A60" s="460" t="s">
        <v>582</v>
      </c>
      <c r="B60" s="461">
        <v>5392714102083.8203</v>
      </c>
      <c r="C60" s="422"/>
      <c r="D60" s="621" t="s">
        <v>537</v>
      </c>
      <c r="E60" s="535">
        <f t="shared" si="0"/>
        <v>88774</v>
      </c>
      <c r="F60" s="536">
        <v>50377</v>
      </c>
      <c r="G60" s="622">
        <v>38397</v>
      </c>
      <c r="H60" s="373"/>
      <c r="I60" s="2214"/>
      <c r="J60" s="2214"/>
      <c r="K60" s="618" t="s">
        <v>555</v>
      </c>
      <c r="L60" s="404">
        <v>262</v>
      </c>
      <c r="M60" s="404">
        <v>210449</v>
      </c>
      <c r="N60" s="424"/>
      <c r="O60" s="430"/>
      <c r="P60" s="430"/>
    </row>
    <row r="61" spans="1:16" s="428" customFormat="1" ht="33.75">
      <c r="A61" s="462" t="s">
        <v>8</v>
      </c>
      <c r="B61" s="470">
        <f>+B59/B60</f>
        <v>0.19367835614471182</v>
      </c>
      <c r="C61" s="422"/>
      <c r="D61" s="621" t="s">
        <v>538</v>
      </c>
      <c r="E61" s="535">
        <f>+F61+G61</f>
        <v>53615</v>
      </c>
      <c r="F61" s="536">
        <v>31625</v>
      </c>
      <c r="G61" s="622">
        <v>21990</v>
      </c>
      <c r="H61" s="373"/>
      <c r="I61" s="2214"/>
      <c r="J61" s="2214"/>
      <c r="K61" s="618" t="s">
        <v>556</v>
      </c>
      <c r="L61" s="404">
        <v>11</v>
      </c>
      <c r="M61" s="404">
        <v>449182</v>
      </c>
      <c r="N61" s="424"/>
      <c r="O61" s="430"/>
      <c r="P61" s="430"/>
    </row>
    <row r="62" spans="1:16" s="428" customFormat="1" ht="33.75">
      <c r="A62" s="422"/>
      <c r="B62" s="422"/>
      <c r="C62" s="422"/>
      <c r="D62" s="621" t="s">
        <v>539</v>
      </c>
      <c r="E62" s="535">
        <f t="shared" si="0"/>
        <v>28882</v>
      </c>
      <c r="F62" s="536">
        <v>17410</v>
      </c>
      <c r="G62" s="622">
        <v>11472</v>
      </c>
      <c r="H62" s="424"/>
      <c r="I62" s="423"/>
      <c r="J62" s="424"/>
      <c r="K62" s="424"/>
      <c r="L62" s="626">
        <f>SUM(L53:L61)</f>
        <v>98990</v>
      </c>
      <c r="M62" s="626">
        <f>SUM(M53:M61)</f>
        <v>2389813</v>
      </c>
      <c r="N62" s="435">
        <f>+M62-F14</f>
        <v>0</v>
      </c>
      <c r="O62" s="430"/>
      <c r="P62" s="430"/>
    </row>
    <row r="63" spans="1:16" s="428" customFormat="1" ht="33.75">
      <c r="A63" s="424"/>
      <c r="B63" s="424"/>
      <c r="C63" s="422"/>
      <c r="D63" s="621" t="s">
        <v>540</v>
      </c>
      <c r="E63" s="535">
        <f t="shared" si="0"/>
        <v>14052</v>
      </c>
      <c r="F63" s="536">
        <v>8323</v>
      </c>
      <c r="G63" s="622">
        <v>5729</v>
      </c>
      <c r="H63" s="424"/>
      <c r="I63" s="423"/>
      <c r="J63" s="424"/>
      <c r="K63" s="424"/>
      <c r="L63" s="424"/>
      <c r="M63" s="424"/>
      <c r="N63" s="424"/>
      <c r="O63" s="430"/>
      <c r="P63" s="430"/>
    </row>
    <row r="64" spans="1:16" s="428" customFormat="1" ht="33.75">
      <c r="A64" s="2209" t="s">
        <v>542</v>
      </c>
      <c r="B64" s="2209"/>
      <c r="C64" s="422"/>
      <c r="D64" s="621" t="s">
        <v>541</v>
      </c>
      <c r="E64" s="535">
        <f t="shared" si="0"/>
        <v>6958</v>
      </c>
      <c r="F64" s="536">
        <v>4064</v>
      </c>
      <c r="G64" s="622">
        <v>2894</v>
      </c>
      <c r="H64" s="424"/>
      <c r="I64" s="423"/>
      <c r="J64" s="424"/>
      <c r="K64" s="424"/>
      <c r="L64" s="435">
        <f>+L62-B14</f>
        <v>0</v>
      </c>
      <c r="M64" s="424"/>
      <c r="N64" s="424"/>
      <c r="O64" s="430"/>
      <c r="P64" s="430"/>
    </row>
    <row r="65" spans="1:18" s="428" customFormat="1" ht="33.75">
      <c r="A65" s="460" t="s">
        <v>544</v>
      </c>
      <c r="B65" s="372">
        <v>2105192.2314231098</v>
      </c>
      <c r="C65" s="1403"/>
      <c r="D65" s="621" t="s">
        <v>543</v>
      </c>
      <c r="E65" s="535">
        <f t="shared" si="0"/>
        <v>4433</v>
      </c>
      <c r="F65" s="536">
        <v>2453</v>
      </c>
      <c r="G65" s="622">
        <v>1980</v>
      </c>
      <c r="H65" s="424"/>
      <c r="I65" s="423"/>
      <c r="J65" s="424"/>
      <c r="K65" s="424"/>
      <c r="L65" s="424"/>
      <c r="M65" s="424"/>
      <c r="N65" s="424"/>
      <c r="O65" s="430"/>
      <c r="P65" s="430"/>
    </row>
    <row r="66" spans="1:18" s="428" customFormat="1" ht="33.75">
      <c r="A66" s="460" t="s">
        <v>545</v>
      </c>
      <c r="B66" s="372">
        <v>2293208.2383895102</v>
      </c>
      <c r="C66" s="422"/>
      <c r="D66" s="621" t="s">
        <v>581</v>
      </c>
      <c r="E66" s="535">
        <f t="shared" si="0"/>
        <v>2</v>
      </c>
      <c r="F66" s="544">
        <v>2</v>
      </c>
      <c r="G66" s="623">
        <v>0</v>
      </c>
      <c r="H66" s="424"/>
      <c r="I66" s="423"/>
      <c r="J66" s="424"/>
      <c r="K66" s="424"/>
      <c r="L66" s="424"/>
      <c r="M66" s="424"/>
      <c r="N66" s="424"/>
      <c r="O66" s="430"/>
      <c r="P66" s="430"/>
    </row>
    <row r="67" spans="1:18" s="428" customFormat="1" ht="33.75">
      <c r="A67" s="460" t="s">
        <v>546</v>
      </c>
      <c r="B67" s="372">
        <v>7832039.7418845296</v>
      </c>
      <c r="C67" s="422"/>
      <c r="H67" s="424"/>
      <c r="I67" s="423"/>
      <c r="J67" s="424"/>
      <c r="K67" s="424"/>
      <c r="L67" s="424"/>
      <c r="M67" s="424"/>
      <c r="N67" s="424"/>
      <c r="O67" s="430"/>
      <c r="P67" s="430"/>
    </row>
    <row r="68" spans="1:18" s="428" customFormat="1" ht="33.75">
      <c r="A68" s="460" t="s">
        <v>571</v>
      </c>
      <c r="B68" s="372">
        <v>4866422.9233429004</v>
      </c>
      <c r="C68" s="422"/>
      <c r="D68" s="423"/>
      <c r="E68" s="423"/>
      <c r="F68" s="424"/>
      <c r="G68" s="424" t="s">
        <v>6</v>
      </c>
      <c r="H68" s="424"/>
      <c r="I68" s="423"/>
      <c r="J68" s="424"/>
      <c r="K68" s="424"/>
      <c r="L68" s="424"/>
      <c r="M68" s="424"/>
      <c r="N68" s="424"/>
      <c r="O68" s="430"/>
      <c r="P68" s="430"/>
    </row>
    <row r="69" spans="1:18" s="428" customFormat="1" ht="33.75">
      <c r="A69" s="541" t="s">
        <v>572</v>
      </c>
      <c r="B69" s="592">
        <v>2838894.8024227</v>
      </c>
      <c r="C69" s="1403"/>
      <c r="D69" s="423"/>
      <c r="E69" s="423"/>
      <c r="F69" s="422"/>
      <c r="G69" s="424"/>
      <c r="H69" s="424"/>
      <c r="I69" s="423"/>
      <c r="J69" s="424"/>
      <c r="K69" s="424"/>
      <c r="L69" s="424"/>
      <c r="M69" s="424"/>
      <c r="N69" s="424"/>
      <c r="O69" s="430"/>
      <c r="P69" s="430"/>
    </row>
    <row r="70" spans="1:18" s="428" customFormat="1" ht="33.75">
      <c r="A70" s="541" t="s">
        <v>573</v>
      </c>
      <c r="B70" s="592">
        <v>2027528.1209201899</v>
      </c>
      <c r="C70" s="422"/>
      <c r="D70" s="423"/>
      <c r="E70" s="423"/>
      <c r="F70" s="374"/>
      <c r="G70" s="374"/>
      <c r="H70" s="424"/>
      <c r="I70" s="423"/>
      <c r="J70" s="424"/>
      <c r="K70" s="2215" t="s">
        <v>882</v>
      </c>
      <c r="L70" s="2215"/>
      <c r="M70" s="2215"/>
      <c r="N70" s="424"/>
      <c r="O70" s="430"/>
      <c r="P70" s="430"/>
    </row>
    <row r="71" spans="1:18" s="428" customFormat="1" ht="33.75">
      <c r="A71" s="422"/>
      <c r="B71" s="422"/>
      <c r="C71" s="422"/>
      <c r="D71" s="423"/>
      <c r="E71" s="423"/>
      <c r="F71" s="424"/>
      <c r="G71" s="424"/>
      <c r="K71" s="619" t="s">
        <v>296</v>
      </c>
      <c r="L71" s="454" t="s">
        <v>61</v>
      </c>
      <c r="M71" s="454" t="str">
        <f>+E72</f>
        <v>Ene - Nov. 2022</v>
      </c>
      <c r="N71" s="424"/>
      <c r="O71" s="425"/>
      <c r="P71" s="425"/>
      <c r="Q71" s="419"/>
      <c r="R71" s="419"/>
    </row>
    <row r="72" spans="1:18" ht="31.5" customHeight="1">
      <c r="D72" s="454" t="s">
        <v>883</v>
      </c>
      <c r="E72" s="454" t="str">
        <f>+H92</f>
        <v>Ene - Nov. 2022</v>
      </c>
      <c r="G72" s="454" t="s">
        <v>895</v>
      </c>
      <c r="H72" s="454" t="str">
        <f>+H92</f>
        <v>Ene - Nov. 2022</v>
      </c>
      <c r="K72" s="619">
        <v>1</v>
      </c>
      <c r="L72" s="453" t="s">
        <v>422</v>
      </c>
      <c r="M72" s="629">
        <v>20460293673.810001</v>
      </c>
    </row>
    <row r="73" spans="1:18">
      <c r="D73" s="453" t="s">
        <v>42</v>
      </c>
      <c r="E73" s="629">
        <v>58659449843.82</v>
      </c>
      <c r="G73" s="453" t="s">
        <v>270</v>
      </c>
      <c r="H73" s="629">
        <v>19223622050.639999</v>
      </c>
      <c r="I73" s="628"/>
      <c r="K73" s="619">
        <v>2</v>
      </c>
      <c r="L73" s="453" t="s">
        <v>64</v>
      </c>
      <c r="M73" s="632">
        <v>21065731547.43</v>
      </c>
    </row>
    <row r="74" spans="1:18">
      <c r="D74" s="453" t="s">
        <v>43</v>
      </c>
      <c r="E74" s="629">
        <v>3387571206.2199998</v>
      </c>
      <c r="G74" s="453" t="s">
        <v>271</v>
      </c>
      <c r="H74" s="629">
        <v>13780257422.92</v>
      </c>
      <c r="I74" s="628"/>
      <c r="K74" s="619">
        <v>3</v>
      </c>
      <c r="L74" s="453" t="s">
        <v>611</v>
      </c>
      <c r="M74" s="632">
        <v>9151199857.3799992</v>
      </c>
    </row>
    <row r="75" spans="1:18">
      <c r="D75" s="453" t="s">
        <v>44</v>
      </c>
      <c r="E75" s="641"/>
      <c r="G75" s="453" t="s">
        <v>272</v>
      </c>
      <c r="H75" s="629">
        <v>11833019199.73</v>
      </c>
      <c r="K75" s="619">
        <v>4</v>
      </c>
      <c r="L75" s="453" t="s">
        <v>63</v>
      </c>
      <c r="M75" s="662">
        <v>4981851748.2799997</v>
      </c>
    </row>
    <row r="76" spans="1:18">
      <c r="D76" s="453" t="s">
        <v>45</v>
      </c>
      <c r="E76" s="629">
        <v>6050317564.1099997</v>
      </c>
      <c r="G76" s="453" t="s">
        <v>273</v>
      </c>
      <c r="H76" s="629">
        <v>11440312265.059999</v>
      </c>
      <c r="K76" s="619">
        <v>5</v>
      </c>
      <c r="L76" s="453" t="s">
        <v>65</v>
      </c>
      <c r="M76" s="662">
        <v>2287750193.27</v>
      </c>
    </row>
    <row r="77" spans="1:18">
      <c r="D77" s="453" t="s">
        <v>46</v>
      </c>
      <c r="E77" s="629">
        <v>272927333.31</v>
      </c>
      <c r="G77" s="453" t="s">
        <v>274</v>
      </c>
      <c r="H77" s="629">
        <v>9653244834.4899998</v>
      </c>
      <c r="K77" s="619">
        <v>6</v>
      </c>
      <c r="L77" s="453" t="s">
        <v>69</v>
      </c>
      <c r="M77" s="662">
        <v>3510336232.1500001</v>
      </c>
    </row>
    <row r="78" spans="1:18">
      <c r="D78" s="453" t="s">
        <v>575</v>
      </c>
      <c r="E78" s="629">
        <v>490330233.38999999</v>
      </c>
      <c r="G78" s="453" t="s">
        <v>95</v>
      </c>
      <c r="H78" s="629">
        <v>3484718579.3899999</v>
      </c>
      <c r="K78" s="619">
        <v>7</v>
      </c>
      <c r="L78" s="453" t="s">
        <v>62</v>
      </c>
      <c r="M78" s="630"/>
    </row>
    <row r="79" spans="1:18">
      <c r="D79" s="453" t="s">
        <v>576</v>
      </c>
      <c r="E79" s="629">
        <v>489209087.45999998</v>
      </c>
      <c r="G79" s="453" t="s">
        <v>275</v>
      </c>
      <c r="H79" s="629">
        <v>434002105.01999998</v>
      </c>
      <c r="K79" s="619">
        <v>8</v>
      </c>
      <c r="L79" s="453" t="s">
        <v>287</v>
      </c>
      <c r="M79" s="629">
        <v>1300992966.6900001</v>
      </c>
    </row>
    <row r="80" spans="1:18">
      <c r="D80" s="453" t="s">
        <v>198</v>
      </c>
      <c r="E80" s="629">
        <v>2795450520.8000002</v>
      </c>
      <c r="G80" s="453" t="s">
        <v>276</v>
      </c>
      <c r="H80" s="629">
        <v>489209087.45999998</v>
      </c>
      <c r="K80" s="619">
        <v>9</v>
      </c>
      <c r="L80" s="453" t="s">
        <v>68</v>
      </c>
      <c r="M80" s="629">
        <v>1208806453.4200001</v>
      </c>
    </row>
    <row r="81" spans="4:13">
      <c r="D81" s="453" t="s">
        <v>577</v>
      </c>
      <c r="E81" s="629">
        <v>600945010.53999996</v>
      </c>
      <c r="G81" s="453" t="s">
        <v>277</v>
      </c>
      <c r="H81" s="629">
        <v>269843305.17000002</v>
      </c>
      <c r="K81" s="619">
        <v>10</v>
      </c>
      <c r="L81" s="453" t="s">
        <v>71</v>
      </c>
      <c r="M81" s="629">
        <v>1184566886.1500001</v>
      </c>
    </row>
    <row r="82" spans="4:13">
      <c r="D82" s="453" t="s">
        <v>578</v>
      </c>
      <c r="E82" s="629">
        <v>300479855.66000003</v>
      </c>
      <c r="G82" s="453" t="s">
        <v>278</v>
      </c>
      <c r="H82" s="629">
        <v>126767596.78</v>
      </c>
      <c r="K82" s="619">
        <v>12</v>
      </c>
      <c r="L82" s="453" t="s">
        <v>70</v>
      </c>
      <c r="M82" s="629">
        <v>1422919253.54</v>
      </c>
    </row>
    <row r="83" spans="4:13">
      <c r="D83" s="453" t="s">
        <v>1</v>
      </c>
      <c r="E83" s="601">
        <f>SUM(E73:E82)</f>
        <v>73046680655.310013</v>
      </c>
      <c r="G83" s="453" t="s">
        <v>279</v>
      </c>
      <c r="H83" s="629">
        <v>272927333.31</v>
      </c>
      <c r="K83" s="619">
        <v>13</v>
      </c>
      <c r="L83" s="453" t="s">
        <v>134</v>
      </c>
      <c r="M83" s="629">
        <v>674926340.27999997</v>
      </c>
    </row>
    <row r="84" spans="4:13">
      <c r="G84" s="453" t="s">
        <v>425</v>
      </c>
      <c r="H84" s="629">
        <v>779479680.75</v>
      </c>
      <c r="K84" s="619">
        <v>11</v>
      </c>
      <c r="L84" s="453" t="s">
        <v>126</v>
      </c>
      <c r="M84" s="629">
        <v>542190693.46000004</v>
      </c>
    </row>
    <row r="85" spans="4:13">
      <c r="G85" s="453" t="s">
        <v>453</v>
      </c>
      <c r="H85" s="629">
        <v>357852328.69</v>
      </c>
      <c r="K85" s="619">
        <v>15</v>
      </c>
      <c r="L85" s="453" t="s">
        <v>193</v>
      </c>
      <c r="M85" s="629">
        <v>431507719.08999997</v>
      </c>
    </row>
    <row r="86" spans="4:13">
      <c r="G86" s="453" t="s">
        <v>577</v>
      </c>
      <c r="H86" s="629">
        <v>600945010.53999996</v>
      </c>
      <c r="K86" s="619">
        <v>14</v>
      </c>
      <c r="L86" s="453" t="s">
        <v>56</v>
      </c>
      <c r="M86" s="629">
        <v>529842016.38999999</v>
      </c>
    </row>
    <row r="87" spans="4:13">
      <c r="D87" s="453" t="s">
        <v>892</v>
      </c>
      <c r="E87" s="638" t="str">
        <f>+H92</f>
        <v>Ene - Nov. 2022</v>
      </c>
      <c r="G87" s="453" t="s">
        <v>578</v>
      </c>
      <c r="H87" s="629">
        <v>300479855.66000003</v>
      </c>
      <c r="K87" s="619">
        <v>16</v>
      </c>
      <c r="L87" s="453" t="s">
        <v>72</v>
      </c>
      <c r="M87" s="629">
        <v>547741991.11000001</v>
      </c>
    </row>
    <row r="88" spans="4:13">
      <c r="D88" s="453" t="s">
        <v>465</v>
      </c>
      <c r="E88" s="600">
        <f>65341818795.93+3605747760.26</f>
        <v>68947566556.190002</v>
      </c>
      <c r="G88" s="453" t="s">
        <v>280</v>
      </c>
      <c r="H88" s="631">
        <v>0</v>
      </c>
      <c r="K88" s="619">
        <v>19</v>
      </c>
      <c r="L88" s="453" t="s">
        <v>128</v>
      </c>
      <c r="M88" s="630"/>
    </row>
    <row r="89" spans="4:13">
      <c r="D89" s="453" t="s">
        <v>58</v>
      </c>
      <c r="E89" s="600">
        <v>1033424731.5</v>
      </c>
      <c r="G89" s="453" t="s">
        <v>281</v>
      </c>
      <c r="H89" s="631">
        <v>0</v>
      </c>
      <c r="K89" s="619">
        <v>17</v>
      </c>
      <c r="L89" s="453" t="s">
        <v>67</v>
      </c>
      <c r="M89" s="629">
        <v>563954016.3400116</v>
      </c>
    </row>
    <row r="90" spans="4:13">
      <c r="D90" s="453" t="s">
        <v>59</v>
      </c>
      <c r="E90" s="600">
        <v>3317364258.3899999</v>
      </c>
      <c r="G90" s="453" t="s">
        <v>269</v>
      </c>
      <c r="H90" s="601">
        <f>SUM(H73:H89)</f>
        <v>73046680655.610001</v>
      </c>
      <c r="K90" s="619">
        <v>18</v>
      </c>
      <c r="L90" s="453" t="s">
        <v>66</v>
      </c>
      <c r="M90" s="630"/>
    </row>
    <row r="91" spans="4:13">
      <c r="D91" s="453" t="s">
        <v>60</v>
      </c>
      <c r="E91" s="600">
        <v>475264527.18000001</v>
      </c>
      <c r="K91" s="619">
        <v>20</v>
      </c>
      <c r="L91" s="453" t="s">
        <v>612</v>
      </c>
      <c r="M91" s="630"/>
    </row>
    <row r="92" spans="4:13">
      <c r="D92" s="453" t="s">
        <v>89</v>
      </c>
      <c r="E92" s="641">
        <v>0</v>
      </c>
      <c r="G92" s="454" t="s">
        <v>894</v>
      </c>
      <c r="H92" s="454" t="str">
        <f>+O6</f>
        <v>Ene - Nov. 2022</v>
      </c>
      <c r="K92" s="619">
        <v>21</v>
      </c>
      <c r="L92" s="453" t="s">
        <v>127</v>
      </c>
      <c r="M92" s="629">
        <v>116379698.90000001</v>
      </c>
    </row>
    <row r="93" spans="4:13" ht="63">
      <c r="D93" s="453" t="s">
        <v>442</v>
      </c>
      <c r="E93" s="641">
        <v>0</v>
      </c>
      <c r="G93" s="453" t="s">
        <v>606</v>
      </c>
      <c r="H93" s="600">
        <v>6880267928.79</v>
      </c>
      <c r="K93" s="619">
        <v>22</v>
      </c>
      <c r="L93" s="453" t="s">
        <v>73</v>
      </c>
      <c r="M93" s="630"/>
    </row>
    <row r="94" spans="4:13">
      <c r="D94" s="453" t="s">
        <v>7</v>
      </c>
      <c r="E94" s="601">
        <f>SUM(E88:E93)</f>
        <v>73773620073.259995</v>
      </c>
      <c r="G94" s="453" t="s">
        <v>60</v>
      </c>
      <c r="H94" s="600">
        <v>299387633.44</v>
      </c>
      <c r="K94" s="619">
        <v>23</v>
      </c>
      <c r="L94" s="453" t="s">
        <v>298</v>
      </c>
      <c r="M94" s="630"/>
    </row>
    <row r="95" spans="4:13">
      <c r="G95" s="453" t="s">
        <v>607</v>
      </c>
      <c r="H95" s="600">
        <v>5425877.3799999999</v>
      </c>
      <c r="K95" s="619">
        <v>24</v>
      </c>
      <c r="L95" s="453" t="s">
        <v>99</v>
      </c>
      <c r="M95" s="630"/>
    </row>
    <row r="96" spans="4:13">
      <c r="G96" s="453" t="s">
        <v>7</v>
      </c>
      <c r="H96" s="601">
        <f>SUM(H93:H95)</f>
        <v>7185081439.6099997</v>
      </c>
      <c r="K96" s="619">
        <v>25</v>
      </c>
      <c r="L96" s="453" t="s">
        <v>74</v>
      </c>
      <c r="M96" s="630"/>
    </row>
    <row r="97" spans="2:13">
      <c r="K97" s="619">
        <v>26</v>
      </c>
      <c r="L97" s="453" t="s">
        <v>75</v>
      </c>
      <c r="M97" s="630"/>
    </row>
    <row r="98" spans="2:13">
      <c r="K98" s="619">
        <v>27</v>
      </c>
      <c r="L98" s="453" t="s">
        <v>98</v>
      </c>
      <c r="M98" s="630"/>
    </row>
    <row r="99" spans="2:13">
      <c r="G99" s="603"/>
      <c r="K99" s="619">
        <v>28</v>
      </c>
      <c r="L99" s="453" t="s">
        <v>97</v>
      </c>
      <c r="M99" s="630"/>
    </row>
    <row r="100" spans="2:13">
      <c r="K100" s="619">
        <v>29</v>
      </c>
      <c r="L100" s="453" t="s">
        <v>76</v>
      </c>
      <c r="M100" s="630"/>
    </row>
    <row r="101" spans="2:13">
      <c r="K101" s="619" t="s">
        <v>1</v>
      </c>
      <c r="L101" s="453" t="s">
        <v>1</v>
      </c>
      <c r="M101" s="601">
        <f>SUM(M72:M100)</f>
        <v>69980991287.690002</v>
      </c>
    </row>
    <row r="102" spans="2:13">
      <c r="L102" s="603"/>
    </row>
    <row r="103" spans="2:13">
      <c r="J103" s="602"/>
    </row>
    <row r="105" spans="2:13">
      <c r="B105" s="423" t="s">
        <v>900</v>
      </c>
    </row>
  </sheetData>
  <mergeCells count="29">
    <mergeCell ref="K70:M70"/>
    <mergeCell ref="A1:N1"/>
    <mergeCell ref="I50:M50"/>
    <mergeCell ref="A24:E24"/>
    <mergeCell ref="A35:E35"/>
    <mergeCell ref="A41:D41"/>
    <mergeCell ref="H9:M9"/>
    <mergeCell ref="A42:B42"/>
    <mergeCell ref="C42:D42"/>
    <mergeCell ref="H10:H11"/>
    <mergeCell ref="I10:J10"/>
    <mergeCell ref="A32:B32"/>
    <mergeCell ref="A6:A7"/>
    <mergeCell ref="A9:B9"/>
    <mergeCell ref="C9:D9"/>
    <mergeCell ref="E9:F9"/>
    <mergeCell ref="A16:B16"/>
    <mergeCell ref="C16:D16"/>
    <mergeCell ref="J53:J61"/>
    <mergeCell ref="I53:I61"/>
    <mergeCell ref="A55:B55"/>
    <mergeCell ref="J51:J52"/>
    <mergeCell ref="A64:B64"/>
    <mergeCell ref="A48:B48"/>
    <mergeCell ref="D49:D50"/>
    <mergeCell ref="D48:G48"/>
    <mergeCell ref="I51:I52"/>
    <mergeCell ref="I48:M48"/>
    <mergeCell ref="I49:M49"/>
  </mergeCells>
  <conditionalFormatting sqref="C10:C13 E10:E11">
    <cfRule type="cellIs" dxfId="197" priority="151" operator="equal">
      <formula>0</formula>
    </cfRule>
  </conditionalFormatting>
  <conditionalFormatting sqref="A10:A13">
    <cfRule type="cellIs" dxfId="196" priority="150" operator="equal">
      <formula>0</formula>
    </cfRule>
  </conditionalFormatting>
  <conditionalFormatting sqref="B61 C43:C44">
    <cfRule type="cellIs" dxfId="195" priority="153" operator="equal">
      <formula>0</formula>
    </cfRule>
  </conditionalFormatting>
  <conditionalFormatting sqref="P8:P9">
    <cfRule type="cellIs" dxfId="194" priority="147" operator="equal">
      <formula>0</formula>
    </cfRule>
  </conditionalFormatting>
  <conditionalFormatting sqref="J18:J27">
    <cfRule type="cellIs" dxfId="193" priority="146" operator="equal">
      <formula>0</formula>
    </cfRule>
  </conditionalFormatting>
  <conditionalFormatting sqref="J32:J40">
    <cfRule type="cellIs" dxfId="192" priority="144" operator="equal">
      <formula>0</formula>
    </cfRule>
  </conditionalFormatting>
  <conditionalFormatting sqref="P5:P6">
    <cfRule type="cellIs" dxfId="191" priority="131" operator="equal">
      <formula>0</formula>
    </cfRule>
  </conditionalFormatting>
  <conditionalFormatting sqref="B58">
    <cfRule type="cellIs" dxfId="190" priority="114" operator="equal">
      <formula>0</formula>
    </cfRule>
  </conditionalFormatting>
  <conditionalFormatting sqref="B60">
    <cfRule type="cellIs" dxfId="189" priority="112" operator="equal">
      <formula>0</formula>
    </cfRule>
  </conditionalFormatting>
  <conditionalFormatting sqref="B68:B70">
    <cfRule type="cellIs" dxfId="188" priority="71" operator="equal">
      <formula>0</formula>
    </cfRule>
  </conditionalFormatting>
  <conditionalFormatting sqref="B7:C7">
    <cfRule type="cellIs" dxfId="187" priority="51" operator="equal">
      <formula>0</formula>
    </cfRule>
  </conditionalFormatting>
  <conditionalFormatting sqref="B43:B44">
    <cfRule type="cellIs" dxfId="186" priority="50" operator="equal">
      <formula>0</formula>
    </cfRule>
  </conditionalFormatting>
  <conditionalFormatting sqref="D43:D44">
    <cfRule type="cellIs" dxfId="185" priority="49" operator="equal">
      <formula>0</formula>
    </cfRule>
  </conditionalFormatting>
  <conditionalFormatting sqref="B53">
    <cfRule type="cellIs" dxfId="184" priority="48" operator="equal">
      <formula>0</formula>
    </cfRule>
  </conditionalFormatting>
  <conditionalFormatting sqref="B49:B51">
    <cfRule type="cellIs" dxfId="183" priority="47" operator="equal">
      <formula>0</formula>
    </cfRule>
  </conditionalFormatting>
  <conditionalFormatting sqref="B56">
    <cfRule type="cellIs" dxfId="182" priority="46" operator="equal">
      <formula>0</formula>
    </cfRule>
  </conditionalFormatting>
  <conditionalFormatting sqref="B57">
    <cfRule type="cellIs" dxfId="181" priority="45" operator="equal">
      <formula>0</formula>
    </cfRule>
  </conditionalFormatting>
  <conditionalFormatting sqref="B59">
    <cfRule type="cellIs" dxfId="180" priority="44" operator="equal">
      <formula>0</formula>
    </cfRule>
  </conditionalFormatting>
  <conditionalFormatting sqref="B65:B67">
    <cfRule type="cellIs" dxfId="179" priority="43" operator="equal">
      <formula>0</formula>
    </cfRule>
  </conditionalFormatting>
  <conditionalFormatting sqref="B33">
    <cfRule type="cellIs" dxfId="178" priority="33" operator="equal">
      <formula>0</formula>
    </cfRule>
  </conditionalFormatting>
  <conditionalFormatting sqref="B26:B28">
    <cfRule type="cellIs" dxfId="177" priority="25" operator="equal">
      <formula>0</formula>
    </cfRule>
  </conditionalFormatting>
  <conditionalFormatting sqref="B37:B38">
    <cfRule type="cellIs" dxfId="176" priority="24" operator="equal">
      <formula>0</formula>
    </cfRule>
  </conditionalFormatting>
  <conditionalFormatting sqref="K18:K27">
    <cfRule type="cellIs" dxfId="175" priority="20" operator="equal">
      <formula>0</formula>
    </cfRule>
  </conditionalFormatting>
  <conditionalFormatting sqref="K32:K40">
    <cfRule type="cellIs" dxfId="174" priority="19" operator="equal">
      <formula>0</formula>
    </cfRule>
  </conditionalFormatting>
  <conditionalFormatting sqref="B10:B12">
    <cfRule type="cellIs" dxfId="173" priority="18" operator="equal">
      <formula>0</formula>
    </cfRule>
  </conditionalFormatting>
  <conditionalFormatting sqref="D10:D13">
    <cfRule type="cellIs" dxfId="172" priority="17" operator="equal">
      <formula>0</formula>
    </cfRule>
  </conditionalFormatting>
  <conditionalFormatting sqref="F10:F11">
    <cfRule type="cellIs" dxfId="171" priority="16" operator="equal">
      <formula>0</formula>
    </cfRule>
  </conditionalFormatting>
  <conditionalFormatting sqref="C26:C28">
    <cfRule type="cellIs" dxfId="170" priority="13" operator="equal">
      <formula>0</formula>
    </cfRule>
  </conditionalFormatting>
  <conditionalFormatting sqref="D26:E28">
    <cfRule type="cellIs" dxfId="169" priority="12" operator="equal">
      <formula>0</formula>
    </cfRule>
  </conditionalFormatting>
  <conditionalFormatting sqref="C37:C38">
    <cfRule type="cellIs" dxfId="168" priority="11" operator="equal">
      <formula>0</formula>
    </cfRule>
  </conditionalFormatting>
  <conditionalFormatting sqref="D37:E38">
    <cfRule type="cellIs" dxfId="167" priority="10" operator="equal">
      <formula>0</formula>
    </cfRule>
  </conditionalFormatting>
  <conditionalFormatting sqref="F66">
    <cfRule type="cellIs" dxfId="166" priority="9" operator="equal">
      <formula>0</formula>
    </cfRule>
  </conditionalFormatting>
  <conditionalFormatting sqref="F51:G65">
    <cfRule type="cellIs" dxfId="165" priority="7" operator="equal">
      <formula>0</formula>
    </cfRule>
  </conditionalFormatting>
  <conditionalFormatting sqref="G51:G65">
    <cfRule type="cellIs" dxfId="164" priority="8" operator="equal">
      <formula>0</formula>
    </cfRule>
  </conditionalFormatting>
  <conditionalFormatting sqref="L53:M61">
    <cfRule type="cellIs" dxfId="163" priority="6" operator="equal">
      <formula>0</formula>
    </cfRule>
  </conditionalFormatting>
  <conditionalFormatting sqref="I12:M12">
    <cfRule type="cellIs" dxfId="162" priority="5" operator="equal">
      <formula>0</formula>
    </cfRule>
  </conditionalFormatting>
  <conditionalFormatting sqref="E88:E93">
    <cfRule type="cellIs" dxfId="161" priority="4" operator="equal">
      <formula>0</formula>
    </cfRule>
  </conditionalFormatting>
  <conditionalFormatting sqref="H12">
    <cfRule type="cellIs" dxfId="160" priority="3" operator="equal">
      <formula>0</formula>
    </cfRule>
  </conditionalFormatting>
  <conditionalFormatting sqref="E75">
    <cfRule type="cellIs" dxfId="159" priority="2" operator="equal">
      <formula>0</formula>
    </cfRule>
  </conditionalFormatting>
  <pageMargins left="0.7" right="0.7" top="0.75" bottom="0.75" header="0.3" footer="0.3"/>
  <pageSetup paperSize="17" scale="19" orientation="landscape"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9">
    <tabColor theme="6" tint="-0.499984740745262"/>
    <pageSetUpPr fitToPage="1"/>
  </sheetPr>
  <dimension ref="A1"/>
  <sheetViews>
    <sheetView showGridLines="0" tabSelected="1" view="pageBreakPreview" zoomScaleNormal="100" zoomScaleSheetLayoutView="100" workbookViewId="0">
      <selection activeCell="O30" sqref="O30"/>
    </sheetView>
  </sheetViews>
  <sheetFormatPr baseColWidth="10" defaultColWidth="11.42578125" defaultRowHeight="15"/>
  <cols>
    <col min="1" max="6" width="11.42578125" style="41"/>
    <col min="7" max="7" width="8.85546875" style="41" customWidth="1"/>
    <col min="8" max="16384" width="11.42578125" style="41"/>
  </cols>
  <sheetData/>
  <pageMargins left="0.7" right="0.7" top="0.75" bottom="0.75" header="0.3" footer="0.3"/>
  <pageSetup scale="90" orientation="landscape"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5">
    <tabColor theme="6" tint="-0.499984740745262"/>
    <pageSetUpPr fitToPage="1"/>
  </sheetPr>
  <dimension ref="D11"/>
  <sheetViews>
    <sheetView showGridLines="0" view="pageBreakPreview" zoomScale="70" zoomScaleNormal="100" zoomScaleSheetLayoutView="70" workbookViewId="0">
      <selection activeCell="U28" sqref="U28:U29"/>
    </sheetView>
  </sheetViews>
  <sheetFormatPr baseColWidth="10" defaultColWidth="11.42578125" defaultRowHeight="15"/>
  <cols>
    <col min="1" max="6" width="11.42578125" style="41"/>
    <col min="7" max="7" width="9.42578125" style="41" customWidth="1"/>
    <col min="8" max="16384" width="11.42578125" style="41"/>
  </cols>
  <sheetData>
    <row r="11" spans="4:4" ht="61.5">
      <c r="D11" s="145"/>
    </row>
  </sheetData>
  <pageMargins left="0.7" right="0.7" top="0.75" bottom="0.75" header="0.3" footer="0.3"/>
  <pageSetup scale="67" orientation="landscape" r:id="rId1"/>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6">
    <tabColor theme="6" tint="-0.499984740745262"/>
  </sheetPr>
  <dimension ref="A3:Q46"/>
  <sheetViews>
    <sheetView showGridLines="0" view="pageBreakPreview" topLeftCell="A4" zoomScale="70" zoomScaleNormal="100" zoomScaleSheetLayoutView="70" workbookViewId="0">
      <selection activeCell="T37" sqref="T37"/>
    </sheetView>
  </sheetViews>
  <sheetFormatPr baseColWidth="10" defaultColWidth="11.42578125" defaultRowHeight="14.25"/>
  <cols>
    <col min="1" max="6" width="11.42578125" style="712"/>
    <col min="7" max="7" width="9.42578125" style="712" customWidth="1"/>
    <col min="8" max="11" width="11.42578125" style="712"/>
    <col min="12" max="12" width="19.28515625" style="712" customWidth="1"/>
    <col min="13" max="13" width="11.42578125" style="712"/>
    <col min="14" max="14" width="30.140625" style="712" customWidth="1"/>
    <col min="15" max="16384" width="11.42578125" style="712"/>
  </cols>
  <sheetData>
    <row r="3" spans="1:15" ht="25.5" customHeight="1"/>
    <row r="4" spans="1:15" ht="24" customHeight="1"/>
    <row r="5" spans="1:15" ht="22.5" customHeight="1">
      <c r="A5" s="2134" t="s">
        <v>1203</v>
      </c>
      <c r="B5" s="2134"/>
      <c r="C5" s="2134"/>
      <c r="D5" s="2134"/>
      <c r="E5" s="2134"/>
      <c r="F5" s="2134"/>
      <c r="G5" s="2134"/>
      <c r="H5" s="2134"/>
      <c r="I5" s="2134"/>
      <c r="J5" s="2134"/>
      <c r="K5" s="2134"/>
      <c r="L5" s="2134"/>
      <c r="M5" s="2134"/>
      <c r="N5" s="2134"/>
      <c r="O5" s="2134"/>
    </row>
    <row r="6" spans="1:15" ht="17.25" customHeight="1">
      <c r="A6" s="2134"/>
      <c r="B6" s="2134"/>
      <c r="C6" s="2134"/>
      <c r="D6" s="2134"/>
      <c r="E6" s="2134"/>
      <c r="F6" s="2134"/>
      <c r="G6" s="2134"/>
      <c r="H6" s="2134"/>
      <c r="I6" s="2134"/>
      <c r="J6" s="2134"/>
      <c r="K6" s="2134"/>
      <c r="L6" s="2134"/>
      <c r="M6" s="2134"/>
      <c r="N6" s="2134"/>
      <c r="O6" s="2134"/>
    </row>
    <row r="7" spans="1:15" ht="14.25" customHeight="1">
      <c r="A7" s="2134"/>
      <c r="B7" s="2134"/>
      <c r="C7" s="2134"/>
      <c r="D7" s="2134"/>
      <c r="E7" s="2134"/>
      <c r="F7" s="2134"/>
      <c r="G7" s="2134"/>
      <c r="H7" s="2134"/>
      <c r="I7" s="2134"/>
      <c r="J7" s="2134"/>
      <c r="K7" s="2134"/>
      <c r="L7" s="2134"/>
      <c r="M7" s="2134"/>
      <c r="N7" s="2134"/>
      <c r="O7" s="2134"/>
    </row>
    <row r="8" spans="1:15" ht="14.25" customHeight="1">
      <c r="A8" s="2134"/>
      <c r="B8" s="2134"/>
      <c r="C8" s="2134"/>
      <c r="D8" s="2134"/>
      <c r="E8" s="2134"/>
      <c r="F8" s="2134"/>
      <c r="G8" s="2134"/>
      <c r="H8" s="2134"/>
      <c r="I8" s="2134"/>
      <c r="J8" s="2134"/>
      <c r="K8" s="2134"/>
      <c r="L8" s="2134"/>
      <c r="M8" s="2134"/>
      <c r="N8" s="2134"/>
      <c r="O8" s="2134"/>
    </row>
    <row r="9" spans="1:15" ht="14.25" customHeight="1">
      <c r="A9" s="2134"/>
      <c r="B9" s="2134"/>
      <c r="C9" s="2134"/>
      <c r="D9" s="2134"/>
      <c r="E9" s="2134"/>
      <c r="F9" s="2134"/>
      <c r="G9" s="2134"/>
      <c r="H9" s="2134"/>
      <c r="I9" s="2134"/>
      <c r="J9" s="2134"/>
      <c r="K9" s="2134"/>
      <c r="L9" s="2134"/>
      <c r="M9" s="2134"/>
      <c r="N9" s="2134"/>
      <c r="O9" s="2134"/>
    </row>
    <row r="10" spans="1:15" ht="14.25" customHeight="1">
      <c r="A10" s="2134"/>
      <c r="B10" s="2134"/>
      <c r="C10" s="2134"/>
      <c r="D10" s="2134"/>
      <c r="E10" s="2134"/>
      <c r="F10" s="2134"/>
      <c r="G10" s="2134"/>
      <c r="H10" s="2134"/>
      <c r="I10" s="2134"/>
      <c r="J10" s="2134"/>
      <c r="K10" s="2134"/>
      <c r="L10" s="2134"/>
      <c r="M10" s="2134"/>
      <c r="N10" s="2134"/>
      <c r="O10" s="2134"/>
    </row>
    <row r="11" spans="1:15" ht="14.25" customHeight="1">
      <c r="A11" s="2134"/>
      <c r="B11" s="2134"/>
      <c r="C11" s="2134"/>
      <c r="D11" s="2134"/>
      <c r="E11" s="2134"/>
      <c r="F11" s="2134"/>
      <c r="G11" s="2134"/>
      <c r="H11" s="2134"/>
      <c r="I11" s="2134"/>
      <c r="J11" s="2134"/>
      <c r="K11" s="2134"/>
      <c r="L11" s="2134"/>
      <c r="M11" s="2134"/>
      <c r="N11" s="2134"/>
      <c r="O11" s="2134"/>
    </row>
    <row r="12" spans="1:15" ht="14.25" customHeight="1">
      <c r="A12" s="2134"/>
      <c r="B12" s="2134"/>
      <c r="C12" s="2134"/>
      <c r="D12" s="2134"/>
      <c r="E12" s="2134"/>
      <c r="F12" s="2134"/>
      <c r="G12" s="2134"/>
      <c r="H12" s="2134"/>
      <c r="I12" s="2134"/>
      <c r="J12" s="2134"/>
      <c r="K12" s="2134"/>
      <c r="L12" s="2134"/>
      <c r="M12" s="2134"/>
      <c r="N12" s="2134"/>
      <c r="O12" s="2134"/>
    </row>
    <row r="13" spans="1:15" ht="14.25" customHeight="1">
      <c r="A13" s="2134"/>
      <c r="B13" s="2134"/>
      <c r="C13" s="2134"/>
      <c r="D13" s="2134"/>
      <c r="E13" s="2134"/>
      <c r="F13" s="2134"/>
      <c r="G13" s="2134"/>
      <c r="H13" s="2134"/>
      <c r="I13" s="2134"/>
      <c r="J13" s="2134"/>
      <c r="K13" s="2134"/>
      <c r="L13" s="2134"/>
      <c r="M13" s="2134"/>
      <c r="N13" s="2134"/>
      <c r="O13" s="2134"/>
    </row>
    <row r="14" spans="1:15" ht="14.25" customHeight="1">
      <c r="A14" s="2134"/>
      <c r="B14" s="2134"/>
      <c r="C14" s="2134"/>
      <c r="D14" s="2134"/>
      <c r="E14" s="2134"/>
      <c r="F14" s="2134"/>
      <c r="G14" s="2134"/>
      <c r="H14" s="2134"/>
      <c r="I14" s="2134"/>
      <c r="J14" s="2134"/>
      <c r="K14" s="2134"/>
      <c r="L14" s="2134"/>
      <c r="M14" s="2134"/>
      <c r="N14" s="2134"/>
      <c r="O14" s="2134"/>
    </row>
    <row r="15" spans="1:15" ht="14.25" customHeight="1">
      <c r="A15" s="2134"/>
      <c r="B15" s="2134"/>
      <c r="C15" s="2134"/>
      <c r="D15" s="2134"/>
      <c r="E15" s="2134"/>
      <c r="F15" s="2134"/>
      <c r="G15" s="2134"/>
      <c r="H15" s="2134"/>
      <c r="I15" s="2134"/>
      <c r="J15" s="2134"/>
      <c r="K15" s="2134"/>
      <c r="L15" s="2134"/>
      <c r="M15" s="2134"/>
      <c r="N15" s="2134"/>
      <c r="O15" s="2134"/>
    </row>
    <row r="16" spans="1:15" ht="14.25" customHeight="1">
      <c r="A16" s="2134"/>
      <c r="B16" s="2134"/>
      <c r="C16" s="2134"/>
      <c r="D16" s="2134"/>
      <c r="E16" s="2134"/>
      <c r="F16" s="2134"/>
      <c r="G16" s="2134"/>
      <c r="H16" s="2134"/>
      <c r="I16" s="2134"/>
      <c r="J16" s="2134"/>
      <c r="K16" s="2134"/>
      <c r="L16" s="2134"/>
      <c r="M16" s="2134"/>
      <c r="N16" s="2134"/>
      <c r="O16" s="2134"/>
    </row>
    <row r="17" spans="1:17" ht="14.25" customHeight="1">
      <c r="A17" s="2134"/>
      <c r="B17" s="2134"/>
      <c r="C17" s="2134"/>
      <c r="D17" s="2134"/>
      <c r="E17" s="2134"/>
      <c r="F17" s="2134"/>
      <c r="G17" s="2134"/>
      <c r="H17" s="2134"/>
      <c r="I17" s="2134"/>
      <c r="J17" s="2134"/>
      <c r="K17" s="2134"/>
      <c r="L17" s="2134"/>
      <c r="M17" s="2134"/>
      <c r="N17" s="2134"/>
      <c r="O17" s="2134"/>
    </row>
    <row r="18" spans="1:17" ht="14.25" customHeight="1">
      <c r="A18" s="2134"/>
      <c r="B18" s="2134"/>
      <c r="C18" s="2134"/>
      <c r="D18" s="2134"/>
      <c r="E18" s="2134"/>
      <c r="F18" s="2134"/>
      <c r="G18" s="2134"/>
      <c r="H18" s="2134"/>
      <c r="I18" s="2134"/>
      <c r="J18" s="2134"/>
      <c r="K18" s="2134"/>
      <c r="L18" s="2134"/>
      <c r="M18" s="2134"/>
      <c r="N18" s="2134"/>
      <c r="O18" s="2134"/>
    </row>
    <row r="19" spans="1:17" ht="14.25" customHeight="1">
      <c r="A19" s="2134"/>
      <c r="B19" s="2134"/>
      <c r="C19" s="2134"/>
      <c r="D19" s="2134"/>
      <c r="E19" s="2134"/>
      <c r="F19" s="2134"/>
      <c r="G19" s="2134"/>
      <c r="H19" s="2134"/>
      <c r="I19" s="2134"/>
      <c r="J19" s="2134"/>
      <c r="K19" s="2134"/>
      <c r="L19" s="2134"/>
      <c r="M19" s="2134"/>
      <c r="N19" s="2134"/>
      <c r="O19" s="2134"/>
    </row>
    <row r="20" spans="1:17" ht="14.25" customHeight="1">
      <c r="A20" s="2134"/>
      <c r="B20" s="2134"/>
      <c r="C20" s="2134"/>
      <c r="D20" s="2134"/>
      <c r="E20" s="2134"/>
      <c r="F20" s="2134"/>
      <c r="G20" s="2134"/>
      <c r="H20" s="2134"/>
      <c r="I20" s="2134"/>
      <c r="J20" s="2134"/>
      <c r="K20" s="2134"/>
      <c r="L20" s="2134"/>
      <c r="M20" s="2134"/>
      <c r="N20" s="2134"/>
      <c r="O20" s="2134"/>
      <c r="Q20" s="849"/>
    </row>
    <row r="21" spans="1:17" ht="14.25" customHeight="1">
      <c r="A21" s="2134"/>
      <c r="B21" s="2134"/>
      <c r="C21" s="2134"/>
      <c r="D21" s="2134"/>
      <c r="E21" s="2134"/>
      <c r="F21" s="2134"/>
      <c r="G21" s="2134"/>
      <c r="H21" s="2134"/>
      <c r="I21" s="2134"/>
      <c r="J21" s="2134"/>
      <c r="K21" s="2134"/>
      <c r="L21" s="2134"/>
      <c r="M21" s="2134"/>
      <c r="N21" s="2134"/>
      <c r="O21" s="2134"/>
      <c r="Q21" s="849"/>
    </row>
    <row r="22" spans="1:17" ht="14.25" customHeight="1">
      <c r="A22" s="2134"/>
      <c r="B22" s="2134"/>
      <c r="C22" s="2134"/>
      <c r="D22" s="2134"/>
      <c r="E22" s="2134"/>
      <c r="F22" s="2134"/>
      <c r="G22" s="2134"/>
      <c r="H22" s="2134"/>
      <c r="I22" s="2134"/>
      <c r="J22" s="2134"/>
      <c r="K22" s="2134"/>
      <c r="L22" s="2134"/>
      <c r="M22" s="2134"/>
      <c r="N22" s="2134"/>
      <c r="O22" s="2134"/>
      <c r="Q22" s="849"/>
    </row>
    <row r="23" spans="1:17" ht="14.25" customHeight="1">
      <c r="A23" s="2134"/>
      <c r="B23" s="2134"/>
      <c r="C23" s="2134"/>
      <c r="D23" s="2134"/>
      <c r="E23" s="2134"/>
      <c r="F23" s="2134"/>
      <c r="G23" s="2134"/>
      <c r="H23" s="2134"/>
      <c r="I23" s="2134"/>
      <c r="J23" s="2134"/>
      <c r="K23" s="2134"/>
      <c r="L23" s="2134"/>
      <c r="M23" s="2134"/>
      <c r="N23" s="2134"/>
      <c r="O23" s="2134"/>
    </row>
    <row r="24" spans="1:17" ht="14.25" customHeight="1">
      <c r="A24" s="2134"/>
      <c r="B24" s="2134"/>
      <c r="C24" s="2134"/>
      <c r="D24" s="2134"/>
      <c r="E24" s="2134"/>
      <c r="F24" s="2134"/>
      <c r="G24" s="2134"/>
      <c r="H24" s="2134"/>
      <c r="I24" s="2134"/>
      <c r="J24" s="2134"/>
      <c r="K24" s="2134"/>
      <c r="L24" s="2134"/>
      <c r="M24" s="2134"/>
      <c r="N24" s="2134"/>
      <c r="O24" s="2134"/>
    </row>
    <row r="25" spans="1:17" ht="14.25" customHeight="1">
      <c r="A25" s="2134"/>
      <c r="B25" s="2134"/>
      <c r="C25" s="2134"/>
      <c r="D25" s="2134"/>
      <c r="E25" s="2134"/>
      <c r="F25" s="2134"/>
      <c r="G25" s="2134"/>
      <c r="H25" s="2134"/>
      <c r="I25" s="2134"/>
      <c r="J25" s="2134"/>
      <c r="K25" s="2134"/>
      <c r="L25" s="2134"/>
      <c r="M25" s="2134"/>
      <c r="N25" s="2134"/>
      <c r="O25" s="2134"/>
    </row>
    <row r="26" spans="1:17" ht="14.25" customHeight="1">
      <c r="A26" s="2134"/>
      <c r="B26" s="2134"/>
      <c r="C26" s="2134"/>
      <c r="D26" s="2134"/>
      <c r="E26" s="2134"/>
      <c r="F26" s="2134"/>
      <c r="G26" s="2134"/>
      <c r="H26" s="2134"/>
      <c r="I26" s="2134"/>
      <c r="J26" s="2134"/>
      <c r="K26" s="2134"/>
      <c r="L26" s="2134"/>
      <c r="M26" s="2134"/>
      <c r="N26" s="2134"/>
      <c r="O26" s="2134"/>
    </row>
    <row r="27" spans="1:17" ht="14.25" customHeight="1">
      <c r="A27" s="2134"/>
      <c r="B27" s="2134"/>
      <c r="C27" s="2134"/>
      <c r="D27" s="2134"/>
      <c r="E27" s="2134"/>
      <c r="F27" s="2134"/>
      <c r="G27" s="2134"/>
      <c r="H27" s="2134"/>
      <c r="I27" s="2134"/>
      <c r="J27" s="2134"/>
      <c r="K27" s="2134"/>
      <c r="L27" s="2134"/>
      <c r="M27" s="2134"/>
      <c r="N27" s="2134"/>
      <c r="O27" s="2134"/>
    </row>
    <row r="28" spans="1:17" ht="14.25" customHeight="1">
      <c r="A28" s="2134"/>
      <c r="B28" s="2134"/>
      <c r="C28" s="2134"/>
      <c r="D28" s="2134"/>
      <c r="E28" s="2134"/>
      <c r="F28" s="2134"/>
      <c r="G28" s="2134"/>
      <c r="H28" s="2134"/>
      <c r="I28" s="2134"/>
      <c r="J28" s="2134"/>
      <c r="K28" s="2134"/>
      <c r="L28" s="2134"/>
      <c r="M28" s="2134"/>
      <c r="N28" s="2134"/>
      <c r="O28" s="2134"/>
    </row>
    <row r="29" spans="1:17" ht="14.25" customHeight="1">
      <c r="A29" s="2134"/>
      <c r="B29" s="2134"/>
      <c r="C29" s="2134"/>
      <c r="D29" s="2134"/>
      <c r="E29" s="2134"/>
      <c r="F29" s="2134"/>
      <c r="G29" s="2134"/>
      <c r="H29" s="2134"/>
      <c r="I29" s="2134"/>
      <c r="J29" s="2134"/>
      <c r="K29" s="2134"/>
      <c r="L29" s="2134"/>
      <c r="M29" s="2134"/>
      <c r="N29" s="2134"/>
      <c r="O29" s="2134"/>
    </row>
    <row r="30" spans="1:17" ht="14.25" customHeight="1">
      <c r="A30" s="2134"/>
      <c r="B30" s="2134"/>
      <c r="C30" s="2134"/>
      <c r="D30" s="2134"/>
      <c r="E30" s="2134"/>
      <c r="F30" s="2134"/>
      <c r="G30" s="2134"/>
      <c r="H30" s="2134"/>
      <c r="I30" s="2134"/>
      <c r="J30" s="2134"/>
      <c r="K30" s="2134"/>
      <c r="L30" s="2134"/>
      <c r="M30" s="2134"/>
      <c r="N30" s="2134"/>
      <c r="O30" s="2134"/>
    </row>
    <row r="31" spans="1:17" ht="14.25" customHeight="1">
      <c r="A31" s="2134"/>
      <c r="B31" s="2134"/>
      <c r="C31" s="2134"/>
      <c r="D31" s="2134"/>
      <c r="E31" s="2134"/>
      <c r="F31" s="2134"/>
      <c r="G31" s="2134"/>
      <c r="H31" s="2134"/>
      <c r="I31" s="2134"/>
      <c r="J31" s="2134"/>
      <c r="K31" s="2134"/>
      <c r="L31" s="2134"/>
      <c r="M31" s="2134"/>
      <c r="N31" s="2134"/>
      <c r="O31" s="2134"/>
    </row>
    <row r="32" spans="1:17" ht="14.25" customHeight="1">
      <c r="A32" s="2134"/>
      <c r="B32" s="2134"/>
      <c r="C32" s="2134"/>
      <c r="D32" s="2134"/>
      <c r="E32" s="2134"/>
      <c r="F32" s="2134"/>
      <c r="G32" s="2134"/>
      <c r="H32" s="2134"/>
      <c r="I32" s="2134"/>
      <c r="J32" s="2134"/>
      <c r="K32" s="2134"/>
      <c r="L32" s="2134"/>
      <c r="M32" s="2134"/>
      <c r="N32" s="2134"/>
      <c r="O32" s="2134"/>
    </row>
    <row r="33" spans="1:17" ht="14.25" customHeight="1">
      <c r="A33" s="2134"/>
      <c r="B33" s="2134"/>
      <c r="C33" s="2134"/>
      <c r="D33" s="2134"/>
      <c r="E33" s="2134"/>
      <c r="F33" s="2134"/>
      <c r="G33" s="2134"/>
      <c r="H33" s="2134"/>
      <c r="I33" s="2134"/>
      <c r="J33" s="2134"/>
      <c r="K33" s="2134"/>
      <c r="L33" s="2134"/>
      <c r="M33" s="2134"/>
      <c r="N33" s="2134"/>
      <c r="O33" s="2134"/>
    </row>
    <row r="34" spans="1:17" ht="14.25" customHeight="1">
      <c r="A34" s="2134"/>
      <c r="B34" s="2134"/>
      <c r="C34" s="2134"/>
      <c r="D34" s="2134"/>
      <c r="E34" s="2134"/>
      <c r="F34" s="2134"/>
      <c r="G34" s="2134"/>
      <c r="H34" s="2134"/>
      <c r="I34" s="2134"/>
      <c r="J34" s="2134"/>
      <c r="K34" s="2134"/>
      <c r="L34" s="2134"/>
      <c r="M34" s="2134"/>
      <c r="N34" s="2134"/>
      <c r="O34" s="2134"/>
    </row>
    <row r="35" spans="1:17" ht="14.25" customHeight="1">
      <c r="A35" s="2134"/>
      <c r="B35" s="2134"/>
      <c r="C35" s="2134"/>
      <c r="D35" s="2134"/>
      <c r="E35" s="2134"/>
      <c r="F35" s="2134"/>
      <c r="G35" s="2134"/>
      <c r="H35" s="2134"/>
      <c r="I35" s="2134"/>
      <c r="J35" s="2134"/>
      <c r="K35" s="2134"/>
      <c r="L35" s="2134"/>
      <c r="M35" s="2134"/>
      <c r="N35" s="2134"/>
      <c r="O35" s="2134"/>
    </row>
    <row r="36" spans="1:17" ht="14.25" customHeight="1">
      <c r="A36" s="2134"/>
      <c r="B36" s="2134"/>
      <c r="C36" s="2134"/>
      <c r="D36" s="2134"/>
      <c r="E36" s="2134"/>
      <c r="F36" s="2134"/>
      <c r="G36" s="2134"/>
      <c r="H36" s="2134"/>
      <c r="I36" s="2134"/>
      <c r="J36" s="2134"/>
      <c r="K36" s="2134"/>
      <c r="L36" s="2134"/>
      <c r="M36" s="2134"/>
      <c r="N36" s="2134"/>
      <c r="O36" s="2134"/>
    </row>
    <row r="37" spans="1:17" ht="14.25" customHeight="1">
      <c r="A37" s="2134"/>
      <c r="B37" s="2134"/>
      <c r="C37" s="2134"/>
      <c r="D37" s="2134"/>
      <c r="E37" s="2134"/>
      <c r="F37" s="2134"/>
      <c r="G37" s="2134"/>
      <c r="H37" s="2134"/>
      <c r="I37" s="2134"/>
      <c r="J37" s="2134"/>
      <c r="K37" s="2134"/>
      <c r="L37" s="2134"/>
      <c r="M37" s="2134"/>
      <c r="N37" s="2134"/>
      <c r="O37" s="2134"/>
    </row>
    <row r="38" spans="1:17" ht="14.25" customHeight="1">
      <c r="A38" s="2134"/>
      <c r="B38" s="2134"/>
      <c r="C38" s="2134"/>
      <c r="D38" s="2134"/>
      <c r="E38" s="2134"/>
      <c r="F38" s="2134"/>
      <c r="G38" s="2134"/>
      <c r="H38" s="2134"/>
      <c r="I38" s="2134"/>
      <c r="J38" s="2134"/>
      <c r="K38" s="2134"/>
      <c r="L38" s="2134"/>
      <c r="M38" s="2134"/>
      <c r="N38" s="2134"/>
      <c r="O38" s="2134"/>
    </row>
    <row r="39" spans="1:17" ht="14.25" customHeight="1">
      <c r="A39" s="2134"/>
      <c r="B39" s="2134"/>
      <c r="C39" s="2134"/>
      <c r="D39" s="2134"/>
      <c r="E39" s="2134"/>
      <c r="F39" s="2134"/>
      <c r="G39" s="2134"/>
      <c r="H39" s="2134"/>
      <c r="I39" s="2134"/>
      <c r="J39" s="2134"/>
      <c r="K39" s="2134"/>
      <c r="L39" s="2134"/>
      <c r="M39" s="2134"/>
      <c r="N39" s="2134"/>
      <c r="O39" s="2134"/>
    </row>
    <row r="40" spans="1:17" ht="14.25" customHeight="1">
      <c r="A40" s="2134"/>
      <c r="B40" s="2134"/>
      <c r="C40" s="2134"/>
      <c r="D40" s="2134"/>
      <c r="E40" s="2134"/>
      <c r="F40" s="2134"/>
      <c r="G40" s="2134"/>
      <c r="H40" s="2134"/>
      <c r="I40" s="2134"/>
      <c r="J40" s="2134"/>
      <c r="K40" s="2134"/>
      <c r="L40" s="2134"/>
      <c r="M40" s="2134"/>
      <c r="N40" s="2134"/>
      <c r="O40" s="2134"/>
    </row>
    <row r="41" spans="1:17" ht="14.25" customHeight="1">
      <c r="A41" s="2134"/>
      <c r="B41" s="2134"/>
      <c r="C41" s="2134"/>
      <c r="D41" s="2134"/>
      <c r="E41" s="2134"/>
      <c r="F41" s="2134"/>
      <c r="G41" s="2134"/>
      <c r="H41" s="2134"/>
      <c r="I41" s="2134"/>
      <c r="J41" s="2134"/>
      <c r="K41" s="2134"/>
      <c r="L41" s="2134"/>
      <c r="M41" s="2134"/>
      <c r="N41" s="2134"/>
      <c r="O41" s="2134"/>
    </row>
    <row r="42" spans="1:17" ht="14.25" customHeight="1">
      <c r="A42" s="2134"/>
      <c r="B42" s="2134"/>
      <c r="C42" s="2134"/>
      <c r="D42" s="2134"/>
      <c r="E42" s="2134"/>
      <c r="F42" s="2134"/>
      <c r="G42" s="2134"/>
      <c r="H42" s="2134"/>
      <c r="I42" s="2134"/>
      <c r="J42" s="2134"/>
      <c r="K42" s="2134"/>
      <c r="L42" s="2134"/>
      <c r="M42" s="2134"/>
      <c r="N42" s="2134"/>
      <c r="O42" s="2134"/>
    </row>
    <row r="43" spans="1:17" ht="14.25" customHeight="1">
      <c r="A43" s="2134"/>
      <c r="B43" s="2134"/>
      <c r="C43" s="2134"/>
      <c r="D43" s="2134"/>
      <c r="E43" s="2134"/>
      <c r="F43" s="2134"/>
      <c r="G43" s="2134"/>
      <c r="H43" s="2134"/>
      <c r="I43" s="2134"/>
      <c r="J43" s="2134"/>
      <c r="K43" s="2134"/>
      <c r="L43" s="2134"/>
      <c r="M43" s="2134"/>
      <c r="N43" s="2134"/>
      <c r="O43" s="2134"/>
    </row>
    <row r="44" spans="1:17" ht="67.5" customHeight="1">
      <c r="A44" s="2134"/>
      <c r="B44" s="2134"/>
      <c r="C44" s="2134"/>
      <c r="D44" s="2134"/>
      <c r="E44" s="2134"/>
      <c r="F44" s="2134"/>
      <c r="G44" s="2134"/>
      <c r="H44" s="2134"/>
      <c r="I44" s="2134"/>
      <c r="J44" s="2134"/>
      <c r="K44" s="2134"/>
      <c r="L44" s="2134"/>
      <c r="M44" s="2134"/>
      <c r="N44" s="2134"/>
      <c r="O44" s="2134"/>
    </row>
    <row r="45" spans="1:17" ht="112.5" customHeight="1">
      <c r="A45" s="2134"/>
      <c r="B45" s="2134"/>
      <c r="C45" s="2134"/>
      <c r="D45" s="2134"/>
      <c r="E45" s="2134"/>
      <c r="F45" s="2134"/>
      <c r="G45" s="2134"/>
      <c r="H45" s="2134"/>
      <c r="I45" s="2134"/>
      <c r="J45" s="2134"/>
      <c r="K45" s="2134"/>
      <c r="L45" s="2134"/>
      <c r="M45" s="2134"/>
      <c r="N45" s="2134"/>
      <c r="O45" s="2134"/>
      <c r="Q45" s="1258"/>
    </row>
    <row r="46" spans="1:17">
      <c r="A46" s="2134"/>
      <c r="B46" s="2134"/>
      <c r="C46" s="2134"/>
      <c r="D46" s="2134"/>
      <c r="E46" s="2134"/>
      <c r="F46" s="2134"/>
      <c r="G46" s="2134"/>
      <c r="H46" s="2134"/>
      <c r="I46" s="2134"/>
      <c r="J46" s="2134"/>
      <c r="K46" s="2134"/>
      <c r="L46" s="2134"/>
      <c r="M46" s="2134"/>
      <c r="N46" s="2134"/>
      <c r="O46" s="2134"/>
    </row>
  </sheetData>
  <mergeCells count="1">
    <mergeCell ref="A5:O46"/>
  </mergeCells>
  <pageMargins left="0.7" right="0.7" top="0.75" bottom="0.75" header="0.3" footer="0.3"/>
  <pageSetup scale="62" orientation="landscape" r:id="rId1"/>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7">
    <tabColor theme="6" tint="-0.499984740745262"/>
  </sheetPr>
  <dimension ref="A3:T34"/>
  <sheetViews>
    <sheetView showGridLines="0" view="pageBreakPreview" zoomScaleNormal="100" zoomScaleSheetLayoutView="100" workbookViewId="0">
      <selection activeCell="N37" sqref="N37"/>
    </sheetView>
  </sheetViews>
  <sheetFormatPr baseColWidth="10" defaultColWidth="11.42578125" defaultRowHeight="15"/>
  <cols>
    <col min="1" max="1" width="13.140625" style="41" customWidth="1"/>
    <col min="2" max="6" width="11.42578125" style="41"/>
    <col min="7" max="7" width="8.85546875" style="41" customWidth="1"/>
    <col min="8" max="10" width="11.42578125" style="41"/>
    <col min="11" max="11" width="11.42578125" style="41" customWidth="1"/>
    <col min="12" max="12" width="11.42578125" style="41"/>
    <col min="13" max="13" width="11.42578125" style="191"/>
    <col min="14" max="14" width="20" style="41" customWidth="1"/>
    <col min="15" max="15" width="17.85546875" style="347" customWidth="1"/>
    <col min="16" max="16" width="17.85546875" style="41" bestFit="1" customWidth="1"/>
    <col min="17" max="16384" width="11.42578125" style="41"/>
  </cols>
  <sheetData>
    <row r="3" spans="1:20">
      <c r="O3" s="607"/>
      <c r="P3" s="608"/>
      <c r="Q3" s="608"/>
      <c r="R3" s="608"/>
      <c r="S3" s="608"/>
      <c r="T3" s="608"/>
    </row>
    <row r="4" spans="1:20">
      <c r="O4" s="608"/>
      <c r="P4" s="608"/>
      <c r="Q4" s="608"/>
      <c r="R4" s="608"/>
      <c r="S4" s="608"/>
      <c r="T4" s="608"/>
    </row>
    <row r="5" spans="1:20" ht="18.75" customHeight="1">
      <c r="O5" s="608"/>
      <c r="P5" s="608"/>
      <c r="Q5" s="608"/>
      <c r="R5" s="608"/>
      <c r="S5" s="608"/>
      <c r="T5" s="608"/>
    </row>
    <row r="6" spans="1:20" ht="15" customHeight="1">
      <c r="A6" s="2224" t="s">
        <v>1180</v>
      </c>
      <c r="B6" s="2224"/>
      <c r="C6" s="2224"/>
      <c r="D6" s="2224"/>
      <c r="E6" s="2224"/>
      <c r="F6" s="2224"/>
      <c r="G6" s="2224"/>
      <c r="H6" s="2224"/>
      <c r="I6" s="2224"/>
      <c r="J6" s="2224"/>
      <c r="K6" s="2224"/>
      <c r="L6" s="2224"/>
      <c r="M6" s="348"/>
      <c r="O6" s="608"/>
      <c r="P6" s="608"/>
      <c r="Q6" s="608"/>
      <c r="R6" s="608"/>
      <c r="S6" s="608"/>
      <c r="T6" s="608"/>
    </row>
    <row r="7" spans="1:20" ht="15" customHeight="1">
      <c r="A7" s="2224"/>
      <c r="B7" s="2224"/>
      <c r="C7" s="2224"/>
      <c r="D7" s="2224"/>
      <c r="E7" s="2224"/>
      <c r="F7" s="2224"/>
      <c r="G7" s="2224"/>
      <c r="H7" s="2224"/>
      <c r="I7" s="2224"/>
      <c r="J7" s="2224"/>
      <c r="K7" s="2224"/>
      <c r="L7" s="2224"/>
      <c r="M7" s="348"/>
      <c r="O7" s="608"/>
      <c r="P7" s="608"/>
      <c r="Q7" s="608"/>
      <c r="R7" s="608"/>
      <c r="S7" s="608"/>
      <c r="T7" s="608"/>
    </row>
    <row r="8" spans="1:20" ht="15" customHeight="1">
      <c r="A8" s="2224"/>
      <c r="B8" s="2224"/>
      <c r="C8" s="2224"/>
      <c r="D8" s="2224"/>
      <c r="E8" s="2224"/>
      <c r="F8" s="2224"/>
      <c r="G8" s="2224"/>
      <c r="H8" s="2224"/>
      <c r="I8" s="2224"/>
      <c r="J8" s="2224"/>
      <c r="K8" s="2224"/>
      <c r="L8" s="2224"/>
      <c r="M8" s="348"/>
      <c r="O8" s="608"/>
      <c r="P8" s="608"/>
      <c r="Q8" s="608"/>
      <c r="R8" s="608"/>
      <c r="S8" s="608"/>
      <c r="T8" s="608"/>
    </row>
    <row r="9" spans="1:20" ht="15" customHeight="1">
      <c r="A9" s="2224"/>
      <c r="B9" s="2224"/>
      <c r="C9" s="2224"/>
      <c r="D9" s="2224"/>
      <c r="E9" s="2224"/>
      <c r="F9" s="2224"/>
      <c r="G9" s="2224"/>
      <c r="H9" s="2224"/>
      <c r="I9" s="2224"/>
      <c r="J9" s="2224"/>
      <c r="K9" s="2224"/>
      <c r="L9" s="2224"/>
      <c r="M9" s="348"/>
      <c r="O9" s="608"/>
      <c r="P9" s="608"/>
      <c r="Q9" s="608"/>
      <c r="R9" s="608"/>
      <c r="S9" s="608"/>
      <c r="T9" s="608"/>
    </row>
    <row r="10" spans="1:20" ht="15" customHeight="1">
      <c r="A10" s="2224"/>
      <c r="B10" s="2224"/>
      <c r="C10" s="2224"/>
      <c r="D10" s="2224"/>
      <c r="E10" s="2224"/>
      <c r="F10" s="2224"/>
      <c r="G10" s="2224"/>
      <c r="H10" s="2224"/>
      <c r="I10" s="2224"/>
      <c r="J10" s="2224"/>
      <c r="K10" s="2224"/>
      <c r="L10" s="2224"/>
      <c r="M10" s="348"/>
      <c r="O10" s="608"/>
      <c r="P10" s="608"/>
      <c r="Q10" s="608"/>
      <c r="R10" s="608"/>
      <c r="S10" s="608"/>
      <c r="T10" s="608"/>
    </row>
    <row r="11" spans="1:20" ht="15" customHeight="1">
      <c r="A11" s="2224"/>
      <c r="B11" s="2224"/>
      <c r="C11" s="2224"/>
      <c r="D11" s="2224"/>
      <c r="E11" s="2224"/>
      <c r="F11" s="2224"/>
      <c r="G11" s="2224"/>
      <c r="H11" s="2224"/>
      <c r="I11" s="2224"/>
      <c r="J11" s="2224"/>
      <c r="K11" s="2224"/>
      <c r="L11" s="2224"/>
      <c r="M11" s="348"/>
      <c r="O11" s="608"/>
      <c r="P11" s="608"/>
      <c r="Q11" s="608"/>
      <c r="R11" s="608"/>
      <c r="S11" s="608"/>
      <c r="T11" s="608"/>
    </row>
    <row r="12" spans="1:20" ht="15" customHeight="1">
      <c r="A12" s="2224"/>
      <c r="B12" s="2224"/>
      <c r="C12" s="2224"/>
      <c r="D12" s="2224"/>
      <c r="E12" s="2224"/>
      <c r="F12" s="2224"/>
      <c r="G12" s="2224"/>
      <c r="H12" s="2224"/>
      <c r="I12" s="2224"/>
      <c r="J12" s="2224"/>
      <c r="K12" s="2224"/>
      <c r="L12" s="2224"/>
      <c r="M12" s="348"/>
      <c r="O12" s="608"/>
      <c r="P12" s="608"/>
      <c r="Q12" s="608"/>
      <c r="R12" s="608"/>
      <c r="S12" s="608"/>
      <c r="T12" s="608"/>
    </row>
    <row r="13" spans="1:20" ht="15" customHeight="1">
      <c r="A13" s="2224"/>
      <c r="B13" s="2224"/>
      <c r="C13" s="2224"/>
      <c r="D13" s="2224"/>
      <c r="E13" s="2224"/>
      <c r="F13" s="2224"/>
      <c r="G13" s="2224"/>
      <c r="H13" s="2224"/>
      <c r="I13" s="2224"/>
      <c r="J13" s="2224"/>
      <c r="K13" s="2224"/>
      <c r="L13" s="2224"/>
      <c r="M13" s="348"/>
      <c r="O13" s="608"/>
      <c r="P13" s="608"/>
      <c r="Q13" s="608"/>
      <c r="R13" s="608"/>
      <c r="S13" s="608"/>
      <c r="T13" s="608"/>
    </row>
    <row r="14" spans="1:20" ht="15" customHeight="1">
      <c r="A14" s="2224"/>
      <c r="B14" s="2224"/>
      <c r="C14" s="2224"/>
      <c r="D14" s="2224"/>
      <c r="E14" s="2224"/>
      <c r="F14" s="2224"/>
      <c r="G14" s="2224"/>
      <c r="H14" s="2224"/>
      <c r="I14" s="2224"/>
      <c r="J14" s="2224"/>
      <c r="K14" s="2224"/>
      <c r="L14" s="2224"/>
      <c r="M14" s="348"/>
      <c r="O14" s="608"/>
      <c r="P14" s="608"/>
      <c r="Q14" s="608"/>
      <c r="R14" s="608"/>
      <c r="S14" s="608"/>
      <c r="T14" s="608"/>
    </row>
    <row r="15" spans="1:20" ht="15" customHeight="1">
      <c r="A15" s="2224"/>
      <c r="B15" s="2224"/>
      <c r="C15" s="2224"/>
      <c r="D15" s="2224"/>
      <c r="E15" s="2224"/>
      <c r="F15" s="2224"/>
      <c r="G15" s="2224"/>
      <c r="H15" s="2224"/>
      <c r="I15" s="2224"/>
      <c r="J15" s="2224"/>
      <c r="K15" s="2224"/>
      <c r="L15" s="2224"/>
      <c r="M15" s="348"/>
      <c r="O15" s="608"/>
      <c r="P15" s="608"/>
      <c r="Q15" s="608"/>
      <c r="R15" s="608"/>
      <c r="S15" s="608"/>
      <c r="T15" s="608"/>
    </row>
    <row r="16" spans="1:20" ht="15" customHeight="1">
      <c r="A16" s="2224"/>
      <c r="B16" s="2224"/>
      <c r="C16" s="2224"/>
      <c r="D16" s="2224"/>
      <c r="E16" s="2224"/>
      <c r="F16" s="2224"/>
      <c r="G16" s="2224"/>
      <c r="H16" s="2224"/>
      <c r="I16" s="2224"/>
      <c r="J16" s="2224"/>
      <c r="K16" s="2224"/>
      <c r="L16" s="2224"/>
      <c r="M16" s="348"/>
      <c r="O16" s="608"/>
      <c r="P16" s="608"/>
      <c r="Q16" s="608"/>
      <c r="R16" s="608"/>
      <c r="S16" s="608"/>
      <c r="T16" s="608"/>
    </row>
    <row r="17" spans="1:20" ht="15" customHeight="1">
      <c r="A17" s="2224"/>
      <c r="B17" s="2224"/>
      <c r="C17" s="2224"/>
      <c r="D17" s="2224"/>
      <c r="E17" s="2224"/>
      <c r="F17" s="2224"/>
      <c r="G17" s="2224"/>
      <c r="H17" s="2224"/>
      <c r="I17" s="2224"/>
      <c r="J17" s="2224"/>
      <c r="K17" s="2224"/>
      <c r="L17" s="2224"/>
      <c r="M17" s="348"/>
      <c r="O17" s="608"/>
      <c r="P17" s="608"/>
      <c r="Q17" s="608"/>
      <c r="R17" s="608"/>
      <c r="S17" s="608"/>
      <c r="T17" s="608"/>
    </row>
    <row r="18" spans="1:20" ht="15" customHeight="1">
      <c r="A18" s="2224"/>
      <c r="B18" s="2224"/>
      <c r="C18" s="2224"/>
      <c r="D18" s="2224"/>
      <c r="E18" s="2224"/>
      <c r="F18" s="2224"/>
      <c r="G18" s="2224"/>
      <c r="H18" s="2224"/>
      <c r="I18" s="2224"/>
      <c r="J18" s="2224"/>
      <c r="K18" s="2224"/>
      <c r="L18" s="2224"/>
      <c r="M18" s="348"/>
      <c r="O18" s="608"/>
      <c r="P18" s="608"/>
      <c r="Q18" s="608"/>
      <c r="R18" s="608"/>
      <c r="S18" s="608"/>
      <c r="T18" s="608"/>
    </row>
    <row r="19" spans="1:20" ht="30.75" customHeight="1">
      <c r="A19" s="2224"/>
      <c r="B19" s="2224"/>
      <c r="C19" s="2224"/>
      <c r="D19" s="2224"/>
      <c r="E19" s="2224"/>
      <c r="F19" s="2224"/>
      <c r="G19" s="2224"/>
      <c r="H19" s="2224"/>
      <c r="I19" s="2224"/>
      <c r="J19" s="2224"/>
      <c r="K19" s="2224"/>
      <c r="L19" s="2224"/>
      <c r="M19" s="348"/>
      <c r="N19" s="507" t="str">
        <f>+' V.2.2.Benef. subsid '!A3</f>
        <v>Tipo de Subsidio</v>
      </c>
      <c r="O19" s="609" t="s">
        <v>1</v>
      </c>
      <c r="P19" s="608"/>
      <c r="Q19" s="608"/>
      <c r="R19" s="608"/>
      <c r="S19" s="608"/>
      <c r="T19" s="608"/>
    </row>
    <row r="20" spans="1:20" ht="15" customHeight="1">
      <c r="A20" s="2224"/>
      <c r="B20" s="2224"/>
      <c r="C20" s="2224"/>
      <c r="D20" s="2224"/>
      <c r="E20" s="2224"/>
      <c r="F20" s="2224"/>
      <c r="G20" s="2224"/>
      <c r="H20" s="2224"/>
      <c r="I20" s="2224"/>
      <c r="J20" s="2224"/>
      <c r="K20" s="2224"/>
      <c r="L20" s="2224"/>
      <c r="M20" s="348"/>
      <c r="N20" s="506" t="str">
        <f>+' V.2.2.Benef. subsid '!A4</f>
        <v>Enfermedad Común</v>
      </c>
      <c r="O20" s="609">
        <f>+' V.2.2.Benef. subsid '!J4</f>
        <v>1008494</v>
      </c>
      <c r="P20" s="609">
        <f>+' V.2.2.Benef. subsid '!H4</f>
        <v>126126</v>
      </c>
    </row>
    <row r="21" spans="1:20" ht="15" customHeight="1">
      <c r="A21" s="2224"/>
      <c r="B21" s="2224"/>
      <c r="C21" s="2224"/>
      <c r="D21" s="2224"/>
      <c r="E21" s="2224"/>
      <c r="F21" s="2224"/>
      <c r="G21" s="2224"/>
      <c r="H21" s="2224"/>
      <c r="I21" s="2224"/>
      <c r="J21" s="2224"/>
      <c r="K21" s="2224"/>
      <c r="L21" s="2224"/>
      <c r="M21" s="348"/>
      <c r="N21" s="506" t="str">
        <f>+' V.2.2.Benef. subsid '!A5</f>
        <v xml:space="preserve">Lactancia </v>
      </c>
      <c r="O21" s="609">
        <f>+' V.2.2.Benef. subsid '!J5</f>
        <v>180898</v>
      </c>
      <c r="P21" s="609">
        <f>+' V.2.2.Benef. subsid '!H5</f>
        <v>24007</v>
      </c>
    </row>
    <row r="22" spans="1:20" ht="15" customHeight="1">
      <c r="A22" s="2224"/>
      <c r="B22" s="2224"/>
      <c r="C22" s="2224"/>
      <c r="D22" s="2224"/>
      <c r="E22" s="2224"/>
      <c r="F22" s="2224"/>
      <c r="G22" s="2224"/>
      <c r="H22" s="2224"/>
      <c r="I22" s="2224"/>
      <c r="J22" s="2224"/>
      <c r="K22" s="2224"/>
      <c r="L22" s="2224"/>
      <c r="M22" s="348"/>
      <c r="N22" s="506" t="str">
        <f>+' V.2.2.Benef. subsid '!A6</f>
        <v>Maternidad</v>
      </c>
      <c r="O22" s="609">
        <f>+' V.2.2.Benef. subsid '!J6</f>
        <v>219887</v>
      </c>
      <c r="P22" s="609">
        <f>+' V.2.2.Benef. subsid '!H6</f>
        <v>27713</v>
      </c>
    </row>
    <row r="23" spans="1:20" ht="15" customHeight="1">
      <c r="A23" s="2224"/>
      <c r="B23" s="2224"/>
      <c r="C23" s="2224"/>
      <c r="D23" s="2224"/>
      <c r="E23" s="2224"/>
      <c r="F23" s="2224"/>
      <c r="G23" s="2224"/>
      <c r="H23" s="2224"/>
      <c r="I23" s="2224"/>
      <c r="J23" s="2224"/>
      <c r="K23" s="2224"/>
      <c r="L23" s="2224"/>
      <c r="M23" s="348"/>
      <c r="N23" s="507" t="str">
        <f>+' V.2.2.Benef. subsid '!A7</f>
        <v>Total</v>
      </c>
      <c r="O23" s="609">
        <f>+' V.2.2.Benef. subsid '!J7</f>
        <v>1409279</v>
      </c>
      <c r="P23" s="191">
        <f>+' V.2.2.Benef. subsid '!H7</f>
        <v>177846</v>
      </c>
    </row>
    <row r="24" spans="1:20" ht="15" customHeight="1">
      <c r="A24" s="2224"/>
      <c r="B24" s="2224"/>
      <c r="C24" s="2224"/>
      <c r="D24" s="2224"/>
      <c r="E24" s="2224"/>
      <c r="F24" s="2224"/>
      <c r="G24" s="2224"/>
      <c r="H24" s="2224"/>
      <c r="I24" s="2224"/>
      <c r="J24" s="2224"/>
      <c r="K24" s="2224"/>
      <c r="L24" s="2224"/>
      <c r="M24" s="348"/>
      <c r="N24" s="110"/>
      <c r="O24" s="239"/>
    </row>
    <row r="25" spans="1:20" ht="15" customHeight="1">
      <c r="A25" s="2224"/>
      <c r="B25" s="2224"/>
      <c r="C25" s="2224"/>
      <c r="D25" s="2224"/>
      <c r="E25" s="2224"/>
      <c r="F25" s="2224"/>
      <c r="G25" s="2224"/>
      <c r="H25" s="2224"/>
      <c r="I25" s="2224"/>
      <c r="J25" s="2224"/>
      <c r="K25" s="2224"/>
      <c r="L25" s="2224"/>
      <c r="M25" s="348"/>
    </row>
    <row r="26" spans="1:20" ht="15" customHeight="1">
      <c r="A26" s="2224"/>
      <c r="B26" s="2224"/>
      <c r="C26" s="2224"/>
      <c r="D26" s="2224"/>
      <c r="E26" s="2224"/>
      <c r="F26" s="2224"/>
      <c r="G26" s="2224"/>
      <c r="H26" s="2224"/>
      <c r="I26" s="2224"/>
      <c r="J26" s="2224"/>
      <c r="K26" s="2224"/>
      <c r="L26" s="2224"/>
      <c r="M26" s="348"/>
      <c r="N26" s="507" t="str">
        <f>+'V.2.3. Monto subsid.'!A3</f>
        <v>Tipo de Subsidio</v>
      </c>
      <c r="O26" s="509" t="str">
        <f>+Tabla44[[#Headers],[2022]]</f>
        <v>2022</v>
      </c>
      <c r="P26" s="509" t="str">
        <f>+'V.2.3. Monto subsid.'!J3</f>
        <v>Total</v>
      </c>
    </row>
    <row r="27" spans="1:20" ht="15" customHeight="1">
      <c r="A27" s="2224"/>
      <c r="B27" s="2224"/>
      <c r="C27" s="2224"/>
      <c r="D27" s="2224"/>
      <c r="E27" s="2224"/>
      <c r="F27" s="2224"/>
      <c r="G27" s="2224"/>
      <c r="H27" s="2224"/>
      <c r="I27" s="2224"/>
      <c r="J27" s="2224"/>
      <c r="K27" s="2224"/>
      <c r="L27" s="2224"/>
      <c r="M27" s="348"/>
      <c r="N27" s="506" t="str">
        <f>+'V.2.3. Monto subsid.'!A4</f>
        <v>Enfermedad Común</v>
      </c>
      <c r="O27" s="1224">
        <f>+'V.2.3. Monto subsid.'!J4</f>
        <v>5709817204.8140526</v>
      </c>
      <c r="P27" s="610">
        <f>+'V.2.3. Monto subsid.'!J4</f>
        <v>5709817204.8140526</v>
      </c>
    </row>
    <row r="28" spans="1:20" ht="15" customHeight="1">
      <c r="A28" s="2224"/>
      <c r="B28" s="2224"/>
      <c r="C28" s="2224"/>
      <c r="D28" s="2224"/>
      <c r="E28" s="2224"/>
      <c r="F28" s="2224"/>
      <c r="G28" s="2224"/>
      <c r="H28" s="2224"/>
      <c r="I28" s="2224"/>
      <c r="J28" s="2224"/>
      <c r="K28" s="2224"/>
      <c r="L28" s="2224"/>
      <c r="M28" s="348"/>
      <c r="N28" s="506" t="str">
        <f>+'V.2.3. Monto subsid.'!A5</f>
        <v xml:space="preserve">Lactancia </v>
      </c>
      <c r="O28" s="1224">
        <f>+'V.2.3. Monto subsid.'!J5</f>
        <v>4389446772.125596</v>
      </c>
      <c r="P28" s="610">
        <f>+'V.2.3. Monto subsid.'!J5</f>
        <v>4389446772.125596</v>
      </c>
    </row>
    <row r="29" spans="1:20" ht="15" customHeight="1">
      <c r="A29" s="2224"/>
      <c r="B29" s="2224"/>
      <c r="C29" s="2224"/>
      <c r="D29" s="2224"/>
      <c r="E29" s="2224"/>
      <c r="F29" s="2224"/>
      <c r="G29" s="2224"/>
      <c r="H29" s="2224"/>
      <c r="I29" s="2224"/>
      <c r="J29" s="2224"/>
      <c r="K29" s="2224"/>
      <c r="L29" s="2224"/>
      <c r="M29" s="348"/>
      <c r="N29" s="506" t="str">
        <f>+'V.2.3. Monto subsid.'!A6</f>
        <v>Maternidad</v>
      </c>
      <c r="O29" s="1224">
        <f>+'V.2.3. Monto subsid.'!J6</f>
        <v>14765768587.372002</v>
      </c>
      <c r="P29" s="610">
        <f>+'V.2.3. Monto subsid.'!J6</f>
        <v>14765768587.372002</v>
      </c>
    </row>
    <row r="30" spans="1:20" ht="18.75">
      <c r="A30" s="2224"/>
      <c r="B30" s="2224"/>
      <c r="C30" s="2224"/>
      <c r="D30" s="2224"/>
      <c r="E30" s="2224"/>
      <c r="F30" s="2224"/>
      <c r="G30" s="2224"/>
      <c r="H30" s="2224"/>
      <c r="I30" s="2224"/>
      <c r="J30" s="2224"/>
      <c r="K30" s="2224"/>
      <c r="L30" s="2224"/>
      <c r="M30" s="348"/>
      <c r="N30" s="507" t="str">
        <f>+'V.2.3. Monto subsid.'!A7</f>
        <v>Total</v>
      </c>
      <c r="O30" s="1224">
        <f>+'V.2.3. Monto subsid.'!J7</f>
        <v>24865032564.311649</v>
      </c>
      <c r="P30" s="610">
        <f>+'V.2.3. Monto subsid.'!J7</f>
        <v>24865032564.311649</v>
      </c>
    </row>
    <row r="31" spans="1:20" ht="18.75">
      <c r="A31" s="2224"/>
      <c r="B31" s="2224"/>
      <c r="C31" s="2224"/>
      <c r="D31" s="2224"/>
      <c r="E31" s="2224"/>
      <c r="F31" s="2224"/>
      <c r="G31" s="2224"/>
      <c r="H31" s="2224"/>
      <c r="I31" s="2224"/>
      <c r="J31" s="2224"/>
      <c r="K31" s="2224"/>
      <c r="L31" s="2224"/>
      <c r="M31" s="348"/>
    </row>
    <row r="34" spans="14:14">
      <c r="N34" s="110"/>
    </row>
  </sheetData>
  <mergeCells count="1">
    <mergeCell ref="A6:L31"/>
  </mergeCells>
  <pageMargins left="0.7" right="0.7" top="0.75" bottom="0.75" header="0.3" footer="0.3"/>
  <pageSetup scale="77" orientation="landscape" r:id="rId1"/>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8">
    <tabColor theme="6" tint="-0.499984740745262"/>
    <pageSetUpPr fitToPage="1"/>
  </sheetPr>
  <dimension ref="A1:V12"/>
  <sheetViews>
    <sheetView showGridLines="0" view="pageBreakPreview" zoomScaleNormal="100" zoomScaleSheetLayoutView="100" workbookViewId="0">
      <selection activeCell="A3" sqref="A3:J7"/>
    </sheetView>
  </sheetViews>
  <sheetFormatPr baseColWidth="10" defaultColWidth="11.5703125" defaultRowHeight="14.25"/>
  <cols>
    <col min="1" max="1" width="23.5703125" style="712" customWidth="1"/>
    <col min="2" max="7" width="16" style="778" customWidth="1"/>
    <col min="8" max="8" width="16" style="1090" customWidth="1"/>
    <col min="9" max="10" width="16" style="712" customWidth="1"/>
    <col min="11" max="16384" width="11.5703125" style="712"/>
  </cols>
  <sheetData>
    <row r="1" spans="1:22" s="1794" customFormat="1" ht="61.5" customHeight="1">
      <c r="A1" s="2225" t="s">
        <v>1169</v>
      </c>
      <c r="B1" s="2226"/>
      <c r="C1" s="2226"/>
      <c r="D1" s="2226"/>
      <c r="E1" s="2226"/>
      <c r="F1" s="2226"/>
      <c r="G1" s="2226"/>
      <c r="H1" s="2226"/>
      <c r="I1" s="2226"/>
      <c r="J1" s="2226"/>
    </row>
    <row r="2" spans="1:22" s="737" customFormat="1" ht="11.25" customHeight="1">
      <c r="A2" s="1080"/>
      <c r="B2" s="1081"/>
      <c r="C2" s="1081"/>
      <c r="D2" s="1081"/>
      <c r="E2" s="1081"/>
      <c r="F2" s="1081"/>
      <c r="G2" s="1081"/>
      <c r="H2" s="1082"/>
      <c r="I2" s="1081"/>
      <c r="J2" s="1081"/>
    </row>
    <row r="3" spans="1:22" s="1892" customFormat="1" ht="18" customHeight="1">
      <c r="A3" s="1890" t="s">
        <v>184</v>
      </c>
      <c r="B3" s="1891" t="s">
        <v>399</v>
      </c>
      <c r="C3" s="1891" t="s">
        <v>430</v>
      </c>
      <c r="D3" s="1891" t="s">
        <v>441</v>
      </c>
      <c r="E3" s="1891" t="s">
        <v>464</v>
      </c>
      <c r="F3" s="1891" t="s">
        <v>491</v>
      </c>
      <c r="G3" s="1891" t="s">
        <v>591</v>
      </c>
      <c r="H3" s="1891" t="s">
        <v>731</v>
      </c>
      <c r="I3" s="1891" t="s">
        <v>1147</v>
      </c>
      <c r="J3" s="1891" t="s">
        <v>1</v>
      </c>
    </row>
    <row r="4" spans="1:22" ht="13.5" customHeight="1">
      <c r="A4" s="1083" t="s">
        <v>188</v>
      </c>
      <c r="B4" s="1084">
        <v>74609</v>
      </c>
      <c r="C4" s="1084">
        <v>89800</v>
      </c>
      <c r="D4" s="1084">
        <v>122783</v>
      </c>
      <c r="E4" s="1084">
        <v>185831</v>
      </c>
      <c r="F4" s="1084">
        <v>168619</v>
      </c>
      <c r="G4" s="1084">
        <v>120651</v>
      </c>
      <c r="H4" s="1084">
        <v>126126</v>
      </c>
      <c r="I4" s="1084">
        <v>120075</v>
      </c>
      <c r="J4" s="1084">
        <f>SUM(Tabla43[[#This Row],[2015]:[2022]])</f>
        <v>1008494</v>
      </c>
      <c r="K4" s="739"/>
    </row>
    <row r="5" spans="1:22" ht="13.5" customHeight="1">
      <c r="A5" s="1083" t="s">
        <v>1144</v>
      </c>
      <c r="B5" s="1084">
        <v>17654</v>
      </c>
      <c r="C5" s="1084">
        <v>14026</v>
      </c>
      <c r="D5" s="1084">
        <v>16886</v>
      </c>
      <c r="E5" s="1084">
        <v>34460</v>
      </c>
      <c r="F5" s="1084">
        <v>29056</v>
      </c>
      <c r="G5" s="1084">
        <v>17575</v>
      </c>
      <c r="H5" s="1084">
        <v>24007</v>
      </c>
      <c r="I5" s="1084">
        <v>27234</v>
      </c>
      <c r="J5" s="1084">
        <f>SUM(Tabla43[[#This Row],[2015]:[2022]])</f>
        <v>180898</v>
      </c>
      <c r="K5" s="739"/>
      <c r="L5" s="26" t="s">
        <v>1143</v>
      </c>
      <c r="M5" s="191">
        <v>2015</v>
      </c>
      <c r="N5" s="191">
        <v>2016</v>
      </c>
      <c r="O5" s="191">
        <v>2017</v>
      </c>
      <c r="P5" s="191">
        <v>2018</v>
      </c>
      <c r="Q5" s="191">
        <v>2019</v>
      </c>
      <c r="R5" s="191">
        <v>2020</v>
      </c>
      <c r="S5" s="191">
        <v>2021</v>
      </c>
      <c r="T5" s="191">
        <v>2022</v>
      </c>
      <c r="U5" s="191" t="s">
        <v>1145</v>
      </c>
      <c r="V5" s="191" t="s">
        <v>1146</v>
      </c>
    </row>
    <row r="6" spans="1:22" ht="13.5" customHeight="1">
      <c r="A6" s="1083" t="s">
        <v>185</v>
      </c>
      <c r="B6" s="1084">
        <v>20611</v>
      </c>
      <c r="C6" s="1084">
        <v>16739</v>
      </c>
      <c r="D6" s="1084">
        <v>25676</v>
      </c>
      <c r="E6" s="1084">
        <v>36972</v>
      </c>
      <c r="F6" s="1084">
        <v>40514</v>
      </c>
      <c r="G6" s="1084">
        <v>22993</v>
      </c>
      <c r="H6" s="1084">
        <v>27713</v>
      </c>
      <c r="I6" s="1084">
        <v>28669</v>
      </c>
      <c r="J6" s="1084">
        <f>SUM(Tabla43[[#This Row],[2015]:[2022]])</f>
        <v>219887</v>
      </c>
      <c r="K6" s="739"/>
      <c r="L6" s="26" t="s">
        <v>188</v>
      </c>
      <c r="M6" s="191">
        <v>74609</v>
      </c>
      <c r="N6" s="191">
        <v>89800</v>
      </c>
      <c r="O6" s="191">
        <v>122783</v>
      </c>
      <c r="P6" s="191">
        <v>185831</v>
      </c>
      <c r="Q6" s="191">
        <v>168619</v>
      </c>
      <c r="R6" s="191">
        <v>120651</v>
      </c>
      <c r="S6" s="191">
        <v>126126</v>
      </c>
      <c r="T6" s="191">
        <v>120075</v>
      </c>
      <c r="U6" s="191"/>
      <c r="V6" s="191">
        <v>1008494</v>
      </c>
    </row>
    <row r="7" spans="1:22" ht="15">
      <c r="A7" s="1085" t="s">
        <v>1</v>
      </c>
      <c r="B7" s="1086">
        <f>SUM(B4:B6)</f>
        <v>112874</v>
      </c>
      <c r="C7" s="1086">
        <f t="shared" ref="C7:J7" si="0">SUM(C4:C6)</f>
        <v>120565</v>
      </c>
      <c r="D7" s="1086">
        <f t="shared" si="0"/>
        <v>165345</v>
      </c>
      <c r="E7" s="1086">
        <f t="shared" si="0"/>
        <v>257263</v>
      </c>
      <c r="F7" s="1086">
        <f t="shared" si="0"/>
        <v>238189</v>
      </c>
      <c r="G7" s="1086">
        <f t="shared" si="0"/>
        <v>161219</v>
      </c>
      <c r="H7" s="1086">
        <f t="shared" si="0"/>
        <v>177846</v>
      </c>
      <c r="I7" s="1086">
        <f t="shared" si="0"/>
        <v>175978</v>
      </c>
      <c r="J7" s="1086">
        <f t="shared" si="0"/>
        <v>1409279</v>
      </c>
      <c r="K7" s="1087"/>
      <c r="L7" s="26" t="s">
        <v>1144</v>
      </c>
      <c r="M7" s="191">
        <v>17654</v>
      </c>
      <c r="N7" s="191">
        <v>14026</v>
      </c>
      <c r="O7" s="191">
        <v>16886</v>
      </c>
      <c r="P7" s="191">
        <v>34460</v>
      </c>
      <c r="Q7" s="191">
        <v>29056</v>
      </c>
      <c r="R7" s="191">
        <v>17575</v>
      </c>
      <c r="S7" s="191">
        <v>24007</v>
      </c>
      <c r="T7" s="191">
        <v>27234</v>
      </c>
      <c r="U7" s="191"/>
      <c r="V7" s="191">
        <v>180898</v>
      </c>
    </row>
    <row r="8" spans="1:22" ht="15">
      <c r="A8" s="1088"/>
      <c r="B8" s="1088"/>
      <c r="C8" s="1088"/>
      <c r="D8" s="1088"/>
      <c r="E8" s="1088"/>
      <c r="F8" s="1088"/>
      <c r="G8" s="1088"/>
      <c r="H8" s="1089"/>
      <c r="L8" s="26" t="s">
        <v>185</v>
      </c>
      <c r="M8" s="191">
        <v>20611</v>
      </c>
      <c r="N8" s="191">
        <v>16739</v>
      </c>
      <c r="O8" s="191">
        <v>25676</v>
      </c>
      <c r="P8" s="191">
        <v>36972</v>
      </c>
      <c r="Q8" s="191">
        <v>40514</v>
      </c>
      <c r="R8" s="191">
        <v>22993</v>
      </c>
      <c r="S8" s="191">
        <v>27713</v>
      </c>
      <c r="T8" s="191">
        <v>28669</v>
      </c>
      <c r="U8" s="191"/>
      <c r="V8" s="191">
        <v>219887</v>
      </c>
    </row>
    <row r="9" spans="1:22" ht="15">
      <c r="A9" s="778"/>
      <c r="L9" s="26" t="s">
        <v>1145</v>
      </c>
      <c r="M9" s="191"/>
      <c r="N9" s="191"/>
      <c r="O9" s="191"/>
      <c r="P9" s="191"/>
      <c r="Q9" s="191"/>
      <c r="R9" s="191"/>
      <c r="S9" s="191"/>
      <c r="T9" s="191"/>
      <c r="U9" s="191"/>
      <c r="V9" s="191"/>
    </row>
    <row r="10" spans="1:22" ht="15">
      <c r="A10" s="778"/>
      <c r="L10" s="26" t="s">
        <v>1146</v>
      </c>
      <c r="M10" s="191">
        <v>112874</v>
      </c>
      <c r="N10" s="191">
        <v>120565</v>
      </c>
      <c r="O10" s="191">
        <v>165345</v>
      </c>
      <c r="P10" s="191">
        <v>257263</v>
      </c>
      <c r="Q10" s="191">
        <v>238189</v>
      </c>
      <c r="R10" s="191">
        <v>161219</v>
      </c>
      <c r="S10" s="191">
        <v>177846</v>
      </c>
      <c r="T10" s="191">
        <v>175978</v>
      </c>
      <c r="U10" s="191"/>
      <c r="V10" s="191">
        <v>1409279</v>
      </c>
    </row>
    <row r="11" spans="1:22">
      <c r="A11" s="778"/>
    </row>
    <row r="12" spans="1:22">
      <c r="A12" s="778"/>
    </row>
  </sheetData>
  <mergeCells count="1">
    <mergeCell ref="A1:J1"/>
  </mergeCells>
  <pageMargins left="0.7" right="0.7" top="0.75" bottom="0.75" header="0.3" footer="0.3"/>
  <pageSetup scale="73" orientation="landscape" r:id="rId1"/>
  <drawing r:id="rId2"/>
  <tableParts count="1">
    <tablePart r:id="rId3"/>
  </tablePart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9">
    <tabColor theme="6" tint="-0.499984740745262"/>
    <pageSetUpPr fitToPage="1"/>
  </sheetPr>
  <dimension ref="A1:T10"/>
  <sheetViews>
    <sheetView showGridLines="0" view="pageBreakPreview" zoomScale="70" zoomScaleNormal="100" zoomScaleSheetLayoutView="70" workbookViewId="0">
      <pane xSplit="1" ySplit="3" topLeftCell="B13" activePane="bottomRight" state="frozen"/>
      <selection pane="topRight" activeCell="B1" sqref="B1"/>
      <selection pane="bottomLeft" activeCell="A4" sqref="A4"/>
      <selection pane="bottomRight" activeCell="A3" sqref="A3:J7"/>
    </sheetView>
  </sheetViews>
  <sheetFormatPr baseColWidth="10" defaultColWidth="11.5703125" defaultRowHeight="22.5" customHeight="1"/>
  <cols>
    <col min="1" max="1" width="29.7109375" style="41" customWidth="1"/>
    <col min="2" max="6" width="25" style="191" customWidth="1"/>
    <col min="7" max="9" width="25" style="21" customWidth="1"/>
    <col min="10" max="10" width="27.140625" style="21" bestFit="1" customWidth="1"/>
    <col min="11" max="11" width="30.85546875" style="41" customWidth="1"/>
    <col min="12" max="16384" width="11.5703125" style="41"/>
  </cols>
  <sheetData>
    <row r="1" spans="1:20" s="1759" customFormat="1" ht="104.25" customHeight="1">
      <c r="A1" s="2066" t="s">
        <v>1171</v>
      </c>
      <c r="B1" s="2066"/>
      <c r="C1" s="2066"/>
      <c r="D1" s="2066"/>
      <c r="E1" s="2066"/>
      <c r="F1" s="2066"/>
      <c r="G1" s="2066"/>
      <c r="H1" s="2066"/>
      <c r="I1" s="2066"/>
      <c r="J1" s="2066"/>
    </row>
    <row r="2" spans="1:20" ht="15.75" customHeight="1">
      <c r="K2" s="191"/>
      <c r="L2" s="191"/>
      <c r="M2" s="191"/>
      <c r="N2" s="191"/>
      <c r="O2" s="191"/>
      <c r="P2" s="191"/>
      <c r="Q2" s="191"/>
      <c r="R2" s="191"/>
    </row>
    <row r="3" spans="1:20" s="1896" customFormat="1" ht="27" customHeight="1">
      <c r="A3" s="1893" t="s">
        <v>184</v>
      </c>
      <c r="B3" s="1894" t="s">
        <v>399</v>
      </c>
      <c r="C3" s="1894" t="s">
        <v>430</v>
      </c>
      <c r="D3" s="1894" t="s">
        <v>441</v>
      </c>
      <c r="E3" s="1894" t="s">
        <v>464</v>
      </c>
      <c r="F3" s="1894" t="s">
        <v>491</v>
      </c>
      <c r="G3" s="1894" t="s">
        <v>591</v>
      </c>
      <c r="H3" s="1894" t="s">
        <v>731</v>
      </c>
      <c r="I3" s="1894" t="s">
        <v>1147</v>
      </c>
      <c r="J3" s="1895" t="s">
        <v>1</v>
      </c>
    </row>
    <row r="4" spans="1:20" ht="21.75" customHeight="1">
      <c r="A4" s="1091" t="s">
        <v>188</v>
      </c>
      <c r="B4" s="1222">
        <v>363517045.23000002</v>
      </c>
      <c r="C4" s="1222">
        <v>468151582.34000003</v>
      </c>
      <c r="D4" s="1222">
        <v>595825240.70000005</v>
      </c>
      <c r="E4" s="1222">
        <v>699302422.17999995</v>
      </c>
      <c r="F4" s="1222">
        <v>997894234.25</v>
      </c>
      <c r="G4" s="1223">
        <v>726046954.76999998</v>
      </c>
      <c r="H4" s="1223">
        <v>845589689.4240526</v>
      </c>
      <c r="I4" s="1223">
        <v>1013490035.92</v>
      </c>
      <c r="J4" s="1092">
        <f>SUM(B4:I4)</f>
        <v>5709817204.8140526</v>
      </c>
    </row>
    <row r="5" spans="1:20" ht="21.75" customHeight="1">
      <c r="A5" s="1091" t="s">
        <v>1144</v>
      </c>
      <c r="B5" s="1222">
        <v>294082236</v>
      </c>
      <c r="C5" s="1222">
        <v>258654996</v>
      </c>
      <c r="D5" s="1222">
        <v>351221246.90999997</v>
      </c>
      <c r="E5" s="1222">
        <v>611823256.20000005</v>
      </c>
      <c r="F5" s="1222">
        <v>679361342.63999999</v>
      </c>
      <c r="G5" s="1223">
        <v>452031424.79999995</v>
      </c>
      <c r="H5" s="1223">
        <v>707257339.53559542</v>
      </c>
      <c r="I5" s="1223">
        <v>1035014930.0400001</v>
      </c>
      <c r="J5" s="1092">
        <f t="shared" ref="J5:J6" si="0">SUM(B5:I5)</f>
        <v>4389446772.125596</v>
      </c>
      <c r="L5" s="191" t="s">
        <v>1143</v>
      </c>
      <c r="M5" s="191">
        <v>2015</v>
      </c>
      <c r="N5" s="191">
        <v>2016</v>
      </c>
      <c r="O5" s="191">
        <v>2017</v>
      </c>
      <c r="P5" s="191">
        <v>2018</v>
      </c>
      <c r="Q5" s="191">
        <v>2019</v>
      </c>
      <c r="R5" s="191">
        <v>2020</v>
      </c>
      <c r="S5" s="191">
        <v>2021</v>
      </c>
      <c r="T5" s="191">
        <v>2022</v>
      </c>
    </row>
    <row r="6" spans="1:20" ht="21.75" customHeight="1">
      <c r="A6" s="1091" t="s">
        <v>185</v>
      </c>
      <c r="B6" s="1222">
        <v>954395629.62</v>
      </c>
      <c r="C6" s="1222">
        <v>824091314.12999988</v>
      </c>
      <c r="D6" s="1222">
        <v>1367644020.5673332</v>
      </c>
      <c r="E6" s="1222">
        <v>2249742046.6733332</v>
      </c>
      <c r="F6" s="1222">
        <v>2529316943.402667</v>
      </c>
      <c r="G6" s="1223">
        <v>1527235545.0519998</v>
      </c>
      <c r="H6" s="1223">
        <v>3167610230.9966679</v>
      </c>
      <c r="I6" s="1223">
        <v>2145732856.9300001</v>
      </c>
      <c r="J6" s="1092">
        <f t="shared" si="0"/>
        <v>14765768587.372002</v>
      </c>
      <c r="L6" s="191" t="s">
        <v>188</v>
      </c>
      <c r="M6" s="191">
        <v>363517045.23000002</v>
      </c>
      <c r="N6" s="191">
        <v>468151582.34000003</v>
      </c>
      <c r="O6" s="191">
        <v>595825240.70000005</v>
      </c>
      <c r="P6" s="191">
        <v>699302422.17999995</v>
      </c>
      <c r="Q6" s="191">
        <v>997894234.25</v>
      </c>
      <c r="R6" s="191">
        <v>726046954.76999998</v>
      </c>
      <c r="S6" s="191">
        <v>845589689.4240526</v>
      </c>
      <c r="T6" s="191">
        <v>1013490035.92</v>
      </c>
    </row>
    <row r="7" spans="1:20" ht="22.5" customHeight="1">
      <c r="A7" s="1897" t="s">
        <v>1</v>
      </c>
      <c r="B7" s="1898">
        <f t="shared" ref="B7:F7" si="1">SUM(B4:B6)</f>
        <v>1611994910.8499999</v>
      </c>
      <c r="C7" s="1898">
        <f t="shared" si="1"/>
        <v>1550897892.4699998</v>
      </c>
      <c r="D7" s="1898">
        <f t="shared" si="1"/>
        <v>2314690508.1773334</v>
      </c>
      <c r="E7" s="1898">
        <f t="shared" si="1"/>
        <v>3560867725.0533333</v>
      </c>
      <c r="F7" s="1898">
        <f t="shared" si="1"/>
        <v>4206572520.2926669</v>
      </c>
      <c r="G7" s="1898">
        <f t="shared" ref="G7:J7" si="2">SUM(G4:G6)</f>
        <v>2705313924.6219997</v>
      </c>
      <c r="H7" s="1898">
        <f t="shared" si="2"/>
        <v>4720457259.956316</v>
      </c>
      <c r="I7" s="1898">
        <f t="shared" si="2"/>
        <v>4194237822.8900003</v>
      </c>
      <c r="J7" s="1899">
        <f t="shared" si="2"/>
        <v>24865032564.311649</v>
      </c>
      <c r="L7" s="191" t="s">
        <v>1144</v>
      </c>
      <c r="M7" s="191">
        <v>294082236</v>
      </c>
      <c r="N7" s="191">
        <v>258654996</v>
      </c>
      <c r="O7" s="191">
        <v>351221246.90999997</v>
      </c>
      <c r="P7" s="191">
        <v>611823256.20000005</v>
      </c>
      <c r="Q7" s="191">
        <v>679361342.63999999</v>
      </c>
      <c r="R7" s="191">
        <v>452031424.79999995</v>
      </c>
      <c r="S7" s="191">
        <v>707257339.53559542</v>
      </c>
      <c r="T7" s="191">
        <v>1035014930.0400001</v>
      </c>
    </row>
    <row r="8" spans="1:20" ht="22.5" customHeight="1">
      <c r="A8" s="191"/>
      <c r="G8" s="191"/>
      <c r="H8" s="191"/>
      <c r="I8" s="191"/>
      <c r="J8" s="191"/>
      <c r="L8" s="191" t="s">
        <v>185</v>
      </c>
      <c r="M8" s="191">
        <v>954395629.62</v>
      </c>
      <c r="N8" s="191">
        <v>824091314.12999988</v>
      </c>
      <c r="O8" s="191">
        <v>1367644020.5673332</v>
      </c>
      <c r="P8" s="191">
        <v>2249742046.6733332</v>
      </c>
      <c r="Q8" s="191">
        <v>2529316943.402667</v>
      </c>
      <c r="R8" s="191">
        <v>1527235545.0519998</v>
      </c>
      <c r="S8" s="191">
        <v>3167610230.9966679</v>
      </c>
      <c r="T8" s="191">
        <v>2145732856.9300001</v>
      </c>
    </row>
    <row r="9" spans="1:20" ht="22.5" customHeight="1">
      <c r="G9" s="191"/>
      <c r="H9" s="191"/>
      <c r="I9" s="191"/>
      <c r="J9" s="191"/>
      <c r="L9" s="191" t="s">
        <v>1145</v>
      </c>
      <c r="M9" s="191"/>
      <c r="N9" s="191"/>
      <c r="O9" s="191"/>
      <c r="P9" s="191"/>
      <c r="Q9" s="191"/>
      <c r="R9" s="191"/>
      <c r="S9" s="191"/>
      <c r="T9" s="191"/>
    </row>
    <row r="10" spans="1:20" ht="22.5" customHeight="1">
      <c r="L10" s="191" t="s">
        <v>1146</v>
      </c>
      <c r="M10" s="191">
        <v>1611994910.8499999</v>
      </c>
      <c r="N10" s="191">
        <v>1550897892.4699998</v>
      </c>
      <c r="O10" s="191">
        <v>2314690508.1773334</v>
      </c>
      <c r="P10" s="191">
        <v>3560867725.0533333</v>
      </c>
      <c r="Q10" s="191">
        <v>4206572520.2926669</v>
      </c>
      <c r="R10" s="191">
        <v>2705313924.6219997</v>
      </c>
      <c r="S10" s="191">
        <v>4720457259.956316</v>
      </c>
      <c r="T10" s="191">
        <v>4194237822.8900003</v>
      </c>
    </row>
  </sheetData>
  <mergeCells count="1">
    <mergeCell ref="A1:J1"/>
  </mergeCells>
  <pageMargins left="0.70866141732283472" right="0.70866141732283472" top="0.74803149606299213" bottom="0.74803149606299213" header="0.31496062992125984" footer="0.31496062992125984"/>
  <pageSetup scale="47" orientation="landscape" r:id="rId1"/>
  <drawing r:id="rId2"/>
  <tableParts count="1">
    <tablePart r:id="rId3"/>
  </tablePart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0">
    <tabColor theme="6" tint="-0.499984740745262"/>
    <pageSetUpPr fitToPage="1"/>
  </sheetPr>
  <dimension ref="A1"/>
  <sheetViews>
    <sheetView showGridLines="0" view="pageBreakPreview" topLeftCell="A4" zoomScale="85" zoomScaleNormal="100" zoomScaleSheetLayoutView="85" workbookViewId="0">
      <selection activeCell="P32" sqref="P32"/>
    </sheetView>
  </sheetViews>
  <sheetFormatPr baseColWidth="10" defaultColWidth="11.42578125" defaultRowHeight="14.25"/>
  <cols>
    <col min="1" max="6" width="11.42578125" style="712"/>
    <col min="7" max="7" width="9.42578125" style="712" customWidth="1"/>
    <col min="8" max="16384" width="11.42578125" style="712"/>
  </cols>
  <sheetData/>
  <pageMargins left="0.7" right="0.7" top="0.75" bottom="0.75" header="0.3" footer="0.3"/>
  <pageSetup scale="90" orientation="landscape"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1">
    <tabColor rgb="FFFFC000"/>
    <pageSetUpPr fitToPage="1"/>
  </sheetPr>
  <dimension ref="A3:S26"/>
  <sheetViews>
    <sheetView showGridLines="0" view="pageBreakPreview" zoomScale="115" zoomScaleNormal="100" zoomScaleSheetLayoutView="115" workbookViewId="0">
      <selection activeCell="O27" sqref="O27"/>
    </sheetView>
  </sheetViews>
  <sheetFormatPr baseColWidth="10" defaultColWidth="11.42578125" defaultRowHeight="15"/>
  <cols>
    <col min="1" max="1" width="11.42578125" style="41"/>
    <col min="2" max="2" width="11.85546875" style="41" customWidth="1"/>
    <col min="3" max="3" width="14.7109375" style="41" customWidth="1"/>
    <col min="4" max="8" width="11.85546875" style="41" customWidth="1"/>
    <col min="9" max="9" width="9.85546875" style="41" customWidth="1"/>
    <col min="10" max="10" width="6.7109375" style="41" customWidth="1"/>
    <col min="11" max="11" width="5.28515625" style="41" customWidth="1"/>
    <col min="12" max="13" width="5.28515625" style="191" customWidth="1"/>
    <col min="14" max="14" width="18.85546875" style="191" customWidth="1"/>
    <col min="15" max="15" width="12.42578125" style="41" customWidth="1"/>
    <col min="16" max="16" width="12.5703125" style="41" customWidth="1"/>
    <col min="17" max="17" width="12.140625" style="41" customWidth="1"/>
    <col min="18" max="18" width="10.85546875" style="41" bestFit="1" customWidth="1"/>
    <col min="19" max="16384" width="11.42578125" style="41"/>
  </cols>
  <sheetData>
    <row r="3" spans="1:19" ht="24.75" customHeight="1"/>
    <row r="4" spans="1:19" ht="25.5" customHeight="1">
      <c r="A4" s="2227" t="s">
        <v>1181</v>
      </c>
      <c r="B4" s="2227"/>
      <c r="C4" s="2227"/>
      <c r="D4" s="2227"/>
      <c r="E4" s="2227"/>
      <c r="F4" s="2227"/>
      <c r="G4" s="2227"/>
      <c r="H4" s="2227"/>
      <c r="I4" s="2227"/>
      <c r="J4" s="2227"/>
      <c r="K4" s="2227"/>
      <c r="L4" s="2227"/>
      <c r="M4" s="944"/>
      <c r="N4" s="329"/>
    </row>
    <row r="5" spans="1:19" ht="12.75" customHeight="1">
      <c r="A5" s="2227"/>
      <c r="B5" s="2227"/>
      <c r="C5" s="2227"/>
      <c r="D5" s="2227"/>
      <c r="E5" s="2227"/>
      <c r="F5" s="2227"/>
      <c r="G5" s="2227"/>
      <c r="H5" s="2227"/>
      <c r="I5" s="2227"/>
      <c r="J5" s="2227"/>
      <c r="K5" s="2227"/>
      <c r="L5" s="2227"/>
      <c r="M5" s="944"/>
      <c r="N5" s="329"/>
    </row>
    <row r="6" spans="1:19" ht="15" customHeight="1">
      <c r="A6" s="2227"/>
      <c r="B6" s="2227"/>
      <c r="C6" s="2227"/>
      <c r="D6" s="2227"/>
      <c r="E6" s="2227"/>
      <c r="F6" s="2227"/>
      <c r="G6" s="2227"/>
      <c r="H6" s="2227"/>
      <c r="I6" s="2227"/>
      <c r="J6" s="2227"/>
      <c r="K6" s="2227"/>
      <c r="L6" s="2227"/>
      <c r="M6" s="944"/>
      <c r="N6" s="329"/>
    </row>
    <row r="7" spans="1:19" ht="15" customHeight="1">
      <c r="A7" s="2227"/>
      <c r="B7" s="2227"/>
      <c r="C7" s="2227"/>
      <c r="D7" s="2227"/>
      <c r="E7" s="2227"/>
      <c r="F7" s="2227"/>
      <c r="G7" s="2227"/>
      <c r="H7" s="2227"/>
      <c r="I7" s="2227"/>
      <c r="J7" s="2227"/>
      <c r="K7" s="2227"/>
      <c r="L7" s="2227"/>
      <c r="M7" s="944"/>
      <c r="N7" s="329"/>
    </row>
    <row r="8" spans="1:19" ht="15" customHeight="1">
      <c r="A8" s="2227"/>
      <c r="B8" s="2227"/>
      <c r="C8" s="2227"/>
      <c r="D8" s="2227"/>
      <c r="E8" s="2227"/>
      <c r="F8" s="2227"/>
      <c r="G8" s="2227"/>
      <c r="H8" s="2227"/>
      <c r="I8" s="2227"/>
      <c r="J8" s="2227"/>
      <c r="K8" s="2227"/>
      <c r="L8" s="2227"/>
      <c r="M8" s="944"/>
      <c r="N8" s="329"/>
    </row>
    <row r="9" spans="1:19" ht="15" customHeight="1">
      <c r="A9" s="2227"/>
      <c r="B9" s="2227"/>
      <c r="C9" s="2227"/>
      <c r="D9" s="2227"/>
      <c r="E9" s="2227"/>
      <c r="F9" s="2227"/>
      <c r="G9" s="2227"/>
      <c r="H9" s="2227"/>
      <c r="I9" s="2227"/>
      <c r="J9" s="2227"/>
      <c r="K9" s="2227"/>
      <c r="L9" s="2227"/>
      <c r="M9" s="944"/>
      <c r="N9" s="329"/>
    </row>
    <row r="10" spans="1:19" ht="15" customHeight="1">
      <c r="A10" s="2227"/>
      <c r="B10" s="2227"/>
      <c r="C10" s="2227"/>
      <c r="D10" s="2227"/>
      <c r="E10" s="2227"/>
      <c r="F10" s="2227"/>
      <c r="G10" s="2227"/>
      <c r="H10" s="2227"/>
      <c r="I10" s="2227"/>
      <c r="J10" s="2227"/>
      <c r="K10" s="2227"/>
      <c r="L10" s="2227"/>
      <c r="M10" s="944"/>
      <c r="N10" s="329"/>
    </row>
    <row r="11" spans="1:19" ht="15" customHeight="1">
      <c r="A11" s="2227"/>
      <c r="B11" s="2227"/>
      <c r="C11" s="2227"/>
      <c r="D11" s="2227"/>
      <c r="E11" s="2227"/>
      <c r="F11" s="2227"/>
      <c r="G11" s="2227"/>
      <c r="H11" s="2227"/>
      <c r="I11" s="2227"/>
      <c r="J11" s="2227"/>
      <c r="K11" s="2227"/>
      <c r="L11" s="2227"/>
      <c r="M11" s="944"/>
      <c r="N11" s="329"/>
    </row>
    <row r="12" spans="1:19" ht="15" customHeight="1">
      <c r="A12" s="2227"/>
      <c r="B12" s="2227"/>
      <c r="C12" s="2227"/>
      <c r="D12" s="2227"/>
      <c r="E12" s="2227"/>
      <c r="F12" s="2227"/>
      <c r="G12" s="2227"/>
      <c r="H12" s="2227"/>
      <c r="I12" s="2227"/>
      <c r="J12" s="2227"/>
      <c r="K12" s="2227"/>
      <c r="L12" s="2227"/>
      <c r="M12" s="944"/>
      <c r="N12" s="329"/>
    </row>
    <row r="13" spans="1:19" ht="15" customHeight="1">
      <c r="A13" s="2227"/>
      <c r="B13" s="2227"/>
      <c r="C13" s="2227"/>
      <c r="D13" s="2227"/>
      <c r="E13" s="2227"/>
      <c r="F13" s="2227"/>
      <c r="G13" s="2227"/>
      <c r="H13" s="2227"/>
      <c r="I13" s="2227"/>
      <c r="J13" s="2227"/>
      <c r="K13" s="2227"/>
      <c r="L13" s="2227"/>
      <c r="M13" s="944"/>
      <c r="N13" s="329"/>
    </row>
    <row r="14" spans="1:19" ht="15" customHeight="1">
      <c r="A14" s="2227"/>
      <c r="B14" s="2227"/>
      <c r="C14" s="2227"/>
      <c r="D14" s="2227"/>
      <c r="E14" s="2227"/>
      <c r="F14" s="2227"/>
      <c r="G14" s="2227"/>
      <c r="H14" s="2227"/>
      <c r="I14" s="2227"/>
      <c r="J14" s="2227"/>
      <c r="K14" s="2227"/>
      <c r="L14" s="2227"/>
      <c r="M14" s="944"/>
      <c r="N14" s="329"/>
      <c r="O14" s="191"/>
    </row>
    <row r="15" spans="1:19" ht="30.75" customHeight="1">
      <c r="A15" s="2227"/>
      <c r="B15" s="2227"/>
      <c r="C15" s="2227"/>
      <c r="D15" s="2227"/>
      <c r="E15" s="2227"/>
      <c r="F15" s="2227"/>
      <c r="G15" s="2227"/>
      <c r="H15" s="2227"/>
      <c r="I15" s="2227"/>
      <c r="J15" s="2227"/>
      <c r="K15" s="2227"/>
      <c r="L15" s="2227"/>
      <c r="M15" s="944"/>
      <c r="N15" s="533"/>
      <c r="O15" s="584" t="str">
        <f>+'V.3.2 Pensiones por año'!B5</f>
        <v>Discapacidad</v>
      </c>
      <c r="P15" s="584" t="str">
        <f>+'V.3.2 Pensiones por año'!C5</f>
        <v>Sobrevivencia</v>
      </c>
      <c r="Q15" s="584" t="str">
        <f>+'V.3.2 Pensiones por año'!D5</f>
        <v>Retiro Programado</v>
      </c>
      <c r="R15" s="584" t="str">
        <f>+'V.3.2 Pensiones por año'!E5</f>
        <v>Total Pensiones</v>
      </c>
    </row>
    <row r="16" spans="1:19" ht="15" customHeight="1">
      <c r="A16" s="2227"/>
      <c r="B16" s="2227"/>
      <c r="C16" s="2227"/>
      <c r="D16" s="2227"/>
      <c r="E16" s="2227"/>
      <c r="F16" s="2227"/>
      <c r="G16" s="2227"/>
      <c r="H16" s="2227"/>
      <c r="I16" s="2227"/>
      <c r="J16" s="2227"/>
      <c r="K16" s="2227"/>
      <c r="L16" s="2227"/>
      <c r="M16" s="944"/>
      <c r="N16" s="582" t="str">
        <f>+'V.3.2 Pensiones por año'!A21</f>
        <v>Ene - Nov. 2022</v>
      </c>
      <c r="O16" s="579">
        <f>+'V.3.2 Pensiones por año'!B21</f>
        <v>1150</v>
      </c>
      <c r="P16" s="579">
        <f>+'V.3.2 Pensiones por año'!C21</f>
        <v>1128</v>
      </c>
      <c r="Q16" s="579">
        <f>+'V.3.2 Pensiones por año'!D21</f>
        <v>12</v>
      </c>
      <c r="R16" s="579">
        <f>+'V.3.2 Pensiones por año'!E21</f>
        <v>2290</v>
      </c>
      <c r="S16" s="580"/>
    </row>
    <row r="17" spans="1:19" ht="15" customHeight="1">
      <c r="A17" s="2227"/>
      <c r="B17" s="2227"/>
      <c r="C17" s="2227"/>
      <c r="D17" s="2227"/>
      <c r="E17" s="2227"/>
      <c r="F17" s="2227"/>
      <c r="G17" s="2227"/>
      <c r="H17" s="2227"/>
      <c r="I17" s="2227"/>
      <c r="J17" s="2227"/>
      <c r="K17" s="2227"/>
      <c r="L17" s="2227"/>
      <c r="M17" s="944"/>
      <c r="N17" s="582" t="s">
        <v>1</v>
      </c>
      <c r="O17" s="579">
        <f>+'V.3.2 Pensiones por año'!B22</f>
        <v>15014</v>
      </c>
      <c r="P17" s="579">
        <f>+'V.3.2 Pensiones por año'!C22</f>
        <v>12279</v>
      </c>
      <c r="Q17" s="579">
        <f>+'V.3.2 Pensiones por año'!D22</f>
        <v>45</v>
      </c>
      <c r="R17" s="579">
        <f>+'V.3.2 Pensiones por año'!E22</f>
        <v>27338</v>
      </c>
      <c r="S17" s="580"/>
    </row>
    <row r="18" spans="1:19" ht="15" customHeight="1">
      <c r="A18" s="2227"/>
      <c r="B18" s="2227"/>
      <c r="C18" s="2227"/>
      <c r="D18" s="2227"/>
      <c r="E18" s="2227"/>
      <c r="F18" s="2227"/>
      <c r="G18" s="2227"/>
      <c r="H18" s="2227"/>
      <c r="I18" s="2227"/>
      <c r="J18" s="2227"/>
      <c r="K18" s="2227"/>
      <c r="L18" s="2227"/>
      <c r="M18" s="944"/>
      <c r="N18" s="583"/>
      <c r="O18" s="581"/>
      <c r="P18" s="581"/>
      <c r="Q18" s="581"/>
      <c r="R18" s="581"/>
      <c r="S18" s="580"/>
    </row>
    <row r="19" spans="1:19" ht="15" customHeight="1">
      <c r="A19" s="2227"/>
      <c r="B19" s="2227"/>
      <c r="C19" s="2227"/>
      <c r="D19" s="2227"/>
      <c r="E19" s="2227"/>
      <c r="F19" s="2227"/>
      <c r="G19" s="2227"/>
      <c r="H19" s="2227"/>
      <c r="I19" s="2227"/>
      <c r="J19" s="2227"/>
      <c r="K19" s="2227"/>
      <c r="L19" s="2227"/>
      <c r="M19" s="944"/>
      <c r="N19" s="583"/>
      <c r="O19" s="581"/>
      <c r="P19" s="581"/>
      <c r="Q19" s="581"/>
      <c r="R19" s="581"/>
      <c r="S19" s="580"/>
    </row>
    <row r="20" spans="1:19" ht="15" customHeight="1">
      <c r="A20" s="2227"/>
      <c r="B20" s="2227"/>
      <c r="C20" s="2227"/>
      <c r="D20" s="2227"/>
      <c r="E20" s="2227"/>
      <c r="F20" s="2227"/>
      <c r="G20" s="2227"/>
      <c r="H20" s="2227"/>
      <c r="I20" s="2227"/>
      <c r="J20" s="2227"/>
      <c r="K20" s="2227"/>
      <c r="L20" s="2227"/>
      <c r="M20" s="944"/>
      <c r="N20" s="583"/>
      <c r="O20" s="581"/>
      <c r="P20"/>
      <c r="Q20" s="581"/>
      <c r="R20" s="581"/>
      <c r="S20" s="580"/>
    </row>
    <row r="21" spans="1:19" ht="15" customHeight="1">
      <c r="A21" s="2227"/>
      <c r="B21" s="2227"/>
      <c r="C21" s="2227"/>
      <c r="D21" s="2227"/>
      <c r="E21" s="2227"/>
      <c r="F21" s="2227"/>
      <c r="G21" s="2227"/>
      <c r="H21" s="2227"/>
      <c r="I21" s="2227"/>
      <c r="J21" s="2227"/>
      <c r="K21" s="2227"/>
      <c r="L21" s="2227"/>
      <c r="M21" s="944"/>
      <c r="N21" s="583"/>
      <c r="O21" s="581"/>
      <c r="P21" s="581"/>
      <c r="Q21" s="581"/>
      <c r="R21" s="581"/>
      <c r="S21" s="580"/>
    </row>
    <row r="22" spans="1:19" ht="15" customHeight="1">
      <c r="A22" s="2227"/>
      <c r="B22" s="2227"/>
      <c r="C22" s="2227"/>
      <c r="D22" s="2227"/>
      <c r="E22" s="2227"/>
      <c r="F22" s="2227"/>
      <c r="G22" s="2227"/>
      <c r="H22" s="2227"/>
      <c r="I22" s="2227"/>
      <c r="J22" s="2227"/>
      <c r="K22" s="2227"/>
      <c r="L22" s="2227"/>
      <c r="M22" s="944"/>
      <c r="N22" s="583"/>
      <c r="O22" s="581"/>
      <c r="P22" s="581"/>
      <c r="Q22" s="581"/>
      <c r="R22" s="581"/>
      <c r="S22" s="580"/>
    </row>
    <row r="23" spans="1:19" ht="15" customHeight="1">
      <c r="A23" s="2227"/>
      <c r="B23" s="2227"/>
      <c r="C23" s="2227"/>
      <c r="D23" s="2227"/>
      <c r="E23" s="2227"/>
      <c r="F23" s="2227"/>
      <c r="G23" s="2227"/>
      <c r="H23" s="2227"/>
      <c r="I23" s="2227"/>
      <c r="J23" s="2227"/>
      <c r="K23" s="2227"/>
      <c r="L23" s="2227"/>
      <c r="M23" s="944"/>
      <c r="N23" s="583"/>
      <c r="O23" s="581"/>
      <c r="P23" s="581"/>
      <c r="Q23" s="581"/>
      <c r="R23" s="581"/>
      <c r="S23" s="580"/>
    </row>
    <row r="24" spans="1:19" ht="15" customHeight="1">
      <c r="A24" s="2227"/>
      <c r="B24" s="2227"/>
      <c r="C24" s="2227"/>
      <c r="D24" s="2227"/>
      <c r="E24" s="2227"/>
      <c r="F24" s="2227"/>
      <c r="G24" s="2227"/>
      <c r="H24" s="2227"/>
      <c r="I24" s="2227"/>
      <c r="J24" s="2227"/>
      <c r="K24" s="2227"/>
      <c r="L24" s="2227"/>
      <c r="M24" s="944"/>
      <c r="N24" s="583"/>
      <c r="O24" s="581"/>
      <c r="P24" s="581"/>
      <c r="Q24" s="581"/>
      <c r="R24" s="581"/>
      <c r="S24" s="580"/>
    </row>
    <row r="25" spans="1:19" ht="19.5" customHeight="1">
      <c r="A25" s="2227"/>
      <c r="B25" s="2227"/>
      <c r="C25" s="2227"/>
      <c r="D25" s="2227"/>
      <c r="E25" s="2227"/>
      <c r="F25" s="2227"/>
      <c r="G25" s="2227"/>
      <c r="H25" s="2227"/>
      <c r="I25" s="2227"/>
      <c r="J25" s="2227"/>
      <c r="K25" s="2227"/>
      <c r="L25" s="2227"/>
      <c r="M25" s="944"/>
      <c r="N25" s="583"/>
    </row>
    <row r="26" spans="1:19">
      <c r="N26" s="329"/>
    </row>
  </sheetData>
  <mergeCells count="1">
    <mergeCell ref="A4:L25"/>
  </mergeCells>
  <pageMargins left="0.7" right="0.7" top="0.75" bottom="0.75" header="0.3" footer="0.3"/>
  <pageSetup scale="98" orientation="landscape"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2">
    <tabColor rgb="FF00B050"/>
    <pageSetUpPr fitToPage="1"/>
  </sheetPr>
  <dimension ref="A1:L26"/>
  <sheetViews>
    <sheetView showGridLines="0" view="pageBreakPreview" zoomScale="55" zoomScaleNormal="100" zoomScaleSheetLayoutView="55" workbookViewId="0">
      <selection activeCell="A5" sqref="A5:G23"/>
    </sheetView>
  </sheetViews>
  <sheetFormatPr baseColWidth="10" defaultColWidth="11.42578125" defaultRowHeight="15"/>
  <cols>
    <col min="1" max="1" width="25.7109375" style="41" customWidth="1"/>
    <col min="2" max="2" width="19.7109375" style="41" customWidth="1"/>
    <col min="3" max="3" width="20.7109375" style="41" customWidth="1"/>
    <col min="4" max="4" width="20.42578125" style="95" customWidth="1"/>
    <col min="5" max="5" width="23.42578125" style="41" customWidth="1"/>
    <col min="6" max="6" width="25.28515625" style="41" customWidth="1"/>
    <col min="7" max="7" width="27.42578125" style="41" customWidth="1"/>
    <col min="8" max="8" width="14.5703125" style="41" bestFit="1" customWidth="1"/>
    <col min="9" max="9" width="35" style="41" customWidth="1"/>
    <col min="10" max="10" width="27.140625" style="41" customWidth="1"/>
    <col min="11" max="11" width="33.28515625" style="41" customWidth="1"/>
    <col min="12" max="12" width="16.28515625" style="41" customWidth="1"/>
    <col min="13" max="16384" width="11.42578125" style="41"/>
  </cols>
  <sheetData>
    <row r="1" spans="1:12" s="1759" customFormat="1" ht="83.25" customHeight="1">
      <c r="A1" s="2064" t="s">
        <v>769</v>
      </c>
      <c r="B1" s="2064"/>
      <c r="C1" s="2064"/>
      <c r="D1" s="2064"/>
      <c r="E1" s="2064"/>
      <c r="F1" s="2064"/>
      <c r="G1" s="2064"/>
      <c r="H1" s="2064"/>
      <c r="I1" s="2064"/>
      <c r="J1" s="2064"/>
      <c r="K1" s="2064"/>
      <c r="L1" s="2064"/>
    </row>
    <row r="2" spans="1:12" s="1759" customFormat="1" ht="33.75" customHeight="1">
      <c r="A2" s="2066" t="str">
        <f>+'Resumen EEp'!O2</f>
        <v>Período:  Diciembre 2007 - Noviembre 2022</v>
      </c>
      <c r="B2" s="2066"/>
      <c r="C2" s="2066"/>
      <c r="D2" s="2066"/>
      <c r="E2" s="2066"/>
      <c r="F2" s="2066"/>
      <c r="G2" s="2066"/>
      <c r="H2" s="2066"/>
      <c r="I2" s="2066"/>
      <c r="J2" s="2066"/>
      <c r="K2" s="2066"/>
      <c r="L2" s="2066"/>
    </row>
    <row r="3" spans="1:12" ht="22.5" customHeight="1"/>
    <row r="4" spans="1:12" ht="33.75" customHeight="1">
      <c r="B4" s="2228" t="s">
        <v>117</v>
      </c>
      <c r="C4" s="2229"/>
      <c r="D4" s="2229"/>
      <c r="E4" s="2229"/>
      <c r="F4" s="2229"/>
      <c r="G4" s="2230"/>
    </row>
    <row r="5" spans="1:12" s="26" customFormat="1" ht="54" customHeight="1">
      <c r="A5" s="1900" t="s">
        <v>120</v>
      </c>
      <c r="B5" s="1901" t="s">
        <v>118</v>
      </c>
      <c r="C5" s="1902" t="s">
        <v>119</v>
      </c>
      <c r="D5" s="1903" t="s">
        <v>297</v>
      </c>
      <c r="E5" s="1900" t="s">
        <v>129</v>
      </c>
      <c r="F5" s="1902" t="s">
        <v>130</v>
      </c>
      <c r="G5" s="1904" t="s">
        <v>131</v>
      </c>
    </row>
    <row r="6" spans="1:12" s="148" customFormat="1" ht="21">
      <c r="A6" s="1093">
        <v>2007</v>
      </c>
      <c r="B6" s="1094">
        <v>157</v>
      </c>
      <c r="C6" s="1095">
        <v>251</v>
      </c>
      <c r="D6" s="1096">
        <v>0</v>
      </c>
      <c r="E6" s="1097">
        <f t="shared" ref="E6:E17" si="0">SUM(B6:D6)</f>
        <v>408</v>
      </c>
      <c r="F6" s="1098">
        <f t="shared" ref="F6:F18" si="1">B6/E6</f>
        <v>0.38480392156862747</v>
      </c>
      <c r="G6" s="1098">
        <f t="shared" ref="G6:G18" si="2">C6/E6</f>
        <v>0.61519607843137258</v>
      </c>
    </row>
    <row r="7" spans="1:12" s="148" customFormat="1" ht="21">
      <c r="A7" s="1093">
        <v>2008</v>
      </c>
      <c r="B7" s="1094">
        <v>247</v>
      </c>
      <c r="C7" s="1095">
        <v>480</v>
      </c>
      <c r="D7" s="1096">
        <v>0</v>
      </c>
      <c r="E7" s="1097">
        <f t="shared" si="0"/>
        <v>727</v>
      </c>
      <c r="F7" s="1098">
        <f t="shared" si="1"/>
        <v>0.33975240715268223</v>
      </c>
      <c r="G7" s="1098">
        <f t="shared" si="2"/>
        <v>0.66024759284731771</v>
      </c>
    </row>
    <row r="8" spans="1:12" s="148" customFormat="1" ht="21">
      <c r="A8" s="1093">
        <v>2009</v>
      </c>
      <c r="B8" s="1094">
        <v>254</v>
      </c>
      <c r="C8" s="1095">
        <v>472</v>
      </c>
      <c r="D8" s="1096">
        <v>1</v>
      </c>
      <c r="E8" s="1097">
        <f t="shared" si="0"/>
        <v>727</v>
      </c>
      <c r="F8" s="1098">
        <f t="shared" si="1"/>
        <v>0.34938101788170561</v>
      </c>
      <c r="G8" s="1098">
        <f t="shared" si="2"/>
        <v>0.6492434662998624</v>
      </c>
    </row>
    <row r="9" spans="1:12" s="148" customFormat="1" ht="21">
      <c r="A9" s="1093">
        <v>2010</v>
      </c>
      <c r="B9" s="1094">
        <v>255</v>
      </c>
      <c r="C9" s="1095">
        <v>410</v>
      </c>
      <c r="D9" s="1096">
        <v>1</v>
      </c>
      <c r="E9" s="1097">
        <f t="shared" si="0"/>
        <v>666</v>
      </c>
      <c r="F9" s="1098">
        <f t="shared" si="1"/>
        <v>0.38288288288288286</v>
      </c>
      <c r="G9" s="1098">
        <f t="shared" si="2"/>
        <v>0.61561561561561562</v>
      </c>
    </row>
    <row r="10" spans="1:12" s="148" customFormat="1" ht="21">
      <c r="A10" s="1093">
        <v>2011</v>
      </c>
      <c r="B10" s="1094">
        <v>373</v>
      </c>
      <c r="C10" s="1095">
        <v>534</v>
      </c>
      <c r="D10" s="1096">
        <v>0</v>
      </c>
      <c r="E10" s="1097">
        <f t="shared" si="0"/>
        <v>907</v>
      </c>
      <c r="F10" s="1098">
        <f t="shared" si="1"/>
        <v>0.41124586549062847</v>
      </c>
      <c r="G10" s="1098">
        <f t="shared" si="2"/>
        <v>0.58875413450937153</v>
      </c>
    </row>
    <row r="11" spans="1:12" s="148" customFormat="1" ht="21">
      <c r="A11" s="1093">
        <v>2012</v>
      </c>
      <c r="B11" s="1094">
        <v>625</v>
      </c>
      <c r="C11" s="1095">
        <v>588</v>
      </c>
      <c r="D11" s="1096">
        <v>1</v>
      </c>
      <c r="E11" s="1097">
        <f t="shared" si="0"/>
        <v>1214</v>
      </c>
      <c r="F11" s="1098">
        <f t="shared" si="1"/>
        <v>0.51482701812191101</v>
      </c>
      <c r="G11" s="1098">
        <f t="shared" si="2"/>
        <v>0.48434925864909389</v>
      </c>
    </row>
    <row r="12" spans="1:12" s="148" customFormat="1" ht="21">
      <c r="A12" s="1093" t="s">
        <v>226</v>
      </c>
      <c r="B12" s="1094">
        <v>1207</v>
      </c>
      <c r="C12" s="1095">
        <v>657</v>
      </c>
      <c r="D12" s="1096">
        <v>8</v>
      </c>
      <c r="E12" s="1097">
        <f t="shared" si="0"/>
        <v>1872</v>
      </c>
      <c r="F12" s="1098">
        <f t="shared" si="1"/>
        <v>0.64476495726495731</v>
      </c>
      <c r="G12" s="1098">
        <f t="shared" si="2"/>
        <v>0.35096153846153844</v>
      </c>
    </row>
    <row r="13" spans="1:12" s="148" customFormat="1" ht="21">
      <c r="A13" s="1093" t="s">
        <v>230</v>
      </c>
      <c r="B13" s="1094">
        <v>1003</v>
      </c>
      <c r="C13" s="1095">
        <v>706</v>
      </c>
      <c r="D13" s="1096">
        <v>7</v>
      </c>
      <c r="E13" s="1097">
        <f t="shared" si="0"/>
        <v>1716</v>
      </c>
      <c r="F13" s="1098">
        <f t="shared" si="1"/>
        <v>0.58449883449883455</v>
      </c>
      <c r="G13" s="1098">
        <f t="shared" si="2"/>
        <v>0.41142191142191142</v>
      </c>
    </row>
    <row r="14" spans="1:12" s="148" customFormat="1" ht="21">
      <c r="A14" s="1093" t="s">
        <v>399</v>
      </c>
      <c r="B14" s="1094">
        <v>704</v>
      </c>
      <c r="C14" s="1095">
        <v>836</v>
      </c>
      <c r="D14" s="1096">
        <v>0</v>
      </c>
      <c r="E14" s="1097">
        <f t="shared" si="0"/>
        <v>1540</v>
      </c>
      <c r="F14" s="1098">
        <f t="shared" si="1"/>
        <v>0.45714285714285713</v>
      </c>
      <c r="G14" s="1098">
        <f t="shared" si="2"/>
        <v>0.54285714285714282</v>
      </c>
    </row>
    <row r="15" spans="1:12" s="148" customFormat="1" ht="21">
      <c r="A15" s="1093" t="s">
        <v>430</v>
      </c>
      <c r="B15" s="1094">
        <v>580</v>
      </c>
      <c r="C15" s="1095">
        <v>937</v>
      </c>
      <c r="D15" s="1096">
        <v>0</v>
      </c>
      <c r="E15" s="1097">
        <f t="shared" si="0"/>
        <v>1517</v>
      </c>
      <c r="F15" s="1098">
        <f t="shared" si="1"/>
        <v>0.3823335530652604</v>
      </c>
      <c r="G15" s="1098">
        <f t="shared" si="2"/>
        <v>0.6176664469347396</v>
      </c>
    </row>
    <row r="16" spans="1:12" s="148" customFormat="1" ht="21">
      <c r="A16" s="1093" t="s">
        <v>441</v>
      </c>
      <c r="B16" s="1094">
        <v>660</v>
      </c>
      <c r="C16" s="1095">
        <v>933</v>
      </c>
      <c r="D16" s="1096">
        <v>0</v>
      </c>
      <c r="E16" s="1097">
        <f t="shared" si="0"/>
        <v>1593</v>
      </c>
      <c r="F16" s="1098">
        <f t="shared" si="1"/>
        <v>0.4143126177024482</v>
      </c>
      <c r="G16" s="1098">
        <f t="shared" si="2"/>
        <v>0.5856873822975518</v>
      </c>
    </row>
    <row r="17" spans="1:7" s="148" customFormat="1" ht="21">
      <c r="A17" s="1093" t="s">
        <v>464</v>
      </c>
      <c r="B17" s="1094">
        <v>5389</v>
      </c>
      <c r="C17" s="1095">
        <v>1073</v>
      </c>
      <c r="D17" s="1096">
        <v>0</v>
      </c>
      <c r="E17" s="1097">
        <f t="shared" si="0"/>
        <v>6462</v>
      </c>
      <c r="F17" s="1098">
        <f t="shared" si="1"/>
        <v>0.83395233673785207</v>
      </c>
      <c r="G17" s="1098">
        <f t="shared" si="2"/>
        <v>0.16604766326214795</v>
      </c>
    </row>
    <row r="18" spans="1:7" s="148" customFormat="1" ht="21">
      <c r="A18" s="1093" t="s">
        <v>491</v>
      </c>
      <c r="B18" s="1094">
        <v>764</v>
      </c>
      <c r="C18" s="1095">
        <v>1000</v>
      </c>
      <c r="D18" s="1096">
        <v>1</v>
      </c>
      <c r="E18" s="1097">
        <f>SUM(B18:D18)</f>
        <v>1765</v>
      </c>
      <c r="F18" s="1098">
        <f t="shared" si="1"/>
        <v>0.43286118980169974</v>
      </c>
      <c r="G18" s="1098">
        <f t="shared" si="2"/>
        <v>0.56657223796033995</v>
      </c>
    </row>
    <row r="19" spans="1:7" s="148" customFormat="1" ht="21">
      <c r="A19" s="1099">
        <v>2020</v>
      </c>
      <c r="B19" s="1100">
        <v>616</v>
      </c>
      <c r="C19" s="1095">
        <v>897</v>
      </c>
      <c r="D19" s="1096">
        <v>3</v>
      </c>
      <c r="E19" s="1097">
        <f>SUM(B19:D19)</f>
        <v>1516</v>
      </c>
      <c r="F19" s="1098">
        <f>B19/E19</f>
        <v>0.40633245382585753</v>
      </c>
      <c r="G19" s="1098">
        <f>C19/E19</f>
        <v>0.59168865435356199</v>
      </c>
    </row>
    <row r="20" spans="1:7" s="148" customFormat="1" ht="21">
      <c r="A20" s="1099">
        <v>2021</v>
      </c>
      <c r="B20" s="1101">
        <v>1030</v>
      </c>
      <c r="C20" s="1095">
        <v>1377</v>
      </c>
      <c r="D20" s="1096">
        <v>11</v>
      </c>
      <c r="E20" s="1097">
        <f>SUM(B20:D20)</f>
        <v>2418</v>
      </c>
      <c r="F20" s="1098">
        <f>B20/E20</f>
        <v>0.42597187758478083</v>
      </c>
      <c r="G20" s="1098">
        <f>C20/E20</f>
        <v>0.5694789081885856</v>
      </c>
    </row>
    <row r="21" spans="1:7" s="148" customFormat="1" ht="21">
      <c r="A21" s="1099" t="str">
        <f>+'Resumen EEp'!O6</f>
        <v>Ene - Nov. 2022</v>
      </c>
      <c r="B21" s="1101">
        <f>+'Resumen EEp'!B56</f>
        <v>1150</v>
      </c>
      <c r="C21" s="1095">
        <f>+'Resumen EEp'!B57</f>
        <v>1128</v>
      </c>
      <c r="D21" s="1096">
        <v>12</v>
      </c>
      <c r="E21" s="1097">
        <f>SUM(B21:D21)</f>
        <v>2290</v>
      </c>
      <c r="F21" s="1098">
        <f>B21/E21</f>
        <v>0.50218340611353707</v>
      </c>
      <c r="G21" s="1098">
        <f>C21/E21</f>
        <v>0.49257641921397383</v>
      </c>
    </row>
    <row r="22" spans="1:7" s="342" customFormat="1" ht="25.5" customHeight="1">
      <c r="A22" s="1905" t="s">
        <v>57</v>
      </c>
      <c r="B22" s="1906">
        <f>SUM(B6:B21)</f>
        <v>15014</v>
      </c>
      <c r="C22" s="1907">
        <f>SUM(C6:C21)</f>
        <v>12279</v>
      </c>
      <c r="D22" s="1908">
        <f>SUM(D6:D21)</f>
        <v>45</v>
      </c>
      <c r="E22" s="1909">
        <f>SUM(E6:E21)</f>
        <v>27338</v>
      </c>
      <c r="F22" s="1910">
        <f>AVERAGE(F6:F21)</f>
        <v>0.46670294980228261</v>
      </c>
      <c r="G22" s="1910">
        <f>AVERAGE(G6:G21)</f>
        <v>0.53177277820650792</v>
      </c>
    </row>
    <row r="23" spans="1:7" ht="29.25" customHeight="1">
      <c r="A23" s="2231" t="s">
        <v>477</v>
      </c>
      <c r="B23" s="2232"/>
      <c r="C23" s="2232"/>
      <c r="D23" s="2232"/>
      <c r="E23" s="2232"/>
      <c r="F23" s="2232"/>
      <c r="G23" s="2232"/>
    </row>
    <row r="24" spans="1:7" ht="18.75">
      <c r="B24" s="231"/>
      <c r="C24" s="231"/>
    </row>
    <row r="26" spans="1:7" ht="23.25">
      <c r="B26" s="158"/>
      <c r="C26" s="158"/>
    </row>
  </sheetData>
  <mergeCells count="4">
    <mergeCell ref="A1:L1"/>
    <mergeCell ref="B4:G4"/>
    <mergeCell ref="A23:G23"/>
    <mergeCell ref="A2:L2"/>
  </mergeCells>
  <printOptions horizontalCentered="1" verticalCentered="1"/>
  <pageMargins left="0.4" right="0.4" top="0.25" bottom="0.25" header="0.31496062992126" footer="0.31496062992126"/>
  <pageSetup scale="45" orientation="landscape" r:id="rId1"/>
  <drawing r:id="rId2"/>
  <tableParts count="1">
    <tablePart r:id="rId3"/>
  </tablePart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3">
    <tabColor rgb="FF00B050"/>
  </sheetPr>
  <dimension ref="A1:L8"/>
  <sheetViews>
    <sheetView showGridLines="0" view="pageBreakPreview" zoomScale="70" zoomScaleNormal="100" zoomScaleSheetLayoutView="70" workbookViewId="0">
      <selection activeCell="O22" sqref="O22"/>
    </sheetView>
  </sheetViews>
  <sheetFormatPr baseColWidth="10" defaultRowHeight="15"/>
  <cols>
    <col min="1" max="1" width="66.28515625" customWidth="1"/>
    <col min="2" max="2" width="22.5703125" customWidth="1"/>
    <col min="7" max="7" width="18" customWidth="1"/>
    <col min="9" max="9" width="18" customWidth="1"/>
  </cols>
  <sheetData>
    <row r="1" spans="1:12" s="1759" customFormat="1" ht="67.5" customHeight="1">
      <c r="A1" s="2066" t="s">
        <v>770</v>
      </c>
      <c r="B1" s="2066"/>
      <c r="C1" s="2066"/>
      <c r="D1" s="2066"/>
      <c r="E1" s="2066"/>
      <c r="F1" s="2066"/>
      <c r="G1" s="2066"/>
      <c r="H1" s="2066"/>
      <c r="I1" s="2066"/>
      <c r="J1" s="2066"/>
      <c r="K1" s="2066"/>
      <c r="L1" s="2066"/>
    </row>
    <row r="2" spans="1:12" s="1759" customFormat="1" ht="31.5" customHeight="1">
      <c r="A2" s="2235" t="s">
        <v>966</v>
      </c>
      <c r="B2" s="2235"/>
      <c r="C2" s="2235"/>
      <c r="D2" s="2235"/>
      <c r="E2" s="2235"/>
      <c r="F2" s="2235"/>
      <c r="G2" s="2235"/>
      <c r="H2" s="2235"/>
      <c r="I2" s="2235"/>
      <c r="J2" s="2235"/>
      <c r="K2" s="2235"/>
      <c r="L2" s="2235"/>
    </row>
    <row r="3" spans="1:12" ht="14.25" customHeight="1">
      <c r="A3" s="2233"/>
      <c r="B3" s="2233"/>
    </row>
    <row r="4" spans="1:12" ht="27" customHeight="1">
      <c r="A4" s="1911" t="s">
        <v>207</v>
      </c>
      <c r="B4" s="1912" t="s">
        <v>486</v>
      </c>
      <c r="I4" t="s">
        <v>6</v>
      </c>
    </row>
    <row r="5" spans="1:12" s="191" customFormat="1" ht="23.25">
      <c r="A5" s="1492" t="s">
        <v>487</v>
      </c>
      <c r="B5" s="1493">
        <v>12175.83</v>
      </c>
    </row>
    <row r="6" spans="1:12" s="98" customFormat="1" ht="23.25">
      <c r="A6" s="1492" t="s">
        <v>118</v>
      </c>
      <c r="B6" s="1493">
        <v>12451.9</v>
      </c>
    </row>
    <row r="7" spans="1:12" s="98" customFormat="1" ht="23.25">
      <c r="A7" s="1492" t="s">
        <v>564</v>
      </c>
      <c r="B7" s="1493">
        <v>29405.21</v>
      </c>
    </row>
    <row r="8" spans="1:12" ht="21.75" customHeight="1">
      <c r="A8" s="2234" t="s">
        <v>1117</v>
      </c>
      <c r="B8" s="2234"/>
      <c r="D8" s="41"/>
      <c r="E8" s="41"/>
      <c r="F8" s="41"/>
      <c r="G8" s="41"/>
      <c r="H8" s="41"/>
      <c r="I8" s="41"/>
      <c r="J8" s="41"/>
      <c r="K8" s="41"/>
    </row>
  </sheetData>
  <mergeCells count="4">
    <mergeCell ref="A3:B3"/>
    <mergeCell ref="A1:L1"/>
    <mergeCell ref="A8:B8"/>
    <mergeCell ref="A2:L2"/>
  </mergeCells>
  <pageMargins left="0.7" right="0.7" top="0.75" bottom="0.75" header="0.3" footer="0.3"/>
  <pageSetup scale="50" orientation="landscape" r:id="rId1"/>
  <drawing r:id="rId2"/>
  <tableParts count="1">
    <tablePart r:id="rId3"/>
  </tablePart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5">
    <tabColor theme="6" tint="-0.499984740745262"/>
    <pageSetUpPr fitToPage="1"/>
  </sheetPr>
  <dimension ref="A1"/>
  <sheetViews>
    <sheetView showGridLines="0" view="pageBreakPreview" zoomScale="85" zoomScaleNormal="100" zoomScaleSheetLayoutView="85" workbookViewId="0">
      <selection activeCell="R21" sqref="R21"/>
    </sheetView>
  </sheetViews>
  <sheetFormatPr baseColWidth="10" defaultColWidth="11.42578125" defaultRowHeight="15"/>
  <cols>
    <col min="1" max="6" width="11.42578125" style="41"/>
    <col min="7" max="7" width="9.42578125" style="41" customWidth="1"/>
    <col min="8" max="16384" width="11.42578125" style="41"/>
  </cols>
  <sheetData/>
  <pageMargins left="0.7" right="0.7" top="0.75" bottom="0.75" header="0.3" footer="0.3"/>
  <pageSetup scale="83" orientation="landscape" r:id="rId1"/>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6">
    <pageSetUpPr fitToPage="1"/>
  </sheetPr>
  <dimension ref="A4:M56"/>
  <sheetViews>
    <sheetView showGridLines="0" view="pageBreakPreview" zoomScale="55" zoomScaleNormal="85" zoomScaleSheetLayoutView="55" workbookViewId="0">
      <selection activeCell="O23" sqref="O23"/>
    </sheetView>
  </sheetViews>
  <sheetFormatPr baseColWidth="10" defaultColWidth="11.42578125" defaultRowHeight="15.75"/>
  <cols>
    <col min="1" max="2" width="14.7109375" style="712" customWidth="1"/>
    <col min="3" max="4" width="33.7109375" style="712" customWidth="1"/>
    <col min="5" max="5" width="14.7109375" style="712" customWidth="1"/>
    <col min="6" max="6" width="22.5703125" style="712" customWidth="1"/>
    <col min="7" max="8" width="14.7109375" style="712" customWidth="1"/>
    <col min="9" max="9" width="22.28515625" style="712" customWidth="1"/>
    <col min="10" max="10" width="14.7109375" style="712" customWidth="1"/>
    <col min="11" max="11" width="34.5703125" style="1158" customWidth="1"/>
    <col min="12" max="12" width="41" style="1159" customWidth="1"/>
    <col min="13" max="13" width="11.42578125" style="911"/>
    <col min="14" max="14" width="17.85546875" style="712" customWidth="1"/>
    <col min="15" max="15" width="13.140625" style="712" bestFit="1" customWidth="1"/>
    <col min="16" max="16384" width="11.42578125" style="712"/>
  </cols>
  <sheetData>
    <row r="4" spans="1:12" ht="32.25" customHeight="1"/>
    <row r="7" spans="1:12" ht="409.5" customHeight="1">
      <c r="A7" s="2236" t="s">
        <v>1204</v>
      </c>
      <c r="B7" s="2236"/>
      <c r="C7" s="2236"/>
      <c r="D7" s="2236"/>
      <c r="E7" s="2236"/>
      <c r="F7" s="2236"/>
      <c r="G7" s="2236"/>
      <c r="H7" s="2236"/>
      <c r="I7" s="2236"/>
      <c r="J7" s="2236"/>
    </row>
    <row r="8" spans="1:12">
      <c r="A8" s="2236"/>
      <c r="B8" s="2236"/>
      <c r="C8" s="2236"/>
      <c r="D8" s="2236"/>
      <c r="E8" s="2236"/>
      <c r="F8" s="2236"/>
      <c r="G8" s="2236"/>
      <c r="H8" s="2236"/>
      <c r="I8" s="2236"/>
      <c r="J8" s="2236"/>
    </row>
    <row r="9" spans="1:12">
      <c r="A9" s="2236"/>
      <c r="B9" s="2236"/>
      <c r="C9" s="2236"/>
      <c r="D9" s="2236"/>
      <c r="E9" s="2236"/>
      <c r="F9" s="2236"/>
      <c r="G9" s="2236"/>
      <c r="H9" s="2236"/>
      <c r="I9" s="2236"/>
      <c r="J9" s="2236"/>
      <c r="K9" s="1160"/>
    </row>
    <row r="10" spans="1:12">
      <c r="A10" s="2236"/>
      <c r="B10" s="2236"/>
      <c r="C10" s="2236"/>
      <c r="D10" s="2236"/>
      <c r="E10" s="2236"/>
      <c r="F10" s="2236"/>
      <c r="G10" s="2236"/>
      <c r="H10" s="2236"/>
      <c r="I10" s="2236"/>
      <c r="J10" s="2236"/>
      <c r="K10" s="1161">
        <f>+'V.4.2.NA. Reportes ARL'!D21</f>
        <v>503706</v>
      </c>
      <c r="L10" s="1159" t="s">
        <v>420</v>
      </c>
    </row>
    <row r="11" spans="1:12">
      <c r="A11" s="2236"/>
      <c r="B11" s="2236"/>
      <c r="C11" s="2236"/>
      <c r="D11" s="2236"/>
      <c r="E11" s="2236"/>
      <c r="F11" s="2236"/>
      <c r="G11" s="2236"/>
      <c r="H11" s="2236"/>
      <c r="I11" s="2236"/>
      <c r="J11" s="2236"/>
      <c r="K11" s="1162">
        <f>+'V.4.2.NA. Reportes ARL'!E21</f>
        <v>0.95692789945676926</v>
      </c>
      <c r="L11" s="1159" t="str">
        <f>+'V.4.2.NA. Reportes ARL'!E4</f>
        <v>% Accidentes Laborales</v>
      </c>
    </row>
    <row r="12" spans="1:12">
      <c r="A12" s="2236"/>
      <c r="B12" s="2236"/>
      <c r="C12" s="2236"/>
      <c r="D12" s="2236"/>
      <c r="E12" s="2236"/>
      <c r="F12" s="2236"/>
      <c r="G12" s="2236"/>
      <c r="H12" s="2236"/>
      <c r="I12" s="2236"/>
      <c r="J12" s="2236"/>
      <c r="K12" s="1162">
        <f>+'V.4.2.NA. Reportes ARL'!F21</f>
        <v>4.3072100543230712E-2</v>
      </c>
      <c r="L12" s="1159" t="str">
        <f>+'V.4.2.NA. Reportes ARL'!F4</f>
        <v>% Enfermedades Profesionales</v>
      </c>
    </row>
    <row r="13" spans="1:12">
      <c r="A13" s="2236"/>
      <c r="B13" s="2236"/>
      <c r="C13" s="2236"/>
      <c r="D13" s="2236"/>
      <c r="E13" s="2236"/>
      <c r="F13" s="2236"/>
      <c r="G13" s="2236"/>
      <c r="H13" s="2236"/>
      <c r="I13" s="2236"/>
      <c r="J13" s="2236"/>
      <c r="K13" s="1163">
        <f>+'V.4.2.NA. Reportes ARL'!N18</f>
        <v>0.1374883868663293</v>
      </c>
      <c r="L13" s="1159" t="s">
        <v>466</v>
      </c>
    </row>
    <row r="14" spans="1:12">
      <c r="A14" s="2236"/>
      <c r="B14" s="2236"/>
      <c r="C14" s="2236"/>
      <c r="D14" s="2236"/>
      <c r="E14" s="2236"/>
      <c r="F14" s="2236"/>
      <c r="G14" s="2236"/>
      <c r="H14" s="2236"/>
      <c r="I14" s="2236"/>
      <c r="J14" s="2236"/>
      <c r="K14" s="1162">
        <f>+'V.4.4.NA.Cant. accid x Prov'!J5+'V.4.4.NA.Cant. accid x Prov'!G5+'V.4.4.NA.Cant. accid x Prov'!G6+'V.4.4.NA.Cant. accid x Prov'!G7+'V.4.4.NA.Cant. accid x Prov'!G8</f>
        <v>0.65996632956526236</v>
      </c>
    </row>
    <row r="15" spans="1:12" ht="15">
      <c r="A15" s="2236"/>
      <c r="B15" s="2236"/>
      <c r="C15" s="2236"/>
      <c r="D15" s="2236"/>
      <c r="E15" s="2236"/>
      <c r="F15" s="2236"/>
      <c r="G15" s="2236"/>
      <c r="H15" s="2236"/>
      <c r="I15" s="2236"/>
      <c r="J15" s="2236"/>
      <c r="K15" s="712"/>
    </row>
    <row r="16" spans="1:12">
      <c r="A16" s="2236"/>
      <c r="B16" s="2236"/>
      <c r="C16" s="2236"/>
      <c r="D16" s="2236"/>
      <c r="E16" s="2236"/>
      <c r="F16" s="2236"/>
      <c r="G16" s="2236"/>
      <c r="H16" s="2236"/>
      <c r="I16" s="2236"/>
      <c r="J16" s="2236"/>
      <c r="K16" s="1164">
        <f>+'V.4.2.NA. Reportes ARL'!D20</f>
        <v>45987</v>
      </c>
      <c r="L16" s="1159" t="s">
        <v>421</v>
      </c>
    </row>
    <row r="17" spans="1:13">
      <c r="A17" s="2236"/>
      <c r="B17" s="2236"/>
      <c r="C17" s="2236"/>
      <c r="D17" s="2236"/>
      <c r="E17" s="2236"/>
      <c r="F17" s="2236"/>
      <c r="G17" s="2236"/>
      <c r="H17" s="2236"/>
      <c r="I17" s="2236"/>
      <c r="J17" s="2236"/>
      <c r="K17" s="1162">
        <f>+'V.4.6. Accid x sexo'!E20</f>
        <v>0.39863439667732187</v>
      </c>
      <c r="L17" s="1159" t="s">
        <v>15</v>
      </c>
    </row>
    <row r="18" spans="1:13">
      <c r="A18" s="2236"/>
      <c r="B18" s="2236"/>
      <c r="C18" s="2236"/>
      <c r="D18" s="2236"/>
      <c r="E18" s="2236"/>
      <c r="F18" s="2236"/>
      <c r="G18" s="2236"/>
      <c r="H18" s="2236"/>
      <c r="I18" s="2236"/>
      <c r="J18" s="2236"/>
      <c r="K18" s="1162">
        <f>+'V.4.6. Accid x sexo'!F20</f>
        <v>0.60136560332267819</v>
      </c>
      <c r="L18" s="1159" t="s">
        <v>14</v>
      </c>
    </row>
    <row r="19" spans="1:13">
      <c r="A19" s="2236"/>
      <c r="B19" s="2236"/>
      <c r="C19" s="2236"/>
      <c r="D19" s="2236"/>
      <c r="E19" s="2236"/>
      <c r="F19" s="2236"/>
      <c r="G19" s="2236"/>
      <c r="H19" s="2236"/>
      <c r="I19" s="2236"/>
      <c r="J19" s="2236"/>
      <c r="K19" s="1160"/>
    </row>
    <row r="20" spans="1:13">
      <c r="A20" s="2236"/>
      <c r="B20" s="2236"/>
      <c r="C20" s="2236"/>
      <c r="D20" s="2236"/>
      <c r="E20" s="2236"/>
      <c r="F20" s="2236"/>
      <c r="G20" s="2236"/>
      <c r="H20" s="2236"/>
      <c r="I20" s="2236"/>
      <c r="J20" s="2236"/>
      <c r="K20" s="1162">
        <f>+'V.4.5. NA.Cant. accid x sector'!E21</f>
        <v>0.16454793334190501</v>
      </c>
      <c r="L20" s="1159" t="str">
        <f>+'V.4.5. NA.Cant. accid x sector'!E4</f>
        <v>% Público</v>
      </c>
    </row>
    <row r="21" spans="1:13">
      <c r="A21" s="2236"/>
      <c r="B21" s="2236"/>
      <c r="C21" s="2236"/>
      <c r="D21" s="2236"/>
      <c r="E21" s="2236"/>
      <c r="F21" s="2236"/>
      <c r="G21" s="2236"/>
      <c r="H21" s="2236"/>
      <c r="I21" s="2236"/>
      <c r="J21" s="2236"/>
      <c r="K21" s="1162">
        <f>+'V.4.5. NA.Cant. accid x sector'!F21</f>
        <v>0.83545206665809502</v>
      </c>
      <c r="L21" s="1159" t="str">
        <f>+'V.4.5. NA.Cant. accid x sector'!F4</f>
        <v>% Privado</v>
      </c>
    </row>
    <row r="22" spans="1:13">
      <c r="A22" s="2236"/>
      <c r="B22" s="2236"/>
      <c r="C22" s="2236"/>
      <c r="D22" s="2236"/>
      <c r="E22" s="2236"/>
      <c r="F22" s="2236"/>
      <c r="G22" s="2236"/>
      <c r="H22" s="2236"/>
      <c r="I22" s="2236"/>
      <c r="J22" s="2236"/>
      <c r="K22" s="1162">
        <f>+'V.4.6. Accid x sexo'!E21</f>
        <v>0.31547370886985659</v>
      </c>
      <c r="L22" s="1159" t="str">
        <f>+'V.4.6. Accid x sexo'!E4</f>
        <v>% Femenino</v>
      </c>
    </row>
    <row r="23" spans="1:13">
      <c r="A23" s="2236"/>
      <c r="B23" s="2236"/>
      <c r="C23" s="2236"/>
      <c r="D23" s="2236"/>
      <c r="E23" s="2236"/>
      <c r="F23" s="2236"/>
      <c r="G23" s="2236"/>
      <c r="H23" s="2236"/>
      <c r="I23" s="2236"/>
      <c r="J23" s="2236"/>
      <c r="K23" s="1162">
        <f>+'V.4.6. Accid x sexo'!F21</f>
        <v>0.68452629113014341</v>
      </c>
      <c r="L23" s="1159" t="str">
        <f>+'V.4.6. Accid x sexo'!F4</f>
        <v>% Masculino</v>
      </c>
    </row>
    <row r="24" spans="1:13">
      <c r="A24" s="2236"/>
      <c r="B24" s="2236"/>
      <c r="C24" s="2236"/>
      <c r="D24" s="2236"/>
      <c r="E24" s="2236"/>
      <c r="F24" s="2236"/>
      <c r="G24" s="2236"/>
      <c r="H24" s="2236"/>
      <c r="I24" s="2236"/>
      <c r="J24" s="2236"/>
      <c r="K24" s="1162"/>
    </row>
    <row r="25" spans="1:13">
      <c r="A25" s="2236"/>
      <c r="B25" s="2236"/>
      <c r="C25" s="2236"/>
      <c r="D25" s="2236"/>
      <c r="E25" s="2236"/>
      <c r="F25" s="2236"/>
      <c r="G25" s="2236"/>
      <c r="H25" s="2236"/>
      <c r="I25" s="2236"/>
      <c r="J25" s="2236"/>
      <c r="K25" s="1165">
        <f>+Tabla51[[#Totals],[Menor de 20 años]]</f>
        <v>2.6166057184151071E-3</v>
      </c>
      <c r="L25" s="1166" t="s">
        <v>827</v>
      </c>
    </row>
    <row r="26" spans="1:13">
      <c r="A26" s="2236"/>
      <c r="B26" s="2236"/>
      <c r="C26" s="2236"/>
      <c r="D26" s="2236"/>
      <c r="E26" s="2236"/>
      <c r="F26" s="2236"/>
      <c r="G26" s="2236"/>
      <c r="H26" s="2236"/>
      <c r="I26" s="2236"/>
      <c r="J26" s="2236"/>
      <c r="K26" s="1165">
        <f>+Tabla51[[#Totals],[Mayor o igual a 60 años]]</f>
        <v>5.2695421535578296E-2</v>
      </c>
      <c r="L26" s="1166" t="s">
        <v>828</v>
      </c>
    </row>
    <row r="27" spans="1:13">
      <c r="A27" s="2236"/>
      <c r="B27" s="2236"/>
      <c r="C27" s="2236"/>
      <c r="D27" s="2236"/>
      <c r="E27" s="2236"/>
      <c r="F27" s="2236"/>
      <c r="G27" s="2236"/>
      <c r="H27" s="2236"/>
      <c r="I27" s="2236"/>
      <c r="J27" s="2236"/>
      <c r="K27" s="1165"/>
      <c r="L27" s="1166"/>
    </row>
    <row r="28" spans="1:13">
      <c r="A28" s="2236"/>
      <c r="B28" s="2236"/>
      <c r="C28" s="2236"/>
      <c r="D28" s="2236"/>
      <c r="E28" s="2236"/>
      <c r="F28" s="2236"/>
      <c r="G28" s="2236"/>
      <c r="H28" s="2236"/>
      <c r="I28" s="2236"/>
      <c r="J28" s="2236"/>
      <c r="K28" s="1165" t="str">
        <f>+'V.4.2.NA. Reportes ARL'!B4</f>
        <v xml:space="preserve">Accidentes Laborales </v>
      </c>
      <c r="L28" s="1166">
        <f>+'V.4.2.NA. Reportes ARL'!B20</f>
        <v>41235</v>
      </c>
    </row>
    <row r="29" spans="1:13">
      <c r="A29" s="2236"/>
      <c r="B29" s="2236"/>
      <c r="C29" s="2236"/>
      <c r="D29" s="2236"/>
      <c r="E29" s="2236"/>
      <c r="F29" s="2236"/>
      <c r="G29" s="2236"/>
      <c r="H29" s="2236"/>
      <c r="I29" s="2236"/>
      <c r="J29" s="2236"/>
      <c r="K29" s="1165" t="str">
        <f>+'V.4.2.NA. Reportes ARL'!C4</f>
        <v>Enfermedades Profesionales</v>
      </c>
      <c r="L29" s="1166">
        <f>+'V.4.2.NA. Reportes ARL'!C20</f>
        <v>4752</v>
      </c>
    </row>
    <row r="30" spans="1:13">
      <c r="A30" s="2236"/>
      <c r="B30" s="2236"/>
      <c r="C30" s="2236"/>
      <c r="D30" s="2236"/>
      <c r="E30" s="2236"/>
      <c r="F30" s="2236"/>
      <c r="G30" s="2236"/>
      <c r="H30" s="2236"/>
      <c r="I30" s="2236"/>
      <c r="J30" s="2236"/>
      <c r="L30" s="1159">
        <f>SUM(L28:L29)</f>
        <v>45987</v>
      </c>
    </row>
    <row r="31" spans="1:13">
      <c r="A31" s="2236"/>
      <c r="B31" s="2236"/>
      <c r="C31" s="2236"/>
      <c r="D31" s="2236"/>
      <c r="E31" s="2236"/>
      <c r="F31" s="2236"/>
      <c r="G31" s="2236"/>
      <c r="H31" s="2236"/>
      <c r="I31" s="2236"/>
      <c r="J31" s="2236"/>
      <c r="K31" s="1167"/>
    </row>
    <row r="32" spans="1:13">
      <c r="A32" s="2236"/>
      <c r="B32" s="2236"/>
      <c r="C32" s="2236"/>
      <c r="D32" s="2236"/>
      <c r="E32" s="2236"/>
      <c r="F32" s="2236"/>
      <c r="G32" s="2236"/>
      <c r="H32" s="2236"/>
      <c r="I32" s="2236"/>
      <c r="J32" s="2236"/>
      <c r="K32" s="1167"/>
      <c r="L32" s="1168"/>
      <c r="M32" s="1169"/>
    </row>
    <row r="33" spans="1:13">
      <c r="A33" s="2236"/>
      <c r="B33" s="2236"/>
      <c r="C33" s="2236"/>
      <c r="D33" s="2236"/>
      <c r="E33" s="2236"/>
      <c r="F33" s="2236"/>
      <c r="G33" s="2236"/>
      <c r="H33" s="2236"/>
      <c r="I33" s="2236"/>
      <c r="J33" s="2236"/>
      <c r="K33" s="1167"/>
      <c r="L33" s="1168"/>
      <c r="M33" s="1170"/>
    </row>
    <row r="34" spans="1:13">
      <c r="A34" s="2236"/>
      <c r="B34" s="2236"/>
      <c r="C34" s="2236"/>
      <c r="D34" s="2236"/>
      <c r="E34" s="2236"/>
      <c r="F34" s="2236"/>
      <c r="G34" s="2236"/>
      <c r="H34" s="2236"/>
      <c r="I34" s="2236"/>
      <c r="J34" s="2236"/>
      <c r="K34" s="1167"/>
      <c r="L34" s="1168"/>
      <c r="M34" s="1170"/>
    </row>
    <row r="35" spans="1:13">
      <c r="A35" s="2236"/>
      <c r="B35" s="2236"/>
      <c r="C35" s="2236"/>
      <c r="D35" s="2236"/>
      <c r="E35" s="2236"/>
      <c r="F35" s="2236"/>
      <c r="G35" s="2236"/>
      <c r="H35" s="2236"/>
      <c r="I35" s="2236"/>
      <c r="J35" s="2236"/>
      <c r="K35" s="1167"/>
      <c r="L35" s="1171"/>
      <c r="M35" s="1169"/>
    </row>
    <row r="36" spans="1:13">
      <c r="A36" s="2236"/>
      <c r="B36" s="2236"/>
      <c r="C36" s="2236"/>
      <c r="D36" s="2236"/>
      <c r="E36" s="2236"/>
      <c r="F36" s="2236"/>
      <c r="G36" s="2236"/>
      <c r="H36" s="2236"/>
      <c r="I36" s="2236"/>
      <c r="J36" s="2236"/>
    </row>
    <row r="37" spans="1:13">
      <c r="A37" s="2236"/>
      <c r="B37" s="2236"/>
      <c r="C37" s="2236"/>
      <c r="D37" s="2236"/>
      <c r="E37" s="2236"/>
      <c r="F37" s="2236"/>
      <c r="G37" s="2236"/>
      <c r="H37" s="2236"/>
      <c r="I37" s="2236"/>
      <c r="J37" s="2236"/>
      <c r="K37" s="1167"/>
    </row>
    <row r="38" spans="1:13">
      <c r="A38" s="2236"/>
      <c r="B38" s="2236"/>
      <c r="C38" s="2236"/>
      <c r="D38" s="2236"/>
      <c r="E38" s="2236"/>
      <c r="F38" s="2236"/>
      <c r="G38" s="2236"/>
      <c r="H38" s="2236"/>
      <c r="I38" s="2236"/>
      <c r="J38" s="2236"/>
      <c r="K38" s="1167"/>
    </row>
    <row r="39" spans="1:13">
      <c r="A39" s="2236"/>
      <c r="B39" s="2236"/>
      <c r="C39" s="2236"/>
      <c r="D39" s="2236"/>
      <c r="E39" s="2236"/>
      <c r="F39" s="2236"/>
      <c r="G39" s="2236"/>
      <c r="H39" s="2236"/>
      <c r="I39" s="2236"/>
      <c r="J39" s="2236"/>
      <c r="K39" s="1172"/>
      <c r="L39" s="1173"/>
    </row>
    <row r="40" spans="1:13">
      <c r="A40" s="2236"/>
      <c r="B40" s="2236"/>
      <c r="C40" s="2236"/>
      <c r="D40" s="2236"/>
      <c r="E40" s="2236"/>
      <c r="F40" s="2236"/>
      <c r="G40" s="2236"/>
      <c r="H40" s="2236"/>
      <c r="I40" s="2236"/>
      <c r="J40" s="2236"/>
      <c r="K40" s="1172"/>
      <c r="L40" s="1173"/>
    </row>
    <row r="41" spans="1:13">
      <c r="A41" s="2236"/>
      <c r="B41" s="2236"/>
      <c r="C41" s="2236"/>
      <c r="D41" s="2236"/>
      <c r="E41" s="2236"/>
      <c r="F41" s="2236"/>
      <c r="G41" s="2236"/>
      <c r="H41" s="2236"/>
      <c r="I41" s="2236"/>
      <c r="J41" s="2236"/>
      <c r="K41" s="1167"/>
    </row>
    <row r="42" spans="1:13">
      <c r="A42" s="2236"/>
      <c r="B42" s="2236"/>
      <c r="C42" s="2236"/>
      <c r="D42" s="2236"/>
      <c r="E42" s="2236"/>
      <c r="F42" s="2236"/>
      <c r="G42" s="2236"/>
      <c r="H42" s="2236"/>
      <c r="I42" s="2236"/>
      <c r="J42" s="2236"/>
      <c r="K42" s="1167"/>
    </row>
    <row r="43" spans="1:13">
      <c r="A43" s="2236"/>
      <c r="B43" s="2236"/>
      <c r="C43" s="2236"/>
      <c r="D43" s="2236"/>
      <c r="E43" s="2236"/>
      <c r="F43" s="2236"/>
      <c r="G43" s="2236"/>
      <c r="H43" s="2236"/>
      <c r="I43" s="2236"/>
      <c r="J43" s="2236"/>
      <c r="K43" s="1167"/>
    </row>
    <row r="44" spans="1:13">
      <c r="A44" s="2236"/>
      <c r="B44" s="2236"/>
      <c r="C44" s="2236"/>
      <c r="D44" s="2236"/>
      <c r="E44" s="2236"/>
      <c r="F44" s="2236"/>
      <c r="G44" s="2236"/>
      <c r="H44" s="2236"/>
      <c r="I44" s="2236"/>
      <c r="J44" s="2236"/>
      <c r="K44" s="1167"/>
    </row>
    <row r="45" spans="1:13">
      <c r="K45" s="1167"/>
    </row>
    <row r="46" spans="1:13">
      <c r="K46" s="1167"/>
    </row>
    <row r="47" spans="1:13">
      <c r="K47" s="1167"/>
    </row>
    <row r="48" spans="1:13">
      <c r="K48" s="1167"/>
    </row>
    <row r="49" spans="11:12">
      <c r="K49" s="1167"/>
    </row>
    <row r="50" spans="11:12">
      <c r="K50" s="1167"/>
    </row>
    <row r="51" spans="11:12">
      <c r="K51" s="1162"/>
    </row>
    <row r="52" spans="11:12">
      <c r="K52" s="1160"/>
    </row>
    <row r="53" spans="11:12">
      <c r="K53" s="1164"/>
      <c r="L53" s="1164"/>
    </row>
    <row r="54" spans="11:12">
      <c r="K54" s="1164"/>
      <c r="L54" s="1164"/>
    </row>
    <row r="55" spans="11:12">
      <c r="K55" s="1167"/>
    </row>
    <row r="56" spans="11:12">
      <c r="K56" s="1167"/>
    </row>
  </sheetData>
  <mergeCells count="1">
    <mergeCell ref="A7:J44"/>
  </mergeCells>
  <pageMargins left="0.7" right="0.7" top="0.75" bottom="0.75" header="0.3" footer="0.3"/>
  <pageSetup scale="60" orientation="landscape" r:id="rId1"/>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7">
    <tabColor rgb="FF66FF33"/>
    <pageSetUpPr fitToPage="1"/>
  </sheetPr>
  <dimension ref="A1:U56"/>
  <sheetViews>
    <sheetView showGridLines="0" view="pageBreakPreview" topLeftCell="A13" zoomScale="70" zoomScaleNormal="100" zoomScaleSheetLayoutView="70" workbookViewId="0">
      <selection activeCell="A4" sqref="A4:F21"/>
    </sheetView>
  </sheetViews>
  <sheetFormatPr baseColWidth="10" defaultColWidth="11.42578125" defaultRowHeight="14.25"/>
  <cols>
    <col min="1" max="1" width="20.7109375" style="737" customWidth="1"/>
    <col min="2" max="2" width="20" style="834" customWidth="1"/>
    <col min="3" max="3" width="23.85546875" style="834" customWidth="1"/>
    <col min="4" max="4" width="18.5703125" style="834" customWidth="1"/>
    <col min="5" max="5" width="22" style="834" customWidth="1"/>
    <col min="6" max="6" width="27.140625" style="834" customWidth="1"/>
    <col min="7" max="7" width="18.28515625" style="737" customWidth="1"/>
    <col min="8" max="9" width="23.42578125" style="737" customWidth="1"/>
    <col min="10" max="10" width="19.5703125" style="737" customWidth="1"/>
    <col min="11" max="11" width="3.7109375" style="737" customWidth="1"/>
    <col min="12" max="12" width="11.42578125" style="737"/>
    <col min="13" max="13" width="17.42578125" style="737" customWidth="1"/>
    <col min="14" max="14" width="11.140625" style="737" customWidth="1"/>
    <col min="15" max="15" width="11.42578125" style="737"/>
    <col min="16" max="19" width="11.42578125" style="1113"/>
    <col min="20" max="16384" width="11.42578125" style="737"/>
  </cols>
  <sheetData>
    <row r="1" spans="1:21" s="1794" customFormat="1" ht="74.25" customHeight="1">
      <c r="A1" s="2112" t="s">
        <v>771</v>
      </c>
      <c r="B1" s="2112"/>
      <c r="C1" s="2112"/>
      <c r="D1" s="2112"/>
      <c r="E1" s="2112"/>
      <c r="F1" s="2112"/>
      <c r="G1" s="2112"/>
      <c r="H1" s="2112"/>
      <c r="I1" s="2112"/>
      <c r="J1" s="2112"/>
      <c r="P1" s="1913"/>
      <c r="Q1" s="1913"/>
      <c r="R1" s="1913"/>
      <c r="S1" s="1913"/>
    </row>
    <row r="2" spans="1:21" s="1794" customFormat="1" ht="30" customHeight="1">
      <c r="A2" s="2112" t="str">
        <f>+'Resumen EEp'!O2</f>
        <v>Período:  Diciembre 2007 - Noviembre 2022</v>
      </c>
      <c r="B2" s="2112"/>
      <c r="C2" s="2112"/>
      <c r="D2" s="2112"/>
      <c r="E2" s="2112"/>
      <c r="F2" s="2112"/>
      <c r="G2" s="2112"/>
      <c r="H2" s="2112"/>
      <c r="I2" s="2112"/>
      <c r="J2" s="2112"/>
      <c r="P2" s="1913"/>
      <c r="Q2" s="1913"/>
      <c r="R2" s="1913"/>
      <c r="S2" s="1913"/>
    </row>
    <row r="3" spans="1:21" s="712" customFormat="1" ht="19.5" customHeight="1">
      <c r="A3" s="1102"/>
      <c r="B3" s="1102"/>
      <c r="C3" s="1102"/>
      <c r="D3" s="1102"/>
      <c r="E3" s="1102"/>
      <c r="F3" s="1102"/>
      <c r="G3" s="1102"/>
      <c r="H3" s="1102"/>
      <c r="I3" s="1102"/>
      <c r="J3" s="1102"/>
      <c r="P3" s="1000"/>
      <c r="Q3" s="1000"/>
      <c r="R3" s="1000"/>
      <c r="S3" s="1000"/>
    </row>
    <row r="4" spans="1:21" s="712" customFormat="1" ht="44.25" customHeight="1">
      <c r="A4" s="1599" t="s">
        <v>0</v>
      </c>
      <c r="B4" s="1600" t="s">
        <v>186</v>
      </c>
      <c r="C4" s="1601" t="s">
        <v>152</v>
      </c>
      <c r="D4" s="1599" t="s">
        <v>87</v>
      </c>
      <c r="E4" s="1602" t="s">
        <v>151</v>
      </c>
      <c r="F4" s="1602" t="s">
        <v>189</v>
      </c>
      <c r="M4" s="712">
        <f>AVERAGE(D5:D19)</f>
        <v>30514.6</v>
      </c>
      <c r="N4" s="854">
        <f>+(D6-D5)/D5</f>
        <v>0.2847612359550562</v>
      </c>
      <c r="P4" s="1111" t="s">
        <v>861</v>
      </c>
      <c r="Q4" s="1111" t="s">
        <v>482</v>
      </c>
      <c r="R4" s="1111" t="s">
        <v>483</v>
      </c>
      <c r="S4" s="1111" t="s">
        <v>57</v>
      </c>
    </row>
    <row r="5" spans="1:21" s="712" customFormat="1" ht="17.25" customHeight="1">
      <c r="A5" s="1603">
        <v>2007</v>
      </c>
      <c r="B5" s="1596">
        <v>8459</v>
      </c>
      <c r="C5" s="1593">
        <v>85</v>
      </c>
      <c r="D5" s="1589">
        <f t="shared" ref="D5:D13" si="0">+C5+B5</f>
        <v>8544</v>
      </c>
      <c r="E5" s="1590">
        <f t="shared" ref="E5:E15" si="1">B5/D5</f>
        <v>0.99005149812734083</v>
      </c>
      <c r="F5" s="1604">
        <f>C5/D5</f>
        <v>9.948501872659176E-3</v>
      </c>
      <c r="N5" s="854">
        <f t="shared" ref="N5:N17" si="2">+(D7-D6)/D6</f>
        <v>0.33761501320943793</v>
      </c>
      <c r="P5" s="1112" t="s">
        <v>862</v>
      </c>
      <c r="Q5" s="1112">
        <v>2613</v>
      </c>
      <c r="R5" s="1112">
        <v>1669</v>
      </c>
      <c r="S5" s="1112">
        <v>4282</v>
      </c>
    </row>
    <row r="6" spans="1:21" s="712" customFormat="1" ht="17.25" customHeight="1">
      <c r="A6" s="1605">
        <v>2008</v>
      </c>
      <c r="B6" s="1597">
        <v>10873</v>
      </c>
      <c r="C6" s="1594">
        <v>104</v>
      </c>
      <c r="D6" s="1588">
        <f t="shared" si="0"/>
        <v>10977</v>
      </c>
      <c r="E6" s="1591">
        <f t="shared" si="1"/>
        <v>0.99052564452947067</v>
      </c>
      <c r="F6" s="1606">
        <f>C6/D6</f>
        <v>9.4743554705292877E-3</v>
      </c>
      <c r="N6" s="854">
        <f t="shared" si="2"/>
        <v>0.18885786283457059</v>
      </c>
      <c r="P6" s="1112" t="s">
        <v>863</v>
      </c>
      <c r="Q6" s="1112">
        <v>3529</v>
      </c>
      <c r="R6" s="1112">
        <v>1389</v>
      </c>
      <c r="S6" s="1112">
        <v>4918</v>
      </c>
    </row>
    <row r="7" spans="1:21" s="712" customFormat="1" ht="17.25" customHeight="1">
      <c r="A7" s="1607">
        <v>2009</v>
      </c>
      <c r="B7" s="1597">
        <v>14386</v>
      </c>
      <c r="C7" s="1594">
        <v>297</v>
      </c>
      <c r="D7" s="1588">
        <f t="shared" si="0"/>
        <v>14683</v>
      </c>
      <c r="E7" s="1591">
        <f t="shared" si="1"/>
        <v>0.97977252605053466</v>
      </c>
      <c r="F7" s="1606">
        <f>C7/D7</f>
        <v>2.0227473949465367E-2</v>
      </c>
      <c r="N7" s="854">
        <f t="shared" si="2"/>
        <v>0.29451191567369384</v>
      </c>
      <c r="P7" s="1112" t="s">
        <v>864</v>
      </c>
      <c r="Q7" s="1112">
        <v>4206</v>
      </c>
      <c r="R7" s="1112">
        <v>467</v>
      </c>
      <c r="S7" s="1112">
        <v>4673</v>
      </c>
    </row>
    <row r="8" spans="1:21" s="712" customFormat="1" ht="17.25" customHeight="1">
      <c r="A8" s="1605">
        <v>2010</v>
      </c>
      <c r="B8" s="1597">
        <v>17051</v>
      </c>
      <c r="C8" s="1594">
        <v>405</v>
      </c>
      <c r="D8" s="1588">
        <f t="shared" si="0"/>
        <v>17456</v>
      </c>
      <c r="E8" s="1591">
        <f t="shared" si="1"/>
        <v>0.97679880843263056</v>
      </c>
      <c r="F8" s="1606">
        <f>C8/D8</f>
        <v>2.3201191567369387E-2</v>
      </c>
      <c r="N8" s="854">
        <f t="shared" si="2"/>
        <v>0.18104173120325706</v>
      </c>
      <c r="P8" s="1112" t="s">
        <v>865</v>
      </c>
      <c r="Q8" s="1112">
        <v>3516</v>
      </c>
      <c r="R8" s="1112">
        <v>145</v>
      </c>
      <c r="S8" s="1112">
        <v>3661</v>
      </c>
    </row>
    <row r="9" spans="1:21" s="712" customFormat="1" ht="17.25" customHeight="1">
      <c r="A9" s="1605">
        <v>2011</v>
      </c>
      <c r="B9" s="1597">
        <v>22120</v>
      </c>
      <c r="C9" s="1594">
        <v>477</v>
      </c>
      <c r="D9" s="1588">
        <f t="shared" si="0"/>
        <v>22597</v>
      </c>
      <c r="E9" s="1591">
        <f t="shared" si="1"/>
        <v>0.97889100323051736</v>
      </c>
      <c r="F9" s="1606">
        <f>C9/D9</f>
        <v>2.1108996769482673E-2</v>
      </c>
      <c r="N9" s="854">
        <f t="shared" si="2"/>
        <v>7.2954136690647486E-2</v>
      </c>
      <c r="P9" s="1112" t="s">
        <v>866</v>
      </c>
      <c r="Q9" s="1112">
        <v>3928</v>
      </c>
      <c r="R9" s="1112">
        <v>121</v>
      </c>
      <c r="S9" s="1112">
        <v>4049</v>
      </c>
    </row>
    <row r="10" spans="1:21" s="712" customFormat="1" ht="17.25" customHeight="1">
      <c r="A10" s="1605" t="s">
        <v>201</v>
      </c>
      <c r="B10" s="1597">
        <v>26233</v>
      </c>
      <c r="C10" s="1594">
        <v>455</v>
      </c>
      <c r="D10" s="1588">
        <f t="shared" si="0"/>
        <v>26688</v>
      </c>
      <c r="E10" s="1591">
        <f t="shared" si="1"/>
        <v>0.982951139088729</v>
      </c>
      <c r="F10" s="1606">
        <f t="shared" ref="F10:F15" si="3">C10/D10</f>
        <v>1.7048860911270985E-2</v>
      </c>
      <c r="N10" s="854">
        <f t="shared" si="2"/>
        <v>8.3708748035620742E-2</v>
      </c>
      <c r="P10" s="1112" t="s">
        <v>896</v>
      </c>
      <c r="Q10" s="1112">
        <v>3932</v>
      </c>
      <c r="R10" s="1112">
        <v>310</v>
      </c>
      <c r="S10" s="1112">
        <v>4242</v>
      </c>
    </row>
    <row r="11" spans="1:21" s="712" customFormat="1" ht="17.25" customHeight="1">
      <c r="A11" s="1605" t="s">
        <v>226</v>
      </c>
      <c r="B11" s="1597">
        <v>28246</v>
      </c>
      <c r="C11" s="1594">
        <v>389</v>
      </c>
      <c r="D11" s="1588">
        <f t="shared" si="0"/>
        <v>28635</v>
      </c>
      <c r="E11" s="1591">
        <f t="shared" si="1"/>
        <v>0.98641522612187882</v>
      </c>
      <c r="F11" s="1606">
        <f t="shared" si="3"/>
        <v>1.358477387812118E-2</v>
      </c>
      <c r="N11" s="854">
        <f t="shared" si="2"/>
        <v>0.11333462232534158</v>
      </c>
      <c r="P11" s="1112" t="s">
        <v>897</v>
      </c>
      <c r="Q11" s="1112">
        <v>3590</v>
      </c>
      <c r="R11" s="1112">
        <v>248</v>
      </c>
      <c r="S11" s="1112">
        <v>3838</v>
      </c>
      <c r="T11" s="1103"/>
    </row>
    <row r="12" spans="1:21" s="712" customFormat="1" ht="17.25" customHeight="1">
      <c r="A12" s="1605" t="s">
        <v>230</v>
      </c>
      <c r="B12" s="1597">
        <v>30630</v>
      </c>
      <c r="C12" s="1594">
        <v>402</v>
      </c>
      <c r="D12" s="1588">
        <f t="shared" si="0"/>
        <v>31032</v>
      </c>
      <c r="E12" s="1591">
        <f t="shared" si="1"/>
        <v>0.98704563031709203</v>
      </c>
      <c r="F12" s="1606">
        <f t="shared" si="3"/>
        <v>1.2954369682907967E-2</v>
      </c>
      <c r="N12" s="854">
        <f t="shared" si="2"/>
        <v>0.12466352137543778</v>
      </c>
      <c r="P12" s="1112" t="s">
        <v>898</v>
      </c>
      <c r="Q12" s="1112">
        <v>4003</v>
      </c>
      <c r="R12" s="1112">
        <v>196</v>
      </c>
      <c r="S12" s="1112">
        <v>4199</v>
      </c>
    </row>
    <row r="13" spans="1:21" s="712" customFormat="1" ht="17.25" customHeight="1">
      <c r="A13" s="1608" t="s">
        <v>399</v>
      </c>
      <c r="B13" s="1598">
        <v>34087</v>
      </c>
      <c r="C13" s="1595">
        <v>462</v>
      </c>
      <c r="D13" s="1588">
        <f t="shared" si="0"/>
        <v>34549</v>
      </c>
      <c r="E13" s="1591">
        <f t="shared" si="1"/>
        <v>0.98662768821094682</v>
      </c>
      <c r="F13" s="1606">
        <f t="shared" si="3"/>
        <v>1.3372311789053229E-2</v>
      </c>
      <c r="N13" s="854">
        <f t="shared" si="2"/>
        <v>6.7763022441836518E-2</v>
      </c>
      <c r="P13" s="1112" t="s">
        <v>951</v>
      </c>
      <c r="Q13" s="1112">
        <v>3724</v>
      </c>
      <c r="R13" s="1112">
        <v>94</v>
      </c>
      <c r="S13" s="1112">
        <v>3818</v>
      </c>
    </row>
    <row r="14" spans="1:21" s="712" customFormat="1" ht="17.25" customHeight="1">
      <c r="A14" s="1608" t="s">
        <v>430</v>
      </c>
      <c r="B14" s="1598">
        <v>38382</v>
      </c>
      <c r="C14" s="1595">
        <v>474</v>
      </c>
      <c r="D14" s="1588">
        <f t="shared" ref="D14:D20" si="4">+C14+B14</f>
        <v>38856</v>
      </c>
      <c r="E14" s="1591">
        <f t="shared" si="1"/>
        <v>0.98780111179740582</v>
      </c>
      <c r="F14" s="1606">
        <f t="shared" si="3"/>
        <v>1.2198888202594195E-2</v>
      </c>
      <c r="K14" s="863"/>
      <c r="N14" s="854">
        <f t="shared" si="2"/>
        <v>9.5953144206898211E-2</v>
      </c>
      <c r="P14" s="1112" t="s">
        <v>952</v>
      </c>
      <c r="Q14" s="1112">
        <v>4055</v>
      </c>
      <c r="R14" s="1112">
        <v>68</v>
      </c>
      <c r="S14" s="1112">
        <v>4123</v>
      </c>
      <c r="U14" s="884"/>
    </row>
    <row r="15" spans="1:21" s="712" customFormat="1" ht="17.25" customHeight="1">
      <c r="A15" s="1608" t="s">
        <v>441</v>
      </c>
      <c r="B15" s="1598">
        <v>41026</v>
      </c>
      <c r="C15" s="1595">
        <v>463</v>
      </c>
      <c r="D15" s="1588">
        <f t="shared" si="4"/>
        <v>41489</v>
      </c>
      <c r="E15" s="1591">
        <f t="shared" si="1"/>
        <v>0.98884041553182767</v>
      </c>
      <c r="F15" s="1606">
        <f t="shared" si="3"/>
        <v>1.1159584468172286E-2</v>
      </c>
      <c r="K15" s="737"/>
      <c r="N15" s="854">
        <f t="shared" si="2"/>
        <v>8.0888497910710358E-2</v>
      </c>
      <c r="P15" s="1112" t="s">
        <v>1118</v>
      </c>
      <c r="Q15" s="1112">
        <v>4139</v>
      </c>
      <c r="R15" s="1112">
        <v>45</v>
      </c>
      <c r="S15" s="1112">
        <v>4184</v>
      </c>
    </row>
    <row r="16" spans="1:21" s="884" customFormat="1" ht="17.25" customHeight="1">
      <c r="A16" s="1608" t="s">
        <v>464</v>
      </c>
      <c r="B16" s="1598">
        <v>44827</v>
      </c>
      <c r="C16" s="1595">
        <v>643</v>
      </c>
      <c r="D16" s="1588">
        <f t="shared" si="4"/>
        <v>45470</v>
      </c>
      <c r="E16" s="1591">
        <f>B16/D16</f>
        <v>0.98585880800527825</v>
      </c>
      <c r="F16" s="1606">
        <f>C16/D16</f>
        <v>1.4141191994721795E-2</v>
      </c>
      <c r="G16" s="1105"/>
      <c r="K16" s="1106"/>
      <c r="N16" s="854">
        <f t="shared" si="2"/>
        <v>-0.18318141124766013</v>
      </c>
      <c r="P16" s="1112" t="s">
        <v>1119</v>
      </c>
      <c r="Q16" s="1112">
        <v>3538</v>
      </c>
      <c r="R16" s="1112">
        <v>70</v>
      </c>
      <c r="S16" s="1112">
        <v>3608</v>
      </c>
      <c r="T16" s="712"/>
      <c r="U16" s="712"/>
    </row>
    <row r="17" spans="1:20" s="712" customFormat="1" ht="18">
      <c r="A17" s="1608" t="s">
        <v>491</v>
      </c>
      <c r="B17" s="1598">
        <v>48395</v>
      </c>
      <c r="C17" s="1595">
        <v>753</v>
      </c>
      <c r="D17" s="1588">
        <f t="shared" si="4"/>
        <v>49148</v>
      </c>
      <c r="E17" s="1591">
        <f>B17/D17</f>
        <v>0.98467892894929598</v>
      </c>
      <c r="F17" s="1606">
        <f>C17/D17</f>
        <v>1.5321071050703997E-2</v>
      </c>
      <c r="G17" s="1105"/>
      <c r="H17" s="884"/>
      <c r="I17" s="884"/>
      <c r="K17" s="863"/>
      <c r="N17" s="854">
        <f t="shared" si="2"/>
        <v>0.1819653755137626</v>
      </c>
      <c r="P17" s="1000"/>
      <c r="Q17" s="1114">
        <f>SUM(Q5:Q16)</f>
        <v>44773</v>
      </c>
      <c r="R17" s="1114">
        <f>SUM(R5:R16)</f>
        <v>4822</v>
      </c>
      <c r="S17" s="1114">
        <f>SUM(S5:S16)</f>
        <v>49595</v>
      </c>
      <c r="T17" s="884"/>
    </row>
    <row r="18" spans="1:20" s="712" customFormat="1" ht="18">
      <c r="A18" s="1609">
        <v>2020</v>
      </c>
      <c r="B18" s="1598">
        <v>31890</v>
      </c>
      <c r="C18" s="1595">
        <v>8255</v>
      </c>
      <c r="D18" s="1588">
        <f t="shared" si="4"/>
        <v>40145</v>
      </c>
      <c r="E18" s="1591">
        <f>B18/D18</f>
        <v>0.79437040727363306</v>
      </c>
      <c r="F18" s="1606">
        <f>C18/D18</f>
        <v>0.20562959272636691</v>
      </c>
      <c r="G18" s="1105"/>
      <c r="H18" s="884"/>
      <c r="I18" s="884"/>
      <c r="K18" s="863"/>
      <c r="N18" s="1107">
        <f>AVERAGE(N4:N17)</f>
        <v>0.1374883868663293</v>
      </c>
      <c r="P18" s="1000"/>
      <c r="Q18" s="1000"/>
      <c r="R18" s="1000"/>
      <c r="S18" s="1000"/>
    </row>
    <row r="19" spans="1:20" s="712" customFormat="1" ht="18">
      <c r="A19" s="1609">
        <f>+'Resumen EEp'!O9</f>
        <v>2021</v>
      </c>
      <c r="B19" s="1598">
        <v>38603</v>
      </c>
      <c r="C19" s="1595">
        <v>8847</v>
      </c>
      <c r="D19" s="1588">
        <f t="shared" si="4"/>
        <v>47450</v>
      </c>
      <c r="E19" s="1591">
        <f>B19/D19</f>
        <v>0.8135511064278188</v>
      </c>
      <c r="F19" s="1606">
        <f>C19/D19</f>
        <v>0.18644889357218125</v>
      </c>
      <c r="G19" s="1105"/>
      <c r="K19" s="863"/>
      <c r="P19" s="1000"/>
      <c r="Q19" s="1000"/>
      <c r="R19" s="1000"/>
      <c r="S19" s="1000"/>
    </row>
    <row r="20" spans="1:20" s="712" customFormat="1" ht="18">
      <c r="A20" s="1609" t="str">
        <f>+'Resumen EEp'!O6</f>
        <v>Ene - Nov. 2022</v>
      </c>
      <c r="B20" s="1598">
        <v>41235</v>
      </c>
      <c r="C20" s="1595">
        <v>4752</v>
      </c>
      <c r="D20" s="1588">
        <f t="shared" si="4"/>
        <v>45987</v>
      </c>
      <c r="E20" s="1591">
        <f>B20/D20</f>
        <v>0.89666644921390826</v>
      </c>
      <c r="F20" s="1606">
        <f>C20/D20</f>
        <v>0.10333355078609172</v>
      </c>
      <c r="G20" s="1105"/>
      <c r="K20" s="863"/>
      <c r="P20" s="1000"/>
      <c r="Q20" s="1000"/>
      <c r="R20" s="1000"/>
      <c r="S20" s="1000"/>
    </row>
    <row r="21" spans="1:20" s="712" customFormat="1" ht="18">
      <c r="A21" s="1610" t="s">
        <v>1</v>
      </c>
      <c r="B21" s="1611">
        <f>SUM(B5:B20)</f>
        <v>476443</v>
      </c>
      <c r="C21" s="1612">
        <f>SUM(C5:C20)</f>
        <v>27263</v>
      </c>
      <c r="D21" s="1613">
        <f>SUM(D5:D20)</f>
        <v>503706</v>
      </c>
      <c r="E21" s="1614">
        <f>AVERAGE(E5:E20)</f>
        <v>0.95692789945676926</v>
      </c>
      <c r="F21" s="1615">
        <f>AVERAGE(F5:F20)</f>
        <v>4.3072100543230712E-2</v>
      </c>
      <c r="K21" s="863"/>
      <c r="M21" s="712">
        <v>6037635975.8900003</v>
      </c>
      <c r="P21" s="1000"/>
      <c r="Q21" s="1000"/>
      <c r="R21" s="1000"/>
      <c r="S21" s="1000"/>
    </row>
    <row r="22" spans="1:20" s="712" customFormat="1">
      <c r="K22" s="863"/>
      <c r="M22" s="712">
        <v>4477341</v>
      </c>
      <c r="P22" s="1000"/>
      <c r="Q22" s="1000"/>
      <c r="R22" s="1000"/>
      <c r="S22" s="1000"/>
    </row>
    <row r="23" spans="1:20" s="712" customFormat="1">
      <c r="B23" s="778"/>
      <c r="C23" s="778"/>
      <c r="D23" s="778"/>
      <c r="E23" s="778"/>
      <c r="F23" s="778"/>
      <c r="K23" s="863"/>
      <c r="L23" s="712" t="s">
        <v>860</v>
      </c>
      <c r="M23" s="855">
        <f>+M21/M22</f>
        <v>1348.4869648950125</v>
      </c>
      <c r="P23" s="1000"/>
      <c r="Q23" s="1000"/>
      <c r="R23" s="1000"/>
      <c r="S23" s="1000"/>
    </row>
    <row r="24" spans="1:20" s="712" customFormat="1">
      <c r="B24" s="778"/>
      <c r="C24" s="778"/>
      <c r="D24" s="778"/>
      <c r="E24" s="778"/>
      <c r="F24" s="778"/>
      <c r="K24" s="863"/>
      <c r="P24" s="1000"/>
      <c r="Q24" s="1000"/>
      <c r="R24" s="1000"/>
      <c r="S24" s="1000"/>
    </row>
    <row r="25" spans="1:20" s="712" customFormat="1">
      <c r="B25" s="778"/>
      <c r="C25" s="778"/>
      <c r="D25" s="778"/>
      <c r="E25" s="778"/>
      <c r="F25" s="778"/>
      <c r="K25" s="863"/>
      <c r="P25" s="1000"/>
      <c r="Q25" s="1000"/>
      <c r="R25" s="1000"/>
      <c r="S25" s="1000"/>
    </row>
    <row r="26" spans="1:20" s="712" customFormat="1">
      <c r="B26" s="778"/>
      <c r="C26" s="778"/>
      <c r="D26" s="778"/>
      <c r="E26" s="778"/>
      <c r="F26" s="778"/>
      <c r="K26" s="863"/>
      <c r="P26" s="1000"/>
      <c r="Q26" s="1000"/>
      <c r="R26" s="1000"/>
      <c r="S26" s="1000"/>
    </row>
    <row r="27" spans="1:20" s="712" customFormat="1">
      <c r="B27" s="778"/>
      <c r="C27" s="778"/>
      <c r="D27" s="778"/>
      <c r="E27" s="778"/>
      <c r="F27" s="778"/>
      <c r="K27" s="863"/>
      <c r="P27" s="1000"/>
      <c r="Q27" s="1000"/>
      <c r="R27" s="1000"/>
      <c r="S27" s="1000"/>
    </row>
    <row r="28" spans="1:20" s="712" customFormat="1">
      <c r="B28" s="778"/>
      <c r="C28" s="778"/>
      <c r="D28" s="778"/>
      <c r="E28" s="778"/>
      <c r="F28" s="778"/>
      <c r="K28" s="863"/>
      <c r="P28" s="1000"/>
      <c r="Q28" s="1000"/>
      <c r="R28" s="1000"/>
      <c r="S28" s="1000"/>
    </row>
    <row r="29" spans="1:20" s="712" customFormat="1">
      <c r="B29" s="778"/>
      <c r="C29" s="778"/>
      <c r="D29" s="778"/>
      <c r="E29" s="778"/>
      <c r="F29" s="778"/>
      <c r="K29" s="863"/>
      <c r="P29" s="1000"/>
      <c r="Q29" s="1000"/>
      <c r="R29" s="1000"/>
      <c r="S29" s="1000"/>
    </row>
    <row r="30" spans="1:20" s="712" customFormat="1">
      <c r="B30" s="778"/>
      <c r="C30" s="778"/>
      <c r="D30" s="778"/>
      <c r="E30" s="778"/>
      <c r="F30" s="778"/>
      <c r="K30" s="863"/>
      <c r="P30" s="1000"/>
      <c r="Q30" s="1000"/>
      <c r="R30" s="1000"/>
      <c r="S30" s="1000"/>
    </row>
    <row r="31" spans="1:20" s="712" customFormat="1">
      <c r="B31" s="778"/>
      <c r="C31" s="778"/>
      <c r="D31" s="778"/>
      <c r="E31" s="778"/>
      <c r="F31" s="778"/>
      <c r="K31" s="863"/>
      <c r="P31" s="1000"/>
      <c r="Q31" s="1000"/>
      <c r="R31" s="1000"/>
      <c r="S31" s="1000"/>
    </row>
    <row r="32" spans="1:20" s="712" customFormat="1">
      <c r="B32" s="778"/>
      <c r="C32" s="778"/>
      <c r="D32" s="778"/>
      <c r="E32" s="778"/>
      <c r="F32" s="778"/>
      <c r="K32" s="863"/>
      <c r="P32" s="1000"/>
      <c r="Q32" s="1000"/>
      <c r="R32" s="1000"/>
      <c r="S32" s="1000"/>
    </row>
    <row r="33" spans="2:19" s="712" customFormat="1">
      <c r="B33" s="778"/>
      <c r="C33" s="778"/>
      <c r="D33" s="778"/>
      <c r="E33" s="778"/>
      <c r="F33" s="778"/>
      <c r="K33" s="863"/>
      <c r="P33" s="1000"/>
      <c r="Q33" s="1000"/>
      <c r="R33" s="1000"/>
      <c r="S33" s="1000"/>
    </row>
    <row r="34" spans="2:19" s="712" customFormat="1">
      <c r="B34" s="778"/>
      <c r="C34" s="778"/>
      <c r="D34" s="778"/>
      <c r="E34" s="778"/>
      <c r="F34" s="778"/>
      <c r="K34" s="863"/>
      <c r="P34" s="1000"/>
      <c r="Q34" s="1000"/>
      <c r="R34" s="1000"/>
      <c r="S34" s="1000"/>
    </row>
    <row r="35" spans="2:19" s="712" customFormat="1">
      <c r="B35" s="778"/>
      <c r="C35" s="778"/>
      <c r="D35" s="778"/>
      <c r="E35" s="778"/>
      <c r="F35" s="778"/>
      <c r="K35" s="863"/>
      <c r="P35" s="1000"/>
      <c r="Q35" s="1000"/>
      <c r="R35" s="1000"/>
      <c r="S35" s="1000"/>
    </row>
    <row r="36" spans="2:19" s="712" customFormat="1">
      <c r="B36" s="778"/>
      <c r="C36" s="778"/>
      <c r="D36" s="778"/>
      <c r="E36" s="778"/>
      <c r="F36" s="778"/>
      <c r="P36" s="1000"/>
      <c r="Q36" s="1000"/>
      <c r="R36" s="1000"/>
      <c r="S36" s="1000"/>
    </row>
    <row r="37" spans="2:19" s="712" customFormat="1">
      <c r="B37" s="778"/>
      <c r="C37" s="778"/>
      <c r="D37" s="778"/>
      <c r="E37" s="778"/>
      <c r="F37" s="778"/>
      <c r="P37" s="1000"/>
      <c r="Q37" s="1000"/>
      <c r="R37" s="1000"/>
      <c r="S37" s="1000"/>
    </row>
    <row r="38" spans="2:19" s="712" customFormat="1">
      <c r="B38" s="778"/>
      <c r="C38" s="778"/>
      <c r="D38" s="778"/>
      <c r="E38" s="778"/>
      <c r="F38" s="778"/>
      <c r="P38" s="1000"/>
      <c r="Q38" s="1000"/>
      <c r="R38" s="1000"/>
      <c r="S38" s="1000"/>
    </row>
    <row r="39" spans="2:19" s="712" customFormat="1">
      <c r="B39" s="778"/>
      <c r="C39" s="778"/>
      <c r="D39" s="778"/>
      <c r="E39" s="778"/>
      <c r="F39" s="778"/>
      <c r="P39" s="1000"/>
      <c r="Q39" s="1000"/>
      <c r="R39" s="1000"/>
      <c r="S39" s="1000"/>
    </row>
    <row r="40" spans="2:19" s="712" customFormat="1">
      <c r="B40" s="778"/>
      <c r="C40" s="778"/>
      <c r="D40" s="778"/>
      <c r="E40" s="778"/>
      <c r="F40" s="778"/>
      <c r="P40" s="1000"/>
      <c r="Q40" s="1000"/>
      <c r="R40" s="1000"/>
      <c r="S40" s="1000"/>
    </row>
    <row r="41" spans="2:19" s="712" customFormat="1">
      <c r="B41" s="778"/>
      <c r="C41" s="778"/>
      <c r="D41" s="778"/>
      <c r="E41" s="778"/>
      <c r="F41" s="778"/>
      <c r="P41" s="1000"/>
      <c r="Q41" s="1000"/>
      <c r="R41" s="1000"/>
      <c r="S41" s="1000"/>
    </row>
    <row r="42" spans="2:19" s="712" customFormat="1">
      <c r="B42" s="778"/>
      <c r="C42" s="778"/>
      <c r="D42" s="778"/>
      <c r="E42" s="778"/>
      <c r="F42" s="778"/>
      <c r="P42" s="1000"/>
      <c r="Q42" s="1000"/>
      <c r="R42" s="1000"/>
      <c r="S42" s="1000"/>
    </row>
    <row r="43" spans="2:19" s="712" customFormat="1">
      <c r="B43" s="778"/>
      <c r="C43" s="778"/>
      <c r="D43" s="778"/>
      <c r="E43" s="778"/>
      <c r="F43" s="778"/>
      <c r="P43" s="1000"/>
      <c r="Q43" s="1000"/>
      <c r="R43" s="1000"/>
      <c r="S43" s="1000"/>
    </row>
    <row r="44" spans="2:19" s="712" customFormat="1">
      <c r="B44" s="778"/>
      <c r="C44" s="778"/>
      <c r="D44" s="778"/>
      <c r="E44" s="778"/>
      <c r="F44" s="778"/>
      <c r="P44" s="1000"/>
      <c r="Q44" s="1000"/>
      <c r="R44" s="1000"/>
      <c r="S44" s="1000"/>
    </row>
    <row r="45" spans="2:19" s="712" customFormat="1">
      <c r="B45" s="778"/>
      <c r="C45" s="778"/>
      <c r="D45" s="778"/>
      <c r="E45" s="778"/>
      <c r="F45" s="778"/>
      <c r="P45" s="1000"/>
      <c r="Q45" s="1000"/>
      <c r="R45" s="1000"/>
      <c r="S45" s="1000"/>
    </row>
    <row r="46" spans="2:19" s="712" customFormat="1">
      <c r="B46" s="778"/>
      <c r="C46" s="778"/>
      <c r="D46" s="778"/>
      <c r="E46" s="778"/>
      <c r="F46" s="778"/>
      <c r="P46" s="1000"/>
      <c r="Q46" s="1000"/>
      <c r="R46" s="1000"/>
      <c r="S46" s="1000"/>
    </row>
    <row r="47" spans="2:19" s="712" customFormat="1">
      <c r="B47" s="778"/>
      <c r="C47" s="778"/>
      <c r="D47" s="778"/>
      <c r="E47" s="778"/>
      <c r="F47" s="778"/>
      <c r="P47" s="1000"/>
      <c r="Q47" s="1000"/>
      <c r="R47" s="1000"/>
      <c r="S47" s="1000"/>
    </row>
    <row r="48" spans="2:19" s="712" customFormat="1">
      <c r="B48" s="778"/>
      <c r="C48" s="778"/>
      <c r="D48" s="778"/>
      <c r="E48" s="778"/>
      <c r="F48" s="778"/>
      <c r="P48" s="1000"/>
      <c r="Q48" s="1000"/>
      <c r="R48" s="1000"/>
      <c r="S48" s="1000"/>
    </row>
    <row r="49" spans="1:21" s="712" customFormat="1">
      <c r="B49" s="778"/>
      <c r="C49" s="778"/>
      <c r="D49" s="778"/>
      <c r="E49" s="778"/>
      <c r="F49" s="778"/>
      <c r="P49" s="1000"/>
      <c r="Q49" s="1000"/>
      <c r="R49" s="1000"/>
      <c r="S49" s="1000"/>
      <c r="U49" s="737"/>
    </row>
    <row r="50" spans="1:21" s="712" customFormat="1">
      <c r="B50" s="778"/>
      <c r="C50" s="778"/>
      <c r="D50" s="778"/>
      <c r="E50" s="778"/>
      <c r="F50" s="778"/>
      <c r="P50" s="1000"/>
      <c r="Q50" s="1000"/>
      <c r="R50" s="1000"/>
      <c r="S50" s="1000"/>
      <c r="U50" s="737"/>
    </row>
    <row r="51" spans="1:21">
      <c r="A51" s="712"/>
      <c r="B51" s="778"/>
      <c r="C51" s="778"/>
      <c r="D51" s="778"/>
      <c r="E51" s="778"/>
      <c r="F51" s="778"/>
      <c r="G51" s="712"/>
      <c r="H51" s="712"/>
      <c r="I51" s="712"/>
      <c r="P51" s="1000"/>
      <c r="Q51" s="1000"/>
      <c r="R51" s="1000"/>
      <c r="S51" s="1000"/>
      <c r="T51" s="712"/>
    </row>
    <row r="52" spans="1:21">
      <c r="A52" s="712"/>
      <c r="B52" s="778"/>
      <c r="C52" s="778"/>
      <c r="D52" s="778"/>
      <c r="E52" s="778"/>
      <c r="F52" s="778"/>
      <c r="G52" s="712"/>
      <c r="H52" s="712"/>
      <c r="I52" s="712"/>
    </row>
    <row r="53" spans="1:21">
      <c r="A53" s="712"/>
      <c r="B53" s="778"/>
      <c r="C53" s="778"/>
      <c r="D53" s="778"/>
      <c r="E53" s="778"/>
      <c r="F53" s="778"/>
      <c r="G53" s="712"/>
    </row>
    <row r="54" spans="1:21">
      <c r="A54" s="712"/>
      <c r="B54" s="778"/>
      <c r="C54" s="778"/>
      <c r="D54" s="778"/>
      <c r="E54" s="778"/>
      <c r="F54" s="778"/>
    </row>
    <row r="55" spans="1:21">
      <c r="A55" s="712"/>
      <c r="B55" s="778"/>
      <c r="C55" s="778"/>
      <c r="D55" s="778"/>
      <c r="E55" s="778"/>
      <c r="F55" s="778"/>
    </row>
    <row r="56" spans="1:21">
      <c r="A56" s="712"/>
      <c r="B56" s="778"/>
      <c r="C56" s="778"/>
      <c r="D56" s="778"/>
      <c r="E56" s="778"/>
      <c r="F56" s="778"/>
    </row>
  </sheetData>
  <mergeCells count="2">
    <mergeCell ref="A1:J1"/>
    <mergeCell ref="A2:J2"/>
  </mergeCells>
  <printOptions horizontalCentered="1"/>
  <pageMargins left="0.39370078740157483" right="0.39370078740157483" top="0.23622047244094491" bottom="0.23622047244094491" header="0.31496062992125984" footer="0.31496062992125984"/>
  <pageSetup scale="59" orientation="landscape" r:id="rId1"/>
  <drawing r:id="rId2"/>
  <tableParts count="1">
    <tablePart r:id="rId3"/>
  </tablePart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8">
    <tabColor rgb="FF66FF33"/>
    <pageSetUpPr fitToPage="1"/>
  </sheetPr>
  <dimension ref="A1:AG53"/>
  <sheetViews>
    <sheetView showGridLines="0" view="pageBreakPreview" zoomScale="55" zoomScaleNormal="100" zoomScaleSheetLayoutView="55" workbookViewId="0">
      <pane ySplit="1" topLeftCell="A2" activePane="bottomLeft" state="frozen"/>
      <selection activeCell="M22" sqref="M22"/>
      <selection pane="bottomLeft" activeCell="AB33" sqref="AB33"/>
    </sheetView>
  </sheetViews>
  <sheetFormatPr baseColWidth="10" defaultColWidth="11.42578125" defaultRowHeight="14.25"/>
  <cols>
    <col min="1" max="1" width="16.5703125" style="737" customWidth="1"/>
    <col min="2" max="2" width="11.42578125" style="737" customWidth="1"/>
    <col min="3" max="3" width="10.85546875" style="737" customWidth="1"/>
    <col min="4" max="4" width="11.42578125" style="737" customWidth="1"/>
    <col min="5" max="5" width="12" style="737" customWidth="1"/>
    <col min="6" max="6" width="12.28515625" style="737" customWidth="1"/>
    <col min="7" max="7" width="11.5703125" style="737" customWidth="1"/>
    <col min="8" max="8" width="12.28515625" style="737" customWidth="1"/>
    <col min="9" max="9" width="12.85546875" style="737" customWidth="1"/>
    <col min="10" max="10" width="13.42578125" style="737" hidden="1" customWidth="1"/>
    <col min="11" max="11" width="13.85546875" style="737" customWidth="1"/>
    <col min="12" max="12" width="13.42578125" style="737" customWidth="1"/>
    <col min="13" max="13" width="12.85546875" style="737" customWidth="1"/>
    <col min="14" max="14" width="13.42578125" style="737" customWidth="1"/>
    <col min="15" max="15" width="14.140625" style="737" customWidth="1"/>
    <col min="16" max="16" width="14.28515625" style="737" customWidth="1"/>
    <col min="17" max="17" width="13.7109375" style="737" customWidth="1"/>
    <col min="18" max="18" width="14.28515625" style="737" customWidth="1"/>
    <col min="19" max="19" width="14.85546875" style="737" customWidth="1"/>
    <col min="20" max="20" width="15.5703125" style="737" customWidth="1"/>
    <col min="21" max="21" width="6.7109375" style="737" customWidth="1"/>
    <col min="22" max="22" width="14.140625" style="737" customWidth="1"/>
    <col min="23" max="16384" width="11.42578125" style="737"/>
  </cols>
  <sheetData>
    <row r="1" spans="1:33" s="1794" customFormat="1" ht="81.75" customHeight="1">
      <c r="A1" s="2112" t="s">
        <v>772</v>
      </c>
      <c r="B1" s="2112"/>
      <c r="C1" s="2112"/>
      <c r="D1" s="2112"/>
      <c r="E1" s="2112"/>
      <c r="F1" s="2112"/>
      <c r="G1" s="2112"/>
      <c r="H1" s="2112"/>
      <c r="I1" s="2112"/>
      <c r="J1" s="2112"/>
      <c r="K1" s="2112"/>
      <c r="L1" s="2112"/>
      <c r="M1" s="2112"/>
      <c r="N1" s="2112"/>
      <c r="O1" s="2112"/>
      <c r="P1" s="2112"/>
      <c r="Q1" s="2112"/>
      <c r="R1" s="2112"/>
      <c r="S1" s="2112"/>
      <c r="T1" s="2112"/>
      <c r="AE1" s="1914"/>
    </row>
    <row r="2" spans="1:33" s="712" customFormat="1" ht="22.5" customHeight="1">
      <c r="A2" s="2239" t="str">
        <f>+'Resumen EEp'!O2</f>
        <v>Período:  Diciembre 2007 - Noviembre 2022</v>
      </c>
      <c r="B2" s="2239"/>
      <c r="C2" s="2239"/>
      <c r="D2" s="2239"/>
      <c r="E2" s="2239"/>
      <c r="F2" s="2239"/>
      <c r="G2" s="2239"/>
      <c r="H2" s="2239"/>
      <c r="I2" s="2239"/>
      <c r="J2" s="2239"/>
      <c r="K2" s="2239"/>
      <c r="L2" s="2239"/>
      <c r="M2" s="2239"/>
      <c r="N2" s="2239"/>
      <c r="O2" s="2239"/>
      <c r="P2" s="2239"/>
      <c r="Q2" s="2239"/>
      <c r="R2" s="2239"/>
      <c r="S2" s="2239"/>
      <c r="T2" s="2239"/>
      <c r="V2" s="737"/>
      <c r="W2" s="737"/>
      <c r="X2" s="737"/>
      <c r="Y2" s="737"/>
      <c r="Z2" s="737"/>
      <c r="AA2" s="737"/>
      <c r="AB2" s="737"/>
      <c r="AC2" s="737"/>
      <c r="AD2" s="737"/>
      <c r="AE2" s="737"/>
    </row>
    <row r="3" spans="1:33" s="712" customFormat="1" ht="21.75" customHeight="1">
      <c r="A3" s="2237"/>
      <c r="B3" s="2237"/>
      <c r="C3" s="2237"/>
      <c r="D3" s="2237"/>
      <c r="E3" s="2237"/>
      <c r="F3" s="2237"/>
      <c r="G3" s="2237"/>
      <c r="H3" s="2237"/>
      <c r="I3" s="2237"/>
      <c r="J3" s="2237"/>
      <c r="K3" s="2237"/>
      <c r="L3" s="2237"/>
      <c r="M3" s="2237"/>
      <c r="N3" s="2237"/>
      <c r="O3" s="2237"/>
      <c r="P3" s="2237"/>
      <c r="Q3" s="2237"/>
      <c r="R3" s="2237"/>
      <c r="S3" s="2237"/>
      <c r="T3" s="2238"/>
    </row>
    <row r="4" spans="1:33" s="1494" customFormat="1" ht="49.5" customHeight="1">
      <c r="A4" s="1617" t="s">
        <v>153</v>
      </c>
      <c r="B4" s="1618" t="s">
        <v>173</v>
      </c>
      <c r="C4" s="1618" t="s">
        <v>172</v>
      </c>
      <c r="D4" s="1618" t="s">
        <v>171</v>
      </c>
      <c r="E4" s="1618" t="s">
        <v>170</v>
      </c>
      <c r="F4" s="1618" t="s">
        <v>169</v>
      </c>
      <c r="G4" s="1618" t="s">
        <v>168</v>
      </c>
      <c r="H4" s="1618" t="s">
        <v>167</v>
      </c>
      <c r="I4" s="1618" t="s">
        <v>166</v>
      </c>
      <c r="J4" s="1618" t="s">
        <v>165</v>
      </c>
      <c r="K4" s="1618" t="s">
        <v>164</v>
      </c>
      <c r="L4" s="1618" t="s">
        <v>163</v>
      </c>
      <c r="M4" s="1618" t="s">
        <v>162</v>
      </c>
      <c r="N4" s="1618" t="s">
        <v>161</v>
      </c>
      <c r="O4" s="1618" t="s">
        <v>160</v>
      </c>
      <c r="P4" s="1618" t="s">
        <v>159</v>
      </c>
      <c r="Q4" s="1618" t="s">
        <v>158</v>
      </c>
      <c r="R4" s="1618" t="s">
        <v>157</v>
      </c>
      <c r="S4" s="1618" t="s">
        <v>156</v>
      </c>
      <c r="T4" s="1619" t="s">
        <v>155</v>
      </c>
      <c r="V4" s="1495" t="s">
        <v>811</v>
      </c>
      <c r="W4" s="1495" t="s">
        <v>173</v>
      </c>
      <c r="X4" s="1495" t="s">
        <v>172</v>
      </c>
      <c r="Y4" s="1495" t="s">
        <v>171</v>
      </c>
      <c r="Z4" s="1495" t="s">
        <v>170</v>
      </c>
      <c r="AA4" s="1495" t="s">
        <v>169</v>
      </c>
      <c r="AB4" s="1495" t="s">
        <v>168</v>
      </c>
      <c r="AC4" s="1495" t="s">
        <v>167</v>
      </c>
      <c r="AD4" s="1495" t="s">
        <v>166</v>
      </c>
      <c r="AE4" s="1495"/>
      <c r="AF4" s="815"/>
      <c r="AG4" s="815"/>
    </row>
    <row r="5" spans="1:33" s="712" customFormat="1" ht="15.75">
      <c r="A5" s="1624">
        <v>2007</v>
      </c>
      <c r="B5" s="1625">
        <v>5248</v>
      </c>
      <c r="C5" s="1625">
        <v>259</v>
      </c>
      <c r="D5" s="1625">
        <v>1131</v>
      </c>
      <c r="E5" s="1625">
        <v>112</v>
      </c>
      <c r="F5" s="1625">
        <v>54</v>
      </c>
      <c r="G5" s="1625">
        <v>1402</v>
      </c>
      <c r="H5" s="1625">
        <v>67</v>
      </c>
      <c r="I5" s="1625">
        <v>271</v>
      </c>
      <c r="J5" s="1625">
        <v>0</v>
      </c>
      <c r="K5" s="1626">
        <f t="shared" ref="K5:K9" si="0">SUM(B5:J5)</f>
        <v>8544</v>
      </c>
      <c r="L5" s="1627">
        <f>B5/K5</f>
        <v>0.61423220973782766</v>
      </c>
      <c r="M5" s="1627">
        <f>C5/K5</f>
        <v>3.031367041198502E-2</v>
      </c>
      <c r="N5" s="1627">
        <f>D5/K5</f>
        <v>0.13237359550561797</v>
      </c>
      <c r="O5" s="1627">
        <f>E5/K5</f>
        <v>1.3108614232209739E-2</v>
      </c>
      <c r="P5" s="1627">
        <f>F5/K5</f>
        <v>6.3202247191011234E-3</v>
      </c>
      <c r="Q5" s="1627">
        <f>G5/K5</f>
        <v>0.16409176029962547</v>
      </c>
      <c r="R5" s="1627">
        <f>H5/K5</f>
        <v>7.8417602996254682E-3</v>
      </c>
      <c r="S5" s="1627">
        <f>I5/K5</f>
        <v>3.1718164794007492E-2</v>
      </c>
      <c r="T5" s="1627">
        <f>J5/K5</f>
        <v>0</v>
      </c>
      <c r="U5" s="884"/>
      <c r="V5" s="1128" t="s">
        <v>812</v>
      </c>
      <c r="W5" s="1128">
        <v>1889</v>
      </c>
      <c r="X5" s="1128">
        <v>173</v>
      </c>
      <c r="Y5" s="1128">
        <v>635</v>
      </c>
      <c r="Z5" s="1128">
        <v>229</v>
      </c>
      <c r="AA5" s="1128">
        <v>72</v>
      </c>
      <c r="AB5" s="1128">
        <v>651</v>
      </c>
      <c r="AC5" s="1128">
        <v>156</v>
      </c>
      <c r="AD5" s="1128">
        <v>477</v>
      </c>
      <c r="AE5" s="1128"/>
    </row>
    <row r="6" spans="1:33" s="712" customFormat="1" ht="17.25" customHeight="1">
      <c r="A6" s="1628">
        <v>2008</v>
      </c>
      <c r="B6" s="1625">
        <v>5249</v>
      </c>
      <c r="C6" s="1625">
        <v>457</v>
      </c>
      <c r="D6" s="1625">
        <v>2480</v>
      </c>
      <c r="E6" s="1625">
        <v>167</v>
      </c>
      <c r="F6" s="1625">
        <v>61</v>
      </c>
      <c r="G6" s="1625">
        <v>2135</v>
      </c>
      <c r="H6" s="1625">
        <v>47</v>
      </c>
      <c r="I6" s="1625">
        <v>381</v>
      </c>
      <c r="J6" s="1625">
        <v>0</v>
      </c>
      <c r="K6" s="1626">
        <f t="shared" si="0"/>
        <v>10977</v>
      </c>
      <c r="L6" s="1627">
        <f>B6/K6</f>
        <v>0.47818165254623302</v>
      </c>
      <c r="M6" s="1627">
        <f>C6/K6</f>
        <v>4.1632504327229661E-2</v>
      </c>
      <c r="N6" s="1627">
        <f>D6/K6</f>
        <v>0.22592693814339074</v>
      </c>
      <c r="O6" s="1627">
        <f>E6/K6</f>
        <v>1.5213628495946069E-2</v>
      </c>
      <c r="P6" s="1627">
        <f>F6/K6</f>
        <v>5.5570738817527559E-3</v>
      </c>
      <c r="Q6" s="1627">
        <f>G6/K6</f>
        <v>0.19449758586134644</v>
      </c>
      <c r="R6" s="1627">
        <f>H6/K6</f>
        <v>4.2816798761045822E-3</v>
      </c>
      <c r="S6" s="1627">
        <f>I6/K6</f>
        <v>3.4708936867996719E-2</v>
      </c>
      <c r="T6" s="1627">
        <f>J6/K6</f>
        <v>0</v>
      </c>
      <c r="U6" s="884"/>
      <c r="V6" s="1128" t="s">
        <v>813</v>
      </c>
      <c r="W6" s="1128">
        <v>2250</v>
      </c>
      <c r="X6" s="1128">
        <v>143</v>
      </c>
      <c r="Y6" s="1128">
        <v>990</v>
      </c>
      <c r="Z6" s="1128">
        <v>232</v>
      </c>
      <c r="AA6" s="1128">
        <v>74</v>
      </c>
      <c r="AB6" s="1128">
        <v>696</v>
      </c>
      <c r="AC6" s="1128">
        <v>125</v>
      </c>
      <c r="AD6" s="1128">
        <v>408</v>
      </c>
      <c r="AE6" s="1128"/>
    </row>
    <row r="7" spans="1:33" s="712" customFormat="1" ht="15.75">
      <c r="A7" s="1624">
        <v>2009</v>
      </c>
      <c r="B7" s="1625">
        <v>5951</v>
      </c>
      <c r="C7" s="1625">
        <v>466</v>
      </c>
      <c r="D7" s="1625">
        <v>3922</v>
      </c>
      <c r="E7" s="1625">
        <v>308</v>
      </c>
      <c r="F7" s="1625">
        <v>128</v>
      </c>
      <c r="G7" s="1625">
        <v>2899</v>
      </c>
      <c r="H7" s="1625">
        <v>159</v>
      </c>
      <c r="I7" s="1625">
        <v>850</v>
      </c>
      <c r="J7" s="1625">
        <v>0</v>
      </c>
      <c r="K7" s="1626">
        <f t="shared" si="0"/>
        <v>14683</v>
      </c>
      <c r="L7" s="1627">
        <f>B7/K7</f>
        <v>0.40529864469113941</v>
      </c>
      <c r="M7" s="1627">
        <f>C7/K7</f>
        <v>3.1737383368521423E-2</v>
      </c>
      <c r="N7" s="1627">
        <f>D7/K7</f>
        <v>0.26711162568957297</v>
      </c>
      <c r="O7" s="1627">
        <f>E7/K7</f>
        <v>2.0976639651297417E-2</v>
      </c>
      <c r="P7" s="1627">
        <f>F7/K7</f>
        <v>8.7175645304093177E-3</v>
      </c>
      <c r="Q7" s="1627">
        <f>G7/K7</f>
        <v>0.19743921541919227</v>
      </c>
      <c r="R7" s="1627">
        <f>H7/K7</f>
        <v>1.0828849690117824E-2</v>
      </c>
      <c r="S7" s="1627">
        <f>I7/K7</f>
        <v>5.7890076959749369E-2</v>
      </c>
      <c r="T7" s="1627">
        <f>J7/K7</f>
        <v>0</v>
      </c>
      <c r="U7" s="884"/>
      <c r="V7" s="1128" t="s">
        <v>814</v>
      </c>
      <c r="W7" s="1128">
        <v>2085</v>
      </c>
      <c r="X7" s="1128">
        <v>179</v>
      </c>
      <c r="Y7" s="1128">
        <v>940</v>
      </c>
      <c r="Z7" s="1128">
        <v>166</v>
      </c>
      <c r="AA7" s="1128">
        <v>67</v>
      </c>
      <c r="AB7" s="1128">
        <v>754</v>
      </c>
      <c r="AC7" s="1128">
        <v>93</v>
      </c>
      <c r="AD7" s="1128">
        <v>389</v>
      </c>
      <c r="AE7" s="1128"/>
    </row>
    <row r="8" spans="1:33" s="712" customFormat="1" ht="15.75">
      <c r="A8" s="1628">
        <v>2010</v>
      </c>
      <c r="B8" s="1625">
        <v>6247</v>
      </c>
      <c r="C8" s="1625">
        <v>524</v>
      </c>
      <c r="D8" s="1625">
        <v>4790</v>
      </c>
      <c r="E8" s="1625">
        <v>428</v>
      </c>
      <c r="F8" s="1625">
        <v>239</v>
      </c>
      <c r="G8" s="1625">
        <v>3860</v>
      </c>
      <c r="H8" s="1625">
        <v>234</v>
      </c>
      <c r="I8" s="1625">
        <v>1134</v>
      </c>
      <c r="J8" s="1625">
        <v>0</v>
      </c>
      <c r="K8" s="1626">
        <f t="shared" si="0"/>
        <v>17456</v>
      </c>
      <c r="L8" s="1627">
        <f>B8/K8</f>
        <v>0.35787121906507791</v>
      </c>
      <c r="M8" s="1627">
        <f>C8/K8</f>
        <v>3.0018331805682859E-2</v>
      </c>
      <c r="N8" s="1627">
        <f>D8/K8</f>
        <v>0.27440421631530704</v>
      </c>
      <c r="O8" s="1627">
        <f>E8/K8</f>
        <v>2.451879010082493E-2</v>
      </c>
      <c r="P8" s="1627">
        <f>F8/K8</f>
        <v>1.3691567369385885E-2</v>
      </c>
      <c r="Q8" s="1627">
        <f>G8/K8</f>
        <v>0.22112740604949588</v>
      </c>
      <c r="R8" s="1627">
        <f>H8/K8</f>
        <v>1.3405132905591201E-2</v>
      </c>
      <c r="S8" s="1627">
        <f>I8/K8</f>
        <v>6.4963336388634274E-2</v>
      </c>
      <c r="T8" s="1627">
        <f>J8/K8</f>
        <v>0</v>
      </c>
      <c r="U8" s="884"/>
      <c r="V8" s="1128" t="s">
        <v>815</v>
      </c>
      <c r="W8" s="1128">
        <v>1573</v>
      </c>
      <c r="X8" s="1128">
        <v>137</v>
      </c>
      <c r="Y8" s="1128">
        <v>738</v>
      </c>
      <c r="Z8" s="1128">
        <v>130</v>
      </c>
      <c r="AA8" s="1128">
        <v>58</v>
      </c>
      <c r="AB8" s="1128">
        <v>701</v>
      </c>
      <c r="AC8" s="1128">
        <v>63</v>
      </c>
      <c r="AD8" s="1128">
        <v>261</v>
      </c>
      <c r="AE8" s="1128"/>
    </row>
    <row r="9" spans="1:33" s="712" customFormat="1" ht="18.75" customHeight="1">
      <c r="A9" s="1628">
        <v>2011</v>
      </c>
      <c r="B9" s="1625">
        <v>7512</v>
      </c>
      <c r="C9" s="1625">
        <v>818</v>
      </c>
      <c r="D9" s="1625">
        <v>6018</v>
      </c>
      <c r="E9" s="1625">
        <v>681</v>
      </c>
      <c r="F9" s="1625">
        <v>471</v>
      </c>
      <c r="G9" s="1625">
        <v>5158</v>
      </c>
      <c r="H9" s="1625">
        <v>364</v>
      </c>
      <c r="I9" s="1625">
        <v>1575</v>
      </c>
      <c r="J9" s="1625">
        <v>0</v>
      </c>
      <c r="K9" s="1626">
        <f t="shared" si="0"/>
        <v>22597</v>
      </c>
      <c r="L9" s="1627">
        <f>B9/K9</f>
        <v>0.33243350887285922</v>
      </c>
      <c r="M9" s="1627">
        <f>C9/K9</f>
        <v>3.6199495508253306E-2</v>
      </c>
      <c r="N9" s="1627">
        <f>D9/K9</f>
        <v>0.26631853785900783</v>
      </c>
      <c r="O9" s="1627">
        <f>E9/K9</f>
        <v>3.0136743815550735E-2</v>
      </c>
      <c r="P9" s="1627">
        <f>F9/K9</f>
        <v>2.0843474797539497E-2</v>
      </c>
      <c r="Q9" s="1627">
        <f>G9/K9</f>
        <v>0.22826038854715228</v>
      </c>
      <c r="R9" s="1627">
        <f>H9/K9</f>
        <v>1.6108332964552816E-2</v>
      </c>
      <c r="S9" s="1627">
        <f>I9/K9</f>
        <v>6.9699517635084307E-2</v>
      </c>
      <c r="T9" s="1627">
        <f>J9/K9</f>
        <v>0</v>
      </c>
      <c r="U9" s="884"/>
      <c r="V9" s="1128" t="s">
        <v>867</v>
      </c>
      <c r="W9" s="1128">
        <v>1795</v>
      </c>
      <c r="X9" s="1128">
        <v>123</v>
      </c>
      <c r="Y9" s="1128">
        <v>841</v>
      </c>
      <c r="Z9" s="1128">
        <v>142</v>
      </c>
      <c r="AA9" s="1128">
        <v>58</v>
      </c>
      <c r="AB9" s="1128">
        <v>694</v>
      </c>
      <c r="AC9" s="1128">
        <v>68</v>
      </c>
      <c r="AD9" s="1128">
        <v>328</v>
      </c>
      <c r="AE9" s="1128"/>
    </row>
    <row r="10" spans="1:33" s="712" customFormat="1" ht="13.5" customHeight="1">
      <c r="A10" s="1628" t="s">
        <v>201</v>
      </c>
      <c r="B10" s="1625">
        <v>8554</v>
      </c>
      <c r="C10" s="1625">
        <v>1073</v>
      </c>
      <c r="D10" s="1625">
        <v>7266</v>
      </c>
      <c r="E10" s="1625">
        <v>925</v>
      </c>
      <c r="F10" s="1625">
        <v>535</v>
      </c>
      <c r="G10" s="1625">
        <v>5902</v>
      </c>
      <c r="H10" s="1625">
        <v>474</v>
      </c>
      <c r="I10" s="1625">
        <v>1959</v>
      </c>
      <c r="J10" s="1625">
        <v>0</v>
      </c>
      <c r="K10" s="1626">
        <f t="shared" ref="K10:K20" si="1">SUM(B10:J10)</f>
        <v>26688</v>
      </c>
      <c r="L10" s="1627">
        <f t="shared" ref="L10:L21" si="2">B10/K10</f>
        <v>0.32051858513189446</v>
      </c>
      <c r="M10" s="1627">
        <f t="shared" ref="M10:M15" si="3">C10/K10</f>
        <v>4.0205335731414868E-2</v>
      </c>
      <c r="N10" s="1627">
        <f t="shared" ref="N10:N15" si="4">D10/K10</f>
        <v>0.27225719424460432</v>
      </c>
      <c r="O10" s="1627">
        <f t="shared" ref="O10:O15" si="5">E10/K10</f>
        <v>3.4659772182254196E-2</v>
      </c>
      <c r="P10" s="1627">
        <f t="shared" ref="P10:P15" si="6">F10/K10</f>
        <v>2.0046462829736211E-2</v>
      </c>
      <c r="Q10" s="1627">
        <f t="shared" ref="Q10:Q15" si="7">G10/K10</f>
        <v>0.2211480815347722</v>
      </c>
      <c r="R10" s="1627">
        <f t="shared" ref="R10:R15" si="8">H10/K10</f>
        <v>1.7760791366906475E-2</v>
      </c>
      <c r="S10" s="1627">
        <f t="shared" ref="S10:S15" si="9">I10/K10</f>
        <v>7.3403776978417268E-2</v>
      </c>
      <c r="T10" s="1627">
        <f t="shared" ref="T10:T15" si="10">J10/K10</f>
        <v>0</v>
      </c>
      <c r="U10" s="884"/>
      <c r="V10" s="1128" t="s">
        <v>879</v>
      </c>
      <c r="W10" s="1128">
        <v>1869</v>
      </c>
      <c r="X10" s="1128">
        <v>170</v>
      </c>
      <c r="Y10" s="1128">
        <v>846</v>
      </c>
      <c r="Z10" s="1128">
        <v>146</v>
      </c>
      <c r="AA10" s="1128">
        <v>67</v>
      </c>
      <c r="AB10" s="1128">
        <v>742</v>
      </c>
      <c r="AC10" s="1128">
        <v>64</v>
      </c>
      <c r="AD10" s="1128">
        <v>338</v>
      </c>
      <c r="AE10" s="1128"/>
    </row>
    <row r="11" spans="1:33" s="884" customFormat="1" ht="15.75">
      <c r="A11" s="1628" t="s">
        <v>226</v>
      </c>
      <c r="B11" s="1625">
        <v>9093</v>
      </c>
      <c r="C11" s="1625">
        <v>1147</v>
      </c>
      <c r="D11" s="1625">
        <v>8256</v>
      </c>
      <c r="E11" s="1625">
        <v>933</v>
      </c>
      <c r="F11" s="1625">
        <v>584</v>
      </c>
      <c r="G11" s="1625">
        <v>5913</v>
      </c>
      <c r="H11" s="1625">
        <v>417</v>
      </c>
      <c r="I11" s="1625">
        <v>2292</v>
      </c>
      <c r="J11" s="1625">
        <v>0</v>
      </c>
      <c r="K11" s="1626">
        <f t="shared" si="1"/>
        <v>28635</v>
      </c>
      <c r="L11" s="1627">
        <f t="shared" si="2"/>
        <v>0.31754845468831849</v>
      </c>
      <c r="M11" s="1627">
        <f t="shared" si="3"/>
        <v>4.0055875676619522E-2</v>
      </c>
      <c r="N11" s="1627">
        <f t="shared" si="4"/>
        <v>0.28831849135673127</v>
      </c>
      <c r="O11" s="1627">
        <f t="shared" si="5"/>
        <v>3.2582503928758513E-2</v>
      </c>
      <c r="P11" s="1627">
        <f t="shared" si="6"/>
        <v>2.0394621966125372E-2</v>
      </c>
      <c r="Q11" s="1627">
        <f t="shared" si="7"/>
        <v>0.20649554740701939</v>
      </c>
      <c r="R11" s="1627">
        <f t="shared" si="8"/>
        <v>1.4562598218962807E-2</v>
      </c>
      <c r="S11" s="1627">
        <f t="shared" si="9"/>
        <v>8.0041906757464643E-2</v>
      </c>
      <c r="T11" s="1627">
        <f t="shared" si="10"/>
        <v>0</v>
      </c>
      <c r="V11" s="1128" t="s">
        <v>880</v>
      </c>
      <c r="W11" s="1128">
        <v>1664</v>
      </c>
      <c r="X11" s="1128">
        <v>113</v>
      </c>
      <c r="Y11" s="1128">
        <v>793</v>
      </c>
      <c r="Z11" s="1128">
        <v>144</v>
      </c>
      <c r="AA11" s="1128">
        <v>59</v>
      </c>
      <c r="AB11" s="1128">
        <v>710</v>
      </c>
      <c r="AC11" s="1128">
        <v>51</v>
      </c>
      <c r="AD11" s="1128">
        <v>304</v>
      </c>
      <c r="AE11" s="1128"/>
      <c r="AF11" s="712"/>
      <c r="AG11" s="712"/>
    </row>
    <row r="12" spans="1:33" s="884" customFormat="1" ht="15.75">
      <c r="A12" s="1628" t="s">
        <v>230</v>
      </c>
      <c r="B12" s="1625">
        <v>10098</v>
      </c>
      <c r="C12" s="1625">
        <v>1346</v>
      </c>
      <c r="D12" s="1625">
        <v>8494</v>
      </c>
      <c r="E12" s="1625">
        <v>1003</v>
      </c>
      <c r="F12" s="1625">
        <v>627</v>
      </c>
      <c r="G12" s="1625">
        <v>6354</v>
      </c>
      <c r="H12" s="1625">
        <v>518</v>
      </c>
      <c r="I12" s="1625">
        <v>2592</v>
      </c>
      <c r="J12" s="1625">
        <v>0</v>
      </c>
      <c r="K12" s="1626">
        <f t="shared" si="1"/>
        <v>31032</v>
      </c>
      <c r="L12" s="1627">
        <f t="shared" si="2"/>
        <v>0.32540603248259858</v>
      </c>
      <c r="M12" s="1627">
        <f t="shared" si="3"/>
        <v>4.337458107759732E-2</v>
      </c>
      <c r="N12" s="1627">
        <f t="shared" si="4"/>
        <v>0.27371745295179167</v>
      </c>
      <c r="O12" s="1627">
        <f t="shared" si="5"/>
        <v>3.2321474606857435E-2</v>
      </c>
      <c r="P12" s="1627">
        <f t="shared" si="6"/>
        <v>2.0204949729311677E-2</v>
      </c>
      <c r="Q12" s="1627">
        <f t="shared" si="7"/>
        <v>0.20475638051044084</v>
      </c>
      <c r="R12" s="1627">
        <f t="shared" si="8"/>
        <v>1.6692446506831656E-2</v>
      </c>
      <c r="S12" s="1627">
        <f t="shared" si="9"/>
        <v>8.3526682134570762E-2</v>
      </c>
      <c r="T12" s="1627">
        <f t="shared" si="10"/>
        <v>0</v>
      </c>
      <c r="U12" s="712"/>
      <c r="V12" s="1128" t="s">
        <v>881</v>
      </c>
      <c r="W12" s="1128">
        <v>1788</v>
      </c>
      <c r="X12" s="1128">
        <v>142</v>
      </c>
      <c r="Y12" s="1128">
        <v>941</v>
      </c>
      <c r="Z12" s="1128">
        <v>161</v>
      </c>
      <c r="AA12" s="1128">
        <v>33</v>
      </c>
      <c r="AB12" s="1128">
        <v>783</v>
      </c>
      <c r="AC12" s="1128">
        <v>39</v>
      </c>
      <c r="AD12" s="1128">
        <v>312</v>
      </c>
      <c r="AE12" s="1128"/>
      <c r="AF12" s="712"/>
      <c r="AG12" s="712"/>
    </row>
    <row r="13" spans="1:33" s="884" customFormat="1" ht="15.75">
      <c r="A13" s="1628" t="s">
        <v>399</v>
      </c>
      <c r="B13" s="1625">
        <v>11104</v>
      </c>
      <c r="C13" s="1625">
        <v>1417</v>
      </c>
      <c r="D13" s="1625">
        <v>9714</v>
      </c>
      <c r="E13" s="1625">
        <v>1229</v>
      </c>
      <c r="F13" s="1625">
        <v>451</v>
      </c>
      <c r="G13" s="1625">
        <v>7190</v>
      </c>
      <c r="H13" s="1625">
        <v>574</v>
      </c>
      <c r="I13" s="1625">
        <v>2870</v>
      </c>
      <c r="J13" s="1625">
        <v>0</v>
      </c>
      <c r="K13" s="1626">
        <f t="shared" si="1"/>
        <v>34549</v>
      </c>
      <c r="L13" s="1627">
        <f t="shared" si="2"/>
        <v>0.32139859330226633</v>
      </c>
      <c r="M13" s="1627">
        <f t="shared" si="3"/>
        <v>4.1014211699325592E-2</v>
      </c>
      <c r="N13" s="1627">
        <f t="shared" si="4"/>
        <v>0.28116588034385942</v>
      </c>
      <c r="O13" s="1627">
        <f t="shared" si="5"/>
        <v>3.5572664910706535E-2</v>
      </c>
      <c r="P13" s="1627">
        <f t="shared" si="6"/>
        <v>1.305392341312339E-2</v>
      </c>
      <c r="Q13" s="1627">
        <f t="shared" si="7"/>
        <v>0.20811022026686735</v>
      </c>
      <c r="R13" s="1627">
        <f t="shared" si="8"/>
        <v>1.6614084343975224E-2</v>
      </c>
      <c r="S13" s="1627">
        <f t="shared" si="9"/>
        <v>8.3070421719876122E-2</v>
      </c>
      <c r="T13" s="1627">
        <f t="shared" si="10"/>
        <v>0</v>
      </c>
      <c r="U13" s="712"/>
      <c r="V13" s="1128" t="s">
        <v>953</v>
      </c>
      <c r="W13" s="1128">
        <v>1703</v>
      </c>
      <c r="X13" s="1128">
        <v>98</v>
      </c>
      <c r="Y13" s="1128">
        <v>879</v>
      </c>
      <c r="Z13" s="1128">
        <v>121</v>
      </c>
      <c r="AA13" s="1128">
        <v>31</v>
      </c>
      <c r="AB13" s="1128">
        <v>672</v>
      </c>
      <c r="AC13" s="1128">
        <v>35</v>
      </c>
      <c r="AD13" s="1128">
        <v>279</v>
      </c>
      <c r="AE13" s="1128"/>
      <c r="AF13" s="712"/>
      <c r="AG13" s="712"/>
    </row>
    <row r="14" spans="1:33" s="884" customFormat="1" ht="15.75">
      <c r="A14" s="1628" t="s">
        <v>430</v>
      </c>
      <c r="B14" s="1625">
        <v>13004</v>
      </c>
      <c r="C14" s="1625">
        <v>1848</v>
      </c>
      <c r="D14" s="1625">
        <v>10279</v>
      </c>
      <c r="E14" s="1625">
        <v>1386</v>
      </c>
      <c r="F14" s="1625">
        <v>557</v>
      </c>
      <c r="G14" s="1625">
        <v>7820</v>
      </c>
      <c r="H14" s="1625">
        <v>635</v>
      </c>
      <c r="I14" s="1625">
        <v>3327</v>
      </c>
      <c r="J14" s="1625">
        <v>0</v>
      </c>
      <c r="K14" s="1626">
        <f t="shared" si="1"/>
        <v>38856</v>
      </c>
      <c r="L14" s="1627">
        <f t="shared" si="2"/>
        <v>0.33467160798847023</v>
      </c>
      <c r="M14" s="1627">
        <f t="shared" si="3"/>
        <v>4.7560222359481159E-2</v>
      </c>
      <c r="N14" s="1627">
        <f t="shared" si="4"/>
        <v>0.26454086884908379</v>
      </c>
      <c r="O14" s="1627">
        <f t="shared" si="5"/>
        <v>3.5670166769610871E-2</v>
      </c>
      <c r="P14" s="1627">
        <f t="shared" si="6"/>
        <v>1.4334980440601193E-2</v>
      </c>
      <c r="Q14" s="1627">
        <f t="shared" si="7"/>
        <v>0.20125591929174388</v>
      </c>
      <c r="R14" s="1627">
        <f t="shared" si="8"/>
        <v>1.6342392423306568E-2</v>
      </c>
      <c r="S14" s="1627">
        <f t="shared" si="9"/>
        <v>8.5623841877702292E-2</v>
      </c>
      <c r="T14" s="1627">
        <f t="shared" si="10"/>
        <v>0</v>
      </c>
      <c r="U14" s="712"/>
      <c r="V14" s="1128" t="s">
        <v>954</v>
      </c>
      <c r="W14" s="1128">
        <v>1902</v>
      </c>
      <c r="X14" s="1128">
        <v>111</v>
      </c>
      <c r="Y14" s="1128">
        <v>877</v>
      </c>
      <c r="Z14" s="1128">
        <v>141</v>
      </c>
      <c r="AA14" s="1128">
        <v>38</v>
      </c>
      <c r="AB14" s="1128">
        <v>656</v>
      </c>
      <c r="AC14" s="1128">
        <v>59</v>
      </c>
      <c r="AD14" s="1128">
        <v>339</v>
      </c>
      <c r="AE14" s="1128"/>
      <c r="AF14" s="712"/>
      <c r="AG14" s="712"/>
    </row>
    <row r="15" spans="1:33" s="884" customFormat="1" ht="18.75" customHeight="1">
      <c r="A15" s="1628" t="s">
        <v>441</v>
      </c>
      <c r="B15" s="1625">
        <v>14295</v>
      </c>
      <c r="C15" s="1625">
        <v>2006</v>
      </c>
      <c r="D15" s="1625">
        <v>10762</v>
      </c>
      <c r="E15" s="1625">
        <v>1529</v>
      </c>
      <c r="F15" s="1625">
        <v>713</v>
      </c>
      <c r="G15" s="1625">
        <v>7971</v>
      </c>
      <c r="H15" s="1625">
        <v>693</v>
      </c>
      <c r="I15" s="1625">
        <v>3520</v>
      </c>
      <c r="J15" s="1625">
        <v>0</v>
      </c>
      <c r="K15" s="1626">
        <f t="shared" si="1"/>
        <v>41489</v>
      </c>
      <c r="L15" s="1627">
        <f t="shared" si="2"/>
        <v>0.34454915760804067</v>
      </c>
      <c r="M15" s="1627">
        <f t="shared" si="3"/>
        <v>4.8350165104003473E-2</v>
      </c>
      <c r="N15" s="1627">
        <f t="shared" si="4"/>
        <v>0.25939405625587503</v>
      </c>
      <c r="O15" s="1627">
        <f t="shared" si="5"/>
        <v>3.6853141796620789E-2</v>
      </c>
      <c r="P15" s="1627">
        <f t="shared" si="6"/>
        <v>1.7185278025500735E-2</v>
      </c>
      <c r="Q15" s="1627">
        <f t="shared" si="7"/>
        <v>0.19212321338186025</v>
      </c>
      <c r="R15" s="1627">
        <f t="shared" si="8"/>
        <v>1.6703222540914459E-2</v>
      </c>
      <c r="S15" s="1627">
        <f t="shared" si="9"/>
        <v>8.4841765287184553E-2</v>
      </c>
      <c r="T15" s="1627">
        <f t="shared" si="10"/>
        <v>0</v>
      </c>
      <c r="U15" s="712"/>
      <c r="V15" s="1128" t="s">
        <v>955</v>
      </c>
      <c r="W15" s="1128">
        <v>1918</v>
      </c>
      <c r="X15" s="1128">
        <v>139</v>
      </c>
      <c r="Y15" s="1128">
        <v>872</v>
      </c>
      <c r="Z15" s="1128">
        <v>118</v>
      </c>
      <c r="AA15" s="1128">
        <v>42</v>
      </c>
      <c r="AB15" s="1128">
        <v>703</v>
      </c>
      <c r="AC15" s="1128">
        <v>52</v>
      </c>
      <c r="AD15" s="1128">
        <v>340</v>
      </c>
      <c r="AE15" s="1128"/>
      <c r="AF15" s="712"/>
      <c r="AG15" s="712"/>
    </row>
    <row r="16" spans="1:33" s="884" customFormat="1" ht="15.75">
      <c r="A16" s="1628" t="s">
        <v>464</v>
      </c>
      <c r="B16" s="1625">
        <v>16903</v>
      </c>
      <c r="C16" s="1625">
        <v>2403</v>
      </c>
      <c r="D16" s="1625">
        <v>10960</v>
      </c>
      <c r="E16" s="1625">
        <v>1808</v>
      </c>
      <c r="F16" s="1625">
        <v>722</v>
      </c>
      <c r="G16" s="1625">
        <v>8122</v>
      </c>
      <c r="H16" s="1625">
        <v>830</v>
      </c>
      <c r="I16" s="1625">
        <v>3722</v>
      </c>
      <c r="J16" s="1625">
        <v>0</v>
      </c>
      <c r="K16" s="1626">
        <f t="shared" si="1"/>
        <v>45470</v>
      </c>
      <c r="L16" s="1627">
        <f>B16/K16</f>
        <v>0.37173960853309873</v>
      </c>
      <c r="M16" s="1627">
        <f t="shared" ref="M16:M21" si="11">C16/K16</f>
        <v>5.2848031669232458E-2</v>
      </c>
      <c r="N16" s="1627">
        <f t="shared" ref="N16:N21" si="12">D16/K16</f>
        <v>0.24103804706399823</v>
      </c>
      <c r="O16" s="1627">
        <f t="shared" ref="O16:O21" si="13">E16/K16</f>
        <v>3.9762480756542776E-2</v>
      </c>
      <c r="P16" s="1627">
        <f t="shared" ref="P16:P21" si="14">F16/K16</f>
        <v>1.5878601275566308E-2</v>
      </c>
      <c r="Q16" s="1627">
        <f t="shared" ref="Q16:Q21" si="15">G16/K16</f>
        <v>0.17862326808884979</v>
      </c>
      <c r="R16" s="1627">
        <f t="shared" ref="R16:R21" si="16">H16/K16</f>
        <v>1.8253793710138553E-2</v>
      </c>
      <c r="S16" s="1627">
        <f t="shared" ref="S16:S21" si="17">I16/K16</f>
        <v>8.185616890257312E-2</v>
      </c>
      <c r="T16" s="1627">
        <f t="shared" ref="T16:T21" si="18">J16/K16</f>
        <v>0</v>
      </c>
      <c r="U16" s="712"/>
      <c r="V16" s="1128" t="s">
        <v>956</v>
      </c>
      <c r="W16" s="1128">
        <v>1679</v>
      </c>
      <c r="X16" s="1128">
        <v>114</v>
      </c>
      <c r="Y16" s="1128">
        <v>670</v>
      </c>
      <c r="Z16" s="1128">
        <v>154</v>
      </c>
      <c r="AA16" s="1128">
        <v>42</v>
      </c>
      <c r="AB16" s="1128">
        <v>624</v>
      </c>
      <c r="AC16" s="1128">
        <v>61</v>
      </c>
      <c r="AD16" s="1128">
        <v>264</v>
      </c>
      <c r="AE16" s="1128"/>
      <c r="AF16" s="712"/>
      <c r="AG16" s="712"/>
    </row>
    <row r="17" spans="1:33" s="884" customFormat="1" ht="15.75">
      <c r="A17" s="1628" t="s">
        <v>491</v>
      </c>
      <c r="B17" s="1625">
        <v>18434</v>
      </c>
      <c r="C17" s="1625">
        <v>1949</v>
      </c>
      <c r="D17" s="1625">
        <v>11829</v>
      </c>
      <c r="E17" s="1625">
        <v>2244</v>
      </c>
      <c r="F17" s="1625">
        <v>854</v>
      </c>
      <c r="G17" s="1625">
        <v>8942</v>
      </c>
      <c r="H17" s="1625">
        <v>824</v>
      </c>
      <c r="I17" s="1625">
        <v>4072</v>
      </c>
      <c r="J17" s="1625">
        <v>0</v>
      </c>
      <c r="K17" s="1626">
        <f t="shared" si="1"/>
        <v>49148</v>
      </c>
      <c r="L17" s="1627">
        <f>B17/K17</f>
        <v>0.37507121347765932</v>
      </c>
      <c r="M17" s="1627">
        <f t="shared" si="11"/>
        <v>3.965573370228697E-2</v>
      </c>
      <c r="N17" s="1627">
        <f t="shared" si="12"/>
        <v>0.24068120778058111</v>
      </c>
      <c r="O17" s="1627">
        <f t="shared" si="13"/>
        <v>4.5658012533572066E-2</v>
      </c>
      <c r="P17" s="1627">
        <f t="shared" si="14"/>
        <v>1.7376088548872792E-2</v>
      </c>
      <c r="Q17" s="1627">
        <f t="shared" si="15"/>
        <v>0.1819402620655978</v>
      </c>
      <c r="R17" s="1627">
        <f t="shared" si="16"/>
        <v>1.676568731179295E-2</v>
      </c>
      <c r="S17" s="1627">
        <f t="shared" si="17"/>
        <v>8.2851794579637011E-2</v>
      </c>
      <c r="T17" s="1627">
        <f t="shared" si="18"/>
        <v>0</v>
      </c>
      <c r="U17" s="712"/>
      <c r="V17" s="1128" t="s">
        <v>1</v>
      </c>
      <c r="W17" s="1128">
        <v>22115</v>
      </c>
      <c r="X17" s="1128">
        <v>1642</v>
      </c>
      <c r="Y17" s="1128">
        <v>10022</v>
      </c>
      <c r="Z17" s="1128">
        <v>1884</v>
      </c>
      <c r="AA17" s="1128">
        <v>641</v>
      </c>
      <c r="AB17" s="1128">
        <v>8386</v>
      </c>
      <c r="AC17" s="1128">
        <v>866</v>
      </c>
      <c r="AD17" s="1128">
        <v>4039</v>
      </c>
      <c r="AE17" s="1128"/>
      <c r="AF17" s="712"/>
      <c r="AG17" s="712"/>
    </row>
    <row r="18" spans="1:33" s="884" customFormat="1" ht="15.75">
      <c r="A18" s="1624">
        <v>2020</v>
      </c>
      <c r="B18" s="1625">
        <v>16908</v>
      </c>
      <c r="C18" s="1625">
        <v>1624</v>
      </c>
      <c r="D18" s="1625">
        <v>9095</v>
      </c>
      <c r="E18" s="1625">
        <v>1711</v>
      </c>
      <c r="F18" s="1625">
        <v>1369</v>
      </c>
      <c r="G18" s="1625">
        <v>5073</v>
      </c>
      <c r="H18" s="1625">
        <v>833</v>
      </c>
      <c r="I18" s="1625">
        <v>3532</v>
      </c>
      <c r="J18" s="1625">
        <v>0</v>
      </c>
      <c r="K18" s="1626">
        <f t="shared" si="1"/>
        <v>40145</v>
      </c>
      <c r="L18" s="1627">
        <f>B18/K18</f>
        <v>0.4211732469796986</v>
      </c>
      <c r="M18" s="1627">
        <f t="shared" si="11"/>
        <v>4.0453356582388841E-2</v>
      </c>
      <c r="N18" s="1627">
        <f t="shared" si="12"/>
        <v>0.22655374268277495</v>
      </c>
      <c r="O18" s="1627">
        <f t="shared" si="13"/>
        <v>4.2620500685016813E-2</v>
      </c>
      <c r="P18" s="1627">
        <f t="shared" si="14"/>
        <v>3.4101382488479264E-2</v>
      </c>
      <c r="Q18" s="1627">
        <f t="shared" si="15"/>
        <v>0.12636691991530702</v>
      </c>
      <c r="R18" s="1627">
        <f t="shared" si="16"/>
        <v>2.0749782040104622E-2</v>
      </c>
      <c r="S18" s="1627">
        <f t="shared" si="17"/>
        <v>8.7981068626229911E-2</v>
      </c>
      <c r="T18" s="1627">
        <f t="shared" si="18"/>
        <v>0</v>
      </c>
      <c r="U18" s="712"/>
      <c r="V18" s="1129"/>
      <c r="W18" s="1129"/>
      <c r="X18" s="1129"/>
      <c r="Y18" s="1129"/>
      <c r="Z18" s="1129"/>
      <c r="AA18" s="1129"/>
      <c r="AB18" s="1129"/>
      <c r="AC18" s="1129"/>
      <c r="AD18" s="1129"/>
      <c r="AE18" s="1129"/>
      <c r="AF18" s="712"/>
      <c r="AG18" s="712"/>
    </row>
    <row r="19" spans="1:33" s="884" customFormat="1" ht="15.75">
      <c r="A19" s="1624">
        <v>2021</v>
      </c>
      <c r="B19" s="1625">
        <v>21434</v>
      </c>
      <c r="C19" s="1625">
        <v>1874</v>
      </c>
      <c r="D19" s="1625">
        <v>10126</v>
      </c>
      <c r="E19" s="1625">
        <v>1855</v>
      </c>
      <c r="F19" s="1625">
        <v>907</v>
      </c>
      <c r="G19" s="1625">
        <v>6664</v>
      </c>
      <c r="H19" s="1625">
        <v>795</v>
      </c>
      <c r="I19" s="1625">
        <v>3795</v>
      </c>
      <c r="J19" s="1625">
        <v>0</v>
      </c>
      <c r="K19" s="1626">
        <f>SUM(B19:J19)</f>
        <v>47450</v>
      </c>
      <c r="L19" s="1627">
        <f>B19/K19</f>
        <v>0.45171759747102214</v>
      </c>
      <c r="M19" s="1627">
        <f t="shared" si="11"/>
        <v>3.9494204425711277E-2</v>
      </c>
      <c r="N19" s="1627">
        <f t="shared" si="12"/>
        <v>0.2134035827186512</v>
      </c>
      <c r="O19" s="1627">
        <f t="shared" si="13"/>
        <v>3.909378292939937E-2</v>
      </c>
      <c r="P19" s="1627">
        <f t="shared" si="14"/>
        <v>1.9114857744994732E-2</v>
      </c>
      <c r="Q19" s="1627">
        <f t="shared" si="15"/>
        <v>0.14044257112750264</v>
      </c>
      <c r="R19" s="1627">
        <f t="shared" si="16"/>
        <v>1.6754478398314013E-2</v>
      </c>
      <c r="S19" s="1627">
        <f t="shared" si="17"/>
        <v>7.9978925184404637E-2</v>
      </c>
      <c r="T19" s="1627">
        <f t="shared" si="18"/>
        <v>0</v>
      </c>
      <c r="U19" s="712"/>
      <c r="V19" s="1129"/>
      <c r="W19" s="1129"/>
      <c r="X19" s="1129"/>
      <c r="Y19" s="1129"/>
      <c r="Z19" s="1129"/>
      <c r="AA19" s="1129"/>
      <c r="AB19" s="1129"/>
      <c r="AC19" s="1129"/>
      <c r="AD19" s="1129"/>
      <c r="AE19" s="1129"/>
      <c r="AF19" s="712"/>
      <c r="AG19" s="712"/>
    </row>
    <row r="20" spans="1:33" s="884" customFormat="1" ht="15.75">
      <c r="A20" s="1624" t="str">
        <f>+'Resumen EEp'!O6</f>
        <v>Ene - Nov. 2022</v>
      </c>
      <c r="B20" s="1625">
        <v>20436</v>
      </c>
      <c r="C20" s="1625">
        <v>1528</v>
      </c>
      <c r="D20" s="1625">
        <v>9352</v>
      </c>
      <c r="E20" s="1625">
        <v>1730</v>
      </c>
      <c r="F20" s="1625">
        <v>599</v>
      </c>
      <c r="G20" s="1625">
        <v>7762</v>
      </c>
      <c r="H20" s="1625">
        <v>805</v>
      </c>
      <c r="I20" s="1625">
        <v>3775</v>
      </c>
      <c r="J20" s="1625"/>
      <c r="K20" s="1626">
        <f t="shared" si="1"/>
        <v>45987</v>
      </c>
      <c r="L20" s="1627">
        <f>B20/K20</f>
        <v>0.44438645704220758</v>
      </c>
      <c r="M20" s="1627">
        <f t="shared" si="11"/>
        <v>3.3226781481723096E-2</v>
      </c>
      <c r="N20" s="1627">
        <f t="shared" si="12"/>
        <v>0.2033618196446822</v>
      </c>
      <c r="O20" s="1627">
        <f t="shared" si="13"/>
        <v>3.7619327201165544E-2</v>
      </c>
      <c r="P20" s="1627">
        <f t="shared" si="14"/>
        <v>1.3025420227455585E-2</v>
      </c>
      <c r="Q20" s="1627">
        <f t="shared" si="15"/>
        <v>0.16878683106095202</v>
      </c>
      <c r="R20" s="1627">
        <f t="shared" si="16"/>
        <v>1.7504947050253333E-2</v>
      </c>
      <c r="S20" s="1627">
        <f t="shared" si="17"/>
        <v>8.2088416291560662E-2</v>
      </c>
      <c r="T20" s="1627">
        <f t="shared" si="18"/>
        <v>0</v>
      </c>
      <c r="U20" s="712"/>
      <c r="V20" s="737"/>
      <c r="W20" s="737"/>
      <c r="X20" s="737"/>
      <c r="Y20" s="737"/>
      <c r="Z20" s="737"/>
      <c r="AA20" s="737"/>
      <c r="AB20" s="737"/>
      <c r="AC20" s="737"/>
      <c r="AD20" s="737"/>
      <c r="AE20" s="737"/>
      <c r="AF20" s="712"/>
      <c r="AG20" s="712"/>
    </row>
    <row r="21" spans="1:33" s="712" customFormat="1" ht="15.75">
      <c r="A21" s="1620" t="s">
        <v>88</v>
      </c>
      <c r="B21" s="1621">
        <f t="shared" ref="B21:K21" si="19">SUM(B5:B20)</f>
        <v>190470</v>
      </c>
      <c r="C21" s="1621">
        <f t="shared" si="19"/>
        <v>20739</v>
      </c>
      <c r="D21" s="1621">
        <f t="shared" si="19"/>
        <v>124474</v>
      </c>
      <c r="E21" s="1621">
        <f t="shared" si="19"/>
        <v>18049</v>
      </c>
      <c r="F21" s="1621">
        <f t="shared" si="19"/>
        <v>8871</v>
      </c>
      <c r="G21" s="1621">
        <f t="shared" si="19"/>
        <v>93167</v>
      </c>
      <c r="H21" s="1621">
        <f t="shared" si="19"/>
        <v>8269</v>
      </c>
      <c r="I21" s="1621">
        <f t="shared" si="19"/>
        <v>39667</v>
      </c>
      <c r="J21" s="1621">
        <f t="shared" si="19"/>
        <v>0</v>
      </c>
      <c r="K21" s="1621">
        <f t="shared" si="19"/>
        <v>503706</v>
      </c>
      <c r="L21" s="1622">
        <f t="shared" si="2"/>
        <v>0.37813724672725757</v>
      </c>
      <c r="M21" s="1622">
        <f t="shared" si="11"/>
        <v>4.1172827006229824E-2</v>
      </c>
      <c r="N21" s="1622">
        <f t="shared" si="12"/>
        <v>0.24711637344006226</v>
      </c>
      <c r="O21" s="1622">
        <f t="shared" si="13"/>
        <v>3.5832410175777138E-2</v>
      </c>
      <c r="P21" s="1622">
        <f t="shared" si="14"/>
        <v>1.7611463830091365E-2</v>
      </c>
      <c r="Q21" s="1622">
        <f t="shared" si="15"/>
        <v>0.18496305384490158</v>
      </c>
      <c r="R21" s="1622">
        <f t="shared" si="16"/>
        <v>1.6416322219707527E-2</v>
      </c>
      <c r="S21" s="1622">
        <f t="shared" si="17"/>
        <v>7.8750302755972737E-2</v>
      </c>
      <c r="T21" s="1623">
        <f t="shared" si="18"/>
        <v>0</v>
      </c>
      <c r="V21" s="1129"/>
      <c r="W21" s="1129"/>
      <c r="X21" s="1129"/>
      <c r="Y21" s="1129"/>
      <c r="Z21" s="1129"/>
      <c r="AA21" s="1129"/>
      <c r="AB21" s="1129"/>
      <c r="AC21" s="1129"/>
      <c r="AD21" s="1129"/>
      <c r="AE21" s="1129"/>
    </row>
    <row r="22" spans="1:33" s="712" customFormat="1">
      <c r="K22" s="737"/>
      <c r="V22" s="737"/>
      <c r="W22" s="737"/>
      <c r="X22" s="737"/>
      <c r="Y22" s="737"/>
      <c r="Z22" s="737"/>
      <c r="AA22" s="737"/>
      <c r="AB22" s="737"/>
      <c r="AC22" s="737"/>
      <c r="AD22" s="737"/>
      <c r="AE22" s="737"/>
    </row>
    <row r="23" spans="1:33" s="712" customFormat="1" ht="15.75">
      <c r="H23" s="1130"/>
      <c r="K23" s="1131"/>
      <c r="V23" s="1129"/>
      <c r="W23" s="1129"/>
      <c r="X23" s="1129"/>
      <c r="Y23" s="1129"/>
      <c r="Z23" s="1129"/>
      <c r="AA23" s="1129"/>
      <c r="AB23" s="1129"/>
      <c r="AC23" s="1129"/>
      <c r="AD23" s="1129"/>
      <c r="AE23" s="1129"/>
    </row>
    <row r="24" spans="1:33" s="712" customFormat="1">
      <c r="K24" s="1131"/>
      <c r="V24" s="737"/>
      <c r="W24" s="737"/>
      <c r="X24" s="737"/>
      <c r="Y24" s="737"/>
      <c r="Z24" s="737"/>
      <c r="AA24" s="737"/>
      <c r="AB24" s="737"/>
      <c r="AC24" s="737"/>
      <c r="AD24" s="737"/>
      <c r="AE24" s="737"/>
    </row>
    <row r="25" spans="1:33" s="712" customFormat="1" ht="15">
      <c r="K25" s="1131">
        <f>+(K6-K5)/K5</f>
        <v>0.2847612359550562</v>
      </c>
      <c r="V25" s="1129"/>
      <c r="W25" s="1129"/>
      <c r="X25" s="1129"/>
      <c r="Y25" s="1129"/>
      <c r="Z25" s="1129"/>
      <c r="AA25" s="1129"/>
      <c r="AB25" s="1129"/>
      <c r="AC25" s="1129"/>
      <c r="AD25" s="1129"/>
      <c r="AE25" s="1129"/>
    </row>
    <row r="26" spans="1:33" s="712" customFormat="1">
      <c r="K26" s="1131">
        <f>+(K7-K6)/K6</f>
        <v>0.33761501320943793</v>
      </c>
      <c r="L26" s="863"/>
      <c r="V26" s="737"/>
      <c r="X26" s="737"/>
      <c r="Y26" s="737"/>
      <c r="Z26" s="737"/>
      <c r="AA26" s="737"/>
      <c r="AB26" s="737"/>
      <c r="AC26" s="737"/>
      <c r="AD26" s="737"/>
      <c r="AE26" s="737"/>
      <c r="AF26" s="737"/>
    </row>
    <row r="27" spans="1:33" s="712" customFormat="1" ht="15">
      <c r="K27" s="1131">
        <f>+(K8-K7)/K7</f>
        <v>0.18885786283457059</v>
      </c>
      <c r="L27" s="863"/>
      <c r="V27" s="1129"/>
      <c r="X27" s="1129"/>
      <c r="Y27" s="1129"/>
      <c r="Z27" s="1129"/>
      <c r="AA27" s="1129"/>
      <c r="AB27" s="1129"/>
      <c r="AC27" s="1129"/>
      <c r="AD27" s="1129"/>
      <c r="AE27" s="1129"/>
      <c r="AF27" s="1129"/>
    </row>
    <row r="28" spans="1:33" s="712" customFormat="1">
      <c r="K28" s="1131">
        <f t="shared" ref="K28:K30" si="20">+(K9-K8)/K8</f>
        <v>0.29451191567369384</v>
      </c>
      <c r="L28" s="863"/>
      <c r="V28" s="737"/>
    </row>
    <row r="29" spans="1:33" s="712" customFormat="1" ht="15">
      <c r="K29" s="1131">
        <f t="shared" si="20"/>
        <v>0.18104173120325706</v>
      </c>
      <c r="L29" s="863"/>
      <c r="V29" s="1129"/>
    </row>
    <row r="30" spans="1:33" s="712" customFormat="1">
      <c r="K30" s="1131">
        <f t="shared" si="20"/>
        <v>7.2954136690647486E-2</v>
      </c>
      <c r="L30" s="863"/>
      <c r="V30" s="737"/>
    </row>
    <row r="31" spans="1:33" s="712" customFormat="1">
      <c r="K31" s="1131"/>
      <c r="L31" s="863"/>
      <c r="V31" s="737"/>
    </row>
    <row r="32" spans="1:33" s="712" customFormat="1" ht="15">
      <c r="K32" s="1131">
        <f>+(K12-K11)/K11</f>
        <v>8.3708748035620742E-2</v>
      </c>
      <c r="L32" s="863"/>
      <c r="V32" s="1129"/>
    </row>
    <row r="33" spans="3:22" s="712" customFormat="1">
      <c r="K33" s="1131"/>
      <c r="L33" s="863"/>
      <c r="V33" s="737"/>
    </row>
    <row r="34" spans="3:22" s="712" customFormat="1" ht="15">
      <c r="K34" s="1131">
        <f>AVERAGE(K23:K33)</f>
        <v>0.20620723480032627</v>
      </c>
      <c r="L34" s="863"/>
      <c r="V34" s="1129"/>
    </row>
    <row r="35" spans="3:22" s="712" customFormat="1">
      <c r="K35" s="1131"/>
      <c r="L35" s="863"/>
      <c r="V35" s="737"/>
    </row>
    <row r="36" spans="3:22" s="712" customFormat="1" ht="15">
      <c r="K36" s="863"/>
      <c r="L36" s="863"/>
      <c r="V36" s="1129"/>
    </row>
    <row r="37" spans="3:22" s="712" customFormat="1">
      <c r="K37" s="863"/>
      <c r="L37" s="863"/>
      <c r="V37" s="737"/>
    </row>
    <row r="38" spans="3:22" s="712" customFormat="1" ht="15">
      <c r="K38" s="863"/>
      <c r="L38" s="863"/>
      <c r="V38" s="1129"/>
    </row>
    <row r="39" spans="3:22" s="712" customFormat="1">
      <c r="K39" s="863"/>
      <c r="L39" s="863"/>
      <c r="V39" s="737"/>
    </row>
    <row r="40" spans="3:22" s="712" customFormat="1" ht="15">
      <c r="K40" s="863"/>
      <c r="L40" s="863"/>
      <c r="V40" s="1129"/>
    </row>
    <row r="41" spans="3:22" s="712" customFormat="1">
      <c r="K41" s="863"/>
      <c r="L41" s="863"/>
      <c r="V41" s="737"/>
    </row>
    <row r="42" spans="3:22" s="712" customFormat="1" ht="15">
      <c r="K42" s="863"/>
      <c r="L42" s="863"/>
      <c r="V42" s="1129"/>
    </row>
    <row r="43" spans="3:22" s="712" customFormat="1">
      <c r="V43" s="737"/>
    </row>
    <row r="44" spans="3:22" s="712" customFormat="1" ht="15">
      <c r="V44" s="1129"/>
    </row>
    <row r="45" spans="3:22" s="712" customFormat="1" ht="15">
      <c r="C45" s="892"/>
      <c r="U45" s="737"/>
      <c r="V45" s="737"/>
    </row>
    <row r="46" spans="3:22" s="712" customFormat="1" ht="15">
      <c r="U46" s="737"/>
      <c r="V46" s="1129"/>
    </row>
    <row r="47" spans="3:22" s="712" customFormat="1">
      <c r="U47" s="737"/>
      <c r="V47" s="737"/>
    </row>
    <row r="48" spans="3:22" s="712" customFormat="1" ht="15">
      <c r="U48" s="737"/>
      <c r="V48" s="1129"/>
    </row>
    <row r="49" spans="21:33" s="712" customFormat="1">
      <c r="U49" s="737"/>
      <c r="V49" s="737"/>
      <c r="W49" s="737"/>
      <c r="X49" s="737"/>
      <c r="Y49" s="737"/>
      <c r="Z49" s="737"/>
      <c r="AA49" s="737"/>
      <c r="AB49" s="737"/>
      <c r="AC49" s="737"/>
      <c r="AD49" s="737"/>
      <c r="AE49" s="737"/>
    </row>
    <row r="50" spans="21:33" s="712" customFormat="1" ht="46.5" customHeight="1">
      <c r="U50" s="737"/>
      <c r="V50" s="1129"/>
      <c r="W50" s="1129"/>
      <c r="X50" s="1129"/>
      <c r="Y50" s="1129"/>
      <c r="Z50" s="1129"/>
      <c r="AA50" s="1129"/>
      <c r="AB50" s="1129"/>
      <c r="AC50" s="1129"/>
      <c r="AD50" s="1129"/>
      <c r="AE50" s="1129"/>
      <c r="AF50" s="737"/>
      <c r="AG50" s="737"/>
    </row>
    <row r="51" spans="21:33" s="712" customFormat="1" ht="54.75" customHeight="1">
      <c r="U51" s="737"/>
      <c r="V51" s="737"/>
      <c r="W51" s="737"/>
      <c r="X51" s="737"/>
      <c r="Y51" s="737"/>
      <c r="Z51" s="737"/>
      <c r="AA51" s="737"/>
      <c r="AB51" s="737"/>
      <c r="AC51" s="737"/>
      <c r="AD51" s="737"/>
      <c r="AE51" s="737"/>
      <c r="AF51" s="737"/>
      <c r="AG51" s="737"/>
    </row>
    <row r="52" spans="21:33" s="712" customFormat="1">
      <c r="U52" s="737"/>
      <c r="V52" s="737"/>
      <c r="W52" s="737"/>
      <c r="X52" s="737"/>
      <c r="Y52" s="737"/>
      <c r="Z52" s="737"/>
      <c r="AA52" s="737"/>
      <c r="AB52" s="737"/>
      <c r="AC52" s="737"/>
      <c r="AD52" s="737"/>
      <c r="AE52" s="737"/>
      <c r="AF52" s="737"/>
      <c r="AG52" s="737"/>
    </row>
    <row r="53" spans="21:33" s="712" customFormat="1">
      <c r="U53" s="737"/>
      <c r="V53" s="737"/>
      <c r="W53" s="737"/>
      <c r="X53" s="737"/>
      <c r="Y53" s="737"/>
      <c r="Z53" s="737"/>
      <c r="AA53" s="737"/>
      <c r="AB53" s="737"/>
      <c r="AC53" s="737"/>
      <c r="AD53" s="737"/>
      <c r="AE53" s="737"/>
      <c r="AF53" s="737"/>
      <c r="AG53" s="737"/>
    </row>
  </sheetData>
  <mergeCells count="3">
    <mergeCell ref="A1:T1"/>
    <mergeCell ref="A3:T3"/>
    <mergeCell ref="A2:T2"/>
  </mergeCells>
  <printOptions horizontalCentered="1"/>
  <pageMargins left="0.39370078740157483" right="0.39370078740157483" top="0.23622047244094491" bottom="0.23622047244094491" header="0.31496062992125984" footer="0.31496062992125984"/>
  <pageSetup scale="51" orientation="landscape" r:id="rId1"/>
  <drawing r:id="rId2"/>
  <tableParts count="1">
    <tablePart r:id="rId3"/>
  </tablePart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9">
    <tabColor rgb="FF66FF33"/>
    <pageSetUpPr fitToPage="1"/>
  </sheetPr>
  <dimension ref="A1:AA224"/>
  <sheetViews>
    <sheetView showGridLines="0" view="pageBreakPreview" zoomScale="85" zoomScaleNormal="100" zoomScaleSheetLayoutView="85" workbookViewId="0">
      <pane xSplit="1" ySplit="4" topLeftCell="B44" activePane="bottomRight" state="frozen"/>
      <selection activeCell="M22" sqref="M22"/>
      <selection pane="topRight" activeCell="M22" sqref="M22"/>
      <selection pane="bottomLeft" activeCell="M22" sqref="M22"/>
      <selection pane="bottomRight" activeCell="A4" sqref="A4:G37"/>
    </sheetView>
  </sheetViews>
  <sheetFormatPr baseColWidth="10" defaultColWidth="11.42578125" defaultRowHeight="15"/>
  <cols>
    <col min="1" max="1" width="37.42578125" style="20" customWidth="1"/>
    <col min="2" max="5" width="21" style="1122" customWidth="1"/>
    <col min="6" max="6" width="17.140625" style="91" customWidth="1"/>
    <col min="7" max="7" width="18.140625" style="91" customWidth="1"/>
    <col min="8" max="8" width="17.42578125" style="20" customWidth="1"/>
    <col min="9" max="9" width="3.85546875" style="20" customWidth="1"/>
    <col min="10" max="10" width="11.42578125" style="20"/>
    <col min="11" max="11" width="37.28515625" style="590" customWidth="1"/>
    <col min="12" max="13" width="11.42578125" style="20" customWidth="1"/>
    <col min="14" max="14" width="11.42578125" style="416" customWidth="1"/>
    <col min="15" max="15" width="11.42578125" style="20" customWidth="1"/>
    <col min="16" max="17" width="11.42578125" style="588" customWidth="1"/>
    <col min="18" max="18" width="11.42578125" style="596" customWidth="1"/>
    <col min="19" max="19" width="11.42578125" style="588" customWidth="1"/>
    <col min="20" max="22" width="11.42578125" style="416" customWidth="1"/>
    <col min="23" max="23" width="11.42578125" style="588"/>
    <col min="24" max="24" width="11.42578125" style="416" customWidth="1"/>
    <col min="25" max="25" width="11.42578125" style="588"/>
    <col min="26" max="16384" width="11.42578125" style="20"/>
  </cols>
  <sheetData>
    <row r="1" spans="1:25" s="1759" customFormat="1" ht="68.25" customHeight="1">
      <c r="A1" s="2240" t="s">
        <v>773</v>
      </c>
      <c r="B1" s="2240"/>
      <c r="C1" s="2240"/>
      <c r="D1" s="2240"/>
      <c r="E1" s="2240"/>
      <c r="F1" s="2240"/>
      <c r="G1" s="2240"/>
      <c r="H1" s="2240"/>
      <c r="K1" s="1760"/>
      <c r="L1" s="1760"/>
      <c r="M1" s="1760"/>
      <c r="N1" s="1760"/>
      <c r="O1" s="1760"/>
      <c r="P1" s="1760"/>
      <c r="Q1" s="1760"/>
      <c r="R1" s="1760"/>
      <c r="S1" s="1760"/>
      <c r="T1" s="1760"/>
      <c r="U1" s="1760"/>
      <c r="V1" s="1760"/>
      <c r="W1" s="1915"/>
      <c r="X1" s="1760"/>
      <c r="Y1" s="1915"/>
    </row>
    <row r="2" spans="1:25" s="1759" customFormat="1" ht="24.75" customHeight="1">
      <c r="A2" s="2241" t="str">
        <f>+'Resumen EEp'!O2</f>
        <v>Período:  Diciembre 2007 - Noviembre 2022</v>
      </c>
      <c r="B2" s="2241"/>
      <c r="C2" s="2241"/>
      <c r="D2" s="2241"/>
      <c r="E2" s="2241"/>
      <c r="F2" s="2241"/>
      <c r="G2" s="2241"/>
      <c r="H2" s="2241"/>
      <c r="K2" s="1760"/>
      <c r="L2" s="1760"/>
      <c r="M2" s="1760"/>
      <c r="N2" s="1760"/>
      <c r="O2" s="1760"/>
      <c r="P2" s="1760"/>
      <c r="Q2" s="1760"/>
      <c r="R2" s="1760"/>
      <c r="S2" s="1760"/>
      <c r="T2" s="1760"/>
      <c r="U2" s="1760"/>
      <c r="V2" s="1760"/>
      <c r="W2" s="1915"/>
      <c r="X2" s="1760"/>
      <c r="Y2" s="1915"/>
    </row>
    <row r="3" spans="1:25" s="41" customFormat="1" ht="21.75" customHeight="1" thickBot="1">
      <c r="A3" s="170"/>
      <c r="B3" s="1115"/>
      <c r="C3" s="1115"/>
      <c r="D3" s="1115"/>
      <c r="E3" s="1116"/>
      <c r="F3" s="593"/>
      <c r="G3" s="593"/>
      <c r="J3" s="191"/>
      <c r="K3" s="189"/>
      <c r="L3" s="189"/>
      <c r="M3" s="189"/>
      <c r="N3" s="189"/>
      <c r="O3" s="189"/>
      <c r="P3" s="189"/>
      <c r="Q3" s="189"/>
      <c r="R3" s="189"/>
      <c r="S3" s="189"/>
      <c r="T3" s="189"/>
      <c r="U3" s="189"/>
      <c r="V3" s="189"/>
      <c r="W3" s="658"/>
      <c r="X3" s="189"/>
      <c r="Y3" s="658"/>
    </row>
    <row r="4" spans="1:25" s="148" customFormat="1" ht="27" customHeight="1" thickBot="1">
      <c r="A4" s="1629" t="s">
        <v>174</v>
      </c>
      <c r="B4" s="1630" t="s">
        <v>1089</v>
      </c>
      <c r="C4" s="1630" t="s">
        <v>1090</v>
      </c>
      <c r="D4" s="1630" t="s">
        <v>1091</v>
      </c>
      <c r="E4" s="1631" t="s">
        <v>973</v>
      </c>
      <c r="F4" s="1632" t="s">
        <v>88</v>
      </c>
      <c r="G4" s="1633" t="s">
        <v>286</v>
      </c>
      <c r="K4" s="656" t="s">
        <v>816</v>
      </c>
      <c r="L4" s="656" t="s">
        <v>812</v>
      </c>
      <c r="M4" s="656" t="s">
        <v>813</v>
      </c>
      <c r="N4" s="656" t="s">
        <v>814</v>
      </c>
      <c r="O4" s="656" t="s">
        <v>815</v>
      </c>
      <c r="P4" s="656" t="s">
        <v>868</v>
      </c>
      <c r="Q4" s="656" t="s">
        <v>879</v>
      </c>
      <c r="R4" s="656" t="s">
        <v>880</v>
      </c>
      <c r="S4" s="656" t="s">
        <v>881</v>
      </c>
      <c r="T4" s="656" t="s">
        <v>953</v>
      </c>
      <c r="U4" s="656" t="s">
        <v>954</v>
      </c>
      <c r="V4" s="656" t="s">
        <v>955</v>
      </c>
      <c r="W4" s="657" t="s">
        <v>1122</v>
      </c>
      <c r="X4" s="656" t="s">
        <v>956</v>
      </c>
      <c r="Y4" s="657" t="s">
        <v>1</v>
      </c>
    </row>
    <row r="5" spans="1:25" s="542" customFormat="1" ht="19.5" thickBot="1">
      <c r="A5" s="1108" t="s">
        <v>1123</v>
      </c>
      <c r="B5" s="1117">
        <v>33437</v>
      </c>
      <c r="C5" s="1117">
        <v>58266</v>
      </c>
      <c r="D5" s="1117">
        <v>40158</v>
      </c>
      <c r="E5" s="1117">
        <v>15435</v>
      </c>
      <c r="F5" s="1124">
        <f t="shared" ref="F5:F37" si="0">SUM(B5:E5)</f>
        <v>147296</v>
      </c>
      <c r="G5" s="1125">
        <f t="shared" ref="G5:G36" si="1">+F5/$F$37</f>
        <v>0.29242454924102551</v>
      </c>
      <c r="H5" s="589"/>
      <c r="K5" s="585" t="s">
        <v>621</v>
      </c>
      <c r="L5" s="534">
        <v>1483</v>
      </c>
      <c r="M5" s="534">
        <v>1720</v>
      </c>
      <c r="N5" s="534">
        <v>1568</v>
      </c>
      <c r="O5" s="534">
        <v>1163</v>
      </c>
      <c r="P5" s="534">
        <v>1292</v>
      </c>
      <c r="Q5" s="534">
        <v>1422</v>
      </c>
      <c r="R5" s="534">
        <v>1247</v>
      </c>
      <c r="S5" s="534">
        <v>1326</v>
      </c>
      <c r="T5" s="534">
        <v>1305</v>
      </c>
      <c r="U5" s="534">
        <v>1424</v>
      </c>
      <c r="V5" s="534">
        <v>1485</v>
      </c>
      <c r="W5" s="586">
        <f t="shared" ref="W5:W36" si="2">SUM(L5:V5)</f>
        <v>15435</v>
      </c>
      <c r="X5" s="534">
        <v>1257</v>
      </c>
      <c r="Y5" s="586">
        <f t="shared" ref="Y5:Y36" si="3">+X5+W5</f>
        <v>16692</v>
      </c>
    </row>
    <row r="6" spans="1:25" s="542" customFormat="1" ht="19.5" thickBot="1">
      <c r="A6" s="1108" t="s">
        <v>1120</v>
      </c>
      <c r="B6" s="1117">
        <v>20203</v>
      </c>
      <c r="C6" s="1117">
        <v>46453</v>
      </c>
      <c r="D6" s="1117">
        <v>23834</v>
      </c>
      <c r="E6" s="1117">
        <v>7141</v>
      </c>
      <c r="F6" s="1124">
        <f t="shared" si="0"/>
        <v>97631</v>
      </c>
      <c r="G6" s="1126">
        <f t="shared" si="1"/>
        <v>0.19382536638435913</v>
      </c>
      <c r="K6" s="585" t="s">
        <v>644</v>
      </c>
      <c r="L6" s="534">
        <v>461</v>
      </c>
      <c r="M6" s="534">
        <v>630</v>
      </c>
      <c r="N6" s="534">
        <v>709</v>
      </c>
      <c r="O6" s="534">
        <v>581</v>
      </c>
      <c r="P6" s="534">
        <v>672</v>
      </c>
      <c r="Q6" s="534">
        <v>668</v>
      </c>
      <c r="R6" s="534">
        <v>627</v>
      </c>
      <c r="S6" s="534">
        <v>727</v>
      </c>
      <c r="T6" s="534">
        <v>697</v>
      </c>
      <c r="U6" s="534">
        <v>669</v>
      </c>
      <c r="V6" s="534">
        <v>700</v>
      </c>
      <c r="W6" s="586">
        <f t="shared" si="2"/>
        <v>7141</v>
      </c>
      <c r="X6" s="534">
        <v>516</v>
      </c>
      <c r="Y6" s="586">
        <f t="shared" si="3"/>
        <v>7657</v>
      </c>
    </row>
    <row r="7" spans="1:25" s="542" customFormat="1" ht="19.5" thickBot="1">
      <c r="A7" s="1108" t="s">
        <v>646</v>
      </c>
      <c r="B7" s="1117">
        <v>5117</v>
      </c>
      <c r="C7" s="1117">
        <v>14923</v>
      </c>
      <c r="D7" s="1117">
        <v>15728</v>
      </c>
      <c r="E7" s="1117">
        <v>4791</v>
      </c>
      <c r="F7" s="1124">
        <f t="shared" si="0"/>
        <v>40559</v>
      </c>
      <c r="G7" s="1126">
        <f t="shared" si="1"/>
        <v>8.0521177035810576E-2</v>
      </c>
      <c r="K7" s="585" t="s">
        <v>646</v>
      </c>
      <c r="L7" s="534">
        <v>378</v>
      </c>
      <c r="M7" s="534">
        <v>504</v>
      </c>
      <c r="N7" s="534">
        <v>492</v>
      </c>
      <c r="O7" s="534">
        <v>394</v>
      </c>
      <c r="P7" s="534">
        <v>482</v>
      </c>
      <c r="Q7" s="534">
        <v>425</v>
      </c>
      <c r="R7" s="534">
        <v>399</v>
      </c>
      <c r="S7" s="534">
        <v>443</v>
      </c>
      <c r="T7" s="534">
        <v>389</v>
      </c>
      <c r="U7" s="534">
        <v>468</v>
      </c>
      <c r="V7" s="534">
        <v>417</v>
      </c>
      <c r="W7" s="586">
        <f t="shared" si="2"/>
        <v>4791</v>
      </c>
      <c r="X7" s="534">
        <v>412</v>
      </c>
      <c r="Y7" s="586">
        <f t="shared" si="3"/>
        <v>5203</v>
      </c>
    </row>
    <row r="8" spans="1:25" s="542" customFormat="1" ht="19.5" thickBot="1">
      <c r="A8" s="1108" t="s">
        <v>616</v>
      </c>
      <c r="B8" s="1117">
        <v>11026</v>
      </c>
      <c r="C8" s="1117">
        <v>22123</v>
      </c>
      <c r="D8" s="1117">
        <v>9483</v>
      </c>
      <c r="E8" s="1117">
        <v>4311</v>
      </c>
      <c r="F8" s="1124">
        <f t="shared" si="0"/>
        <v>46943</v>
      </c>
      <c r="G8" s="1126">
        <f t="shared" si="1"/>
        <v>9.3195236904067058E-2</v>
      </c>
      <c r="I8" s="587"/>
      <c r="K8" s="585" t="s">
        <v>616</v>
      </c>
      <c r="L8" s="534">
        <v>366</v>
      </c>
      <c r="M8" s="534">
        <v>389</v>
      </c>
      <c r="N8" s="534">
        <v>409</v>
      </c>
      <c r="O8" s="534">
        <v>371</v>
      </c>
      <c r="P8" s="534">
        <v>396</v>
      </c>
      <c r="Q8" s="534">
        <v>380</v>
      </c>
      <c r="R8" s="534">
        <v>404</v>
      </c>
      <c r="S8" s="534">
        <v>461</v>
      </c>
      <c r="T8" s="534">
        <v>359</v>
      </c>
      <c r="U8" s="534">
        <v>389</v>
      </c>
      <c r="V8" s="534">
        <v>387</v>
      </c>
      <c r="W8" s="586">
        <f t="shared" si="2"/>
        <v>4311</v>
      </c>
      <c r="X8" s="534">
        <v>357</v>
      </c>
      <c r="Y8" s="586">
        <f t="shared" si="3"/>
        <v>4668</v>
      </c>
    </row>
    <row r="9" spans="1:25" s="542" customFormat="1" ht="19.5" thickBot="1">
      <c r="A9" s="1108" t="s">
        <v>628</v>
      </c>
      <c r="B9" s="1117">
        <v>6715</v>
      </c>
      <c r="C9" s="1117">
        <v>13036</v>
      </c>
      <c r="D9" s="1117">
        <v>6741</v>
      </c>
      <c r="E9" s="1117">
        <v>2054</v>
      </c>
      <c r="F9" s="1124">
        <f t="shared" si="0"/>
        <v>28546</v>
      </c>
      <c r="G9" s="1126">
        <f t="shared" si="1"/>
        <v>5.6671947524945109E-2</v>
      </c>
      <c r="K9" s="585" t="s">
        <v>628</v>
      </c>
      <c r="L9" s="534">
        <v>176</v>
      </c>
      <c r="M9" s="534">
        <v>181</v>
      </c>
      <c r="N9" s="534">
        <v>208</v>
      </c>
      <c r="O9" s="534">
        <v>185</v>
      </c>
      <c r="P9" s="534">
        <v>183</v>
      </c>
      <c r="Q9" s="534">
        <v>198</v>
      </c>
      <c r="R9" s="534">
        <v>182</v>
      </c>
      <c r="S9" s="534">
        <v>217</v>
      </c>
      <c r="T9" s="534">
        <v>193</v>
      </c>
      <c r="U9" s="534">
        <v>151</v>
      </c>
      <c r="V9" s="534">
        <v>180</v>
      </c>
      <c r="W9" s="586">
        <f t="shared" si="2"/>
        <v>2054</v>
      </c>
      <c r="X9" s="534">
        <v>158</v>
      </c>
      <c r="Y9" s="586">
        <f t="shared" si="3"/>
        <v>2212</v>
      </c>
    </row>
    <row r="10" spans="1:25" s="542" customFormat="1" ht="19.5" thickBot="1">
      <c r="A10" s="1108" t="s">
        <v>636</v>
      </c>
      <c r="B10" s="1117">
        <v>4447</v>
      </c>
      <c r="C10" s="1117">
        <v>7517</v>
      </c>
      <c r="D10" s="1117">
        <v>4107</v>
      </c>
      <c r="E10" s="1117">
        <v>1478</v>
      </c>
      <c r="F10" s="1124">
        <f t="shared" si="0"/>
        <v>17549</v>
      </c>
      <c r="G10" s="1126">
        <f t="shared" si="1"/>
        <v>3.4839767642235751E-2</v>
      </c>
      <c r="K10" s="585" t="s">
        <v>636</v>
      </c>
      <c r="L10" s="534">
        <v>123</v>
      </c>
      <c r="M10" s="534">
        <v>259</v>
      </c>
      <c r="N10" s="534">
        <v>158</v>
      </c>
      <c r="O10" s="534">
        <v>104</v>
      </c>
      <c r="P10" s="534">
        <v>112</v>
      </c>
      <c r="Q10" s="534">
        <v>104</v>
      </c>
      <c r="R10" s="534">
        <v>109</v>
      </c>
      <c r="S10" s="534">
        <v>148</v>
      </c>
      <c r="T10" s="534">
        <v>122</v>
      </c>
      <c r="U10" s="534">
        <v>124</v>
      </c>
      <c r="V10" s="534">
        <v>115</v>
      </c>
      <c r="W10" s="586">
        <f t="shared" si="2"/>
        <v>1478</v>
      </c>
      <c r="X10" s="534">
        <v>96</v>
      </c>
      <c r="Y10" s="586">
        <f t="shared" si="3"/>
        <v>1574</v>
      </c>
    </row>
    <row r="11" spans="1:25" s="542" customFormat="1" ht="19.5" thickBot="1">
      <c r="A11" s="1109" t="s">
        <v>647</v>
      </c>
      <c r="B11" s="1117">
        <v>1094</v>
      </c>
      <c r="C11" s="1117">
        <v>4715</v>
      </c>
      <c r="D11" s="1117">
        <v>2899</v>
      </c>
      <c r="E11" s="1117">
        <v>1161</v>
      </c>
      <c r="F11" s="1124">
        <f t="shared" si="0"/>
        <v>9869</v>
      </c>
      <c r="G11" s="1126">
        <f t="shared" si="1"/>
        <v>1.959277832703998E-2</v>
      </c>
      <c r="K11" s="585" t="s">
        <v>647</v>
      </c>
      <c r="L11" s="534">
        <v>177</v>
      </c>
      <c r="M11" s="534">
        <v>117</v>
      </c>
      <c r="N11" s="534">
        <v>111</v>
      </c>
      <c r="O11" s="534">
        <v>70</v>
      </c>
      <c r="P11" s="534">
        <v>107</v>
      </c>
      <c r="Q11" s="534">
        <v>111</v>
      </c>
      <c r="R11" s="534">
        <v>88</v>
      </c>
      <c r="S11" s="534">
        <v>88</v>
      </c>
      <c r="T11" s="534">
        <v>80</v>
      </c>
      <c r="U11" s="534">
        <v>122</v>
      </c>
      <c r="V11" s="534">
        <v>90</v>
      </c>
      <c r="W11" s="586">
        <f t="shared" si="2"/>
        <v>1161</v>
      </c>
      <c r="X11" s="534">
        <v>58</v>
      </c>
      <c r="Y11" s="586">
        <f t="shared" si="3"/>
        <v>1219</v>
      </c>
    </row>
    <row r="12" spans="1:25" s="542" customFormat="1" ht="19.5" thickBot="1">
      <c r="A12" s="1108" t="s">
        <v>642</v>
      </c>
      <c r="B12" s="1117">
        <v>2980</v>
      </c>
      <c r="C12" s="1117">
        <v>6390</v>
      </c>
      <c r="D12" s="1117">
        <v>3935</v>
      </c>
      <c r="E12" s="1117">
        <v>1149</v>
      </c>
      <c r="F12" s="1124">
        <f t="shared" si="0"/>
        <v>14454</v>
      </c>
      <c r="G12" s="1126">
        <f t="shared" si="1"/>
        <v>2.8695310359614538E-2</v>
      </c>
      <c r="K12" s="585" t="s">
        <v>642</v>
      </c>
      <c r="L12" s="534">
        <v>97</v>
      </c>
      <c r="M12" s="534">
        <v>105</v>
      </c>
      <c r="N12" s="534">
        <v>111</v>
      </c>
      <c r="O12" s="534">
        <v>119</v>
      </c>
      <c r="P12" s="534">
        <v>93</v>
      </c>
      <c r="Q12" s="534">
        <v>127</v>
      </c>
      <c r="R12" s="534">
        <v>100</v>
      </c>
      <c r="S12" s="534">
        <v>91</v>
      </c>
      <c r="T12" s="534">
        <v>103</v>
      </c>
      <c r="U12" s="534">
        <v>97</v>
      </c>
      <c r="V12" s="534">
        <v>106</v>
      </c>
      <c r="W12" s="586">
        <f t="shared" si="2"/>
        <v>1149</v>
      </c>
      <c r="X12" s="534">
        <v>92</v>
      </c>
      <c r="Y12" s="586">
        <f t="shared" si="3"/>
        <v>1241</v>
      </c>
    </row>
    <row r="13" spans="1:25" s="542" customFormat="1" ht="19.5" thickBot="1">
      <c r="A13" s="1108" t="s">
        <v>639</v>
      </c>
      <c r="B13" s="1117">
        <v>2974</v>
      </c>
      <c r="C13" s="1117">
        <v>7320</v>
      </c>
      <c r="D13" s="1117">
        <v>3922</v>
      </c>
      <c r="E13" s="1117">
        <v>1111</v>
      </c>
      <c r="F13" s="1124">
        <f t="shared" si="0"/>
        <v>15327</v>
      </c>
      <c r="G13" s="1126">
        <f t="shared" si="1"/>
        <v>3.0428464223177805E-2</v>
      </c>
      <c r="K13" s="585" t="s">
        <v>639</v>
      </c>
      <c r="L13" s="534">
        <v>111</v>
      </c>
      <c r="M13" s="534">
        <v>90</v>
      </c>
      <c r="N13" s="534">
        <v>120</v>
      </c>
      <c r="O13" s="534">
        <v>106</v>
      </c>
      <c r="P13" s="534">
        <v>94</v>
      </c>
      <c r="Q13" s="534">
        <v>128</v>
      </c>
      <c r="R13" s="534">
        <v>83</v>
      </c>
      <c r="S13" s="534">
        <v>115</v>
      </c>
      <c r="T13" s="534">
        <v>74</v>
      </c>
      <c r="U13" s="534">
        <v>89</v>
      </c>
      <c r="V13" s="534">
        <v>101</v>
      </c>
      <c r="W13" s="586">
        <f t="shared" si="2"/>
        <v>1111</v>
      </c>
      <c r="X13" s="534">
        <v>72</v>
      </c>
      <c r="Y13" s="586">
        <f t="shared" si="3"/>
        <v>1183</v>
      </c>
    </row>
    <row r="14" spans="1:25" s="542" customFormat="1" ht="19.5" thickBot="1">
      <c r="A14" s="1108" t="s">
        <v>629</v>
      </c>
      <c r="B14" s="1117">
        <v>2108</v>
      </c>
      <c r="C14" s="1117">
        <v>5415</v>
      </c>
      <c r="D14" s="1117">
        <v>3384</v>
      </c>
      <c r="E14" s="1117">
        <v>874</v>
      </c>
      <c r="F14" s="1124">
        <f t="shared" si="0"/>
        <v>11781</v>
      </c>
      <c r="G14" s="1126">
        <f t="shared" si="1"/>
        <v>2.3388643375302259E-2</v>
      </c>
      <c r="K14" s="585" t="s">
        <v>629</v>
      </c>
      <c r="L14" s="534">
        <v>84</v>
      </c>
      <c r="M14" s="534">
        <v>80</v>
      </c>
      <c r="N14" s="534">
        <v>89</v>
      </c>
      <c r="O14" s="534">
        <v>63</v>
      </c>
      <c r="P14" s="534">
        <v>83</v>
      </c>
      <c r="Q14" s="534">
        <v>79</v>
      </c>
      <c r="R14" s="534">
        <v>89</v>
      </c>
      <c r="S14" s="534">
        <v>71</v>
      </c>
      <c r="T14" s="534">
        <v>70</v>
      </c>
      <c r="U14" s="534">
        <v>85</v>
      </c>
      <c r="V14" s="534">
        <v>81</v>
      </c>
      <c r="W14" s="586">
        <f t="shared" si="2"/>
        <v>874</v>
      </c>
      <c r="X14" s="534">
        <v>89</v>
      </c>
      <c r="Y14" s="586">
        <f t="shared" si="3"/>
        <v>963</v>
      </c>
    </row>
    <row r="15" spans="1:25" s="542" customFormat="1" ht="19.5" thickBot="1">
      <c r="A15" s="1108" t="s">
        <v>630</v>
      </c>
      <c r="B15" s="1117">
        <v>739</v>
      </c>
      <c r="C15" s="1117">
        <v>1782</v>
      </c>
      <c r="D15" s="1117">
        <v>1426</v>
      </c>
      <c r="E15" s="1117">
        <v>588</v>
      </c>
      <c r="F15" s="1124">
        <f t="shared" si="0"/>
        <v>4535</v>
      </c>
      <c r="G15" s="1126">
        <f t="shared" si="1"/>
        <v>9.0032677792204179E-3</v>
      </c>
      <c r="K15" s="585" t="s">
        <v>630</v>
      </c>
      <c r="L15" s="534">
        <v>86</v>
      </c>
      <c r="M15" s="534">
        <v>114</v>
      </c>
      <c r="N15" s="534">
        <v>50</v>
      </c>
      <c r="O15" s="534">
        <v>38</v>
      </c>
      <c r="P15" s="534">
        <v>30</v>
      </c>
      <c r="Q15" s="534">
        <v>43</v>
      </c>
      <c r="R15" s="534">
        <v>55</v>
      </c>
      <c r="S15" s="534">
        <v>52</v>
      </c>
      <c r="T15" s="534">
        <v>32</v>
      </c>
      <c r="U15" s="534">
        <v>44</v>
      </c>
      <c r="V15" s="534">
        <v>44</v>
      </c>
      <c r="W15" s="586">
        <f t="shared" si="2"/>
        <v>588</v>
      </c>
      <c r="X15" s="534">
        <v>37</v>
      </c>
      <c r="Y15" s="586">
        <f t="shared" si="3"/>
        <v>625</v>
      </c>
    </row>
    <row r="16" spans="1:25" s="542" customFormat="1" ht="19.5" thickBot="1">
      <c r="A16" s="1108" t="s">
        <v>625</v>
      </c>
      <c r="B16" s="1117">
        <v>958</v>
      </c>
      <c r="C16" s="1117">
        <v>4489</v>
      </c>
      <c r="D16" s="1117">
        <v>2957</v>
      </c>
      <c r="E16" s="1117">
        <v>733</v>
      </c>
      <c r="F16" s="1124">
        <f t="shared" si="0"/>
        <v>9137</v>
      </c>
      <c r="G16" s="1126">
        <f t="shared" si="1"/>
        <v>1.8139549657935385E-2</v>
      </c>
      <c r="K16" s="585" t="s">
        <v>625</v>
      </c>
      <c r="L16" s="534">
        <v>51</v>
      </c>
      <c r="M16" s="534">
        <v>101</v>
      </c>
      <c r="N16" s="534">
        <v>73</v>
      </c>
      <c r="O16" s="534">
        <v>53</v>
      </c>
      <c r="P16" s="534">
        <v>57</v>
      </c>
      <c r="Q16" s="534">
        <v>74</v>
      </c>
      <c r="R16" s="534">
        <v>57</v>
      </c>
      <c r="S16" s="534">
        <v>66</v>
      </c>
      <c r="T16" s="534">
        <v>60</v>
      </c>
      <c r="U16" s="534">
        <v>84</v>
      </c>
      <c r="V16" s="534">
        <v>57</v>
      </c>
      <c r="W16" s="586">
        <f t="shared" si="2"/>
        <v>733</v>
      </c>
      <c r="X16" s="534">
        <v>58</v>
      </c>
      <c r="Y16" s="586">
        <f t="shared" si="3"/>
        <v>791</v>
      </c>
    </row>
    <row r="17" spans="1:27" s="542" customFormat="1" ht="19.5" thickBot="1">
      <c r="A17" s="1108" t="s">
        <v>622</v>
      </c>
      <c r="B17" s="1117">
        <v>1283</v>
      </c>
      <c r="C17" s="1117">
        <v>3599</v>
      </c>
      <c r="D17" s="1117">
        <v>2768</v>
      </c>
      <c r="E17" s="1117">
        <v>709</v>
      </c>
      <c r="F17" s="1124">
        <f t="shared" si="0"/>
        <v>8359</v>
      </c>
      <c r="G17" s="1126">
        <f t="shared" si="1"/>
        <v>1.6594997875744977E-2</v>
      </c>
      <c r="K17" s="585" t="s">
        <v>622</v>
      </c>
      <c r="L17" s="534">
        <v>67</v>
      </c>
      <c r="M17" s="534">
        <v>61</v>
      </c>
      <c r="N17" s="534">
        <v>78</v>
      </c>
      <c r="O17" s="534">
        <v>62</v>
      </c>
      <c r="P17" s="534">
        <v>63</v>
      </c>
      <c r="Q17" s="534">
        <v>70</v>
      </c>
      <c r="R17" s="534">
        <v>60</v>
      </c>
      <c r="S17" s="534">
        <v>69</v>
      </c>
      <c r="T17" s="534">
        <v>63</v>
      </c>
      <c r="U17" s="534">
        <v>63</v>
      </c>
      <c r="V17" s="534">
        <v>53</v>
      </c>
      <c r="W17" s="586">
        <f t="shared" si="2"/>
        <v>709</v>
      </c>
      <c r="X17" s="534">
        <v>82</v>
      </c>
      <c r="Y17" s="586">
        <f t="shared" si="3"/>
        <v>791</v>
      </c>
    </row>
    <row r="18" spans="1:27" s="542" customFormat="1" ht="19.5" thickBot="1">
      <c r="A18" s="1108" t="s">
        <v>1121</v>
      </c>
      <c r="B18" s="1117">
        <v>680</v>
      </c>
      <c r="C18" s="1117">
        <v>1698</v>
      </c>
      <c r="D18" s="1117">
        <v>745</v>
      </c>
      <c r="E18" s="1117">
        <v>443</v>
      </c>
      <c r="F18" s="1124">
        <f t="shared" si="0"/>
        <v>3566</v>
      </c>
      <c r="G18" s="1126">
        <f t="shared" si="1"/>
        <v>7.0795265492172021E-3</v>
      </c>
      <c r="K18" s="585" t="s">
        <v>641</v>
      </c>
      <c r="L18" s="534">
        <v>87</v>
      </c>
      <c r="M18" s="534">
        <v>55</v>
      </c>
      <c r="N18" s="534">
        <v>58</v>
      </c>
      <c r="O18" s="534">
        <v>27</v>
      </c>
      <c r="P18" s="534">
        <v>36</v>
      </c>
      <c r="Q18" s="534">
        <v>41</v>
      </c>
      <c r="R18" s="534">
        <v>32</v>
      </c>
      <c r="S18" s="534">
        <v>21</v>
      </c>
      <c r="T18" s="534">
        <v>21</v>
      </c>
      <c r="U18" s="534">
        <v>34</v>
      </c>
      <c r="V18" s="534">
        <v>31</v>
      </c>
      <c r="W18" s="586">
        <f t="shared" si="2"/>
        <v>443</v>
      </c>
      <c r="X18" s="534">
        <v>39</v>
      </c>
      <c r="Y18" s="586">
        <f t="shared" si="3"/>
        <v>482</v>
      </c>
    </row>
    <row r="19" spans="1:27" s="542" customFormat="1" ht="19.5" thickBot="1">
      <c r="A19" s="1108" t="s">
        <v>631</v>
      </c>
      <c r="B19" s="1117">
        <v>1301</v>
      </c>
      <c r="C19" s="1117">
        <v>2649</v>
      </c>
      <c r="D19" s="1117">
        <v>1828</v>
      </c>
      <c r="E19" s="1117">
        <v>552</v>
      </c>
      <c r="F19" s="1124">
        <f t="shared" si="0"/>
        <v>6330</v>
      </c>
      <c r="G19" s="1126">
        <f t="shared" si="1"/>
        <v>1.2566854474634013E-2</v>
      </c>
      <c r="K19" s="585" t="s">
        <v>631</v>
      </c>
      <c r="L19" s="534">
        <v>51</v>
      </c>
      <c r="M19" s="534">
        <v>52</v>
      </c>
      <c r="N19" s="534">
        <v>50</v>
      </c>
      <c r="O19" s="534">
        <v>58</v>
      </c>
      <c r="P19" s="534">
        <v>45</v>
      </c>
      <c r="Q19" s="534">
        <v>46</v>
      </c>
      <c r="R19" s="534">
        <v>38</v>
      </c>
      <c r="S19" s="534">
        <v>56</v>
      </c>
      <c r="T19" s="534">
        <v>43</v>
      </c>
      <c r="U19" s="534">
        <v>35</v>
      </c>
      <c r="V19" s="534">
        <v>78</v>
      </c>
      <c r="W19" s="586">
        <f t="shared" si="2"/>
        <v>552</v>
      </c>
      <c r="X19" s="534">
        <v>46</v>
      </c>
      <c r="Y19" s="586">
        <f t="shared" si="3"/>
        <v>598</v>
      </c>
    </row>
    <row r="20" spans="1:27" s="542" customFormat="1" ht="19.5" thickBot="1">
      <c r="A20" s="1108" t="s">
        <v>635</v>
      </c>
      <c r="B20" s="1117">
        <v>615</v>
      </c>
      <c r="C20" s="1117">
        <v>2767</v>
      </c>
      <c r="D20" s="1117">
        <v>1274</v>
      </c>
      <c r="E20" s="1117">
        <v>353</v>
      </c>
      <c r="F20" s="1124">
        <f t="shared" si="0"/>
        <v>5009</v>
      </c>
      <c r="G20" s="1126">
        <f t="shared" si="1"/>
        <v>9.9442929010176567E-3</v>
      </c>
      <c r="K20" s="585" t="s">
        <v>635</v>
      </c>
      <c r="L20" s="534">
        <v>61</v>
      </c>
      <c r="M20" s="534">
        <v>43</v>
      </c>
      <c r="N20" s="534">
        <v>53</v>
      </c>
      <c r="O20" s="534">
        <v>25</v>
      </c>
      <c r="P20" s="534">
        <v>25</v>
      </c>
      <c r="Q20" s="534">
        <v>35</v>
      </c>
      <c r="R20" s="534">
        <v>17</v>
      </c>
      <c r="S20" s="534">
        <v>25</v>
      </c>
      <c r="T20" s="534">
        <v>23</v>
      </c>
      <c r="U20" s="534">
        <v>19</v>
      </c>
      <c r="V20" s="534">
        <v>27</v>
      </c>
      <c r="W20" s="586">
        <f t="shared" si="2"/>
        <v>353</v>
      </c>
      <c r="X20" s="534">
        <v>35</v>
      </c>
      <c r="Y20" s="586">
        <f t="shared" si="3"/>
        <v>388</v>
      </c>
    </row>
    <row r="21" spans="1:27" s="542" customFormat="1" ht="19.5" thickBot="1">
      <c r="A21" s="1108" t="s">
        <v>617</v>
      </c>
      <c r="B21" s="1117">
        <v>503</v>
      </c>
      <c r="C21" s="1117">
        <v>1145</v>
      </c>
      <c r="D21" s="1117">
        <v>989</v>
      </c>
      <c r="E21" s="1117">
        <v>305</v>
      </c>
      <c r="F21" s="1124">
        <f t="shared" si="0"/>
        <v>2942</v>
      </c>
      <c r="G21" s="1126">
        <f t="shared" si="1"/>
        <v>5.840708667357546E-3</v>
      </c>
      <c r="K21" s="585" t="s">
        <v>617</v>
      </c>
      <c r="L21" s="534">
        <v>65</v>
      </c>
      <c r="M21" s="534">
        <v>52</v>
      </c>
      <c r="N21" s="534">
        <v>28</v>
      </c>
      <c r="O21" s="534">
        <v>26</v>
      </c>
      <c r="P21" s="534">
        <v>23</v>
      </c>
      <c r="Q21" s="534">
        <v>20</v>
      </c>
      <c r="R21" s="534">
        <v>18</v>
      </c>
      <c r="S21" s="534">
        <v>18</v>
      </c>
      <c r="T21" s="534">
        <v>14</v>
      </c>
      <c r="U21" s="534">
        <v>25</v>
      </c>
      <c r="V21" s="534">
        <v>16</v>
      </c>
      <c r="W21" s="586">
        <f t="shared" si="2"/>
        <v>305</v>
      </c>
      <c r="X21" s="534">
        <v>19</v>
      </c>
      <c r="Y21" s="586">
        <f t="shared" si="3"/>
        <v>324</v>
      </c>
    </row>
    <row r="22" spans="1:27" s="542" customFormat="1" ht="19.5" thickBot="1">
      <c r="A22" s="1108" t="s">
        <v>619</v>
      </c>
      <c r="B22" s="1117">
        <v>863</v>
      </c>
      <c r="C22" s="1117">
        <v>2160</v>
      </c>
      <c r="D22" s="1117">
        <v>2251</v>
      </c>
      <c r="E22" s="1117">
        <v>365</v>
      </c>
      <c r="F22" s="1124">
        <f t="shared" si="0"/>
        <v>5639</v>
      </c>
      <c r="G22" s="1126">
        <f t="shared" si="1"/>
        <v>1.119502249327981E-2</v>
      </c>
      <c r="K22" s="585" t="s">
        <v>619</v>
      </c>
      <c r="L22" s="534">
        <v>45</v>
      </c>
      <c r="M22" s="534">
        <v>40</v>
      </c>
      <c r="N22" s="534">
        <v>39</v>
      </c>
      <c r="O22" s="534">
        <v>45</v>
      </c>
      <c r="P22" s="534">
        <v>39</v>
      </c>
      <c r="Q22" s="534">
        <v>38</v>
      </c>
      <c r="R22" s="534">
        <v>30</v>
      </c>
      <c r="S22" s="534">
        <v>24</v>
      </c>
      <c r="T22" s="534">
        <v>17</v>
      </c>
      <c r="U22" s="534">
        <v>20</v>
      </c>
      <c r="V22" s="534">
        <v>28</v>
      </c>
      <c r="W22" s="586">
        <f t="shared" si="2"/>
        <v>365</v>
      </c>
      <c r="X22" s="534">
        <v>23</v>
      </c>
      <c r="Y22" s="586">
        <f t="shared" si="3"/>
        <v>388</v>
      </c>
    </row>
    <row r="23" spans="1:27" s="41" customFormat="1" ht="19.5" thickBot="1">
      <c r="A23" s="1108" t="s">
        <v>633</v>
      </c>
      <c r="B23" s="1117">
        <v>359</v>
      </c>
      <c r="C23" s="1117">
        <v>1895</v>
      </c>
      <c r="D23" s="1117">
        <v>882</v>
      </c>
      <c r="E23" s="1117">
        <v>331</v>
      </c>
      <c r="F23" s="1124">
        <f t="shared" si="0"/>
        <v>3467</v>
      </c>
      <c r="G23" s="1126">
        <f t="shared" si="1"/>
        <v>6.8829833275760068E-3</v>
      </c>
      <c r="K23" s="585" t="s">
        <v>633</v>
      </c>
      <c r="L23" s="534">
        <v>18</v>
      </c>
      <c r="M23" s="534">
        <v>56</v>
      </c>
      <c r="N23" s="534">
        <v>61</v>
      </c>
      <c r="O23" s="534">
        <v>17</v>
      </c>
      <c r="P23" s="534">
        <v>31</v>
      </c>
      <c r="Q23" s="534">
        <v>26</v>
      </c>
      <c r="R23" s="534">
        <v>21</v>
      </c>
      <c r="S23" s="534">
        <v>23</v>
      </c>
      <c r="T23" s="534">
        <v>28</v>
      </c>
      <c r="U23" s="534">
        <v>28</v>
      </c>
      <c r="V23" s="534">
        <v>22</v>
      </c>
      <c r="W23" s="586">
        <f t="shared" si="2"/>
        <v>331</v>
      </c>
      <c r="X23" s="534">
        <v>13</v>
      </c>
      <c r="Y23" s="586">
        <f t="shared" si="3"/>
        <v>344</v>
      </c>
      <c r="Z23" s="542"/>
      <c r="AA23" s="542"/>
    </row>
    <row r="24" spans="1:27" s="41" customFormat="1" ht="19.5" thickBot="1">
      <c r="A24" s="1108" t="s">
        <v>620</v>
      </c>
      <c r="B24" s="1117">
        <v>286</v>
      </c>
      <c r="C24" s="1117">
        <v>1136</v>
      </c>
      <c r="D24" s="1117">
        <v>651</v>
      </c>
      <c r="E24" s="1117">
        <v>288</v>
      </c>
      <c r="F24" s="1124">
        <f t="shared" si="0"/>
        <v>2361</v>
      </c>
      <c r="G24" s="1126">
        <f t="shared" si="1"/>
        <v>4.6872580433824492E-3</v>
      </c>
      <c r="K24" s="585" t="s">
        <v>620</v>
      </c>
      <c r="L24" s="534">
        <v>75</v>
      </c>
      <c r="M24" s="534">
        <v>33</v>
      </c>
      <c r="N24" s="534">
        <v>19</v>
      </c>
      <c r="O24" s="534">
        <v>20</v>
      </c>
      <c r="P24" s="534">
        <v>16</v>
      </c>
      <c r="Q24" s="534">
        <v>32</v>
      </c>
      <c r="R24" s="534">
        <v>26</v>
      </c>
      <c r="S24" s="534">
        <v>19</v>
      </c>
      <c r="T24" s="534">
        <v>9</v>
      </c>
      <c r="U24" s="534">
        <v>20</v>
      </c>
      <c r="V24" s="534">
        <v>19</v>
      </c>
      <c r="W24" s="586">
        <f t="shared" si="2"/>
        <v>288</v>
      </c>
      <c r="X24" s="534">
        <v>17</v>
      </c>
      <c r="Y24" s="586">
        <f t="shared" si="3"/>
        <v>305</v>
      </c>
      <c r="Z24" s="542"/>
      <c r="AA24" s="542"/>
    </row>
    <row r="25" spans="1:27" s="191" customFormat="1" ht="19.5" thickBot="1">
      <c r="A25" s="1108" t="s">
        <v>645</v>
      </c>
      <c r="B25" s="1117">
        <v>447</v>
      </c>
      <c r="C25" s="1117">
        <v>906</v>
      </c>
      <c r="D25" s="1117">
        <v>679</v>
      </c>
      <c r="E25" s="1117">
        <v>281</v>
      </c>
      <c r="F25" s="1124">
        <f t="shared" si="0"/>
        <v>2313</v>
      </c>
      <c r="G25" s="1126">
        <f t="shared" si="1"/>
        <v>4.5919643601624758E-3</v>
      </c>
      <c r="K25" s="585" t="s">
        <v>645</v>
      </c>
      <c r="L25" s="534">
        <v>52</v>
      </c>
      <c r="M25" s="534">
        <v>24</v>
      </c>
      <c r="N25" s="534">
        <v>29</v>
      </c>
      <c r="O25" s="534">
        <v>15</v>
      </c>
      <c r="P25" s="534">
        <v>18</v>
      </c>
      <c r="Q25" s="534">
        <v>16</v>
      </c>
      <c r="R25" s="534">
        <v>24</v>
      </c>
      <c r="S25" s="534">
        <v>28</v>
      </c>
      <c r="T25" s="534">
        <v>25</v>
      </c>
      <c r="U25" s="534">
        <v>24</v>
      </c>
      <c r="V25" s="534">
        <v>26</v>
      </c>
      <c r="W25" s="586">
        <f t="shared" si="2"/>
        <v>281</v>
      </c>
      <c r="X25" s="534">
        <v>20</v>
      </c>
      <c r="Y25" s="586">
        <f t="shared" si="3"/>
        <v>301</v>
      </c>
      <c r="Z25" s="542"/>
      <c r="AA25" s="542"/>
    </row>
    <row r="26" spans="1:27" s="191" customFormat="1" ht="19.5" thickBot="1">
      <c r="A26" s="1108" t="s">
        <v>643</v>
      </c>
      <c r="B26" s="1117">
        <v>576</v>
      </c>
      <c r="C26" s="1117">
        <v>1581</v>
      </c>
      <c r="D26" s="1117">
        <v>1100</v>
      </c>
      <c r="E26" s="1117">
        <v>288</v>
      </c>
      <c r="F26" s="1124">
        <f t="shared" si="0"/>
        <v>3545</v>
      </c>
      <c r="G26" s="1126">
        <f t="shared" si="1"/>
        <v>7.037835562808464E-3</v>
      </c>
      <c r="K26" s="585" t="s">
        <v>643</v>
      </c>
      <c r="L26" s="534">
        <v>20</v>
      </c>
      <c r="M26" s="534">
        <v>46</v>
      </c>
      <c r="N26" s="534">
        <v>30</v>
      </c>
      <c r="O26" s="534">
        <v>18</v>
      </c>
      <c r="P26" s="534">
        <v>28</v>
      </c>
      <c r="Q26" s="534">
        <v>28</v>
      </c>
      <c r="R26" s="534">
        <v>18</v>
      </c>
      <c r="S26" s="534">
        <v>27</v>
      </c>
      <c r="T26" s="534">
        <v>24</v>
      </c>
      <c r="U26" s="534">
        <v>25</v>
      </c>
      <c r="V26" s="534">
        <v>24</v>
      </c>
      <c r="W26" s="586">
        <f t="shared" si="2"/>
        <v>288</v>
      </c>
      <c r="X26" s="534">
        <v>21</v>
      </c>
      <c r="Y26" s="586">
        <f t="shared" si="3"/>
        <v>309</v>
      </c>
      <c r="Z26" s="542"/>
      <c r="AA26" s="542"/>
    </row>
    <row r="27" spans="1:27" s="191" customFormat="1" ht="19.5" thickBot="1">
      <c r="A27" s="1108" t="s">
        <v>637</v>
      </c>
      <c r="B27" s="1117">
        <v>274</v>
      </c>
      <c r="C27" s="1117">
        <v>1269</v>
      </c>
      <c r="D27" s="1117">
        <v>804</v>
      </c>
      <c r="E27" s="1117">
        <v>185</v>
      </c>
      <c r="F27" s="1124">
        <f t="shared" si="0"/>
        <v>2532</v>
      </c>
      <c r="G27" s="1126">
        <f t="shared" si="1"/>
        <v>5.0267417898536048E-3</v>
      </c>
      <c r="H27" s="41"/>
      <c r="K27" s="585" t="s">
        <v>637</v>
      </c>
      <c r="L27" s="534">
        <v>35</v>
      </c>
      <c r="M27" s="534">
        <v>37</v>
      </c>
      <c r="N27" s="534">
        <v>22</v>
      </c>
      <c r="O27" s="534">
        <v>19</v>
      </c>
      <c r="P27" s="534">
        <v>18</v>
      </c>
      <c r="Q27" s="534">
        <v>18</v>
      </c>
      <c r="R27" s="534">
        <v>12</v>
      </c>
      <c r="S27" s="534">
        <v>9</v>
      </c>
      <c r="T27" s="534">
        <v>3</v>
      </c>
      <c r="U27" s="534">
        <v>10</v>
      </c>
      <c r="V27" s="534">
        <v>2</v>
      </c>
      <c r="W27" s="586">
        <f t="shared" si="2"/>
        <v>185</v>
      </c>
      <c r="X27" s="534">
        <v>6</v>
      </c>
      <c r="Y27" s="586">
        <f t="shared" si="3"/>
        <v>191</v>
      </c>
      <c r="Z27" s="542"/>
      <c r="AA27" s="41"/>
    </row>
    <row r="28" spans="1:27" s="191" customFormat="1" ht="19.5" thickBot="1">
      <c r="A28" s="1108" t="s">
        <v>632</v>
      </c>
      <c r="B28" s="1117">
        <v>199</v>
      </c>
      <c r="C28" s="1117">
        <v>1333</v>
      </c>
      <c r="D28" s="1117">
        <v>915</v>
      </c>
      <c r="E28" s="1117">
        <v>210</v>
      </c>
      <c r="F28" s="1124">
        <f t="shared" si="0"/>
        <v>2657</v>
      </c>
      <c r="G28" s="1126">
        <f t="shared" si="1"/>
        <v>5.2749024232389531E-3</v>
      </c>
      <c r="H28" s="41"/>
      <c r="K28" s="585" t="s">
        <v>632</v>
      </c>
      <c r="L28" s="534">
        <v>28</v>
      </c>
      <c r="M28" s="534">
        <v>26</v>
      </c>
      <c r="N28" s="534">
        <v>25</v>
      </c>
      <c r="O28" s="534">
        <v>16</v>
      </c>
      <c r="P28" s="534">
        <v>21</v>
      </c>
      <c r="Q28" s="534">
        <v>22</v>
      </c>
      <c r="R28" s="534">
        <v>18</v>
      </c>
      <c r="S28" s="534">
        <v>19</v>
      </c>
      <c r="T28" s="534">
        <v>9</v>
      </c>
      <c r="U28" s="534">
        <v>10</v>
      </c>
      <c r="V28" s="534">
        <v>16</v>
      </c>
      <c r="W28" s="586">
        <f t="shared" si="2"/>
        <v>210</v>
      </c>
      <c r="X28" s="534">
        <v>10</v>
      </c>
      <c r="Y28" s="586">
        <f t="shared" si="3"/>
        <v>220</v>
      </c>
      <c r="Z28" s="41"/>
      <c r="AA28" s="41"/>
    </row>
    <row r="29" spans="1:27" s="191" customFormat="1" ht="19.5" thickBot="1">
      <c r="A29" s="1108" t="s">
        <v>638</v>
      </c>
      <c r="B29" s="1117">
        <v>326</v>
      </c>
      <c r="C29" s="1117">
        <v>1234</v>
      </c>
      <c r="D29" s="1117">
        <v>781</v>
      </c>
      <c r="E29" s="1117">
        <v>248</v>
      </c>
      <c r="F29" s="1124">
        <f t="shared" si="0"/>
        <v>2589</v>
      </c>
      <c r="G29" s="1126">
        <f t="shared" si="1"/>
        <v>5.1399030386773239E-3</v>
      </c>
      <c r="H29" s="41"/>
      <c r="K29" s="585" t="s">
        <v>638</v>
      </c>
      <c r="L29" s="534">
        <v>41</v>
      </c>
      <c r="M29" s="534">
        <v>20</v>
      </c>
      <c r="N29" s="534">
        <v>16</v>
      </c>
      <c r="O29" s="534">
        <v>11</v>
      </c>
      <c r="P29" s="534">
        <v>31</v>
      </c>
      <c r="Q29" s="534">
        <v>15</v>
      </c>
      <c r="R29" s="534">
        <v>17</v>
      </c>
      <c r="S29" s="534">
        <v>31</v>
      </c>
      <c r="T29" s="534">
        <v>23</v>
      </c>
      <c r="U29" s="534">
        <v>24</v>
      </c>
      <c r="V29" s="534">
        <v>19</v>
      </c>
      <c r="W29" s="586">
        <f t="shared" si="2"/>
        <v>248</v>
      </c>
      <c r="X29" s="534">
        <v>29</v>
      </c>
      <c r="Y29" s="586">
        <f t="shared" si="3"/>
        <v>277</v>
      </c>
      <c r="Z29" s="41"/>
    </row>
    <row r="30" spans="1:27" s="191" customFormat="1" ht="19.5" thickBot="1">
      <c r="A30" s="1108" t="s">
        <v>626</v>
      </c>
      <c r="B30" s="1117">
        <v>514</v>
      </c>
      <c r="C30" s="1117">
        <v>1447</v>
      </c>
      <c r="D30" s="1117">
        <v>538</v>
      </c>
      <c r="E30" s="1117">
        <v>222</v>
      </c>
      <c r="F30" s="1124">
        <f t="shared" si="0"/>
        <v>2721</v>
      </c>
      <c r="G30" s="1126">
        <f t="shared" si="1"/>
        <v>5.4019606675322508E-3</v>
      </c>
      <c r="H30" s="41"/>
      <c r="K30" s="585" t="s">
        <v>626</v>
      </c>
      <c r="L30" s="534">
        <v>11</v>
      </c>
      <c r="M30" s="534">
        <v>17</v>
      </c>
      <c r="N30" s="534">
        <v>24</v>
      </c>
      <c r="O30" s="534">
        <v>22</v>
      </c>
      <c r="P30" s="534">
        <v>22</v>
      </c>
      <c r="Q30" s="534">
        <v>33</v>
      </c>
      <c r="R30" s="534">
        <v>23</v>
      </c>
      <c r="S30" s="534">
        <v>11</v>
      </c>
      <c r="T30" s="534">
        <v>14</v>
      </c>
      <c r="U30" s="534">
        <v>16</v>
      </c>
      <c r="V30" s="534">
        <v>29</v>
      </c>
      <c r="W30" s="586">
        <f t="shared" si="2"/>
        <v>222</v>
      </c>
      <c r="X30" s="534">
        <v>15</v>
      </c>
      <c r="Y30" s="586">
        <f t="shared" si="3"/>
        <v>237</v>
      </c>
    </row>
    <row r="31" spans="1:27" s="191" customFormat="1" ht="19.5" thickBot="1">
      <c r="A31" s="1108" t="s">
        <v>624</v>
      </c>
      <c r="B31" s="1117">
        <v>164</v>
      </c>
      <c r="C31" s="1117">
        <v>840</v>
      </c>
      <c r="D31" s="1117">
        <v>700</v>
      </c>
      <c r="E31" s="1117">
        <v>57</v>
      </c>
      <c r="F31" s="1124">
        <f t="shared" si="0"/>
        <v>1761</v>
      </c>
      <c r="G31" s="1126">
        <f t="shared" si="1"/>
        <v>3.4960870031327798E-3</v>
      </c>
      <c r="H31" s="41"/>
      <c r="K31" s="585" t="s">
        <v>624</v>
      </c>
      <c r="L31" s="534">
        <v>4</v>
      </c>
      <c r="M31" s="534">
        <v>18</v>
      </c>
      <c r="N31" s="534">
        <v>7</v>
      </c>
      <c r="O31" s="534">
        <v>10</v>
      </c>
      <c r="P31" s="534">
        <v>9</v>
      </c>
      <c r="Q31" s="534">
        <v>3</v>
      </c>
      <c r="R31" s="534">
        <v>1</v>
      </c>
      <c r="S31" s="534">
        <v>0</v>
      </c>
      <c r="T31" s="534">
        <v>0</v>
      </c>
      <c r="U31" s="534">
        <v>0</v>
      </c>
      <c r="V31" s="534">
        <v>5</v>
      </c>
      <c r="W31" s="586">
        <f t="shared" si="2"/>
        <v>57</v>
      </c>
      <c r="X31" s="534">
        <v>3</v>
      </c>
      <c r="Y31" s="586">
        <f t="shared" si="3"/>
        <v>60</v>
      </c>
    </row>
    <row r="32" spans="1:27" s="41" customFormat="1" ht="19.5" thickBot="1">
      <c r="A32" s="1108" t="s">
        <v>618</v>
      </c>
      <c r="B32" s="1117">
        <v>97</v>
      </c>
      <c r="C32" s="1117">
        <v>506</v>
      </c>
      <c r="D32" s="1117">
        <v>327</v>
      </c>
      <c r="E32" s="1117">
        <v>91</v>
      </c>
      <c r="F32" s="1124">
        <f t="shared" si="0"/>
        <v>1021</v>
      </c>
      <c r="G32" s="1126">
        <f t="shared" si="1"/>
        <v>2.0269760534915209E-3</v>
      </c>
      <c r="K32" s="585" t="s">
        <v>618</v>
      </c>
      <c r="L32" s="534">
        <v>5</v>
      </c>
      <c r="M32" s="534">
        <v>16</v>
      </c>
      <c r="N32" s="534">
        <v>11</v>
      </c>
      <c r="O32" s="534">
        <v>6</v>
      </c>
      <c r="P32" s="534">
        <v>10</v>
      </c>
      <c r="Q32" s="534">
        <v>11</v>
      </c>
      <c r="R32" s="534">
        <v>11</v>
      </c>
      <c r="S32" s="534">
        <v>3</v>
      </c>
      <c r="T32" s="534">
        <v>1</v>
      </c>
      <c r="U32" s="534">
        <v>10</v>
      </c>
      <c r="V32" s="534">
        <v>7</v>
      </c>
      <c r="W32" s="586">
        <f t="shared" si="2"/>
        <v>91</v>
      </c>
      <c r="X32" s="534">
        <v>11</v>
      </c>
      <c r="Y32" s="586">
        <f t="shared" si="3"/>
        <v>102</v>
      </c>
      <c r="Z32" s="191"/>
      <c r="AA32" s="191"/>
    </row>
    <row r="33" spans="1:27" s="41" customFormat="1" ht="19.5" thickBot="1">
      <c r="A33" s="1108" t="s">
        <v>634</v>
      </c>
      <c r="B33" s="1117">
        <v>394</v>
      </c>
      <c r="C33" s="1117">
        <v>502</v>
      </c>
      <c r="D33" s="1117">
        <v>384</v>
      </c>
      <c r="E33" s="1117">
        <v>79</v>
      </c>
      <c r="F33" s="1124">
        <f t="shared" si="0"/>
        <v>1359</v>
      </c>
      <c r="G33" s="1126">
        <f t="shared" si="1"/>
        <v>2.6980024061655011E-3</v>
      </c>
      <c r="K33" s="585" t="s">
        <v>634</v>
      </c>
      <c r="L33" s="534">
        <v>11</v>
      </c>
      <c r="M33" s="534">
        <v>13</v>
      </c>
      <c r="N33" s="534">
        <v>7</v>
      </c>
      <c r="O33" s="534">
        <v>3</v>
      </c>
      <c r="P33" s="534">
        <v>2</v>
      </c>
      <c r="Q33" s="534">
        <v>9</v>
      </c>
      <c r="R33" s="534">
        <v>11</v>
      </c>
      <c r="S33" s="534">
        <v>4</v>
      </c>
      <c r="T33" s="534">
        <v>11</v>
      </c>
      <c r="U33" s="534">
        <v>3</v>
      </c>
      <c r="V33" s="534">
        <v>5</v>
      </c>
      <c r="W33" s="586">
        <f t="shared" si="2"/>
        <v>79</v>
      </c>
      <c r="X33" s="534">
        <v>4</v>
      </c>
      <c r="Y33" s="586">
        <f t="shared" si="3"/>
        <v>83</v>
      </c>
      <c r="Z33" s="191"/>
      <c r="AA33" s="191"/>
    </row>
    <row r="34" spans="1:27" s="41" customFormat="1" ht="19.5" thickBot="1">
      <c r="A34" s="1108" t="s">
        <v>627</v>
      </c>
      <c r="B34" s="1117">
        <v>134</v>
      </c>
      <c r="C34" s="1117">
        <v>486</v>
      </c>
      <c r="D34" s="1117">
        <v>168</v>
      </c>
      <c r="E34" s="1117">
        <v>64</v>
      </c>
      <c r="F34" s="1124">
        <f t="shared" si="0"/>
        <v>852</v>
      </c>
      <c r="G34" s="1126">
        <f t="shared" si="1"/>
        <v>1.6914628771545306E-3</v>
      </c>
      <c r="K34" s="585" t="s">
        <v>627</v>
      </c>
      <c r="L34" s="534">
        <v>11</v>
      </c>
      <c r="M34" s="534">
        <v>5</v>
      </c>
      <c r="N34" s="534">
        <v>10</v>
      </c>
      <c r="O34" s="534">
        <v>4</v>
      </c>
      <c r="P34" s="534">
        <v>7</v>
      </c>
      <c r="Q34" s="534">
        <v>9</v>
      </c>
      <c r="R34" s="534">
        <v>7</v>
      </c>
      <c r="S34" s="534">
        <v>2</v>
      </c>
      <c r="T34" s="534">
        <v>2</v>
      </c>
      <c r="U34" s="534">
        <v>5</v>
      </c>
      <c r="V34" s="534">
        <v>2</v>
      </c>
      <c r="W34" s="586">
        <f t="shared" si="2"/>
        <v>64</v>
      </c>
      <c r="X34" s="534">
        <v>4</v>
      </c>
      <c r="Y34" s="586">
        <f t="shared" si="3"/>
        <v>68</v>
      </c>
      <c r="Z34" s="191"/>
      <c r="AA34" s="191"/>
    </row>
    <row r="35" spans="1:27" s="41" customFormat="1" ht="19.5" thickBot="1">
      <c r="A35" s="1108" t="s">
        <v>640</v>
      </c>
      <c r="B35" s="1117">
        <v>9</v>
      </c>
      <c r="C35" s="1117">
        <v>78</v>
      </c>
      <c r="D35" s="1117">
        <v>251</v>
      </c>
      <c r="E35" s="1117">
        <v>64</v>
      </c>
      <c r="F35" s="1124">
        <f t="shared" si="0"/>
        <v>402</v>
      </c>
      <c r="G35" s="1126">
        <f t="shared" si="1"/>
        <v>7.9808459696727857E-4</v>
      </c>
      <c r="H35" s="542"/>
      <c r="K35" s="585" t="s">
        <v>640</v>
      </c>
      <c r="L35" s="534">
        <v>1</v>
      </c>
      <c r="M35" s="534">
        <v>10</v>
      </c>
      <c r="N35" s="534">
        <v>6</v>
      </c>
      <c r="O35" s="534">
        <v>6</v>
      </c>
      <c r="P35" s="534">
        <v>4</v>
      </c>
      <c r="Q35" s="534">
        <v>7</v>
      </c>
      <c r="R35" s="534">
        <v>13</v>
      </c>
      <c r="S35" s="534">
        <v>2</v>
      </c>
      <c r="T35" s="534">
        <v>1</v>
      </c>
      <c r="U35" s="534">
        <v>3</v>
      </c>
      <c r="V35" s="534">
        <v>11</v>
      </c>
      <c r="W35" s="586">
        <f t="shared" si="2"/>
        <v>64</v>
      </c>
      <c r="X35" s="534">
        <v>7</v>
      </c>
      <c r="Y35" s="586">
        <f t="shared" si="3"/>
        <v>71</v>
      </c>
      <c r="Z35" s="191"/>
      <c r="AA35" s="191"/>
    </row>
    <row r="36" spans="1:27" s="41" customFormat="1" ht="18.75">
      <c r="A36" s="1108" t="s">
        <v>623</v>
      </c>
      <c r="B36" s="1117">
        <v>123</v>
      </c>
      <c r="C36" s="1117">
        <v>371</v>
      </c>
      <c r="D36" s="1117">
        <v>134</v>
      </c>
      <c r="E36" s="1117">
        <v>26</v>
      </c>
      <c r="F36" s="1124">
        <f t="shared" si="0"/>
        <v>654</v>
      </c>
      <c r="G36" s="1126">
        <f t="shared" si="1"/>
        <v>1.2983764338721398E-3</v>
      </c>
      <c r="K36" s="585" t="s">
        <v>623</v>
      </c>
      <c r="L36" s="534">
        <v>1</v>
      </c>
      <c r="M36" s="534">
        <v>4</v>
      </c>
      <c r="N36" s="534">
        <v>2</v>
      </c>
      <c r="O36" s="534">
        <v>4</v>
      </c>
      <c r="P36" s="534">
        <v>0</v>
      </c>
      <c r="Q36" s="534">
        <v>4</v>
      </c>
      <c r="R36" s="534">
        <v>1</v>
      </c>
      <c r="S36" s="534">
        <v>3</v>
      </c>
      <c r="T36" s="534">
        <v>3</v>
      </c>
      <c r="U36" s="534">
        <v>3</v>
      </c>
      <c r="V36" s="534">
        <v>1</v>
      </c>
      <c r="W36" s="586">
        <f t="shared" si="2"/>
        <v>26</v>
      </c>
      <c r="X36" s="534">
        <v>2</v>
      </c>
      <c r="Y36" s="586">
        <f t="shared" si="3"/>
        <v>28</v>
      </c>
      <c r="Z36" s="191"/>
    </row>
    <row r="37" spans="1:27" s="41" customFormat="1" ht="18.75">
      <c r="A37" s="1110" t="s">
        <v>1</v>
      </c>
      <c r="B37" s="1118">
        <f>SUM(B5:B36)</f>
        <v>100945</v>
      </c>
      <c r="C37" s="1118">
        <f t="shared" ref="C37:E37" si="4">SUM(C5:C36)</f>
        <v>220031</v>
      </c>
      <c r="D37" s="1118">
        <f t="shared" si="4"/>
        <v>136743</v>
      </c>
      <c r="E37" s="1118">
        <f t="shared" si="4"/>
        <v>45987</v>
      </c>
      <c r="F37" s="1127">
        <f t="shared" si="0"/>
        <v>503706</v>
      </c>
      <c r="G37" s="1125">
        <f>SUM(G5:G36)</f>
        <v>0.99999999999999989</v>
      </c>
      <c r="L37" s="41">
        <f t="shared" ref="L37:Y37" si="5">SUM(L5:L36)</f>
        <v>4282</v>
      </c>
      <c r="M37" s="41">
        <f t="shared" si="5"/>
        <v>4918</v>
      </c>
      <c r="N37" s="41">
        <f t="shared" si="5"/>
        <v>4673</v>
      </c>
      <c r="O37" s="41">
        <f t="shared" si="5"/>
        <v>3661</v>
      </c>
      <c r="P37" s="41">
        <f t="shared" si="5"/>
        <v>4049</v>
      </c>
      <c r="Q37" s="41">
        <f t="shared" si="5"/>
        <v>4242</v>
      </c>
      <c r="R37" s="41">
        <f t="shared" si="5"/>
        <v>3838</v>
      </c>
      <c r="S37" s="41">
        <f t="shared" si="5"/>
        <v>4199</v>
      </c>
      <c r="T37" s="41">
        <f t="shared" si="5"/>
        <v>3818</v>
      </c>
      <c r="U37" s="41">
        <f t="shared" si="5"/>
        <v>4123</v>
      </c>
      <c r="V37" s="41">
        <f t="shared" si="5"/>
        <v>4184</v>
      </c>
      <c r="W37" s="1123">
        <f t="shared" si="5"/>
        <v>45987</v>
      </c>
      <c r="X37" s="20">
        <f t="shared" si="5"/>
        <v>3608</v>
      </c>
      <c r="Y37" s="1123">
        <f t="shared" si="5"/>
        <v>49595</v>
      </c>
    </row>
    <row r="38" spans="1:27" s="41" customFormat="1">
      <c r="B38" s="1116"/>
      <c r="C38" s="1116"/>
      <c r="D38" s="1116"/>
      <c r="E38" s="1116"/>
      <c r="F38" s="593"/>
      <c r="G38" s="593"/>
    </row>
    <row r="39" spans="1:27" s="41" customFormat="1">
      <c r="B39" s="1116"/>
      <c r="C39" s="1116"/>
      <c r="D39" s="1116"/>
      <c r="E39" s="1116"/>
      <c r="F39" s="593"/>
      <c r="G39" s="593"/>
      <c r="J39" s="41">
        <f>+F37-'V.4.3. NA.Cant. accid x región'!K21</f>
        <v>0</v>
      </c>
    </row>
    <row r="40" spans="1:27" s="542" customFormat="1">
      <c r="A40" s="41"/>
      <c r="B40" s="1116"/>
      <c r="C40" s="1116"/>
      <c r="D40" s="1116"/>
      <c r="E40" s="1116"/>
      <c r="F40" s="593"/>
      <c r="G40" s="593"/>
      <c r="H40" s="41"/>
      <c r="J40" s="542">
        <f>+F37-'V.4.3. NA.Cant. accid x región'!K21</f>
        <v>0</v>
      </c>
      <c r="Z40" s="41"/>
      <c r="AA40" s="41"/>
    </row>
    <row r="41" spans="1:27" s="41" customFormat="1">
      <c r="B41" s="1116"/>
      <c r="C41" s="1116"/>
      <c r="D41" s="1116"/>
      <c r="E41" s="1116"/>
      <c r="F41" s="593"/>
      <c r="G41" s="593"/>
      <c r="H41" s="542"/>
      <c r="J41" s="41">
        <f>+F37-'V.4.2.NA. Reportes ARL'!D21</f>
        <v>0</v>
      </c>
    </row>
    <row r="42" spans="1:27" s="41" customFormat="1">
      <c r="B42" s="1116"/>
      <c r="C42" s="1116"/>
      <c r="D42" s="1116"/>
      <c r="E42" s="1116"/>
      <c r="F42" s="593"/>
      <c r="G42" s="593"/>
      <c r="J42" s="191"/>
      <c r="K42" s="191"/>
      <c r="L42" s="191"/>
      <c r="M42" s="191"/>
      <c r="N42" s="191"/>
      <c r="O42" s="191"/>
      <c r="P42" s="191"/>
      <c r="Q42" s="191"/>
      <c r="R42" s="191"/>
      <c r="S42" s="191"/>
      <c r="T42" s="191"/>
      <c r="U42" s="191"/>
      <c r="V42" s="191"/>
      <c r="W42" s="1123"/>
      <c r="X42" s="20"/>
      <c r="Y42" s="20"/>
      <c r="Z42" s="191"/>
    </row>
    <row r="43" spans="1:27" s="41" customFormat="1">
      <c r="B43" s="1116"/>
      <c r="C43" s="1116"/>
      <c r="D43" s="1116"/>
      <c r="E43" s="1116"/>
      <c r="F43" s="593"/>
      <c r="G43" s="593"/>
      <c r="H43" s="542"/>
      <c r="J43" s="191"/>
      <c r="K43" s="191"/>
      <c r="L43" s="191"/>
      <c r="M43" s="191"/>
      <c r="N43" s="191"/>
      <c r="O43" s="191"/>
      <c r="P43" s="191"/>
      <c r="Q43" s="191"/>
      <c r="R43" s="191"/>
      <c r="S43" s="191"/>
      <c r="T43" s="191"/>
      <c r="U43" s="191"/>
      <c r="V43" s="191"/>
      <c r="W43" s="191"/>
      <c r="X43" s="191"/>
      <c r="Y43" s="191"/>
      <c r="Z43" s="191"/>
    </row>
    <row r="44" spans="1:27" s="41" customFormat="1">
      <c r="A44" s="542"/>
      <c r="B44" s="1119"/>
      <c r="C44" s="1119"/>
      <c r="D44" s="1119"/>
      <c r="E44" s="1119"/>
      <c r="F44" s="597"/>
      <c r="G44" s="597"/>
      <c r="J44" s="191"/>
      <c r="K44" s="191"/>
      <c r="L44" s="191"/>
      <c r="M44" s="191"/>
      <c r="N44" s="191"/>
      <c r="O44" s="191"/>
      <c r="P44" s="191"/>
      <c r="Q44" s="191"/>
      <c r="R44" s="191"/>
      <c r="S44" s="191"/>
      <c r="T44" s="191"/>
      <c r="U44" s="191"/>
      <c r="V44" s="191"/>
      <c r="W44" s="191"/>
      <c r="X44" s="191"/>
      <c r="Y44" s="191"/>
      <c r="Z44" s="191"/>
      <c r="AA44" s="542"/>
    </row>
    <row r="45" spans="1:27" s="41" customFormat="1">
      <c r="B45" s="1116"/>
      <c r="C45" s="1116"/>
      <c r="D45" s="1116"/>
      <c r="E45" s="1116"/>
      <c r="F45" s="593"/>
      <c r="G45" s="593"/>
      <c r="H45" s="542"/>
      <c r="J45" s="542"/>
      <c r="K45" s="542"/>
      <c r="L45" s="542"/>
      <c r="M45" s="542"/>
      <c r="N45" s="542"/>
      <c r="O45" s="542"/>
      <c r="P45" s="542"/>
      <c r="Q45" s="542"/>
      <c r="R45" s="542"/>
      <c r="S45" s="542"/>
      <c r="T45" s="542"/>
      <c r="U45" s="542"/>
      <c r="V45" s="542"/>
      <c r="W45" s="542"/>
      <c r="X45" s="542"/>
      <c r="Y45" s="542"/>
      <c r="Z45" s="542"/>
    </row>
    <row r="46" spans="1:27" s="41" customFormat="1">
      <c r="A46" s="542"/>
      <c r="B46" s="1119"/>
      <c r="C46" s="1119"/>
      <c r="D46" s="1119"/>
      <c r="E46" s="1119"/>
      <c r="F46" s="597"/>
      <c r="G46" s="597"/>
      <c r="H46" s="148"/>
      <c r="J46" s="191"/>
      <c r="K46" s="191"/>
      <c r="L46" s="191"/>
      <c r="M46" s="191"/>
      <c r="N46" s="191"/>
      <c r="O46" s="191"/>
      <c r="P46" s="191"/>
      <c r="Q46" s="191"/>
      <c r="R46" s="191"/>
      <c r="S46" s="191"/>
      <c r="T46" s="191"/>
      <c r="U46" s="191"/>
      <c r="V46" s="191"/>
      <c r="W46" s="191"/>
      <c r="X46" s="191"/>
      <c r="Y46" s="191"/>
      <c r="Z46" s="191"/>
    </row>
    <row r="47" spans="1:27" s="41" customFormat="1">
      <c r="B47" s="1116"/>
      <c r="C47" s="1116"/>
      <c r="D47" s="1116"/>
      <c r="E47" s="1116"/>
      <c r="F47" s="593"/>
      <c r="G47" s="593"/>
      <c r="H47" s="587"/>
      <c r="J47" s="191"/>
      <c r="K47" s="191"/>
      <c r="L47" s="191"/>
      <c r="M47" s="191"/>
      <c r="N47" s="191"/>
      <c r="O47" s="191"/>
      <c r="P47" s="191"/>
      <c r="Q47" s="191"/>
      <c r="R47" s="191"/>
      <c r="S47" s="191"/>
      <c r="T47" s="191"/>
      <c r="U47" s="191"/>
      <c r="V47" s="191"/>
      <c r="W47" s="191"/>
      <c r="X47" s="191"/>
      <c r="Y47" s="191"/>
      <c r="Z47" s="191"/>
    </row>
    <row r="48" spans="1:27" s="41" customFormat="1">
      <c r="A48" s="542"/>
      <c r="B48" s="1119"/>
      <c r="C48" s="1119"/>
      <c r="D48" s="1119"/>
      <c r="E48" s="1119"/>
      <c r="F48" s="597"/>
      <c r="G48" s="597"/>
      <c r="J48" s="191"/>
      <c r="K48" s="191"/>
      <c r="L48" s="191"/>
      <c r="M48" s="191"/>
      <c r="N48" s="191"/>
      <c r="O48" s="191"/>
      <c r="P48" s="191"/>
      <c r="Q48" s="191"/>
      <c r="R48" s="191"/>
      <c r="S48" s="191"/>
      <c r="T48" s="191"/>
      <c r="U48" s="191"/>
      <c r="V48" s="191"/>
      <c r="W48" s="191"/>
      <c r="X48" s="191"/>
      <c r="Y48" s="191"/>
      <c r="Z48" s="191"/>
    </row>
    <row r="49" spans="1:27" s="41" customFormat="1">
      <c r="A49" s="148"/>
      <c r="B49" s="1120"/>
      <c r="C49" s="1120"/>
      <c r="D49" s="1120"/>
      <c r="E49" s="1120"/>
      <c r="F49" s="594"/>
      <c r="G49" s="594"/>
      <c r="H49" s="148"/>
      <c r="J49" s="191"/>
      <c r="K49" s="191"/>
      <c r="L49" s="191"/>
      <c r="M49" s="191"/>
      <c r="N49" s="191"/>
      <c r="O49" s="191"/>
      <c r="P49" s="191"/>
      <c r="Q49" s="191"/>
      <c r="R49" s="191"/>
      <c r="S49" s="191"/>
      <c r="T49" s="191"/>
      <c r="U49" s="191"/>
      <c r="V49" s="191"/>
      <c r="W49" s="191"/>
      <c r="X49" s="191"/>
      <c r="Y49" s="191"/>
      <c r="Z49" s="191"/>
    </row>
    <row r="50" spans="1:27" s="542" customFormat="1">
      <c r="A50" s="587"/>
      <c r="B50" s="1121"/>
      <c r="C50" s="1121"/>
      <c r="D50" s="1121"/>
      <c r="E50" s="1121"/>
      <c r="F50" s="598"/>
      <c r="G50" s="598"/>
      <c r="H50" s="41"/>
      <c r="I50" s="587"/>
      <c r="AA50" s="41"/>
    </row>
    <row r="51" spans="1:27" s="41" customFormat="1">
      <c r="B51" s="1116"/>
      <c r="C51" s="1116"/>
      <c r="D51" s="1116"/>
      <c r="E51" s="1116"/>
      <c r="F51" s="593"/>
      <c r="G51" s="593"/>
      <c r="J51" s="191"/>
      <c r="K51" s="191"/>
      <c r="L51" s="191"/>
      <c r="M51" s="191"/>
      <c r="N51" s="191"/>
      <c r="O51" s="191"/>
      <c r="P51" s="191"/>
      <c r="Q51" s="191"/>
      <c r="R51" s="191"/>
      <c r="S51" s="191"/>
      <c r="T51" s="191"/>
      <c r="U51" s="191"/>
      <c r="V51" s="191"/>
      <c r="W51" s="191"/>
      <c r="X51" s="191"/>
      <c r="Y51" s="191"/>
      <c r="Z51" s="191"/>
    </row>
    <row r="52" spans="1:27" s="542" customFormat="1">
      <c r="A52" s="41"/>
      <c r="B52" s="1116"/>
      <c r="C52" s="1116"/>
      <c r="D52" s="1116"/>
      <c r="E52" s="1116"/>
      <c r="F52" s="593"/>
      <c r="G52" s="593"/>
      <c r="H52" s="41"/>
      <c r="J52" s="191"/>
      <c r="K52" s="191"/>
      <c r="L52" s="191"/>
      <c r="M52" s="191"/>
      <c r="N52" s="191"/>
      <c r="O52" s="191"/>
      <c r="P52" s="191"/>
      <c r="Q52" s="191"/>
      <c r="R52" s="191"/>
      <c r="S52" s="191"/>
      <c r="T52" s="191"/>
      <c r="U52" s="191"/>
      <c r="V52" s="191"/>
      <c r="W52" s="191"/>
      <c r="X52" s="191"/>
      <c r="Y52" s="191"/>
      <c r="Z52" s="191"/>
      <c r="AA52" s="41"/>
    </row>
    <row r="53" spans="1:27" s="41" customFormat="1">
      <c r="B53" s="1116"/>
      <c r="C53" s="1116"/>
      <c r="D53" s="1116"/>
      <c r="E53" s="1116"/>
      <c r="F53" s="593"/>
      <c r="G53" s="593"/>
      <c r="J53" s="191"/>
      <c r="K53" s="191"/>
      <c r="L53" s="191"/>
      <c r="M53" s="191"/>
      <c r="N53" s="191"/>
      <c r="O53" s="191"/>
      <c r="P53" s="191"/>
      <c r="Q53" s="191"/>
      <c r="R53" s="191"/>
      <c r="S53" s="191"/>
      <c r="T53" s="191"/>
      <c r="U53" s="191"/>
      <c r="V53" s="191"/>
      <c r="W53" s="191"/>
      <c r="X53" s="191"/>
      <c r="Y53" s="191"/>
      <c r="Z53" s="191"/>
    </row>
    <row r="54" spans="1:27" s="542" customFormat="1">
      <c r="A54" s="41"/>
      <c r="B54" s="1116"/>
      <c r="C54" s="1116"/>
      <c r="D54" s="1116"/>
      <c r="E54" s="1116"/>
      <c r="F54" s="593"/>
      <c r="G54" s="593"/>
      <c r="H54" s="41"/>
      <c r="J54" s="191"/>
      <c r="K54" s="191"/>
      <c r="L54" s="191"/>
      <c r="M54" s="191"/>
      <c r="N54" s="191"/>
      <c r="O54" s="191"/>
      <c r="P54" s="191"/>
      <c r="Q54" s="191"/>
      <c r="R54" s="191"/>
      <c r="S54" s="191"/>
      <c r="T54" s="191"/>
      <c r="U54" s="191"/>
      <c r="V54" s="191"/>
      <c r="W54" s="191"/>
      <c r="X54" s="191"/>
      <c r="Y54" s="191"/>
      <c r="Z54" s="191"/>
    </row>
    <row r="55" spans="1:27" s="148" customFormat="1">
      <c r="A55" s="41"/>
      <c r="B55" s="1116"/>
      <c r="C55" s="1116"/>
      <c r="D55" s="1116"/>
      <c r="E55" s="1116"/>
      <c r="F55" s="593"/>
      <c r="G55" s="593"/>
      <c r="H55" s="41"/>
      <c r="I55" s="41"/>
      <c r="J55" s="542"/>
      <c r="K55" s="542"/>
      <c r="L55" s="542"/>
      <c r="M55" s="542"/>
      <c r="N55" s="542"/>
      <c r="O55" s="542"/>
      <c r="P55" s="542"/>
      <c r="Q55" s="542"/>
      <c r="R55" s="542"/>
      <c r="S55" s="542"/>
      <c r="T55" s="542"/>
      <c r="U55" s="542"/>
      <c r="V55" s="542"/>
      <c r="W55" s="542"/>
      <c r="X55" s="542"/>
      <c r="Y55" s="542"/>
      <c r="Z55" s="542"/>
      <c r="AA55" s="41"/>
    </row>
    <row r="56" spans="1:27" s="587" customFormat="1">
      <c r="A56" s="41"/>
      <c r="B56" s="1116"/>
      <c r="C56" s="1116"/>
      <c r="D56" s="1116"/>
      <c r="E56" s="1116"/>
      <c r="F56" s="593"/>
      <c r="G56" s="593"/>
      <c r="H56" s="41"/>
      <c r="I56" s="542"/>
      <c r="J56" s="191"/>
      <c r="K56" s="191"/>
      <c r="L56" s="191"/>
      <c r="M56" s="191"/>
      <c r="N56" s="191"/>
      <c r="O56" s="191"/>
      <c r="P56" s="191"/>
      <c r="Q56" s="191"/>
      <c r="R56" s="191"/>
      <c r="S56" s="191"/>
      <c r="T56" s="191"/>
      <c r="U56" s="191"/>
      <c r="V56" s="191"/>
      <c r="W56" s="191"/>
      <c r="X56" s="191"/>
      <c r="Y56" s="191"/>
      <c r="Z56" s="191"/>
      <c r="AA56" s="542"/>
    </row>
    <row r="57" spans="1:27" s="41" customFormat="1">
      <c r="B57" s="1116"/>
      <c r="C57" s="1116"/>
      <c r="D57" s="1116"/>
      <c r="E57" s="1116"/>
      <c r="F57" s="593"/>
      <c r="G57" s="593"/>
      <c r="J57" s="191"/>
      <c r="K57" s="191"/>
      <c r="L57" s="191"/>
      <c r="M57" s="191"/>
      <c r="N57" s="191"/>
      <c r="O57" s="191"/>
      <c r="P57" s="191"/>
      <c r="Q57" s="191"/>
      <c r="R57" s="191"/>
      <c r="S57" s="191"/>
      <c r="T57" s="191"/>
      <c r="U57" s="191"/>
      <c r="V57" s="191"/>
      <c r="W57" s="191"/>
      <c r="X57" s="191"/>
      <c r="Y57" s="191"/>
      <c r="Z57" s="191"/>
    </row>
    <row r="58" spans="1:27" s="41" customFormat="1">
      <c r="B58" s="1116"/>
      <c r="C58" s="1116"/>
      <c r="D58" s="1116"/>
      <c r="E58" s="1116"/>
      <c r="F58" s="593"/>
      <c r="G58" s="593"/>
      <c r="J58" s="191"/>
      <c r="K58" s="191"/>
      <c r="L58" s="191"/>
      <c r="M58" s="191"/>
      <c r="N58" s="191"/>
      <c r="O58" s="191"/>
      <c r="P58" s="191"/>
      <c r="Q58" s="191"/>
      <c r="R58" s="191"/>
      <c r="S58" s="191"/>
      <c r="T58" s="191"/>
      <c r="U58" s="191"/>
      <c r="V58" s="191"/>
      <c r="W58" s="191"/>
      <c r="X58" s="191"/>
      <c r="Y58" s="191"/>
      <c r="Z58" s="191"/>
      <c r="AA58" s="542"/>
    </row>
    <row r="59" spans="1:27" s="41" customFormat="1">
      <c r="B59" s="1116"/>
      <c r="C59" s="1116"/>
      <c r="D59" s="1116"/>
      <c r="E59" s="1116"/>
      <c r="F59" s="593"/>
      <c r="G59" s="593"/>
      <c r="J59" s="191"/>
      <c r="K59" s="191"/>
      <c r="L59" s="191"/>
      <c r="M59" s="191"/>
      <c r="N59" s="191"/>
      <c r="O59" s="191"/>
      <c r="P59" s="191"/>
      <c r="Q59" s="191"/>
      <c r="R59" s="191"/>
      <c r="S59" s="191"/>
      <c r="T59" s="191"/>
      <c r="U59" s="191"/>
      <c r="V59" s="191"/>
      <c r="W59" s="191"/>
      <c r="X59" s="191"/>
      <c r="Y59" s="191"/>
      <c r="Z59" s="191"/>
      <c r="AA59" s="148"/>
    </row>
    <row r="60" spans="1:27" s="41" customFormat="1">
      <c r="B60" s="1116"/>
      <c r="C60" s="1116"/>
      <c r="D60" s="1116"/>
      <c r="E60" s="1116"/>
      <c r="F60" s="593"/>
      <c r="G60" s="593"/>
      <c r="J60" s="542"/>
      <c r="K60" s="542"/>
      <c r="L60" s="542"/>
      <c r="M60" s="542"/>
      <c r="N60" s="542"/>
      <c r="O60" s="542"/>
      <c r="P60" s="542"/>
      <c r="Q60" s="542"/>
      <c r="R60" s="542"/>
      <c r="S60" s="542"/>
      <c r="T60" s="542"/>
      <c r="U60" s="542"/>
      <c r="V60" s="542"/>
      <c r="W60" s="542"/>
      <c r="X60" s="542"/>
      <c r="Y60" s="542"/>
      <c r="Z60" s="542"/>
      <c r="AA60" s="587"/>
    </row>
    <row r="61" spans="1:27" s="41" customFormat="1">
      <c r="A61" s="20"/>
      <c r="B61" s="1122"/>
      <c r="C61" s="1122"/>
      <c r="D61" s="1122"/>
      <c r="E61" s="1122"/>
      <c r="F61" s="91"/>
      <c r="G61" s="91"/>
      <c r="H61" s="20"/>
      <c r="J61" s="191"/>
      <c r="K61" s="191"/>
      <c r="L61" s="191"/>
      <c r="M61" s="191"/>
      <c r="N61" s="191"/>
      <c r="O61" s="191"/>
      <c r="P61" s="191"/>
      <c r="Q61" s="191"/>
      <c r="R61" s="191"/>
      <c r="S61" s="191"/>
      <c r="T61" s="191"/>
      <c r="U61" s="191"/>
      <c r="V61" s="191"/>
      <c r="W61" s="191"/>
      <c r="X61" s="191"/>
      <c r="Y61" s="191"/>
      <c r="Z61" s="191"/>
    </row>
    <row r="62" spans="1:27" s="41" customFormat="1" ht="21" customHeight="1">
      <c r="A62" s="20"/>
      <c r="B62" s="1122"/>
      <c r="C62" s="1122"/>
      <c r="D62" s="1122"/>
      <c r="E62" s="1122"/>
      <c r="F62" s="91"/>
      <c r="G62" s="91"/>
      <c r="H62" s="20"/>
      <c r="J62" s="191"/>
      <c r="K62" s="191"/>
      <c r="L62" s="191"/>
      <c r="M62" s="191"/>
      <c r="N62" s="191"/>
      <c r="O62" s="191"/>
      <c r="P62" s="191"/>
      <c r="Q62" s="191"/>
      <c r="R62" s="191"/>
      <c r="S62" s="191"/>
      <c r="T62" s="191"/>
      <c r="U62" s="191"/>
      <c r="V62" s="191"/>
      <c r="W62" s="191"/>
      <c r="X62" s="191"/>
      <c r="Y62" s="191"/>
      <c r="Z62" s="191"/>
    </row>
    <row r="63" spans="1:27" s="41" customFormat="1">
      <c r="A63" s="20"/>
      <c r="B63" s="1122"/>
      <c r="C63" s="1122"/>
      <c r="D63" s="1122"/>
      <c r="E63" s="1122"/>
      <c r="F63" s="91"/>
      <c r="G63" s="91"/>
      <c r="H63" s="20"/>
      <c r="J63" s="191"/>
      <c r="K63" s="191"/>
      <c r="L63" s="191"/>
      <c r="M63" s="191"/>
      <c r="N63" s="191"/>
      <c r="O63" s="191"/>
      <c r="P63" s="191"/>
      <c r="Q63" s="191"/>
      <c r="R63" s="191"/>
      <c r="S63" s="191"/>
      <c r="T63" s="191"/>
      <c r="U63" s="191"/>
      <c r="V63" s="191"/>
      <c r="W63" s="191"/>
      <c r="X63" s="191"/>
      <c r="Y63" s="191"/>
      <c r="Z63" s="191"/>
    </row>
    <row r="64" spans="1:27" s="41" customFormat="1">
      <c r="A64" s="20"/>
      <c r="B64" s="1122"/>
      <c r="C64" s="1122"/>
      <c r="D64" s="1122"/>
      <c r="E64" s="1122"/>
      <c r="F64" s="91"/>
      <c r="G64" s="91"/>
      <c r="H64" s="20"/>
      <c r="J64" s="191"/>
      <c r="K64" s="191"/>
      <c r="L64" s="191"/>
      <c r="M64" s="191"/>
      <c r="N64" s="191"/>
      <c r="O64" s="191"/>
      <c r="P64" s="191"/>
      <c r="Q64" s="191"/>
      <c r="R64" s="191"/>
      <c r="S64" s="191"/>
      <c r="T64" s="191"/>
      <c r="U64" s="191"/>
      <c r="V64" s="191"/>
      <c r="W64" s="191"/>
      <c r="X64" s="191"/>
      <c r="Y64" s="191"/>
      <c r="Z64" s="191"/>
    </row>
    <row r="65" spans="1:27" s="41" customFormat="1" ht="21" customHeight="1">
      <c r="A65" s="20"/>
      <c r="B65" s="1122"/>
      <c r="C65" s="1122"/>
      <c r="D65" s="1122"/>
      <c r="E65" s="1122"/>
      <c r="F65" s="91"/>
      <c r="G65" s="91"/>
      <c r="H65" s="20"/>
      <c r="J65" s="542"/>
      <c r="K65" s="542"/>
      <c r="L65" s="542"/>
      <c r="M65" s="542"/>
      <c r="N65" s="542"/>
      <c r="O65" s="542"/>
      <c r="P65" s="542"/>
      <c r="Q65" s="542"/>
      <c r="R65" s="542"/>
      <c r="S65" s="542"/>
      <c r="T65" s="542"/>
      <c r="U65" s="542"/>
      <c r="V65" s="542"/>
      <c r="W65" s="542"/>
      <c r="X65" s="542"/>
      <c r="Y65" s="542"/>
      <c r="Z65" s="542"/>
    </row>
    <row r="66" spans="1:27" s="41" customFormat="1" ht="31.5" customHeight="1">
      <c r="A66" s="20"/>
      <c r="B66" s="1122"/>
      <c r="C66" s="1122"/>
      <c r="D66" s="1122"/>
      <c r="E66" s="1122"/>
      <c r="F66" s="91"/>
      <c r="G66" s="91"/>
      <c r="H66" s="20"/>
      <c r="J66" s="191"/>
      <c r="K66" s="191"/>
      <c r="L66" s="191"/>
      <c r="M66" s="191"/>
      <c r="N66" s="191"/>
      <c r="O66" s="191"/>
      <c r="P66" s="191"/>
      <c r="Q66" s="191"/>
      <c r="R66" s="191"/>
      <c r="S66" s="191"/>
      <c r="T66" s="191"/>
      <c r="U66" s="191"/>
      <c r="V66" s="191"/>
      <c r="W66" s="191"/>
      <c r="X66" s="191"/>
      <c r="Y66" s="191"/>
      <c r="Z66" s="191"/>
    </row>
    <row r="67" spans="1:27" s="41" customFormat="1">
      <c r="A67" s="20"/>
      <c r="B67" s="1122"/>
      <c r="C67" s="1122"/>
      <c r="D67" s="1122"/>
      <c r="E67" s="1122"/>
      <c r="F67" s="91"/>
      <c r="G67" s="91"/>
      <c r="H67" s="20"/>
      <c r="J67" s="191"/>
      <c r="K67" s="191"/>
      <c r="L67" s="191"/>
      <c r="M67" s="191"/>
      <c r="N67" s="191"/>
      <c r="O67" s="191"/>
      <c r="P67" s="191"/>
      <c r="Q67" s="191"/>
      <c r="R67" s="191"/>
      <c r="S67" s="191"/>
      <c r="T67" s="191"/>
      <c r="U67" s="191"/>
      <c r="V67" s="191"/>
      <c r="W67" s="191"/>
      <c r="X67" s="191"/>
      <c r="Y67" s="191"/>
      <c r="Z67" s="191"/>
    </row>
    <row r="68" spans="1:27" ht="21" customHeight="1">
      <c r="J68" s="191"/>
      <c r="K68" s="191"/>
      <c r="L68" s="191"/>
      <c r="M68" s="191"/>
      <c r="N68" s="191"/>
      <c r="O68" s="191"/>
      <c r="P68" s="191"/>
      <c r="Q68" s="191"/>
      <c r="R68" s="191"/>
      <c r="S68" s="191"/>
      <c r="T68" s="191"/>
      <c r="U68" s="191"/>
      <c r="V68" s="191"/>
      <c r="W68" s="191"/>
      <c r="X68" s="191"/>
      <c r="Y68" s="191"/>
      <c r="Z68" s="191"/>
      <c r="AA68" s="41"/>
    </row>
    <row r="69" spans="1:27">
      <c r="J69" s="191"/>
      <c r="K69" s="191"/>
      <c r="L69" s="191"/>
      <c r="M69" s="191"/>
      <c r="N69" s="191"/>
      <c r="O69" s="191"/>
      <c r="P69" s="191"/>
      <c r="Q69" s="191"/>
      <c r="R69" s="191"/>
      <c r="S69" s="191"/>
      <c r="T69" s="191"/>
      <c r="U69" s="191"/>
      <c r="V69" s="191"/>
      <c r="W69" s="191"/>
      <c r="X69" s="191"/>
      <c r="Y69" s="191"/>
      <c r="Z69" s="191"/>
      <c r="AA69" s="41"/>
    </row>
    <row r="70" spans="1:27">
      <c r="J70" s="542"/>
      <c r="K70" s="542"/>
      <c r="L70" s="542"/>
      <c r="M70" s="542"/>
      <c r="N70" s="542"/>
      <c r="O70" s="542"/>
      <c r="P70" s="542"/>
      <c r="Q70" s="542"/>
      <c r="R70" s="542"/>
      <c r="S70" s="542"/>
      <c r="T70" s="542"/>
      <c r="U70" s="542"/>
      <c r="V70" s="542"/>
      <c r="W70" s="542"/>
      <c r="X70" s="542"/>
      <c r="Y70" s="542"/>
      <c r="Z70" s="542"/>
      <c r="AA70" s="41"/>
    </row>
    <row r="71" spans="1:27">
      <c r="J71" s="191"/>
      <c r="K71" s="191"/>
      <c r="L71" s="191"/>
      <c r="M71" s="191"/>
      <c r="N71" s="191"/>
      <c r="O71" s="191"/>
      <c r="P71" s="191"/>
      <c r="Q71" s="191"/>
      <c r="R71" s="191"/>
      <c r="S71" s="191"/>
      <c r="T71" s="191"/>
      <c r="U71" s="191"/>
      <c r="V71" s="191"/>
      <c r="W71" s="191"/>
      <c r="X71" s="191"/>
      <c r="Y71" s="191"/>
      <c r="Z71" s="191"/>
      <c r="AA71" s="41"/>
    </row>
    <row r="72" spans="1:27">
      <c r="J72" s="191"/>
      <c r="K72" s="191"/>
      <c r="L72" s="191"/>
      <c r="M72" s="191"/>
      <c r="N72" s="191"/>
      <c r="O72" s="191"/>
      <c r="P72" s="191"/>
      <c r="Q72" s="191"/>
      <c r="R72" s="191"/>
      <c r="S72" s="191"/>
      <c r="T72" s="191"/>
      <c r="U72" s="191"/>
      <c r="V72" s="191"/>
      <c r="W72" s="191"/>
      <c r="X72" s="191"/>
      <c r="Y72" s="191"/>
      <c r="Z72" s="191"/>
    </row>
    <row r="73" spans="1:27">
      <c r="J73" s="191"/>
      <c r="K73" s="191"/>
      <c r="L73" s="191"/>
      <c r="M73" s="191"/>
      <c r="N73" s="191"/>
      <c r="O73" s="191"/>
      <c r="P73" s="191"/>
      <c r="Q73" s="191"/>
      <c r="R73" s="191"/>
      <c r="S73" s="191"/>
      <c r="T73" s="191"/>
      <c r="U73" s="191"/>
      <c r="V73" s="191"/>
      <c r="W73" s="191"/>
      <c r="X73" s="191"/>
      <c r="Y73" s="191"/>
      <c r="Z73" s="191"/>
    </row>
    <row r="74" spans="1:27">
      <c r="J74" s="191"/>
      <c r="K74" s="191"/>
      <c r="L74" s="191"/>
      <c r="M74" s="191"/>
      <c r="N74" s="191"/>
      <c r="O74" s="191"/>
      <c r="P74" s="191"/>
      <c r="Q74" s="191"/>
      <c r="R74" s="191"/>
      <c r="S74" s="191"/>
      <c r="T74" s="191"/>
      <c r="U74" s="191"/>
      <c r="V74" s="191"/>
      <c r="W74" s="191"/>
      <c r="X74" s="191"/>
      <c r="Y74" s="191"/>
      <c r="Z74" s="191"/>
    </row>
    <row r="75" spans="1:27">
      <c r="J75" s="542"/>
      <c r="K75" s="542"/>
      <c r="L75" s="542"/>
      <c r="M75" s="542"/>
      <c r="N75" s="542"/>
      <c r="O75" s="542"/>
      <c r="P75" s="542"/>
      <c r="Q75" s="542"/>
      <c r="R75" s="542"/>
      <c r="S75" s="542"/>
      <c r="T75" s="542"/>
      <c r="U75" s="542"/>
      <c r="V75" s="542"/>
      <c r="W75" s="542"/>
      <c r="X75" s="542"/>
      <c r="Y75" s="542"/>
      <c r="Z75" s="542"/>
    </row>
    <row r="76" spans="1:27">
      <c r="J76" s="191"/>
      <c r="K76" s="191"/>
      <c r="L76" s="191"/>
      <c r="M76" s="191"/>
      <c r="N76" s="191"/>
      <c r="O76" s="191"/>
      <c r="P76" s="191"/>
      <c r="Q76" s="191"/>
      <c r="R76" s="191"/>
      <c r="S76" s="191"/>
      <c r="T76" s="191"/>
      <c r="U76" s="191"/>
      <c r="V76" s="191"/>
      <c r="W76" s="191"/>
      <c r="X76" s="191"/>
      <c r="Y76" s="191"/>
      <c r="Z76" s="191"/>
    </row>
    <row r="77" spans="1:27">
      <c r="J77" s="191"/>
      <c r="K77" s="191"/>
      <c r="L77" s="191"/>
      <c r="M77" s="191"/>
      <c r="N77" s="191"/>
      <c r="O77" s="191"/>
      <c r="P77" s="191"/>
      <c r="Q77" s="191"/>
      <c r="R77" s="191"/>
      <c r="S77" s="191"/>
      <c r="T77" s="191"/>
      <c r="U77" s="191"/>
      <c r="V77" s="191"/>
      <c r="W77" s="191"/>
      <c r="X77" s="191"/>
      <c r="Y77" s="191"/>
      <c r="Z77" s="191"/>
    </row>
    <row r="78" spans="1:27">
      <c r="J78" s="191"/>
      <c r="K78" s="191"/>
      <c r="L78" s="191"/>
      <c r="M78" s="191"/>
      <c r="N78" s="191"/>
      <c r="O78" s="191"/>
      <c r="P78" s="191"/>
      <c r="Q78" s="191"/>
      <c r="R78" s="191"/>
      <c r="S78" s="191"/>
      <c r="T78" s="191"/>
      <c r="U78" s="191"/>
      <c r="V78" s="191"/>
      <c r="W78" s="191"/>
      <c r="X78" s="191"/>
      <c r="Y78" s="191"/>
      <c r="Z78" s="191"/>
    </row>
    <row r="79" spans="1:27">
      <c r="J79" s="191"/>
      <c r="K79" s="191"/>
      <c r="L79" s="191"/>
      <c r="M79" s="191"/>
      <c r="N79" s="191"/>
      <c r="O79" s="191"/>
      <c r="P79" s="191"/>
      <c r="Q79" s="191"/>
      <c r="R79" s="191"/>
      <c r="S79" s="191"/>
      <c r="T79" s="191"/>
      <c r="U79" s="191"/>
      <c r="V79" s="191"/>
      <c r="W79" s="191"/>
      <c r="X79" s="191"/>
      <c r="Y79" s="191"/>
      <c r="Z79" s="191"/>
    </row>
    <row r="80" spans="1:27">
      <c r="J80" s="542"/>
      <c r="K80" s="542"/>
      <c r="L80" s="542"/>
      <c r="M80" s="542"/>
      <c r="N80" s="542"/>
      <c r="O80" s="542"/>
      <c r="P80" s="542"/>
      <c r="Q80" s="542"/>
      <c r="R80" s="542"/>
      <c r="S80" s="542"/>
      <c r="T80" s="542"/>
      <c r="U80" s="542"/>
      <c r="V80" s="542"/>
      <c r="W80" s="542"/>
      <c r="X80" s="542"/>
      <c r="Y80" s="542"/>
      <c r="Z80" s="542"/>
    </row>
    <row r="81" spans="10:26">
      <c r="J81" s="191"/>
      <c r="K81" s="191"/>
      <c r="L81" s="191"/>
      <c r="M81" s="191"/>
      <c r="N81" s="191"/>
      <c r="O81" s="191"/>
      <c r="P81" s="191"/>
      <c r="Q81" s="191"/>
      <c r="R81" s="191"/>
      <c r="S81" s="191"/>
      <c r="T81" s="191"/>
      <c r="U81" s="191"/>
      <c r="V81" s="191"/>
      <c r="W81" s="191"/>
      <c r="X81" s="191"/>
      <c r="Y81" s="191"/>
      <c r="Z81" s="191"/>
    </row>
    <row r="82" spans="10:26">
      <c r="J82" s="191"/>
      <c r="K82" s="191"/>
      <c r="L82" s="191"/>
      <c r="M82" s="191"/>
      <c r="N82" s="191"/>
      <c r="O82" s="191"/>
      <c r="P82" s="191"/>
      <c r="Q82" s="191"/>
      <c r="R82" s="191"/>
      <c r="S82" s="191"/>
      <c r="T82" s="191"/>
      <c r="U82" s="191"/>
      <c r="V82" s="191"/>
      <c r="W82" s="191"/>
      <c r="X82" s="191"/>
      <c r="Y82" s="191"/>
      <c r="Z82" s="191"/>
    </row>
    <row r="83" spans="10:26">
      <c r="J83" s="191"/>
      <c r="K83" s="191"/>
      <c r="L83" s="191"/>
      <c r="M83" s="191"/>
      <c r="N83" s="191"/>
      <c r="O83" s="191"/>
      <c r="P83" s="191"/>
      <c r="Q83" s="191"/>
      <c r="R83" s="191"/>
      <c r="S83" s="191"/>
      <c r="T83" s="191"/>
      <c r="U83" s="191"/>
      <c r="V83" s="191"/>
      <c r="W83" s="191"/>
      <c r="X83" s="191"/>
      <c r="Y83" s="191"/>
      <c r="Z83" s="191"/>
    </row>
    <row r="84" spans="10:26">
      <c r="J84" s="191"/>
      <c r="K84" s="191"/>
      <c r="L84" s="191"/>
      <c r="M84" s="191"/>
      <c r="N84" s="191"/>
      <c r="O84" s="191"/>
      <c r="P84" s="191"/>
      <c r="Q84" s="191"/>
      <c r="R84" s="191"/>
      <c r="S84" s="191"/>
      <c r="T84" s="191"/>
      <c r="U84" s="191"/>
      <c r="V84" s="191"/>
      <c r="W84" s="191"/>
      <c r="X84" s="191"/>
      <c r="Y84" s="191"/>
      <c r="Z84" s="191"/>
    </row>
    <row r="85" spans="10:26">
      <c r="J85" s="542"/>
      <c r="K85" s="542"/>
      <c r="L85" s="542"/>
      <c r="M85" s="542"/>
      <c r="N85" s="542"/>
      <c r="O85" s="542"/>
      <c r="P85" s="542"/>
      <c r="Q85" s="542"/>
      <c r="R85" s="542"/>
      <c r="S85" s="542"/>
      <c r="T85" s="542"/>
      <c r="U85" s="542"/>
      <c r="V85" s="542"/>
      <c r="W85" s="542"/>
      <c r="X85" s="542"/>
      <c r="Y85" s="542"/>
      <c r="Z85" s="542"/>
    </row>
    <row r="86" spans="10:26">
      <c r="J86" s="191"/>
      <c r="K86" s="191"/>
      <c r="L86" s="191"/>
      <c r="M86" s="191"/>
      <c r="N86" s="191"/>
      <c r="O86" s="191"/>
      <c r="P86" s="191"/>
      <c r="Q86" s="191"/>
      <c r="R86" s="191"/>
      <c r="S86" s="191"/>
      <c r="T86" s="191"/>
      <c r="U86" s="191"/>
      <c r="V86" s="191"/>
      <c r="W86" s="191"/>
      <c r="X86" s="191"/>
      <c r="Y86" s="191"/>
      <c r="Z86" s="191"/>
    </row>
    <row r="87" spans="10:26">
      <c r="J87" s="191"/>
      <c r="K87" s="191"/>
      <c r="L87" s="191"/>
      <c r="M87" s="191"/>
      <c r="N87" s="191"/>
      <c r="O87" s="191"/>
      <c r="P87" s="191"/>
      <c r="Q87" s="191"/>
      <c r="R87" s="191"/>
      <c r="S87" s="191"/>
      <c r="T87" s="191"/>
      <c r="U87" s="191"/>
      <c r="V87" s="191"/>
      <c r="W87" s="191"/>
      <c r="X87" s="191"/>
      <c r="Y87" s="191"/>
      <c r="Z87" s="191"/>
    </row>
    <row r="88" spans="10:26">
      <c r="J88" s="191"/>
      <c r="K88" s="191"/>
      <c r="L88" s="191"/>
      <c r="M88" s="191"/>
      <c r="N88" s="191"/>
      <c r="O88" s="191"/>
      <c r="P88" s="191"/>
      <c r="Q88" s="191"/>
      <c r="R88" s="191"/>
      <c r="S88" s="191"/>
      <c r="T88" s="191"/>
      <c r="U88" s="191"/>
      <c r="V88" s="191"/>
      <c r="W88" s="191"/>
      <c r="X88" s="191"/>
      <c r="Y88" s="191"/>
      <c r="Z88" s="191"/>
    </row>
    <row r="89" spans="10:26">
      <c r="J89" s="191"/>
      <c r="K89" s="191"/>
      <c r="L89" s="191"/>
      <c r="M89" s="191"/>
      <c r="N89" s="191"/>
      <c r="O89" s="191"/>
      <c r="P89" s="191"/>
      <c r="Q89" s="191"/>
      <c r="R89" s="191"/>
      <c r="S89" s="191"/>
      <c r="T89" s="191"/>
      <c r="U89" s="191"/>
      <c r="V89" s="191"/>
      <c r="W89" s="191"/>
      <c r="X89" s="191"/>
      <c r="Y89" s="191"/>
      <c r="Z89" s="191"/>
    </row>
    <row r="90" spans="10:26">
      <c r="J90" s="542"/>
      <c r="K90" s="542"/>
      <c r="L90" s="542"/>
      <c r="M90" s="542"/>
      <c r="N90" s="542"/>
      <c r="O90" s="542"/>
      <c r="P90" s="542"/>
      <c r="Q90" s="542"/>
      <c r="R90" s="542"/>
      <c r="S90" s="542"/>
      <c r="T90" s="542"/>
      <c r="U90" s="542"/>
      <c r="V90" s="542"/>
      <c r="W90" s="542"/>
      <c r="X90" s="542"/>
      <c r="Y90" s="542"/>
      <c r="Z90" s="542"/>
    </row>
    <row r="91" spans="10:26">
      <c r="J91" s="191"/>
      <c r="K91" s="191"/>
      <c r="L91" s="191"/>
      <c r="M91" s="191"/>
      <c r="N91" s="191"/>
      <c r="O91" s="191"/>
      <c r="P91" s="191"/>
      <c r="Q91" s="191"/>
      <c r="R91" s="191"/>
      <c r="S91" s="191"/>
      <c r="T91" s="191"/>
      <c r="U91" s="191"/>
      <c r="V91" s="191"/>
      <c r="W91" s="191"/>
      <c r="X91" s="191"/>
      <c r="Y91" s="191"/>
      <c r="Z91" s="191"/>
    </row>
    <row r="92" spans="10:26">
      <c r="J92" s="191"/>
      <c r="K92" s="191"/>
      <c r="L92" s="191"/>
      <c r="M92" s="191"/>
      <c r="N92" s="191"/>
      <c r="O92" s="191"/>
      <c r="P92" s="191"/>
      <c r="Q92" s="191"/>
      <c r="R92" s="191"/>
      <c r="S92" s="191"/>
      <c r="T92" s="191"/>
      <c r="U92" s="191"/>
      <c r="V92" s="191"/>
      <c r="W92" s="191"/>
      <c r="X92" s="191"/>
      <c r="Y92" s="191"/>
      <c r="Z92" s="191"/>
    </row>
    <row r="93" spans="10:26">
      <c r="J93" s="191"/>
      <c r="K93" s="191"/>
      <c r="L93" s="191"/>
      <c r="M93" s="191"/>
      <c r="N93" s="191"/>
      <c r="O93" s="191"/>
      <c r="P93" s="191"/>
      <c r="Q93" s="191"/>
      <c r="R93" s="191"/>
      <c r="S93" s="191"/>
      <c r="T93" s="191"/>
      <c r="U93" s="191"/>
      <c r="V93" s="191"/>
      <c r="W93" s="191"/>
      <c r="X93" s="191"/>
      <c r="Y93" s="191"/>
      <c r="Z93" s="191"/>
    </row>
    <row r="94" spans="10:26">
      <c r="J94" s="191"/>
      <c r="K94" s="191"/>
      <c r="L94" s="191"/>
      <c r="M94" s="191"/>
      <c r="N94" s="191"/>
      <c r="O94" s="191"/>
      <c r="P94" s="191"/>
      <c r="Q94" s="191"/>
      <c r="R94" s="191"/>
      <c r="S94" s="191"/>
      <c r="T94" s="191"/>
      <c r="U94" s="191"/>
      <c r="V94" s="191"/>
      <c r="W94" s="191"/>
      <c r="X94" s="191"/>
      <c r="Y94" s="191"/>
      <c r="Z94" s="191"/>
    </row>
    <row r="95" spans="10:26">
      <c r="J95" s="542"/>
      <c r="K95" s="542"/>
      <c r="L95" s="542"/>
      <c r="M95" s="542"/>
      <c r="N95" s="542"/>
      <c r="O95" s="542"/>
      <c r="P95" s="542"/>
      <c r="Q95" s="542"/>
      <c r="R95" s="542"/>
      <c r="S95" s="542"/>
      <c r="T95" s="542"/>
      <c r="U95" s="542"/>
      <c r="V95" s="542"/>
      <c r="W95" s="542"/>
      <c r="X95" s="542"/>
      <c r="Y95" s="542"/>
      <c r="Z95" s="542"/>
    </row>
    <row r="96" spans="10:26">
      <c r="J96" s="191"/>
      <c r="K96" s="191"/>
      <c r="L96" s="191"/>
      <c r="M96" s="191"/>
      <c r="N96" s="191"/>
      <c r="O96" s="191"/>
      <c r="P96" s="191"/>
      <c r="Q96" s="191"/>
      <c r="R96" s="191"/>
      <c r="S96" s="191"/>
      <c r="T96" s="191"/>
      <c r="U96" s="191"/>
      <c r="V96" s="191"/>
      <c r="W96" s="191"/>
      <c r="X96" s="191"/>
      <c r="Y96" s="191"/>
      <c r="Z96" s="191"/>
    </row>
    <row r="97" spans="10:26">
      <c r="J97" s="191"/>
      <c r="K97" s="191"/>
      <c r="L97" s="191"/>
      <c r="M97" s="191"/>
      <c r="N97" s="191"/>
      <c r="O97" s="191"/>
      <c r="P97" s="191"/>
      <c r="Q97" s="191"/>
      <c r="R97" s="191"/>
      <c r="S97" s="191"/>
      <c r="T97" s="191"/>
      <c r="U97" s="191"/>
      <c r="V97" s="191"/>
      <c r="W97" s="191"/>
      <c r="X97" s="191"/>
      <c r="Y97" s="191"/>
      <c r="Z97" s="191"/>
    </row>
    <row r="98" spans="10:26">
      <c r="J98" s="191"/>
      <c r="K98" s="191"/>
      <c r="L98" s="191"/>
      <c r="M98" s="191"/>
      <c r="N98" s="191"/>
      <c r="O98" s="191"/>
      <c r="P98" s="191"/>
      <c r="Q98" s="191"/>
      <c r="R98" s="191"/>
      <c r="S98" s="191"/>
      <c r="T98" s="191"/>
      <c r="U98" s="191"/>
      <c r="V98" s="191"/>
      <c r="W98" s="191"/>
      <c r="X98" s="191"/>
      <c r="Y98" s="191"/>
      <c r="Z98" s="191"/>
    </row>
    <row r="99" spans="10:26">
      <c r="J99" s="191"/>
      <c r="K99" s="191"/>
      <c r="L99" s="191"/>
      <c r="M99" s="191"/>
      <c r="N99" s="191"/>
      <c r="O99" s="191"/>
      <c r="P99" s="191"/>
      <c r="Q99" s="191"/>
      <c r="R99" s="191"/>
      <c r="S99" s="191"/>
      <c r="T99" s="191"/>
      <c r="U99" s="191"/>
      <c r="V99" s="191"/>
      <c r="W99" s="191"/>
      <c r="X99" s="191"/>
      <c r="Y99" s="191"/>
      <c r="Z99" s="191"/>
    </row>
    <row r="100" spans="10:26">
      <c r="J100" s="542"/>
      <c r="K100" s="542"/>
      <c r="L100" s="542"/>
      <c r="M100" s="542"/>
      <c r="N100" s="542"/>
      <c r="O100" s="542"/>
      <c r="P100" s="542"/>
      <c r="Q100" s="542"/>
      <c r="R100" s="542"/>
      <c r="S100" s="542"/>
      <c r="T100" s="542"/>
      <c r="U100" s="542"/>
      <c r="V100" s="542"/>
      <c r="W100" s="542"/>
      <c r="X100" s="542"/>
      <c r="Y100" s="542"/>
      <c r="Z100" s="542"/>
    </row>
    <row r="101" spans="10:26">
      <c r="J101" s="191"/>
      <c r="K101" s="191"/>
      <c r="L101" s="191"/>
      <c r="M101" s="191"/>
      <c r="N101" s="191"/>
      <c r="O101" s="191"/>
      <c r="P101" s="191"/>
      <c r="Q101" s="191"/>
      <c r="R101" s="191"/>
      <c r="S101" s="191"/>
      <c r="T101" s="191"/>
      <c r="U101" s="191"/>
      <c r="V101" s="191"/>
      <c r="W101" s="191"/>
      <c r="X101" s="191"/>
      <c r="Y101" s="191"/>
      <c r="Z101" s="191"/>
    </row>
    <row r="102" spans="10:26">
      <c r="J102" s="191"/>
      <c r="K102" s="191"/>
      <c r="L102" s="191"/>
      <c r="M102" s="191"/>
      <c r="N102" s="191"/>
      <c r="O102" s="191"/>
      <c r="P102" s="191"/>
      <c r="Q102" s="191"/>
      <c r="R102" s="191"/>
      <c r="S102" s="191"/>
      <c r="T102" s="191"/>
      <c r="U102" s="191"/>
      <c r="V102" s="191"/>
      <c r="W102" s="191"/>
      <c r="X102" s="191"/>
      <c r="Y102" s="191"/>
      <c r="Z102" s="191"/>
    </row>
    <row r="103" spans="10:26">
      <c r="J103" s="191"/>
      <c r="K103" s="191"/>
      <c r="L103" s="191"/>
      <c r="M103" s="191"/>
      <c r="N103" s="191"/>
      <c r="O103" s="191"/>
      <c r="P103" s="191"/>
      <c r="Q103" s="191"/>
      <c r="R103" s="191"/>
      <c r="S103" s="191"/>
      <c r="T103" s="191"/>
      <c r="U103" s="191"/>
      <c r="V103" s="191"/>
      <c r="W103" s="191"/>
      <c r="X103" s="191"/>
      <c r="Y103" s="191"/>
      <c r="Z103" s="191"/>
    </row>
    <row r="104" spans="10:26">
      <c r="J104" s="191"/>
      <c r="K104" s="191"/>
      <c r="L104" s="191"/>
      <c r="M104" s="191"/>
      <c r="N104" s="191"/>
      <c r="O104" s="191"/>
      <c r="P104" s="191"/>
      <c r="Q104" s="191"/>
      <c r="R104" s="191"/>
      <c r="S104" s="191"/>
      <c r="T104" s="191"/>
      <c r="U104" s="191"/>
      <c r="V104" s="191"/>
      <c r="W104" s="191"/>
      <c r="X104" s="191"/>
      <c r="Y104" s="191"/>
      <c r="Z104" s="191"/>
    </row>
    <row r="105" spans="10:26">
      <c r="J105" s="542"/>
      <c r="K105" s="542"/>
      <c r="L105" s="542"/>
      <c r="M105" s="542"/>
      <c r="N105" s="542"/>
      <c r="O105" s="542"/>
      <c r="P105" s="542"/>
      <c r="Q105" s="542"/>
      <c r="R105" s="542"/>
      <c r="S105" s="542"/>
      <c r="T105" s="542"/>
      <c r="U105" s="542"/>
      <c r="V105" s="542"/>
      <c r="W105" s="542"/>
      <c r="X105" s="542"/>
      <c r="Y105" s="542"/>
      <c r="Z105" s="542"/>
    </row>
    <row r="106" spans="10:26">
      <c r="J106" s="191"/>
      <c r="K106" s="191"/>
      <c r="L106" s="191"/>
      <c r="M106" s="191"/>
      <c r="N106" s="191"/>
      <c r="O106" s="191"/>
      <c r="P106" s="191"/>
      <c r="Q106" s="191"/>
      <c r="R106" s="191"/>
      <c r="S106" s="191"/>
      <c r="T106" s="191"/>
      <c r="U106" s="191"/>
      <c r="V106" s="191"/>
      <c r="W106" s="191"/>
      <c r="X106" s="191"/>
      <c r="Y106" s="191"/>
      <c r="Z106" s="191"/>
    </row>
    <row r="107" spans="10:26">
      <c r="J107" s="191"/>
      <c r="K107" s="191"/>
      <c r="L107" s="191"/>
      <c r="M107" s="191"/>
      <c r="N107" s="191"/>
      <c r="O107" s="191"/>
      <c r="P107" s="191"/>
      <c r="Q107" s="191"/>
      <c r="R107" s="191"/>
      <c r="S107" s="191"/>
      <c r="T107" s="191"/>
      <c r="U107" s="191"/>
      <c r="V107" s="191"/>
      <c r="W107" s="191"/>
      <c r="X107" s="191"/>
      <c r="Y107" s="191"/>
      <c r="Z107" s="191"/>
    </row>
    <row r="108" spans="10:26">
      <c r="J108" s="191"/>
      <c r="K108" s="191"/>
      <c r="L108" s="191"/>
      <c r="M108" s="191"/>
      <c r="N108" s="191"/>
      <c r="O108" s="191"/>
      <c r="P108" s="191"/>
      <c r="Q108" s="191"/>
      <c r="R108" s="191"/>
      <c r="S108" s="191"/>
      <c r="T108" s="191"/>
      <c r="U108" s="191"/>
      <c r="V108" s="191"/>
      <c r="W108" s="191"/>
      <c r="X108" s="191"/>
      <c r="Y108" s="191"/>
      <c r="Z108" s="191"/>
    </row>
    <row r="109" spans="10:26">
      <c r="J109" s="191"/>
      <c r="K109" s="191"/>
      <c r="L109" s="191"/>
      <c r="M109" s="191"/>
      <c r="N109" s="191"/>
      <c r="O109" s="191"/>
      <c r="P109" s="191"/>
      <c r="Q109" s="191"/>
      <c r="R109" s="191"/>
      <c r="S109" s="191"/>
      <c r="T109" s="191"/>
      <c r="U109" s="191"/>
      <c r="V109" s="191"/>
      <c r="W109" s="191"/>
      <c r="X109" s="191"/>
      <c r="Y109" s="191"/>
      <c r="Z109" s="191"/>
    </row>
    <row r="110" spans="10:26">
      <c r="J110" s="542"/>
      <c r="K110" s="542"/>
      <c r="L110" s="542"/>
      <c r="M110" s="542"/>
      <c r="N110" s="542"/>
      <c r="O110" s="542"/>
      <c r="P110" s="542"/>
      <c r="Q110" s="542"/>
      <c r="R110" s="542"/>
      <c r="S110" s="542"/>
      <c r="T110" s="542"/>
      <c r="U110" s="542"/>
      <c r="V110" s="542"/>
      <c r="W110" s="542"/>
      <c r="X110" s="542"/>
      <c r="Y110" s="542"/>
      <c r="Z110" s="542"/>
    </row>
    <row r="111" spans="10:26">
      <c r="J111" s="191"/>
      <c r="K111" s="191"/>
      <c r="L111" s="191"/>
      <c r="M111" s="191"/>
      <c r="N111" s="191"/>
      <c r="O111" s="191"/>
      <c r="P111" s="191"/>
      <c r="Q111" s="191"/>
      <c r="R111" s="191"/>
      <c r="S111" s="191"/>
      <c r="T111" s="191"/>
      <c r="U111" s="191"/>
      <c r="V111" s="191"/>
      <c r="W111" s="191"/>
      <c r="X111" s="191"/>
      <c r="Y111" s="191"/>
      <c r="Z111" s="191"/>
    </row>
    <row r="112" spans="10:26">
      <c r="J112" s="191"/>
      <c r="K112" s="191"/>
      <c r="L112" s="191"/>
      <c r="M112" s="191"/>
      <c r="N112" s="191"/>
      <c r="O112" s="191"/>
      <c r="P112" s="191"/>
      <c r="Q112" s="191"/>
      <c r="R112" s="191"/>
      <c r="S112" s="191"/>
      <c r="T112" s="191"/>
      <c r="U112" s="191"/>
      <c r="V112" s="191"/>
      <c r="W112" s="191"/>
      <c r="X112" s="191"/>
      <c r="Y112" s="191"/>
      <c r="Z112" s="191"/>
    </row>
    <row r="113" spans="10:26">
      <c r="J113" s="191"/>
      <c r="K113" s="191"/>
      <c r="L113" s="191"/>
      <c r="M113" s="191"/>
      <c r="N113" s="191"/>
      <c r="O113" s="191"/>
      <c r="P113" s="191"/>
      <c r="Q113" s="191"/>
      <c r="R113" s="191"/>
      <c r="S113" s="191"/>
      <c r="T113" s="191"/>
      <c r="U113" s="191"/>
      <c r="V113" s="191"/>
      <c r="W113" s="191"/>
      <c r="X113" s="191"/>
      <c r="Y113" s="191"/>
      <c r="Z113" s="191"/>
    </row>
    <row r="114" spans="10:26">
      <c r="J114" s="191"/>
      <c r="K114" s="191"/>
      <c r="L114" s="191"/>
      <c r="M114" s="191"/>
      <c r="N114" s="191"/>
      <c r="O114" s="191"/>
      <c r="P114" s="191"/>
      <c r="Q114" s="191"/>
      <c r="R114" s="191"/>
      <c r="S114" s="191"/>
      <c r="T114" s="191"/>
      <c r="U114" s="191"/>
      <c r="V114" s="191"/>
      <c r="W114" s="191"/>
      <c r="X114" s="191"/>
      <c r="Y114" s="191"/>
      <c r="Z114" s="191"/>
    </row>
    <row r="115" spans="10:26">
      <c r="J115" s="542"/>
      <c r="K115" s="542"/>
      <c r="L115" s="542"/>
      <c r="M115" s="542"/>
      <c r="N115" s="542"/>
      <c r="O115" s="542"/>
      <c r="P115" s="542"/>
      <c r="Q115" s="542"/>
      <c r="R115" s="542"/>
      <c r="S115" s="542"/>
      <c r="T115" s="542"/>
      <c r="U115" s="542"/>
      <c r="V115" s="542"/>
      <c r="W115" s="542"/>
      <c r="X115" s="542"/>
      <c r="Y115" s="542"/>
      <c r="Z115" s="542"/>
    </row>
    <row r="116" spans="10:26">
      <c r="J116" s="191"/>
      <c r="K116" s="191"/>
      <c r="L116" s="191"/>
      <c r="M116" s="191"/>
      <c r="N116" s="191"/>
      <c r="O116" s="191"/>
      <c r="P116" s="191"/>
      <c r="Q116" s="191"/>
      <c r="R116" s="191"/>
      <c r="S116" s="191"/>
      <c r="T116" s="191"/>
      <c r="U116" s="191"/>
      <c r="V116" s="191"/>
      <c r="W116" s="191"/>
      <c r="X116" s="191"/>
      <c r="Y116" s="191"/>
      <c r="Z116" s="191"/>
    </row>
    <row r="117" spans="10:26">
      <c r="J117" s="191"/>
      <c r="K117" s="191"/>
      <c r="L117" s="191"/>
      <c r="M117" s="191"/>
      <c r="N117" s="191"/>
      <c r="O117" s="191"/>
      <c r="P117" s="191"/>
      <c r="Q117" s="191"/>
      <c r="R117" s="191"/>
      <c r="S117" s="191"/>
      <c r="T117" s="191"/>
      <c r="U117" s="191"/>
      <c r="V117" s="191"/>
      <c r="W117" s="191"/>
      <c r="X117" s="191"/>
      <c r="Y117" s="191"/>
      <c r="Z117" s="191"/>
    </row>
    <row r="118" spans="10:26">
      <c r="J118" s="191"/>
      <c r="K118" s="191"/>
      <c r="L118" s="191"/>
      <c r="M118" s="191"/>
      <c r="N118" s="191"/>
      <c r="O118" s="191"/>
      <c r="P118" s="191"/>
      <c r="Q118" s="191"/>
      <c r="R118" s="191"/>
      <c r="S118" s="191"/>
      <c r="T118" s="191"/>
      <c r="U118" s="191"/>
      <c r="V118" s="191"/>
      <c r="W118" s="191"/>
      <c r="X118" s="191"/>
      <c r="Y118" s="191"/>
      <c r="Z118" s="191"/>
    </row>
    <row r="119" spans="10:26">
      <c r="J119" s="191"/>
      <c r="K119" s="191"/>
      <c r="L119" s="191"/>
      <c r="M119" s="191"/>
      <c r="N119" s="191"/>
      <c r="O119" s="191"/>
      <c r="P119" s="191"/>
      <c r="Q119" s="191"/>
      <c r="R119" s="191"/>
      <c r="S119" s="191"/>
      <c r="T119" s="191"/>
      <c r="U119" s="191"/>
      <c r="V119" s="191"/>
      <c r="W119" s="191"/>
      <c r="X119" s="191"/>
      <c r="Y119" s="191"/>
      <c r="Z119" s="191"/>
    </row>
    <row r="120" spans="10:26">
      <c r="J120" s="542"/>
      <c r="K120" s="542"/>
      <c r="L120" s="542"/>
      <c r="M120" s="542"/>
      <c r="N120" s="542"/>
      <c r="O120" s="542"/>
      <c r="P120" s="542"/>
      <c r="Q120" s="542"/>
      <c r="R120" s="542"/>
      <c r="S120" s="542"/>
      <c r="T120" s="542"/>
      <c r="U120" s="542"/>
      <c r="V120" s="542"/>
      <c r="W120" s="542"/>
      <c r="X120" s="542"/>
      <c r="Y120" s="542"/>
      <c r="Z120" s="542"/>
    </row>
    <row r="121" spans="10:26">
      <c r="J121" s="191"/>
      <c r="K121" s="191"/>
      <c r="L121" s="191"/>
      <c r="M121" s="191"/>
      <c r="N121" s="191"/>
      <c r="O121" s="191"/>
      <c r="P121" s="191"/>
      <c r="Q121" s="191"/>
      <c r="R121" s="191"/>
      <c r="S121" s="191"/>
      <c r="T121" s="191"/>
      <c r="U121" s="191"/>
      <c r="V121" s="191"/>
      <c r="W121" s="191"/>
      <c r="X121" s="191"/>
      <c r="Y121" s="191"/>
      <c r="Z121" s="191"/>
    </row>
    <row r="122" spans="10:26">
      <c r="J122" s="191"/>
      <c r="K122" s="191"/>
      <c r="L122" s="191"/>
      <c r="M122" s="191"/>
      <c r="N122" s="191"/>
      <c r="O122" s="191"/>
      <c r="P122" s="191"/>
      <c r="Q122" s="191"/>
      <c r="R122" s="191"/>
      <c r="S122" s="191"/>
      <c r="T122" s="191"/>
      <c r="U122" s="191"/>
      <c r="V122" s="191"/>
      <c r="W122" s="191"/>
      <c r="X122" s="191"/>
      <c r="Y122" s="191"/>
      <c r="Z122" s="191"/>
    </row>
    <row r="123" spans="10:26">
      <c r="J123" s="191"/>
      <c r="K123" s="191"/>
      <c r="L123" s="191"/>
      <c r="M123" s="191"/>
      <c r="N123" s="191"/>
      <c r="O123" s="191"/>
      <c r="P123" s="191"/>
      <c r="Q123" s="191"/>
      <c r="R123" s="191"/>
      <c r="S123" s="191"/>
      <c r="T123" s="191"/>
      <c r="U123" s="191"/>
      <c r="V123" s="191"/>
      <c r="W123" s="191"/>
      <c r="X123" s="191"/>
      <c r="Y123" s="191"/>
      <c r="Z123" s="191"/>
    </row>
    <row r="124" spans="10:26">
      <c r="J124" s="191"/>
      <c r="K124" s="191"/>
      <c r="L124" s="191"/>
      <c r="M124" s="191"/>
      <c r="N124" s="191"/>
      <c r="O124" s="191"/>
      <c r="P124" s="191"/>
      <c r="Q124" s="191"/>
      <c r="R124" s="191"/>
      <c r="S124" s="191"/>
      <c r="T124" s="191"/>
      <c r="U124" s="191"/>
      <c r="V124" s="191"/>
      <c r="W124" s="191"/>
      <c r="X124" s="191"/>
      <c r="Y124" s="191"/>
      <c r="Z124" s="191"/>
    </row>
    <row r="125" spans="10:26">
      <c r="J125" s="542"/>
      <c r="K125" s="542"/>
      <c r="L125" s="542"/>
      <c r="M125" s="542"/>
      <c r="N125" s="542"/>
      <c r="O125" s="542"/>
      <c r="P125" s="542"/>
      <c r="Q125" s="542"/>
      <c r="R125" s="542"/>
      <c r="S125" s="542"/>
      <c r="T125" s="542"/>
      <c r="U125" s="542"/>
      <c r="V125" s="542"/>
      <c r="W125" s="542"/>
      <c r="X125" s="542"/>
      <c r="Y125" s="542"/>
      <c r="Z125" s="542"/>
    </row>
    <row r="126" spans="10:26">
      <c r="J126" s="191"/>
      <c r="K126" s="191"/>
      <c r="L126" s="191"/>
      <c r="M126" s="191"/>
      <c r="N126" s="191"/>
      <c r="O126" s="191"/>
      <c r="P126" s="191"/>
      <c r="Q126" s="191"/>
      <c r="R126" s="191"/>
      <c r="S126" s="191"/>
      <c r="T126" s="191"/>
      <c r="U126" s="191"/>
      <c r="V126" s="191"/>
      <c r="W126" s="191"/>
      <c r="X126" s="191"/>
      <c r="Y126" s="191"/>
      <c r="Z126" s="191"/>
    </row>
    <row r="127" spans="10:26">
      <c r="J127" s="191"/>
      <c r="K127" s="191"/>
      <c r="L127" s="191"/>
      <c r="M127" s="191"/>
      <c r="N127" s="191"/>
      <c r="O127" s="191"/>
      <c r="P127" s="191"/>
      <c r="Q127" s="191"/>
      <c r="R127" s="191"/>
      <c r="S127" s="191"/>
      <c r="T127" s="191"/>
      <c r="U127" s="191"/>
      <c r="V127" s="191"/>
      <c r="W127" s="191"/>
      <c r="X127" s="191"/>
      <c r="Y127" s="191"/>
      <c r="Z127" s="191"/>
    </row>
    <row r="128" spans="10:26">
      <c r="J128" s="191"/>
      <c r="K128" s="191"/>
      <c r="L128" s="191"/>
      <c r="M128" s="191"/>
      <c r="N128" s="191"/>
      <c r="O128" s="191"/>
      <c r="P128" s="191"/>
      <c r="Q128" s="191"/>
      <c r="R128" s="191"/>
      <c r="S128" s="191"/>
      <c r="T128" s="191"/>
      <c r="U128" s="191"/>
      <c r="V128" s="191"/>
      <c r="W128" s="191"/>
      <c r="X128" s="191"/>
      <c r="Y128" s="191"/>
      <c r="Z128" s="191"/>
    </row>
    <row r="129" spans="10:26">
      <c r="J129" s="191"/>
      <c r="K129" s="191"/>
      <c r="L129" s="191"/>
      <c r="M129" s="191"/>
      <c r="N129" s="191"/>
      <c r="O129" s="191"/>
      <c r="P129" s="191"/>
      <c r="Q129" s="191"/>
      <c r="R129" s="191"/>
      <c r="S129" s="191"/>
      <c r="T129" s="191"/>
      <c r="U129" s="191"/>
      <c r="V129" s="191"/>
      <c r="W129" s="191"/>
      <c r="X129" s="191"/>
      <c r="Y129" s="191"/>
      <c r="Z129" s="191"/>
    </row>
    <row r="130" spans="10:26">
      <c r="J130" s="542"/>
      <c r="K130" s="542"/>
      <c r="L130" s="542"/>
      <c r="M130" s="542"/>
      <c r="N130" s="542"/>
      <c r="O130" s="542"/>
      <c r="P130" s="542"/>
      <c r="Q130" s="542"/>
      <c r="R130" s="542"/>
      <c r="S130" s="542"/>
      <c r="T130" s="542"/>
      <c r="U130" s="542"/>
      <c r="V130" s="542"/>
      <c r="W130" s="542"/>
      <c r="X130" s="542"/>
      <c r="Y130" s="542"/>
      <c r="Z130" s="542"/>
    </row>
    <row r="131" spans="10:26">
      <c r="J131" s="191"/>
      <c r="K131" s="191"/>
      <c r="L131" s="191"/>
      <c r="M131" s="191"/>
      <c r="N131" s="191"/>
      <c r="O131" s="191"/>
      <c r="P131" s="191"/>
      <c r="Q131" s="191"/>
      <c r="R131" s="191"/>
      <c r="S131" s="191"/>
      <c r="T131" s="191"/>
      <c r="U131" s="191"/>
      <c r="V131" s="191"/>
      <c r="W131" s="191"/>
      <c r="X131" s="191"/>
      <c r="Y131" s="191"/>
      <c r="Z131" s="191"/>
    </row>
    <row r="132" spans="10:26">
      <c r="J132" s="191"/>
      <c r="K132" s="191"/>
      <c r="L132" s="191"/>
      <c r="M132" s="191"/>
      <c r="N132" s="191"/>
      <c r="O132" s="191"/>
      <c r="P132" s="191"/>
      <c r="Q132" s="191"/>
      <c r="R132" s="191"/>
      <c r="S132" s="191"/>
      <c r="T132" s="191"/>
      <c r="U132" s="191"/>
      <c r="V132" s="191"/>
      <c r="W132" s="191"/>
      <c r="X132" s="191"/>
      <c r="Y132" s="191"/>
      <c r="Z132" s="191"/>
    </row>
    <row r="133" spans="10:26">
      <c r="J133" s="191"/>
      <c r="K133" s="191"/>
      <c r="L133" s="191"/>
      <c r="M133" s="191"/>
      <c r="N133" s="191"/>
      <c r="O133" s="191"/>
      <c r="P133" s="191"/>
      <c r="Q133" s="191"/>
      <c r="R133" s="191"/>
      <c r="S133" s="191"/>
      <c r="T133" s="191"/>
      <c r="U133" s="191"/>
      <c r="V133" s="191"/>
      <c r="W133" s="191"/>
      <c r="X133" s="191"/>
      <c r="Y133" s="191"/>
      <c r="Z133" s="191"/>
    </row>
    <row r="134" spans="10:26">
      <c r="J134" s="191"/>
      <c r="K134" s="191"/>
      <c r="L134" s="191"/>
      <c r="M134" s="191"/>
      <c r="N134" s="191"/>
      <c r="O134" s="191"/>
      <c r="P134" s="191"/>
      <c r="Q134" s="191"/>
      <c r="R134" s="191"/>
      <c r="S134" s="191"/>
      <c r="T134" s="191"/>
      <c r="U134" s="191"/>
      <c r="V134" s="191"/>
      <c r="W134" s="191"/>
      <c r="X134" s="191"/>
      <c r="Y134" s="191"/>
      <c r="Z134" s="191"/>
    </row>
    <row r="135" spans="10:26">
      <c r="J135" s="542"/>
      <c r="K135" s="542"/>
      <c r="L135" s="542"/>
      <c r="M135" s="542"/>
      <c r="N135" s="542"/>
      <c r="O135" s="542"/>
      <c r="P135" s="542"/>
      <c r="Q135" s="542"/>
      <c r="R135" s="542"/>
      <c r="S135" s="542"/>
      <c r="T135" s="542"/>
      <c r="U135" s="542"/>
      <c r="V135" s="542"/>
      <c r="W135" s="542"/>
      <c r="X135" s="542"/>
      <c r="Y135" s="542"/>
      <c r="Z135" s="542"/>
    </row>
    <row r="136" spans="10:26">
      <c r="J136" s="191"/>
      <c r="K136" s="191"/>
      <c r="L136" s="191"/>
      <c r="M136" s="191"/>
      <c r="N136" s="191"/>
      <c r="O136" s="191"/>
      <c r="P136" s="191"/>
      <c r="Q136" s="191"/>
      <c r="R136" s="191"/>
      <c r="S136" s="191"/>
      <c r="T136" s="191"/>
      <c r="U136" s="191"/>
      <c r="V136" s="191"/>
      <c r="W136" s="191"/>
      <c r="X136" s="191"/>
      <c r="Y136" s="191"/>
      <c r="Z136" s="191"/>
    </row>
    <row r="137" spans="10:26">
      <c r="J137" s="191"/>
      <c r="K137" s="191"/>
      <c r="L137" s="191"/>
      <c r="M137" s="191"/>
      <c r="N137" s="191"/>
      <c r="O137" s="191"/>
      <c r="P137" s="191"/>
      <c r="Q137" s="191"/>
      <c r="R137" s="191"/>
      <c r="S137" s="191"/>
      <c r="T137" s="191"/>
      <c r="U137" s="191"/>
      <c r="V137" s="191"/>
      <c r="W137" s="191"/>
      <c r="X137" s="191"/>
      <c r="Y137" s="191"/>
      <c r="Z137" s="191"/>
    </row>
    <row r="138" spans="10:26">
      <c r="J138" s="191"/>
      <c r="K138" s="191"/>
      <c r="L138" s="191"/>
      <c r="M138" s="191"/>
      <c r="N138" s="191"/>
      <c r="O138" s="191"/>
      <c r="P138" s="191"/>
      <c r="Q138" s="191"/>
      <c r="R138" s="191"/>
      <c r="S138" s="191"/>
      <c r="T138" s="191"/>
      <c r="U138" s="191"/>
      <c r="V138" s="191"/>
      <c r="W138" s="191"/>
      <c r="X138" s="191"/>
      <c r="Y138" s="191"/>
      <c r="Z138" s="191"/>
    </row>
    <row r="139" spans="10:26">
      <c r="J139" s="191"/>
      <c r="K139" s="191"/>
      <c r="L139" s="191"/>
      <c r="M139" s="191"/>
      <c r="N139" s="191"/>
      <c r="O139" s="191"/>
      <c r="P139" s="191"/>
      <c r="Q139" s="191"/>
      <c r="R139" s="191"/>
      <c r="S139" s="191"/>
      <c r="T139" s="191"/>
      <c r="U139" s="191"/>
      <c r="V139" s="191"/>
      <c r="W139" s="191"/>
      <c r="X139" s="191"/>
      <c r="Y139" s="191"/>
      <c r="Z139" s="191"/>
    </row>
    <row r="140" spans="10:26">
      <c r="J140" s="542"/>
      <c r="K140" s="542"/>
      <c r="L140" s="542"/>
      <c r="M140" s="542"/>
      <c r="N140" s="542"/>
      <c r="O140" s="542"/>
      <c r="P140" s="542"/>
      <c r="Q140" s="542"/>
      <c r="R140" s="542"/>
      <c r="S140" s="542"/>
      <c r="T140" s="542"/>
      <c r="U140" s="542"/>
      <c r="V140" s="542"/>
      <c r="W140" s="542"/>
      <c r="X140" s="542"/>
      <c r="Y140" s="542"/>
      <c r="Z140" s="542"/>
    </row>
    <row r="141" spans="10:26">
      <c r="J141" s="191"/>
      <c r="K141" s="191"/>
      <c r="L141" s="191"/>
      <c r="M141" s="191"/>
      <c r="N141" s="191"/>
      <c r="O141" s="191"/>
      <c r="P141" s="191"/>
      <c r="Q141" s="191"/>
      <c r="R141" s="191"/>
      <c r="S141" s="191"/>
      <c r="T141" s="191"/>
      <c r="U141" s="191"/>
      <c r="V141" s="191"/>
      <c r="W141" s="191"/>
      <c r="X141" s="191"/>
      <c r="Y141" s="191"/>
      <c r="Z141" s="191"/>
    </row>
    <row r="142" spans="10:26">
      <c r="J142" s="191"/>
      <c r="K142" s="191"/>
      <c r="L142" s="191"/>
      <c r="M142" s="191"/>
      <c r="N142" s="191"/>
      <c r="O142" s="191"/>
      <c r="P142" s="191"/>
      <c r="Q142" s="191"/>
      <c r="R142" s="191"/>
      <c r="S142" s="191"/>
      <c r="T142" s="191"/>
      <c r="U142" s="191"/>
      <c r="V142" s="191"/>
      <c r="W142" s="191"/>
      <c r="X142" s="191"/>
      <c r="Y142" s="191"/>
      <c r="Z142" s="191"/>
    </row>
    <row r="143" spans="10:26">
      <c r="J143" s="191"/>
      <c r="K143" s="191"/>
      <c r="L143" s="191"/>
      <c r="M143" s="191"/>
      <c r="N143" s="191"/>
      <c r="O143" s="191"/>
      <c r="P143" s="191"/>
      <c r="Q143" s="191"/>
      <c r="R143" s="191"/>
      <c r="S143" s="191"/>
      <c r="T143" s="191"/>
      <c r="U143" s="191"/>
      <c r="V143" s="191"/>
      <c r="W143" s="191"/>
      <c r="X143" s="191"/>
      <c r="Y143" s="191"/>
      <c r="Z143" s="191"/>
    </row>
    <row r="144" spans="10:26">
      <c r="J144" s="191"/>
      <c r="K144" s="191"/>
      <c r="L144" s="191"/>
      <c r="M144" s="191"/>
      <c r="N144" s="191"/>
      <c r="O144" s="191"/>
      <c r="P144" s="191"/>
      <c r="Q144" s="191"/>
      <c r="R144" s="191"/>
      <c r="S144" s="191"/>
      <c r="T144" s="191"/>
      <c r="U144" s="191"/>
      <c r="V144" s="191"/>
      <c r="W144" s="191"/>
      <c r="X144" s="191"/>
      <c r="Y144" s="191"/>
      <c r="Z144" s="191"/>
    </row>
    <row r="145" spans="10:26">
      <c r="J145" s="542"/>
      <c r="K145" s="542"/>
      <c r="L145" s="542"/>
      <c r="M145" s="542"/>
      <c r="N145" s="542"/>
      <c r="O145" s="542"/>
      <c r="P145" s="542"/>
      <c r="Q145" s="542"/>
      <c r="R145" s="542"/>
      <c r="S145" s="542"/>
      <c r="T145" s="542"/>
      <c r="U145" s="542"/>
      <c r="V145" s="542"/>
      <c r="W145" s="542"/>
      <c r="X145" s="542"/>
      <c r="Y145" s="542"/>
      <c r="Z145" s="542"/>
    </row>
    <row r="146" spans="10:26">
      <c r="J146" s="191"/>
      <c r="K146" s="191"/>
      <c r="L146" s="191"/>
      <c r="M146" s="191"/>
      <c r="N146" s="191"/>
      <c r="O146" s="191"/>
      <c r="P146" s="191"/>
      <c r="Q146" s="191"/>
      <c r="R146" s="191"/>
      <c r="S146" s="191"/>
      <c r="T146" s="191"/>
      <c r="U146" s="191"/>
      <c r="V146" s="191"/>
      <c r="W146" s="191"/>
      <c r="X146" s="191"/>
      <c r="Y146" s="191"/>
      <c r="Z146" s="191"/>
    </row>
    <row r="147" spans="10:26">
      <c r="J147" s="191"/>
      <c r="K147" s="191"/>
      <c r="L147" s="191"/>
      <c r="M147" s="191"/>
      <c r="N147" s="191"/>
      <c r="O147" s="191"/>
      <c r="P147" s="191"/>
      <c r="Q147" s="191"/>
      <c r="R147" s="191"/>
      <c r="S147" s="191"/>
      <c r="T147" s="191"/>
      <c r="U147" s="191"/>
      <c r="V147" s="191"/>
      <c r="W147" s="191"/>
      <c r="X147" s="191"/>
      <c r="Y147" s="191"/>
      <c r="Z147" s="191"/>
    </row>
    <row r="148" spans="10:26">
      <c r="J148" s="191"/>
      <c r="K148" s="191"/>
      <c r="L148" s="191"/>
      <c r="M148" s="191"/>
      <c r="N148" s="191"/>
      <c r="O148" s="191"/>
      <c r="P148" s="191"/>
      <c r="Q148" s="191"/>
      <c r="R148" s="191"/>
      <c r="S148" s="191"/>
      <c r="T148" s="191"/>
      <c r="U148" s="191"/>
      <c r="V148" s="191"/>
      <c r="W148" s="191"/>
      <c r="X148" s="191"/>
      <c r="Y148" s="191"/>
      <c r="Z148" s="191"/>
    </row>
    <row r="149" spans="10:26">
      <c r="J149" s="191"/>
      <c r="K149" s="191"/>
      <c r="L149" s="191"/>
      <c r="M149" s="191"/>
      <c r="N149" s="191"/>
      <c r="O149" s="191"/>
      <c r="P149" s="191"/>
      <c r="Q149" s="191"/>
      <c r="R149" s="191"/>
      <c r="S149" s="191"/>
      <c r="T149" s="191"/>
      <c r="U149" s="191"/>
      <c r="V149" s="191"/>
      <c r="W149" s="191"/>
      <c r="X149" s="191"/>
      <c r="Y149" s="191"/>
      <c r="Z149" s="191"/>
    </row>
    <row r="150" spans="10:26">
      <c r="J150" s="542"/>
      <c r="K150" s="542"/>
      <c r="L150" s="542"/>
      <c r="M150" s="542"/>
      <c r="N150" s="542"/>
      <c r="O150" s="542"/>
      <c r="P150" s="542"/>
      <c r="Q150" s="542"/>
      <c r="R150" s="542"/>
      <c r="S150" s="542"/>
      <c r="T150" s="542"/>
      <c r="U150" s="542"/>
      <c r="V150" s="542"/>
      <c r="W150" s="542"/>
      <c r="X150" s="542"/>
      <c r="Y150" s="542"/>
      <c r="Z150" s="542"/>
    </row>
    <row r="151" spans="10:26">
      <c r="J151" s="191"/>
      <c r="K151" s="191"/>
      <c r="L151" s="191"/>
      <c r="M151" s="191"/>
      <c r="N151" s="191"/>
      <c r="O151" s="191"/>
      <c r="P151" s="191"/>
      <c r="Q151" s="191"/>
      <c r="R151" s="191"/>
      <c r="S151" s="191"/>
      <c r="T151" s="191"/>
      <c r="U151" s="191"/>
      <c r="V151" s="191"/>
      <c r="W151" s="191"/>
      <c r="X151" s="191"/>
      <c r="Y151" s="191"/>
      <c r="Z151" s="191"/>
    </row>
    <row r="152" spans="10:26">
      <c r="J152" s="191"/>
      <c r="K152" s="191"/>
      <c r="L152" s="191"/>
      <c r="M152" s="191"/>
      <c r="N152" s="191"/>
      <c r="O152" s="191"/>
      <c r="P152" s="191"/>
      <c r="Q152" s="191"/>
      <c r="R152" s="191"/>
      <c r="S152" s="191"/>
      <c r="T152" s="191"/>
      <c r="U152" s="191"/>
      <c r="V152" s="191"/>
      <c r="W152" s="191"/>
      <c r="X152" s="191"/>
      <c r="Y152" s="191"/>
      <c r="Z152" s="191"/>
    </row>
    <row r="153" spans="10:26">
      <c r="J153" s="191"/>
      <c r="K153" s="191"/>
      <c r="L153" s="191"/>
      <c r="M153" s="191"/>
      <c r="N153" s="191"/>
      <c r="O153" s="191"/>
      <c r="P153" s="191"/>
      <c r="Q153" s="191"/>
      <c r="R153" s="191"/>
      <c r="S153" s="191"/>
      <c r="T153" s="191"/>
      <c r="U153" s="191"/>
      <c r="V153" s="191"/>
      <c r="W153" s="191"/>
      <c r="X153" s="191"/>
      <c r="Y153" s="191"/>
      <c r="Z153" s="191"/>
    </row>
    <row r="154" spans="10:26">
      <c r="J154" s="191"/>
      <c r="K154" s="191"/>
      <c r="L154" s="191"/>
      <c r="M154" s="191"/>
      <c r="N154" s="191"/>
      <c r="O154" s="191"/>
      <c r="P154" s="191"/>
      <c r="Q154" s="191"/>
      <c r="R154" s="191"/>
      <c r="S154" s="191"/>
      <c r="T154" s="191"/>
      <c r="U154" s="191"/>
      <c r="V154" s="191"/>
      <c r="W154" s="191"/>
      <c r="X154" s="191"/>
      <c r="Y154" s="191"/>
      <c r="Z154" s="191"/>
    </row>
    <row r="155" spans="10:26">
      <c r="J155" s="542"/>
      <c r="K155" s="542"/>
      <c r="L155" s="542"/>
      <c r="M155" s="542"/>
      <c r="N155" s="542"/>
      <c r="O155" s="542"/>
      <c r="P155" s="542"/>
      <c r="Q155" s="542"/>
      <c r="R155" s="542"/>
      <c r="S155" s="542"/>
      <c r="T155" s="542"/>
      <c r="U155" s="542"/>
      <c r="V155" s="542"/>
      <c r="W155" s="542"/>
      <c r="X155" s="542"/>
      <c r="Y155" s="542"/>
      <c r="Z155" s="542"/>
    </row>
    <row r="156" spans="10:26">
      <c r="J156" s="191"/>
      <c r="K156" s="191"/>
      <c r="L156" s="191"/>
      <c r="M156" s="191"/>
      <c r="N156" s="191"/>
      <c r="O156" s="191"/>
      <c r="P156" s="191"/>
      <c r="Q156" s="191"/>
      <c r="R156" s="191"/>
      <c r="S156" s="191"/>
      <c r="T156" s="191"/>
      <c r="U156" s="191"/>
      <c r="V156" s="191"/>
      <c r="W156" s="191"/>
      <c r="X156" s="191"/>
      <c r="Y156" s="191"/>
      <c r="Z156" s="191"/>
    </row>
    <row r="157" spans="10:26">
      <c r="J157" s="191"/>
      <c r="K157" s="191"/>
      <c r="L157" s="191"/>
      <c r="M157" s="191"/>
      <c r="N157" s="191"/>
      <c r="O157" s="191"/>
      <c r="P157" s="191"/>
      <c r="Q157" s="191"/>
      <c r="R157" s="191"/>
      <c r="S157" s="191"/>
      <c r="T157" s="191"/>
      <c r="U157" s="191"/>
      <c r="V157" s="191"/>
      <c r="W157" s="191"/>
      <c r="X157" s="191"/>
      <c r="Y157" s="191"/>
      <c r="Z157" s="191"/>
    </row>
    <row r="158" spans="10:26">
      <c r="J158" s="191"/>
      <c r="K158" s="191"/>
      <c r="L158" s="191"/>
      <c r="M158" s="191"/>
      <c r="N158" s="191"/>
      <c r="O158" s="191"/>
      <c r="P158" s="191"/>
      <c r="Q158" s="191"/>
      <c r="R158" s="191"/>
      <c r="S158" s="191"/>
      <c r="T158" s="191"/>
      <c r="U158" s="191"/>
      <c r="V158" s="191"/>
      <c r="W158" s="191"/>
      <c r="X158" s="191"/>
      <c r="Y158" s="191"/>
      <c r="Z158" s="191"/>
    </row>
    <row r="159" spans="10:26">
      <c r="J159" s="191"/>
      <c r="K159" s="191"/>
      <c r="L159" s="191"/>
      <c r="M159" s="191"/>
      <c r="N159" s="191"/>
      <c r="O159" s="191"/>
      <c r="P159" s="191"/>
      <c r="Q159" s="191"/>
      <c r="R159" s="191"/>
      <c r="S159" s="191"/>
      <c r="T159" s="191"/>
      <c r="U159" s="191"/>
      <c r="V159" s="191"/>
      <c r="W159" s="191"/>
      <c r="X159" s="191"/>
      <c r="Y159" s="191"/>
      <c r="Z159" s="191"/>
    </row>
    <row r="160" spans="10:26">
      <c r="J160" s="542"/>
      <c r="K160" s="542"/>
      <c r="L160" s="542"/>
      <c r="M160" s="542"/>
      <c r="N160" s="542"/>
      <c r="O160" s="542"/>
      <c r="P160" s="542"/>
      <c r="Q160" s="542"/>
      <c r="R160" s="542"/>
      <c r="S160" s="542"/>
      <c r="T160" s="542"/>
      <c r="U160" s="542"/>
      <c r="V160" s="542"/>
      <c r="W160" s="542"/>
      <c r="X160" s="542"/>
      <c r="Y160" s="542"/>
      <c r="Z160" s="542"/>
    </row>
    <row r="161" spans="10:26">
      <c r="J161" s="191"/>
      <c r="K161" s="191"/>
      <c r="L161" s="191"/>
      <c r="M161" s="191"/>
      <c r="N161" s="191"/>
      <c r="O161" s="191"/>
      <c r="P161" s="191"/>
      <c r="Q161" s="191"/>
      <c r="R161" s="191"/>
      <c r="S161" s="191"/>
      <c r="T161" s="191"/>
      <c r="U161" s="191"/>
      <c r="V161" s="191"/>
      <c r="W161" s="191"/>
      <c r="X161" s="191"/>
      <c r="Y161" s="191"/>
      <c r="Z161" s="191"/>
    </row>
    <row r="162" spans="10:26">
      <c r="J162" s="191"/>
      <c r="K162" s="191"/>
      <c r="L162" s="191"/>
      <c r="M162" s="191"/>
      <c r="N162" s="191"/>
      <c r="O162" s="191"/>
      <c r="P162" s="191"/>
      <c r="Q162" s="191"/>
      <c r="R162" s="191"/>
      <c r="S162" s="191"/>
      <c r="T162" s="191"/>
      <c r="U162" s="191"/>
      <c r="V162" s="191"/>
      <c r="W162" s="191"/>
      <c r="X162" s="191"/>
      <c r="Y162" s="191"/>
      <c r="Z162" s="191"/>
    </row>
    <row r="163" spans="10:26">
      <c r="J163" s="191"/>
      <c r="K163" s="191"/>
      <c r="L163" s="191"/>
      <c r="M163" s="191"/>
      <c r="N163" s="191"/>
      <c r="O163" s="191"/>
      <c r="P163" s="191"/>
      <c r="Q163" s="191"/>
      <c r="R163" s="191"/>
      <c r="S163" s="191"/>
      <c r="T163" s="191"/>
      <c r="U163" s="191"/>
      <c r="V163" s="191"/>
      <c r="W163" s="191"/>
      <c r="X163" s="191"/>
      <c r="Y163" s="191"/>
      <c r="Z163" s="191"/>
    </row>
    <row r="164" spans="10:26">
      <c r="J164" s="191"/>
      <c r="K164" s="191"/>
      <c r="L164" s="191"/>
      <c r="M164" s="191"/>
      <c r="N164" s="191"/>
      <c r="O164" s="191"/>
      <c r="P164" s="191"/>
      <c r="Q164" s="191"/>
      <c r="R164" s="191"/>
      <c r="S164" s="191"/>
      <c r="T164" s="191"/>
      <c r="U164" s="191"/>
      <c r="V164" s="191"/>
      <c r="W164" s="191"/>
      <c r="X164" s="191"/>
      <c r="Y164" s="191"/>
      <c r="Z164" s="191"/>
    </row>
    <row r="165" spans="10:26">
      <c r="J165" s="542"/>
      <c r="K165" s="542"/>
      <c r="L165" s="542"/>
      <c r="M165" s="542"/>
      <c r="N165" s="542"/>
      <c r="O165" s="542"/>
      <c r="P165" s="542"/>
      <c r="Q165" s="542"/>
      <c r="R165" s="542"/>
      <c r="S165" s="542"/>
      <c r="T165" s="542"/>
      <c r="U165" s="542"/>
      <c r="V165" s="542"/>
      <c r="W165" s="542"/>
      <c r="X165" s="542"/>
      <c r="Y165" s="542"/>
      <c r="Z165" s="542"/>
    </row>
    <row r="166" spans="10:26">
      <c r="J166" s="191"/>
      <c r="K166" s="191"/>
      <c r="L166" s="191"/>
      <c r="M166" s="191"/>
      <c r="N166" s="191"/>
      <c r="O166" s="191"/>
      <c r="P166" s="191"/>
      <c r="Q166" s="191"/>
      <c r="R166" s="191"/>
      <c r="S166" s="191"/>
      <c r="T166" s="191"/>
      <c r="U166" s="191"/>
      <c r="V166" s="191"/>
      <c r="W166" s="191"/>
      <c r="X166" s="191"/>
      <c r="Y166" s="191"/>
      <c r="Z166" s="191"/>
    </row>
    <row r="167" spans="10:26">
      <c r="J167" s="191"/>
      <c r="K167" s="191"/>
      <c r="L167" s="191"/>
      <c r="M167" s="191"/>
      <c r="N167" s="191"/>
      <c r="O167" s="191"/>
      <c r="P167" s="191"/>
      <c r="Q167" s="191"/>
      <c r="R167" s="191"/>
      <c r="S167" s="191"/>
      <c r="T167" s="191"/>
      <c r="U167" s="191"/>
      <c r="V167" s="191"/>
      <c r="W167" s="191"/>
      <c r="X167" s="191"/>
      <c r="Y167" s="191"/>
      <c r="Z167" s="191"/>
    </row>
    <row r="168" spans="10:26">
      <c r="J168" s="191"/>
      <c r="K168" s="191"/>
      <c r="L168" s="191"/>
      <c r="M168" s="191"/>
      <c r="N168" s="191"/>
      <c r="O168" s="191"/>
      <c r="P168" s="191"/>
      <c r="Q168" s="191"/>
      <c r="R168" s="191"/>
      <c r="S168" s="191"/>
      <c r="T168" s="191"/>
      <c r="U168" s="191"/>
      <c r="V168" s="191"/>
      <c r="W168" s="191"/>
      <c r="X168" s="191"/>
      <c r="Y168" s="191"/>
      <c r="Z168" s="191"/>
    </row>
    <row r="169" spans="10:26">
      <c r="J169" s="191"/>
      <c r="K169" s="191"/>
      <c r="L169" s="191"/>
      <c r="M169" s="191"/>
      <c r="N169" s="191"/>
      <c r="O169" s="191"/>
      <c r="P169" s="191"/>
      <c r="Q169" s="191"/>
      <c r="R169" s="191"/>
      <c r="S169" s="191"/>
      <c r="T169" s="191"/>
      <c r="U169" s="191"/>
      <c r="V169" s="191"/>
      <c r="W169" s="191"/>
      <c r="X169" s="191"/>
      <c r="Y169" s="191"/>
      <c r="Z169" s="191"/>
    </row>
    <row r="170" spans="10:26">
      <c r="J170" s="542"/>
      <c r="K170" s="542"/>
      <c r="L170" s="542"/>
      <c r="M170" s="542"/>
      <c r="N170" s="542"/>
      <c r="O170" s="542"/>
      <c r="P170" s="542"/>
      <c r="Q170" s="542"/>
      <c r="R170" s="542"/>
      <c r="S170" s="542"/>
      <c r="T170" s="542"/>
      <c r="U170" s="542"/>
      <c r="V170" s="542"/>
      <c r="W170" s="542"/>
      <c r="X170" s="542"/>
      <c r="Y170" s="542"/>
      <c r="Z170" s="542"/>
    </row>
    <row r="171" spans="10:26">
      <c r="J171" s="191"/>
      <c r="K171" s="191"/>
      <c r="L171" s="191"/>
      <c r="M171" s="191"/>
      <c r="N171" s="191"/>
      <c r="O171" s="191"/>
      <c r="P171" s="191"/>
      <c r="Q171" s="191"/>
      <c r="R171" s="191"/>
      <c r="S171" s="191"/>
      <c r="T171" s="191"/>
      <c r="U171" s="191"/>
      <c r="V171" s="191"/>
      <c r="W171" s="191"/>
      <c r="X171" s="191"/>
      <c r="Y171" s="191"/>
      <c r="Z171" s="191"/>
    </row>
    <row r="172" spans="10:26">
      <c r="J172" s="191"/>
      <c r="K172" s="191"/>
      <c r="L172" s="191"/>
      <c r="M172" s="191"/>
      <c r="N172" s="191"/>
      <c r="O172" s="191"/>
      <c r="P172" s="191"/>
      <c r="Q172" s="191"/>
      <c r="R172" s="191"/>
      <c r="S172" s="191"/>
      <c r="T172" s="191"/>
      <c r="U172" s="191"/>
      <c r="V172" s="191"/>
      <c r="W172" s="191"/>
      <c r="X172" s="191"/>
      <c r="Y172" s="191"/>
      <c r="Z172" s="191"/>
    </row>
    <row r="173" spans="10:26">
      <c r="J173" s="191"/>
      <c r="K173" s="191"/>
      <c r="L173" s="191"/>
      <c r="M173" s="191"/>
      <c r="N173" s="191"/>
      <c r="O173" s="191"/>
      <c r="P173" s="191"/>
      <c r="Q173" s="191"/>
      <c r="R173" s="191"/>
      <c r="S173" s="191"/>
      <c r="T173" s="191"/>
      <c r="U173" s="191"/>
      <c r="V173" s="191"/>
      <c r="W173" s="191"/>
      <c r="X173" s="191"/>
      <c r="Y173" s="191"/>
      <c r="Z173" s="191"/>
    </row>
    <row r="174" spans="10:26">
      <c r="J174" s="191"/>
      <c r="K174" s="191"/>
      <c r="L174" s="191"/>
      <c r="M174" s="191"/>
      <c r="N174" s="191"/>
      <c r="O174" s="191"/>
      <c r="P174" s="191"/>
      <c r="Q174" s="191"/>
      <c r="R174" s="191"/>
      <c r="S174" s="191"/>
      <c r="T174" s="191"/>
      <c r="U174" s="191"/>
      <c r="V174" s="191"/>
      <c r="W174" s="191"/>
      <c r="X174" s="191"/>
      <c r="Y174" s="191"/>
      <c r="Z174" s="191"/>
    </row>
    <row r="175" spans="10:26">
      <c r="J175" s="542"/>
      <c r="K175" s="542"/>
      <c r="L175" s="542"/>
      <c r="M175" s="542"/>
      <c r="N175" s="542"/>
      <c r="O175" s="542"/>
      <c r="P175" s="542"/>
      <c r="Q175" s="542"/>
      <c r="R175" s="542"/>
      <c r="S175" s="542"/>
      <c r="T175" s="542"/>
      <c r="U175" s="542"/>
      <c r="V175" s="542"/>
      <c r="W175" s="542"/>
      <c r="X175" s="542"/>
      <c r="Y175" s="542"/>
      <c r="Z175" s="542"/>
    </row>
    <row r="176" spans="10:26">
      <c r="J176" s="191"/>
      <c r="K176" s="191"/>
      <c r="L176" s="191"/>
      <c r="M176" s="191"/>
      <c r="N176" s="191"/>
      <c r="O176" s="191"/>
      <c r="P176" s="191"/>
      <c r="Q176" s="191"/>
      <c r="R176" s="191"/>
      <c r="S176" s="191"/>
      <c r="T176" s="191"/>
      <c r="U176" s="191"/>
      <c r="V176" s="191"/>
      <c r="W176" s="191"/>
      <c r="X176" s="191"/>
      <c r="Y176" s="191"/>
      <c r="Z176" s="191"/>
    </row>
    <row r="177" spans="10:26">
      <c r="J177" s="191"/>
      <c r="K177" s="191"/>
      <c r="L177" s="191"/>
      <c r="M177" s="191"/>
      <c r="N177" s="191"/>
      <c r="O177" s="191"/>
      <c r="P177" s="191"/>
      <c r="Q177" s="191"/>
      <c r="R177" s="191"/>
      <c r="S177" s="191"/>
      <c r="T177" s="191"/>
      <c r="U177" s="191"/>
      <c r="V177" s="191"/>
      <c r="W177" s="191"/>
      <c r="X177" s="191"/>
      <c r="Y177" s="191"/>
      <c r="Z177" s="191"/>
    </row>
    <row r="178" spans="10:26">
      <c r="J178" s="191"/>
      <c r="K178" s="191"/>
      <c r="L178" s="191"/>
      <c r="M178" s="191"/>
      <c r="N178" s="191"/>
      <c r="O178" s="191"/>
      <c r="P178" s="191"/>
      <c r="Q178" s="191"/>
      <c r="R178" s="191"/>
      <c r="S178" s="191"/>
      <c r="T178" s="191"/>
      <c r="U178" s="191"/>
      <c r="V178" s="191"/>
      <c r="W178" s="191"/>
      <c r="X178" s="191"/>
      <c r="Y178" s="191"/>
      <c r="Z178" s="191"/>
    </row>
    <row r="179" spans="10:26">
      <c r="J179" s="191"/>
      <c r="K179" s="191"/>
      <c r="L179" s="191"/>
      <c r="M179" s="191"/>
      <c r="N179" s="191"/>
      <c r="O179" s="191"/>
      <c r="P179" s="191"/>
      <c r="Q179" s="191"/>
      <c r="R179" s="191"/>
      <c r="S179" s="191"/>
      <c r="T179" s="191"/>
      <c r="U179" s="191"/>
      <c r="V179" s="191"/>
      <c r="W179" s="191"/>
      <c r="X179" s="191"/>
      <c r="Y179" s="191"/>
      <c r="Z179" s="191"/>
    </row>
    <row r="180" spans="10:26">
      <c r="J180" s="542"/>
      <c r="K180" s="542"/>
      <c r="L180" s="542"/>
      <c r="M180" s="542"/>
      <c r="N180" s="542"/>
      <c r="O180" s="542"/>
      <c r="P180" s="542"/>
      <c r="Q180" s="542"/>
      <c r="R180" s="542"/>
      <c r="S180" s="542"/>
      <c r="T180" s="542"/>
      <c r="U180" s="542"/>
      <c r="V180" s="542"/>
      <c r="W180" s="542"/>
      <c r="X180" s="542"/>
      <c r="Y180" s="542"/>
      <c r="Z180" s="542"/>
    </row>
    <row r="181" spans="10:26">
      <c r="J181" s="191"/>
      <c r="K181" s="191"/>
      <c r="L181" s="191"/>
      <c r="M181" s="191"/>
      <c r="N181" s="191"/>
      <c r="O181" s="191"/>
      <c r="P181" s="191"/>
      <c r="Q181" s="191"/>
      <c r="R181" s="191"/>
      <c r="S181" s="191"/>
      <c r="T181" s="191"/>
      <c r="U181" s="191"/>
      <c r="V181" s="191"/>
      <c r="W181" s="191"/>
      <c r="X181" s="191"/>
      <c r="Y181" s="191"/>
      <c r="Z181" s="191"/>
    </row>
    <row r="182" spans="10:26">
      <c r="J182" s="191"/>
      <c r="K182" s="191"/>
      <c r="L182" s="191"/>
      <c r="M182" s="191"/>
      <c r="N182" s="191"/>
      <c r="O182" s="191"/>
      <c r="P182" s="191"/>
      <c r="Q182" s="191"/>
      <c r="R182" s="191"/>
      <c r="S182" s="191"/>
      <c r="T182" s="191"/>
      <c r="U182" s="191"/>
      <c r="V182" s="191"/>
      <c r="W182" s="191"/>
      <c r="X182" s="191"/>
      <c r="Y182" s="191"/>
      <c r="Z182" s="191"/>
    </row>
    <row r="183" spans="10:26">
      <c r="J183" s="191"/>
      <c r="K183" s="191"/>
      <c r="L183" s="191"/>
      <c r="M183" s="191"/>
      <c r="N183" s="191"/>
      <c r="O183" s="191"/>
      <c r="P183" s="191"/>
      <c r="Q183" s="191"/>
      <c r="R183" s="191"/>
      <c r="S183" s="191"/>
      <c r="T183" s="191"/>
      <c r="U183" s="191"/>
      <c r="V183" s="191"/>
      <c r="W183" s="191"/>
      <c r="X183" s="191"/>
      <c r="Y183" s="191"/>
      <c r="Z183" s="191"/>
    </row>
    <row r="184" spans="10:26">
      <c r="J184" s="191"/>
      <c r="K184" s="191"/>
      <c r="L184" s="191"/>
      <c r="M184" s="191"/>
      <c r="N184" s="191"/>
      <c r="O184" s="191"/>
      <c r="P184" s="191"/>
      <c r="Q184" s="191"/>
      <c r="R184" s="191"/>
      <c r="S184" s="191"/>
      <c r="T184" s="191"/>
      <c r="U184" s="191"/>
      <c r="V184" s="191"/>
      <c r="W184" s="191"/>
      <c r="X184" s="191"/>
      <c r="Y184" s="191"/>
      <c r="Z184" s="191"/>
    </row>
    <row r="185" spans="10:26">
      <c r="J185" s="542"/>
      <c r="K185" s="542"/>
      <c r="L185" s="542"/>
      <c r="M185" s="542"/>
      <c r="N185" s="542"/>
      <c r="O185" s="542"/>
      <c r="P185" s="542"/>
      <c r="Q185" s="542"/>
      <c r="R185" s="542"/>
      <c r="S185" s="542"/>
      <c r="T185" s="542"/>
      <c r="U185" s="542"/>
      <c r="V185" s="542"/>
      <c r="W185" s="542"/>
      <c r="X185" s="542"/>
      <c r="Y185" s="542"/>
      <c r="Z185" s="542"/>
    </row>
    <row r="186" spans="10:26">
      <c r="J186" s="191"/>
      <c r="K186" s="191"/>
      <c r="L186" s="191"/>
      <c r="M186" s="191"/>
      <c r="N186" s="191"/>
      <c r="O186" s="191"/>
      <c r="P186" s="191"/>
      <c r="Q186" s="191"/>
      <c r="R186" s="191"/>
      <c r="S186" s="191"/>
      <c r="T186" s="191"/>
      <c r="U186" s="191"/>
      <c r="V186" s="191"/>
      <c r="W186" s="191"/>
      <c r="X186" s="191"/>
      <c r="Y186" s="191"/>
      <c r="Z186" s="191"/>
    </row>
    <row r="187" spans="10:26">
      <c r="J187" s="191"/>
      <c r="K187" s="191"/>
      <c r="L187" s="191"/>
      <c r="M187" s="191"/>
      <c r="N187" s="191"/>
      <c r="O187" s="191"/>
      <c r="P187" s="191"/>
      <c r="Q187" s="191"/>
      <c r="R187" s="191"/>
      <c r="S187" s="191"/>
      <c r="T187" s="191"/>
      <c r="U187" s="191"/>
      <c r="V187" s="191"/>
      <c r="W187" s="191"/>
      <c r="X187" s="191"/>
      <c r="Y187" s="191"/>
      <c r="Z187" s="191"/>
    </row>
    <row r="188" spans="10:26">
      <c r="J188" s="191"/>
      <c r="K188" s="191"/>
      <c r="L188" s="191"/>
      <c r="M188" s="191"/>
      <c r="N188" s="191"/>
      <c r="O188" s="191"/>
      <c r="P188" s="191"/>
      <c r="Q188" s="191"/>
      <c r="R188" s="191"/>
      <c r="S188" s="191"/>
      <c r="T188" s="191"/>
      <c r="U188" s="191"/>
      <c r="V188" s="191"/>
      <c r="W188" s="191"/>
      <c r="X188" s="191"/>
      <c r="Y188" s="191"/>
      <c r="Z188" s="191"/>
    </row>
    <row r="189" spans="10:26">
      <c r="J189" s="191"/>
      <c r="K189" s="191"/>
      <c r="L189" s="191"/>
      <c r="M189" s="191"/>
      <c r="N189" s="191"/>
      <c r="O189" s="191"/>
      <c r="P189" s="191"/>
      <c r="Q189" s="191"/>
      <c r="R189" s="191"/>
      <c r="S189" s="191"/>
      <c r="T189" s="191"/>
      <c r="U189" s="191"/>
      <c r="V189" s="191"/>
      <c r="W189" s="191"/>
      <c r="X189" s="191"/>
      <c r="Y189" s="191"/>
      <c r="Z189" s="191"/>
    </row>
    <row r="190" spans="10:26">
      <c r="J190" s="542"/>
      <c r="K190" s="542"/>
      <c r="L190" s="542"/>
      <c r="M190" s="542"/>
      <c r="N190" s="542"/>
      <c r="O190" s="542"/>
      <c r="P190" s="542"/>
      <c r="Q190" s="542"/>
      <c r="R190" s="542"/>
      <c r="S190" s="542"/>
      <c r="T190" s="542"/>
      <c r="U190" s="542"/>
      <c r="V190" s="542"/>
      <c r="W190" s="542"/>
      <c r="X190" s="542"/>
      <c r="Y190" s="542"/>
      <c r="Z190" s="542"/>
    </row>
    <row r="191" spans="10:26">
      <c r="J191" s="191"/>
      <c r="K191" s="191"/>
      <c r="L191" s="191"/>
      <c r="M191" s="191"/>
      <c r="N191" s="191"/>
      <c r="O191" s="191"/>
      <c r="P191" s="191"/>
      <c r="Q191" s="191"/>
      <c r="R191" s="191"/>
      <c r="S191" s="191"/>
      <c r="T191" s="191"/>
      <c r="U191" s="191"/>
      <c r="V191" s="191"/>
      <c r="W191" s="191"/>
      <c r="X191" s="191"/>
      <c r="Y191" s="191"/>
      <c r="Z191" s="191"/>
    </row>
    <row r="192" spans="10:26">
      <c r="J192" s="191"/>
      <c r="K192" s="191"/>
      <c r="L192" s="191"/>
      <c r="M192" s="191"/>
      <c r="N192" s="191"/>
      <c r="O192" s="191"/>
      <c r="P192" s="191"/>
      <c r="Q192" s="191"/>
      <c r="R192" s="191"/>
      <c r="S192" s="191"/>
      <c r="T192" s="191"/>
      <c r="U192" s="191"/>
      <c r="V192" s="191"/>
      <c r="W192" s="191"/>
      <c r="X192" s="191"/>
      <c r="Y192" s="191"/>
      <c r="Z192" s="191"/>
    </row>
    <row r="193" spans="10:26">
      <c r="J193" s="191"/>
      <c r="K193" s="191"/>
      <c r="L193" s="191"/>
      <c r="M193" s="191"/>
      <c r="N193" s="191"/>
      <c r="O193" s="191"/>
      <c r="P193" s="191"/>
      <c r="Q193" s="191"/>
      <c r="R193" s="191"/>
      <c r="S193" s="191"/>
      <c r="T193" s="191"/>
      <c r="U193" s="191"/>
      <c r="V193" s="191"/>
      <c r="W193" s="191"/>
      <c r="X193" s="191"/>
      <c r="Y193" s="191"/>
      <c r="Z193" s="191"/>
    </row>
    <row r="194" spans="10:26">
      <c r="J194" s="191"/>
      <c r="K194" s="191"/>
      <c r="L194" s="191"/>
      <c r="M194" s="191"/>
      <c r="N194" s="191"/>
      <c r="O194" s="191"/>
      <c r="P194" s="191"/>
      <c r="Q194" s="191"/>
      <c r="R194" s="191"/>
      <c r="S194" s="191"/>
      <c r="T194" s="191"/>
      <c r="U194" s="191"/>
      <c r="V194" s="191"/>
      <c r="W194" s="191"/>
      <c r="X194" s="191"/>
      <c r="Y194" s="191"/>
      <c r="Z194" s="191"/>
    </row>
    <row r="195" spans="10:26">
      <c r="J195" s="542"/>
      <c r="K195" s="542"/>
      <c r="L195" s="542"/>
      <c r="M195" s="542"/>
      <c r="N195" s="542"/>
      <c r="O195" s="542"/>
      <c r="P195" s="542"/>
      <c r="Q195" s="542"/>
      <c r="R195" s="542"/>
      <c r="S195" s="542"/>
      <c r="T195" s="542"/>
      <c r="U195" s="542"/>
      <c r="V195" s="542"/>
      <c r="W195" s="542"/>
      <c r="X195" s="542"/>
      <c r="Y195" s="542"/>
      <c r="Z195" s="542"/>
    </row>
    <row r="196" spans="10:26">
      <c r="J196" s="191"/>
      <c r="K196" s="191"/>
      <c r="L196" s="191"/>
      <c r="M196" s="191"/>
      <c r="N196" s="191"/>
      <c r="O196" s="191"/>
      <c r="P196" s="191"/>
      <c r="Q196" s="191"/>
      <c r="R196" s="191"/>
      <c r="S196" s="191"/>
      <c r="T196" s="191"/>
      <c r="U196" s="191"/>
      <c r="V196" s="191"/>
      <c r="W196" s="191"/>
      <c r="X196" s="191"/>
      <c r="Y196" s="191"/>
      <c r="Z196" s="191"/>
    </row>
    <row r="197" spans="10:26">
      <c r="J197" s="191"/>
      <c r="K197" s="191"/>
      <c r="L197" s="191"/>
      <c r="M197" s="191"/>
      <c r="N197" s="191"/>
      <c r="O197" s="191"/>
      <c r="P197" s="191"/>
      <c r="Q197" s="191"/>
      <c r="R197" s="191"/>
      <c r="S197" s="191"/>
      <c r="T197" s="191"/>
      <c r="U197" s="191"/>
      <c r="V197" s="191"/>
      <c r="W197" s="191"/>
      <c r="X197" s="191"/>
      <c r="Y197" s="191"/>
      <c r="Z197" s="191"/>
    </row>
    <row r="198" spans="10:26">
      <c r="J198" s="191"/>
      <c r="K198" s="191"/>
      <c r="L198" s="191"/>
      <c r="M198" s="191"/>
      <c r="N198" s="191"/>
      <c r="O198" s="191"/>
      <c r="P198" s="191"/>
      <c r="Q198" s="191"/>
      <c r="R198" s="191"/>
      <c r="S198" s="191"/>
      <c r="T198" s="191"/>
      <c r="U198" s="191"/>
      <c r="V198" s="191"/>
      <c r="W198" s="191"/>
      <c r="X198" s="191"/>
      <c r="Y198" s="191"/>
      <c r="Z198" s="191"/>
    </row>
    <row r="199" spans="10:26">
      <c r="J199" s="191"/>
      <c r="K199" s="191"/>
      <c r="L199" s="191"/>
      <c r="M199" s="191"/>
      <c r="N199" s="191"/>
      <c r="O199" s="191"/>
      <c r="P199" s="191"/>
      <c r="Q199" s="191"/>
      <c r="R199" s="191"/>
      <c r="S199" s="191"/>
      <c r="T199" s="191"/>
      <c r="U199" s="191"/>
      <c r="V199" s="191"/>
      <c r="W199" s="191"/>
      <c r="X199" s="191"/>
      <c r="Y199" s="191"/>
      <c r="Z199" s="191"/>
    </row>
    <row r="200" spans="10:26">
      <c r="J200" s="542"/>
      <c r="K200" s="542"/>
      <c r="L200" s="542"/>
      <c r="M200" s="542"/>
      <c r="N200" s="542"/>
      <c r="O200" s="542"/>
      <c r="P200" s="542"/>
      <c r="Q200" s="542"/>
      <c r="R200" s="542"/>
      <c r="S200" s="542"/>
      <c r="T200" s="542"/>
      <c r="U200" s="542"/>
      <c r="V200" s="542"/>
      <c r="W200" s="542"/>
      <c r="X200" s="542"/>
      <c r="Y200" s="542"/>
      <c r="Z200" s="542"/>
    </row>
    <row r="201" spans="10:26">
      <c r="J201" s="191"/>
      <c r="K201" s="191"/>
      <c r="L201" s="191"/>
      <c r="M201" s="191"/>
      <c r="N201" s="191"/>
      <c r="O201" s="191"/>
      <c r="P201" s="191"/>
      <c r="Q201" s="191"/>
      <c r="R201" s="191"/>
      <c r="S201" s="191"/>
      <c r="T201" s="191"/>
      <c r="U201" s="191"/>
      <c r="V201" s="191"/>
      <c r="W201" s="191"/>
      <c r="X201" s="191"/>
      <c r="Y201" s="191"/>
      <c r="Z201" s="191"/>
    </row>
    <row r="202" spans="10:26">
      <c r="J202" s="191"/>
      <c r="K202" s="191"/>
      <c r="L202" s="191"/>
      <c r="M202" s="191"/>
      <c r="N202" s="191"/>
      <c r="O202" s="191"/>
      <c r="P202" s="191"/>
      <c r="Q202" s="191"/>
      <c r="R202" s="191"/>
      <c r="S202" s="191"/>
      <c r="T202" s="191"/>
      <c r="U202" s="191"/>
      <c r="V202" s="191"/>
      <c r="W202" s="191"/>
      <c r="X202" s="191"/>
      <c r="Y202" s="191"/>
      <c r="Z202" s="191"/>
    </row>
    <row r="203" spans="10:26">
      <c r="J203" s="191"/>
      <c r="K203" s="191"/>
      <c r="L203" s="191"/>
      <c r="M203" s="191"/>
      <c r="N203" s="191"/>
      <c r="O203" s="191"/>
      <c r="P203" s="191"/>
      <c r="Q203" s="191"/>
      <c r="R203" s="191"/>
      <c r="S203" s="191"/>
      <c r="T203" s="191"/>
      <c r="U203" s="191"/>
      <c r="V203" s="191"/>
      <c r="W203" s="191"/>
      <c r="X203" s="191"/>
      <c r="Y203" s="191"/>
      <c r="Z203" s="191"/>
    </row>
    <row r="204" spans="10:26">
      <c r="J204" s="191"/>
      <c r="K204" s="191"/>
      <c r="L204" s="191"/>
      <c r="M204" s="191"/>
      <c r="N204" s="191"/>
      <c r="O204" s="191"/>
      <c r="P204" s="191"/>
      <c r="Q204" s="191"/>
      <c r="R204" s="191"/>
      <c r="S204" s="191"/>
      <c r="T204" s="191"/>
      <c r="U204" s="191"/>
      <c r="V204" s="191"/>
      <c r="W204" s="191"/>
      <c r="X204" s="191"/>
      <c r="Y204" s="191"/>
      <c r="Z204" s="191"/>
    </row>
    <row r="205" spans="10:26">
      <c r="J205" s="542"/>
      <c r="K205" s="542"/>
      <c r="L205" s="542"/>
      <c r="M205" s="542"/>
      <c r="N205" s="542"/>
      <c r="O205" s="542"/>
      <c r="P205" s="542"/>
      <c r="Q205" s="542"/>
      <c r="R205" s="542"/>
      <c r="S205" s="542"/>
      <c r="T205" s="542"/>
      <c r="U205" s="542"/>
      <c r="V205" s="542"/>
      <c r="W205" s="542"/>
      <c r="X205" s="542"/>
      <c r="Y205" s="542"/>
      <c r="Z205" s="542"/>
    </row>
    <row r="206" spans="10:26">
      <c r="J206" s="191"/>
      <c r="K206" s="191"/>
      <c r="L206" s="191"/>
      <c r="M206" s="191"/>
      <c r="N206" s="191"/>
      <c r="O206" s="191"/>
      <c r="P206" s="191"/>
      <c r="Q206" s="191"/>
      <c r="R206" s="191"/>
      <c r="S206" s="191"/>
      <c r="T206" s="191"/>
      <c r="U206" s="191"/>
      <c r="V206" s="191"/>
      <c r="W206" s="191"/>
      <c r="X206" s="191"/>
      <c r="Y206" s="191"/>
      <c r="Z206" s="191"/>
    </row>
    <row r="207" spans="10:26">
      <c r="J207" s="191"/>
      <c r="K207" s="191"/>
      <c r="L207" s="191"/>
      <c r="M207" s="191"/>
      <c r="N207" s="191"/>
      <c r="O207" s="191"/>
      <c r="P207" s="191"/>
      <c r="Q207" s="191"/>
      <c r="R207" s="191"/>
      <c r="S207" s="191"/>
      <c r="T207" s="191"/>
      <c r="U207" s="191"/>
      <c r="V207" s="191"/>
      <c r="W207" s="191"/>
      <c r="X207" s="191"/>
      <c r="Y207" s="191"/>
      <c r="Z207" s="191"/>
    </row>
    <row r="208" spans="10:26">
      <c r="J208" s="191"/>
      <c r="K208" s="191"/>
      <c r="L208" s="191"/>
      <c r="M208" s="191"/>
      <c r="N208" s="191"/>
      <c r="O208" s="191"/>
      <c r="P208" s="191"/>
      <c r="Q208" s="191"/>
      <c r="R208" s="191"/>
      <c r="S208" s="191"/>
      <c r="T208" s="191"/>
      <c r="U208" s="191"/>
      <c r="V208" s="191"/>
      <c r="W208" s="191"/>
      <c r="X208" s="191"/>
      <c r="Y208" s="191"/>
      <c r="Z208" s="191"/>
    </row>
    <row r="209" spans="10:26">
      <c r="J209" s="191"/>
      <c r="K209" s="191"/>
      <c r="L209" s="191"/>
      <c r="M209" s="191"/>
      <c r="N209" s="191"/>
      <c r="O209" s="191"/>
      <c r="P209" s="191"/>
      <c r="Q209" s="191"/>
      <c r="R209" s="191"/>
      <c r="S209" s="191"/>
      <c r="T209" s="191"/>
      <c r="U209" s="191"/>
      <c r="V209" s="191"/>
      <c r="W209" s="191"/>
      <c r="X209" s="191"/>
      <c r="Y209" s="191"/>
      <c r="Z209" s="191"/>
    </row>
    <row r="210" spans="10:26">
      <c r="J210" s="542"/>
      <c r="K210" s="542"/>
      <c r="L210" s="542"/>
      <c r="M210" s="542"/>
      <c r="N210" s="542"/>
      <c r="O210" s="542"/>
      <c r="P210" s="542"/>
      <c r="Q210" s="542"/>
      <c r="R210" s="542"/>
      <c r="S210" s="542"/>
      <c r="T210" s="542"/>
      <c r="U210" s="542"/>
      <c r="V210" s="542"/>
      <c r="W210" s="542"/>
      <c r="X210" s="542"/>
      <c r="Y210" s="542"/>
      <c r="Z210" s="542"/>
    </row>
    <row r="211" spans="10:26">
      <c r="J211" s="191"/>
      <c r="K211" s="191"/>
      <c r="L211" s="191"/>
      <c r="M211" s="191"/>
      <c r="N211" s="191"/>
      <c r="O211" s="191"/>
      <c r="P211" s="191"/>
      <c r="Q211" s="191"/>
      <c r="R211" s="191"/>
      <c r="S211" s="191"/>
      <c r="T211" s="191"/>
      <c r="U211" s="191"/>
      <c r="V211" s="191"/>
      <c r="W211" s="191"/>
      <c r="X211" s="191"/>
      <c r="Y211" s="191"/>
      <c r="Z211" s="191"/>
    </row>
    <row r="212" spans="10:26">
      <c r="J212" s="191"/>
      <c r="K212" s="191"/>
      <c r="L212" s="191"/>
      <c r="M212" s="191"/>
      <c r="N212" s="191"/>
      <c r="O212" s="191"/>
      <c r="P212" s="191"/>
      <c r="Q212" s="191"/>
      <c r="R212" s="191"/>
      <c r="S212" s="191"/>
      <c r="T212" s="191"/>
      <c r="U212" s="191"/>
      <c r="V212" s="191"/>
      <c r="W212" s="191"/>
      <c r="X212" s="191"/>
      <c r="Y212" s="191"/>
      <c r="Z212" s="191"/>
    </row>
    <row r="213" spans="10:26">
      <c r="J213" s="191"/>
      <c r="K213" s="191"/>
      <c r="L213" s="191"/>
      <c r="M213" s="191"/>
      <c r="N213" s="191"/>
      <c r="O213" s="191"/>
      <c r="P213" s="191"/>
      <c r="Q213" s="191"/>
      <c r="R213" s="191"/>
      <c r="S213" s="191"/>
      <c r="T213" s="191"/>
      <c r="U213" s="191"/>
      <c r="V213" s="191"/>
      <c r="W213" s="191"/>
      <c r="X213" s="191"/>
      <c r="Y213" s="191"/>
      <c r="Z213" s="191"/>
    </row>
    <row r="214" spans="10:26">
      <c r="J214" s="191"/>
      <c r="K214" s="191"/>
      <c r="L214" s="191"/>
      <c r="M214" s="191"/>
      <c r="N214" s="191"/>
      <c r="O214" s="191"/>
      <c r="P214" s="191"/>
      <c r="Q214" s="191"/>
      <c r="R214" s="191"/>
      <c r="S214" s="191"/>
      <c r="T214" s="191"/>
      <c r="U214" s="191"/>
      <c r="V214" s="191"/>
      <c r="W214" s="191"/>
      <c r="X214" s="191"/>
      <c r="Y214" s="191"/>
      <c r="Z214" s="191"/>
    </row>
    <row r="215" spans="10:26">
      <c r="J215" s="542"/>
      <c r="K215" s="542"/>
      <c r="L215" s="542"/>
      <c r="M215" s="542"/>
      <c r="N215" s="542"/>
      <c r="O215" s="542"/>
      <c r="P215" s="542"/>
      <c r="Q215" s="542"/>
      <c r="R215" s="542"/>
      <c r="S215" s="542"/>
      <c r="T215" s="542"/>
      <c r="U215" s="542"/>
      <c r="V215" s="542"/>
      <c r="W215" s="542"/>
      <c r="X215" s="542"/>
      <c r="Y215" s="542"/>
      <c r="Z215" s="542"/>
    </row>
    <row r="216" spans="10:26">
      <c r="J216" s="191"/>
      <c r="K216" s="191"/>
      <c r="L216" s="191"/>
      <c r="M216" s="191"/>
      <c r="N216" s="191"/>
      <c r="O216" s="191"/>
      <c r="P216" s="191"/>
      <c r="Q216" s="191"/>
      <c r="R216" s="191"/>
      <c r="S216" s="191"/>
      <c r="T216" s="191"/>
      <c r="U216" s="191"/>
      <c r="V216" s="191"/>
      <c r="W216" s="191"/>
      <c r="X216" s="191"/>
      <c r="Y216" s="191"/>
      <c r="Z216" s="191"/>
    </row>
    <row r="217" spans="10:26">
      <c r="J217" s="191"/>
      <c r="K217" s="191"/>
      <c r="L217" s="191"/>
      <c r="M217" s="191"/>
      <c r="N217" s="191"/>
      <c r="O217" s="191"/>
      <c r="P217" s="191"/>
      <c r="Q217" s="191"/>
      <c r="R217" s="191"/>
      <c r="S217" s="191"/>
      <c r="T217" s="191"/>
      <c r="U217" s="191"/>
      <c r="V217" s="191"/>
      <c r="W217" s="191"/>
      <c r="X217" s="191"/>
      <c r="Y217" s="191"/>
      <c r="Z217" s="191"/>
    </row>
    <row r="218" spans="10:26">
      <c r="J218" s="191"/>
      <c r="K218" s="191"/>
      <c r="L218" s="191"/>
      <c r="M218" s="191"/>
      <c r="N218" s="191"/>
      <c r="O218" s="191"/>
      <c r="P218" s="191"/>
      <c r="Q218" s="191"/>
      <c r="R218" s="191"/>
      <c r="S218" s="191"/>
      <c r="T218" s="191"/>
      <c r="U218" s="191"/>
      <c r="V218" s="191"/>
      <c r="W218" s="191"/>
      <c r="X218" s="191"/>
      <c r="Y218" s="191"/>
      <c r="Z218" s="191"/>
    </row>
    <row r="219" spans="10:26">
      <c r="J219" s="191"/>
      <c r="K219" s="191"/>
      <c r="L219" s="191"/>
      <c r="M219" s="191"/>
      <c r="N219" s="191"/>
      <c r="O219" s="191"/>
      <c r="P219" s="191"/>
      <c r="Q219" s="191"/>
      <c r="R219" s="191"/>
      <c r="S219" s="191"/>
      <c r="T219" s="191"/>
      <c r="U219" s="191"/>
      <c r="V219" s="191"/>
      <c r="W219" s="191"/>
      <c r="X219" s="191"/>
      <c r="Y219" s="191"/>
      <c r="Z219" s="191"/>
    </row>
    <row r="220" spans="10:26">
      <c r="K220" s="542"/>
      <c r="L220" s="542"/>
      <c r="M220" s="542"/>
      <c r="N220" s="542"/>
      <c r="O220" s="542"/>
      <c r="P220" s="542"/>
      <c r="Q220" s="542"/>
      <c r="R220" s="542"/>
      <c r="S220" s="542"/>
      <c r="T220" s="542"/>
      <c r="U220" s="542"/>
      <c r="V220" s="542"/>
      <c r="W220" s="542"/>
      <c r="X220" s="542"/>
      <c r="Y220" s="542"/>
      <c r="Z220" s="542"/>
    </row>
    <row r="221" spans="10:26">
      <c r="K221" s="191"/>
      <c r="L221" s="191"/>
      <c r="M221" s="191"/>
      <c r="N221" s="191"/>
      <c r="O221" s="191"/>
      <c r="P221" s="191"/>
      <c r="Q221" s="191"/>
      <c r="R221" s="191"/>
      <c r="S221" s="191"/>
      <c r="T221" s="191"/>
      <c r="U221" s="191"/>
      <c r="V221" s="191"/>
      <c r="W221" s="191"/>
      <c r="X221" s="191"/>
      <c r="Y221" s="191"/>
      <c r="Z221" s="191"/>
    </row>
    <row r="222" spans="10:26">
      <c r="K222" s="191"/>
      <c r="L222" s="191"/>
      <c r="M222" s="191"/>
      <c r="N222" s="191"/>
      <c r="O222" s="191"/>
      <c r="P222" s="191"/>
      <c r="Q222" s="191"/>
      <c r="R222" s="191"/>
      <c r="S222" s="191"/>
      <c r="T222" s="191"/>
      <c r="U222" s="191"/>
      <c r="V222" s="191"/>
      <c r="W222" s="191"/>
      <c r="X222" s="191"/>
      <c r="Y222" s="191"/>
      <c r="Z222" s="191"/>
    </row>
    <row r="223" spans="10:26">
      <c r="K223" s="191"/>
      <c r="L223" s="191"/>
      <c r="M223" s="191"/>
      <c r="N223" s="191"/>
      <c r="O223" s="191"/>
      <c r="P223" s="191"/>
      <c r="Q223" s="191"/>
      <c r="R223" s="191"/>
      <c r="S223" s="191"/>
      <c r="T223" s="191"/>
      <c r="U223" s="191"/>
      <c r="V223" s="191"/>
      <c r="W223" s="191"/>
      <c r="X223" s="191"/>
      <c r="Y223" s="191"/>
      <c r="Z223" s="191"/>
    </row>
    <row r="224" spans="10:26">
      <c r="K224" s="191"/>
      <c r="L224" s="191"/>
      <c r="M224" s="191"/>
      <c r="N224" s="191"/>
      <c r="O224" s="191"/>
      <c r="P224" s="191"/>
      <c r="Q224" s="191"/>
      <c r="R224" s="191"/>
      <c r="S224" s="191"/>
      <c r="T224" s="191"/>
      <c r="U224" s="191"/>
      <c r="V224" s="191"/>
      <c r="W224" s="191"/>
      <c r="X224" s="191"/>
      <c r="Y224" s="191"/>
      <c r="Z224" s="191"/>
    </row>
  </sheetData>
  <sortState ref="K5:Y36">
    <sortCondition descending="1" ref="W5:W36"/>
  </sortState>
  <mergeCells count="2">
    <mergeCell ref="A1:H1"/>
    <mergeCell ref="A2:H2"/>
  </mergeCells>
  <printOptions horizontalCentered="1"/>
  <pageMargins left="0.39370078740157483" right="0.39370078740157483" top="0.23622047244094491" bottom="0.23622047244094491" header="0.31496062992125984" footer="0.31496062992125984"/>
  <pageSetup scale="40" orientation="landscape" r:id="rId1"/>
  <drawing r:id="rId2"/>
  <tableParts count="1">
    <tablePart r:id="rId3"/>
  </tablePart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1">
    <tabColor rgb="FF66FF33"/>
    <pageSetUpPr fitToPage="1"/>
  </sheetPr>
  <dimension ref="A1:O32"/>
  <sheetViews>
    <sheetView showGridLines="0" view="pageBreakPreview" topLeftCell="A16" zoomScale="85" zoomScaleNormal="100" zoomScaleSheetLayoutView="85" workbookViewId="0">
      <selection activeCell="A4" sqref="A4:F21"/>
    </sheetView>
  </sheetViews>
  <sheetFormatPr baseColWidth="10" defaultColWidth="11.42578125" defaultRowHeight="14.25"/>
  <cols>
    <col min="1" max="1" width="21.7109375" style="737" customWidth="1"/>
    <col min="2" max="2" width="14.140625" style="737" customWidth="1"/>
    <col min="3" max="3" width="16.5703125" style="737" customWidth="1"/>
    <col min="4" max="4" width="14.5703125" style="737" customWidth="1"/>
    <col min="5" max="6" width="17.28515625" style="737" customWidth="1"/>
    <col min="7" max="7" width="41.140625" style="737" customWidth="1"/>
    <col min="8" max="8" width="29" style="737" customWidth="1"/>
    <col min="9" max="9" width="25.42578125" style="737" customWidth="1"/>
    <col min="10" max="13" width="11.42578125" style="737"/>
    <col min="14" max="15" width="13.5703125" style="737" customWidth="1"/>
    <col min="16" max="16384" width="11.42578125" style="737"/>
  </cols>
  <sheetData>
    <row r="1" spans="1:15" s="1794" customFormat="1" ht="60.75" customHeight="1">
      <c r="A1" s="2242" t="s">
        <v>774</v>
      </c>
      <c r="B1" s="2242"/>
      <c r="C1" s="2242"/>
      <c r="D1" s="2242"/>
      <c r="E1" s="2242"/>
      <c r="F1" s="2242"/>
      <c r="G1" s="2242"/>
      <c r="H1" s="2242"/>
      <c r="I1" s="2242"/>
    </row>
    <row r="2" spans="1:15" s="1794" customFormat="1" ht="20.25" customHeight="1">
      <c r="A2" s="2243" t="str">
        <f>+'Resumen EEp'!O2</f>
        <v>Período:  Diciembre 2007 - Noviembre 2022</v>
      </c>
      <c r="B2" s="2243"/>
      <c r="C2" s="2243"/>
      <c r="D2" s="2243"/>
      <c r="E2" s="2243"/>
      <c r="F2" s="2243"/>
      <c r="G2" s="2243"/>
      <c r="H2" s="2243"/>
      <c r="I2" s="2243"/>
    </row>
    <row r="3" spans="1:15" s="760" customFormat="1" ht="9" customHeight="1"/>
    <row r="4" spans="1:15" s="712" customFormat="1" ht="32.25" customHeight="1">
      <c r="A4" s="1916" t="s">
        <v>0</v>
      </c>
      <c r="B4" s="1917" t="s">
        <v>178</v>
      </c>
      <c r="C4" s="1917" t="s">
        <v>177</v>
      </c>
      <c r="D4" s="1918" t="s">
        <v>88</v>
      </c>
      <c r="E4" s="1917" t="s">
        <v>176</v>
      </c>
      <c r="F4" s="1917" t="s">
        <v>175</v>
      </c>
      <c r="M4" s="655" t="s">
        <v>869</v>
      </c>
      <c r="N4" s="1147" t="s">
        <v>817</v>
      </c>
      <c r="O4" s="1147" t="s">
        <v>818</v>
      </c>
    </row>
    <row r="5" spans="1:15" s="712" customFormat="1" ht="15.75">
      <c r="A5" s="1132" t="s">
        <v>110</v>
      </c>
      <c r="B5" s="1133">
        <v>445</v>
      </c>
      <c r="C5" s="1133">
        <v>8099</v>
      </c>
      <c r="D5" s="1134">
        <f t="shared" ref="D5:D18" si="0">SUM(B5:C5)</f>
        <v>8544</v>
      </c>
      <c r="E5" s="1135">
        <f t="shared" ref="E5:E18" si="1">B5/D5</f>
        <v>5.2083333333333336E-2</v>
      </c>
      <c r="F5" s="1135">
        <f t="shared" ref="F5:F18" si="2">C5/D5</f>
        <v>0.94791666666666663</v>
      </c>
      <c r="M5" s="655" t="s">
        <v>812</v>
      </c>
      <c r="N5" s="1148">
        <v>2614</v>
      </c>
      <c r="O5" s="1148">
        <v>1668</v>
      </c>
    </row>
    <row r="6" spans="1:15" s="712" customFormat="1" ht="15.75">
      <c r="A6" s="1132" t="s">
        <v>143</v>
      </c>
      <c r="B6" s="1133">
        <v>660</v>
      </c>
      <c r="C6" s="1133">
        <v>10317</v>
      </c>
      <c r="D6" s="1134">
        <f t="shared" si="0"/>
        <v>10977</v>
      </c>
      <c r="E6" s="1135">
        <f t="shared" si="1"/>
        <v>6.0125717409128178E-2</v>
      </c>
      <c r="F6" s="1135">
        <f t="shared" si="2"/>
        <v>0.9398742825908718</v>
      </c>
      <c r="G6" s="1136"/>
      <c r="H6" s="1136"/>
      <c r="M6" s="655" t="s">
        <v>813</v>
      </c>
      <c r="N6" s="1148">
        <v>2998</v>
      </c>
      <c r="O6" s="1148">
        <v>1920</v>
      </c>
    </row>
    <row r="7" spans="1:15" s="712" customFormat="1" ht="15.75">
      <c r="A7" s="1132" t="s">
        <v>144</v>
      </c>
      <c r="B7" s="1133">
        <v>986</v>
      </c>
      <c r="C7" s="1133">
        <v>13697</v>
      </c>
      <c r="D7" s="1134">
        <f t="shared" si="0"/>
        <v>14683</v>
      </c>
      <c r="E7" s="1135">
        <f t="shared" si="1"/>
        <v>6.7152489273309274E-2</v>
      </c>
      <c r="F7" s="1135">
        <f t="shared" si="2"/>
        <v>0.9328475107266907</v>
      </c>
      <c r="M7" s="655" t="s">
        <v>814</v>
      </c>
      <c r="N7" s="1148">
        <v>3436</v>
      </c>
      <c r="O7" s="1148">
        <v>1237</v>
      </c>
    </row>
    <row r="8" spans="1:15" s="712" customFormat="1" ht="15.75">
      <c r="A8" s="1132" t="s">
        <v>123</v>
      </c>
      <c r="B8" s="1133">
        <v>1477</v>
      </c>
      <c r="C8" s="1133">
        <v>15979</v>
      </c>
      <c r="D8" s="1134">
        <f t="shared" si="0"/>
        <v>17456</v>
      </c>
      <c r="E8" s="1135">
        <f t="shared" si="1"/>
        <v>8.4612740604949582E-2</v>
      </c>
      <c r="F8" s="1135">
        <f t="shared" si="2"/>
        <v>0.91538725939505039</v>
      </c>
      <c r="M8" s="655" t="s">
        <v>815</v>
      </c>
      <c r="N8" s="1148">
        <v>2882</v>
      </c>
      <c r="O8" s="1148">
        <v>779</v>
      </c>
    </row>
    <row r="9" spans="1:15" s="712" customFormat="1" ht="15.75">
      <c r="A9" s="1132">
        <v>2011</v>
      </c>
      <c r="B9" s="1133">
        <v>2094</v>
      </c>
      <c r="C9" s="1133">
        <v>20503</v>
      </c>
      <c r="D9" s="1134">
        <f t="shared" si="0"/>
        <v>22597</v>
      </c>
      <c r="E9" s="1135">
        <f t="shared" si="1"/>
        <v>9.2667168208169226E-2</v>
      </c>
      <c r="F9" s="1135">
        <f t="shared" si="2"/>
        <v>0.90733283179183077</v>
      </c>
      <c r="M9" s="655" t="s">
        <v>868</v>
      </c>
      <c r="N9" s="1148">
        <v>3214</v>
      </c>
      <c r="O9" s="1148">
        <v>835</v>
      </c>
    </row>
    <row r="10" spans="1:15" s="712" customFormat="1" ht="15.75">
      <c r="A10" s="1132" t="s">
        <v>201</v>
      </c>
      <c r="B10" s="1133">
        <v>3858</v>
      </c>
      <c r="C10" s="1133">
        <v>22830</v>
      </c>
      <c r="D10" s="1134">
        <f t="shared" si="0"/>
        <v>26688</v>
      </c>
      <c r="E10" s="1135">
        <f t="shared" si="1"/>
        <v>0.1445593525179856</v>
      </c>
      <c r="F10" s="1135">
        <f t="shared" si="2"/>
        <v>0.85544064748201443</v>
      </c>
      <c r="M10" s="655" t="s">
        <v>879</v>
      </c>
      <c r="N10" s="1148">
        <v>3292</v>
      </c>
      <c r="O10" s="1148">
        <v>950</v>
      </c>
    </row>
    <row r="11" spans="1:15" s="712" customFormat="1" ht="15.75">
      <c r="A11" s="1132" t="s">
        <v>226</v>
      </c>
      <c r="B11" s="1133">
        <v>4451</v>
      </c>
      <c r="C11" s="1133">
        <v>24184</v>
      </c>
      <c r="D11" s="1134">
        <f t="shared" si="0"/>
        <v>28635</v>
      </c>
      <c r="E11" s="1135">
        <f t="shared" si="1"/>
        <v>0.15543914789593155</v>
      </c>
      <c r="F11" s="1135">
        <f t="shared" si="2"/>
        <v>0.84456085210406839</v>
      </c>
      <c r="M11" s="655" t="s">
        <v>880</v>
      </c>
      <c r="N11" s="1148">
        <v>3047</v>
      </c>
      <c r="O11" s="1148">
        <v>791</v>
      </c>
    </row>
    <row r="12" spans="1:15" s="712" customFormat="1" ht="15.75">
      <c r="A12" s="1132" t="s">
        <v>230</v>
      </c>
      <c r="B12" s="1133">
        <v>5112</v>
      </c>
      <c r="C12" s="1133">
        <v>25920</v>
      </c>
      <c r="D12" s="1134">
        <f t="shared" si="0"/>
        <v>31032</v>
      </c>
      <c r="E12" s="1135">
        <f t="shared" si="1"/>
        <v>0.16473317865429235</v>
      </c>
      <c r="F12" s="1135">
        <f t="shared" si="2"/>
        <v>0.83526682134570762</v>
      </c>
      <c r="M12" s="655" t="s">
        <v>881</v>
      </c>
      <c r="N12" s="1148">
        <v>3476</v>
      </c>
      <c r="O12" s="1148">
        <v>723</v>
      </c>
    </row>
    <row r="13" spans="1:15" s="712" customFormat="1" ht="15.75">
      <c r="A13" s="1132" t="s">
        <v>399</v>
      </c>
      <c r="B13" s="1133">
        <v>5396</v>
      </c>
      <c r="C13" s="1133">
        <v>29153</v>
      </c>
      <c r="D13" s="1134">
        <f t="shared" si="0"/>
        <v>34549</v>
      </c>
      <c r="E13" s="1135">
        <f t="shared" si="1"/>
        <v>0.15618397059249181</v>
      </c>
      <c r="F13" s="1135">
        <f t="shared" si="2"/>
        <v>0.84381602940750822</v>
      </c>
      <c r="M13" s="655" t="s">
        <v>953</v>
      </c>
      <c r="N13" s="1148">
        <v>3151</v>
      </c>
      <c r="O13" s="1148">
        <v>667</v>
      </c>
    </row>
    <row r="14" spans="1:15" s="712" customFormat="1" ht="15.75">
      <c r="A14" s="1132" t="s">
        <v>430</v>
      </c>
      <c r="B14" s="1133">
        <v>6565</v>
      </c>
      <c r="C14" s="1133">
        <v>32291</v>
      </c>
      <c r="D14" s="1134">
        <f t="shared" si="0"/>
        <v>38856</v>
      </c>
      <c r="E14" s="1135">
        <f t="shared" si="1"/>
        <v>0.16895717521103562</v>
      </c>
      <c r="F14" s="1135">
        <f t="shared" si="2"/>
        <v>0.83104282478896441</v>
      </c>
      <c r="M14" s="655" t="s">
        <v>954</v>
      </c>
      <c r="N14" s="1148">
        <v>3244</v>
      </c>
      <c r="O14" s="1148">
        <v>879</v>
      </c>
    </row>
    <row r="15" spans="1:15" s="712" customFormat="1" ht="15.75">
      <c r="A15" s="1132" t="s">
        <v>441</v>
      </c>
      <c r="B15" s="1133">
        <v>8616</v>
      </c>
      <c r="C15" s="1133">
        <v>32873</v>
      </c>
      <c r="D15" s="1134">
        <f t="shared" si="0"/>
        <v>41489</v>
      </c>
      <c r="E15" s="1135">
        <f t="shared" si="1"/>
        <v>0.20766950275976764</v>
      </c>
      <c r="F15" s="1135">
        <f t="shared" si="2"/>
        <v>0.7923304972402323</v>
      </c>
      <c r="I15" s="737"/>
      <c r="M15" s="655" t="s">
        <v>955</v>
      </c>
      <c r="N15" s="1148">
        <v>3263</v>
      </c>
      <c r="O15" s="1148">
        <v>921</v>
      </c>
    </row>
    <row r="16" spans="1:15" s="712" customFormat="1" ht="15.75">
      <c r="A16" s="1137" t="s">
        <v>464</v>
      </c>
      <c r="B16" s="1138">
        <v>10106</v>
      </c>
      <c r="C16" s="1138">
        <v>35364</v>
      </c>
      <c r="D16" s="1139">
        <f t="shared" si="0"/>
        <v>45470</v>
      </c>
      <c r="E16" s="1140">
        <f t="shared" si="1"/>
        <v>0.22225643281284363</v>
      </c>
      <c r="F16" s="1140">
        <f t="shared" si="2"/>
        <v>0.77774356718715631</v>
      </c>
      <c r="I16" s="737"/>
      <c r="M16" s="655" t="s">
        <v>956</v>
      </c>
      <c r="N16" s="1148">
        <v>2832</v>
      </c>
      <c r="O16" s="1148">
        <v>776</v>
      </c>
    </row>
    <row r="17" spans="1:15" s="712" customFormat="1" ht="15.75">
      <c r="A17" s="1137" t="s">
        <v>491</v>
      </c>
      <c r="B17" s="1138">
        <v>10920</v>
      </c>
      <c r="C17" s="1138">
        <v>38228</v>
      </c>
      <c r="D17" s="1139">
        <f t="shared" si="0"/>
        <v>49148</v>
      </c>
      <c r="E17" s="1140">
        <f t="shared" si="1"/>
        <v>0.22218605029706193</v>
      </c>
      <c r="F17" s="1140">
        <f t="shared" si="2"/>
        <v>0.77781394970293805</v>
      </c>
      <c r="I17" s="737"/>
      <c r="M17" s="655" t="s">
        <v>1</v>
      </c>
      <c r="N17" s="1148">
        <v>37449</v>
      </c>
      <c r="O17" s="1148">
        <v>12146</v>
      </c>
    </row>
    <row r="18" spans="1:15" s="712" customFormat="1" ht="15.75">
      <c r="A18" s="1141">
        <v>2020</v>
      </c>
      <c r="B18" s="1138">
        <v>11630</v>
      </c>
      <c r="C18" s="1138">
        <v>28515</v>
      </c>
      <c r="D18" s="1139">
        <f t="shared" si="0"/>
        <v>40145</v>
      </c>
      <c r="E18" s="1140">
        <f t="shared" si="1"/>
        <v>0.28969983808693484</v>
      </c>
      <c r="F18" s="1140">
        <f t="shared" si="2"/>
        <v>0.71030016191306511</v>
      </c>
      <c r="I18" s="737"/>
    </row>
    <row r="19" spans="1:15" s="712" customFormat="1" ht="15.75">
      <c r="A19" s="1141">
        <v>2021</v>
      </c>
      <c r="B19" s="1138">
        <v>14102</v>
      </c>
      <c r="C19" s="1138">
        <v>33348</v>
      </c>
      <c r="D19" s="1139">
        <f>SUM(B19:C19)</f>
        <v>47450</v>
      </c>
      <c r="E19" s="1140">
        <f>B19/D19</f>
        <v>0.29719704952581666</v>
      </c>
      <c r="F19" s="1140">
        <f>C19/D19</f>
        <v>0.7028029504741834</v>
      </c>
      <c r="I19" s="737"/>
    </row>
    <row r="20" spans="1:15" s="712" customFormat="1" ht="15.75">
      <c r="A20" s="1141" t="str">
        <f>+'Resumen EEp'!O6</f>
        <v>Ene - Nov. 2022</v>
      </c>
      <c r="B20" s="1138">
        <v>11370</v>
      </c>
      <c r="C20" s="1138">
        <v>34617</v>
      </c>
      <c r="D20" s="1139">
        <f>SUM(B20:C20)</f>
        <v>45987</v>
      </c>
      <c r="E20" s="1140">
        <f>B20/D20</f>
        <v>0.24724378628742905</v>
      </c>
      <c r="F20" s="1140">
        <f>C20/D20</f>
        <v>0.75275621371257095</v>
      </c>
      <c r="I20" s="737"/>
    </row>
    <row r="21" spans="1:15" s="712" customFormat="1" ht="18.75" customHeight="1">
      <c r="A21" s="1919" t="s">
        <v>1</v>
      </c>
      <c r="B21" s="1920">
        <f>SUM(B5:B20)</f>
        <v>97788</v>
      </c>
      <c r="C21" s="1920">
        <f>SUM(C5:C20)</f>
        <v>405918</v>
      </c>
      <c r="D21" s="1921">
        <f>SUM(D5:D20)</f>
        <v>503706</v>
      </c>
      <c r="E21" s="1922">
        <f>AVERAGE(E5:E20)</f>
        <v>0.16454793334190501</v>
      </c>
      <c r="F21" s="1922">
        <f>AVERAGE(F5:F20)</f>
        <v>0.83545206665809502</v>
      </c>
    </row>
    <row r="22" spans="1:15" s="712" customFormat="1"/>
    <row r="23" spans="1:15" s="712" customFormat="1">
      <c r="J23" s="712">
        <f>+D21-'V.4.4.NA.Cant. accid x Prov'!F37</f>
        <v>0</v>
      </c>
    </row>
    <row r="24" spans="1:15" s="712" customFormat="1"/>
    <row r="25" spans="1:15" s="712" customFormat="1"/>
    <row r="26" spans="1:15" s="712" customFormat="1"/>
    <row r="27" spans="1:15" s="712" customFormat="1">
      <c r="J27" s="737"/>
    </row>
    <row r="28" spans="1:15" s="712" customFormat="1">
      <c r="J28" s="737"/>
    </row>
    <row r="29" spans="1:15">
      <c r="A29" s="712"/>
      <c r="B29" s="712"/>
      <c r="C29" s="712"/>
      <c r="D29" s="712"/>
      <c r="E29" s="712"/>
      <c r="F29" s="712"/>
    </row>
    <row r="30" spans="1:15">
      <c r="A30" s="712"/>
      <c r="B30" s="712"/>
      <c r="C30" s="712"/>
      <c r="D30" s="712"/>
      <c r="E30" s="712"/>
      <c r="F30" s="712"/>
      <c r="I30" s="746"/>
    </row>
    <row r="31" spans="1:15">
      <c r="A31" s="712"/>
      <c r="B31" s="712"/>
      <c r="C31" s="712"/>
      <c r="D31" s="712"/>
      <c r="E31" s="712"/>
      <c r="F31" s="712"/>
    </row>
    <row r="32" spans="1:15">
      <c r="A32" s="712"/>
      <c r="B32" s="712"/>
      <c r="C32" s="712"/>
      <c r="D32" s="712"/>
      <c r="E32" s="712"/>
      <c r="F32" s="712"/>
    </row>
  </sheetData>
  <mergeCells count="2">
    <mergeCell ref="A1:I1"/>
    <mergeCell ref="A2:I2"/>
  </mergeCells>
  <printOptions horizontalCentered="1"/>
  <pageMargins left="0.39370078740157483" right="0.39370078740157483" top="0.23622047244094491" bottom="0.23622047244094491" header="0.31496062992125984" footer="0.31496062992125984"/>
  <pageSetup scale="66" orientation="landscape" r:id="rId1"/>
  <drawing r:id="rId2"/>
  <tableParts count="1">
    <tablePart r:id="rId3"/>
  </tablePart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2">
    <tabColor rgb="FF66FF33"/>
    <pageSetUpPr fitToPage="1"/>
  </sheetPr>
  <dimension ref="A1:Q56"/>
  <sheetViews>
    <sheetView showGridLines="0" view="pageBreakPreview" topLeftCell="A13" zoomScale="85" zoomScaleNormal="100" zoomScaleSheetLayoutView="85" workbookViewId="0">
      <selection activeCell="A4" sqref="A4:F21"/>
    </sheetView>
  </sheetViews>
  <sheetFormatPr baseColWidth="10" defaultColWidth="11.42578125" defaultRowHeight="14.25"/>
  <cols>
    <col min="1" max="1" width="18.140625" style="737" customWidth="1"/>
    <col min="2" max="2" width="16.7109375" style="737" customWidth="1"/>
    <col min="3" max="3" width="20.28515625" style="737" customWidth="1"/>
    <col min="4" max="4" width="19.5703125" style="737" customWidth="1"/>
    <col min="5" max="5" width="17.7109375" style="737" customWidth="1"/>
    <col min="6" max="6" width="17.28515625" style="737" customWidth="1"/>
    <col min="7" max="8" width="21.85546875" style="737" customWidth="1"/>
    <col min="9" max="9" width="22.5703125" style="737" customWidth="1"/>
    <col min="10" max="10" width="3.42578125" style="737" customWidth="1"/>
    <col min="11" max="16384" width="11.42578125" style="737"/>
  </cols>
  <sheetData>
    <row r="1" spans="1:15" s="1914" customFormat="1" ht="60" customHeight="1">
      <c r="A1" s="2244" t="s">
        <v>775</v>
      </c>
      <c r="B1" s="2244"/>
      <c r="C1" s="2244"/>
      <c r="D1" s="2244"/>
      <c r="E1" s="2244"/>
      <c r="F1" s="2244"/>
      <c r="G1" s="2244"/>
      <c r="H1" s="2244"/>
      <c r="I1" s="2244"/>
    </row>
    <row r="2" spans="1:15" s="1794" customFormat="1" ht="16.5" customHeight="1">
      <c r="A2" s="2244" t="str">
        <f>+'Resumen EEp'!O2</f>
        <v>Período:  Diciembre 2007 - Noviembre 2022</v>
      </c>
      <c r="B2" s="2244"/>
      <c r="C2" s="2244"/>
      <c r="D2" s="2244"/>
      <c r="E2" s="2244"/>
      <c r="F2" s="2244"/>
      <c r="G2" s="2244"/>
      <c r="H2" s="2244"/>
      <c r="I2" s="2244"/>
    </row>
    <row r="3" spans="1:15" s="760" customFormat="1" ht="10.5" customHeight="1">
      <c r="A3" s="1494"/>
      <c r="B3" s="1494"/>
      <c r="C3" s="1494"/>
      <c r="D3" s="1494"/>
      <c r="E3" s="1494"/>
      <c r="F3" s="1494"/>
      <c r="G3" s="884"/>
      <c r="H3" s="884"/>
      <c r="I3" s="884"/>
      <c r="K3" s="737"/>
    </row>
    <row r="4" spans="1:15" s="884" customFormat="1" ht="27" customHeight="1">
      <c r="A4" s="1923" t="s">
        <v>153</v>
      </c>
      <c r="B4" s="1616" t="s">
        <v>15</v>
      </c>
      <c r="C4" s="1616" t="s">
        <v>14</v>
      </c>
      <c r="D4" s="1924" t="s">
        <v>87</v>
      </c>
      <c r="E4" s="1616" t="s">
        <v>142</v>
      </c>
      <c r="F4" s="1616" t="s">
        <v>141</v>
      </c>
      <c r="J4" s="712"/>
      <c r="K4" s="712"/>
    </row>
    <row r="5" spans="1:15" s="712" customFormat="1" ht="15">
      <c r="A5" s="1143">
        <v>2007</v>
      </c>
      <c r="B5" s="1144">
        <v>1468</v>
      </c>
      <c r="C5" s="1144">
        <v>7076</v>
      </c>
      <c r="D5" s="1145">
        <f>B5+C5</f>
        <v>8544</v>
      </c>
      <c r="E5" s="1146">
        <f>B5/D5</f>
        <v>0.17181647940074907</v>
      </c>
      <c r="F5" s="1146">
        <f>C5/D5</f>
        <v>0.82818352059925093</v>
      </c>
      <c r="K5" s="737"/>
    </row>
    <row r="6" spans="1:15" s="712" customFormat="1" ht="15">
      <c r="A6" s="1143">
        <v>2008</v>
      </c>
      <c r="B6" s="1144">
        <v>2080</v>
      </c>
      <c r="C6" s="1144">
        <v>8897</v>
      </c>
      <c r="D6" s="1145">
        <f>B6+C6</f>
        <v>10977</v>
      </c>
      <c r="E6" s="1146">
        <f>B6/D6</f>
        <v>0.18948710941058577</v>
      </c>
      <c r="F6" s="1146">
        <f>C6/D6</f>
        <v>0.81051289058941423</v>
      </c>
    </row>
    <row r="7" spans="1:15" s="712" customFormat="1" ht="15">
      <c r="A7" s="1143">
        <v>2009</v>
      </c>
      <c r="B7" s="1144">
        <v>3076</v>
      </c>
      <c r="C7" s="1144">
        <v>11607</v>
      </c>
      <c r="D7" s="1145">
        <f>B7+C7</f>
        <v>14683</v>
      </c>
      <c r="E7" s="1146">
        <f t="shared" ref="E7:E21" si="0">B7/D7</f>
        <v>0.20949397262139891</v>
      </c>
      <c r="F7" s="1146">
        <f t="shared" ref="F7:F21" si="1">C7/D7</f>
        <v>0.79050602737860109</v>
      </c>
      <c r="K7" s="737"/>
    </row>
    <row r="8" spans="1:15" s="712" customFormat="1" ht="15">
      <c r="A8" s="1143">
        <v>2010</v>
      </c>
      <c r="B8" s="1144">
        <v>3940</v>
      </c>
      <c r="C8" s="1144">
        <v>13516</v>
      </c>
      <c r="D8" s="1145">
        <f>B8+C8</f>
        <v>17456</v>
      </c>
      <c r="E8" s="1146">
        <f t="shared" si="0"/>
        <v>0.22571035747021082</v>
      </c>
      <c r="F8" s="1146">
        <f t="shared" si="1"/>
        <v>0.77428964252978916</v>
      </c>
      <c r="G8" s="712" t="s">
        <v>6</v>
      </c>
    </row>
    <row r="9" spans="1:15" s="712" customFormat="1" ht="15">
      <c r="A9" s="1143">
        <v>2011</v>
      </c>
      <c r="B9" s="1144">
        <v>5648</v>
      </c>
      <c r="C9" s="1144">
        <v>16949</v>
      </c>
      <c r="D9" s="1145">
        <f>B9+C9</f>
        <v>22597</v>
      </c>
      <c r="E9" s="1146">
        <f t="shared" si="0"/>
        <v>0.24994468292251185</v>
      </c>
      <c r="F9" s="1146">
        <f t="shared" si="1"/>
        <v>0.75005531707748818</v>
      </c>
    </row>
    <row r="10" spans="1:15" s="712" customFormat="1" ht="15.75">
      <c r="A10" s="1143">
        <v>2012</v>
      </c>
      <c r="B10" s="1144">
        <v>7023</v>
      </c>
      <c r="C10" s="1144">
        <v>19665</v>
      </c>
      <c r="D10" s="1145">
        <f t="shared" ref="D10:D13" si="2">B10+C10</f>
        <v>26688</v>
      </c>
      <c r="E10" s="1146">
        <f t="shared" si="0"/>
        <v>0.26315197841726617</v>
      </c>
      <c r="F10" s="1146">
        <f t="shared" si="1"/>
        <v>0.73684802158273377</v>
      </c>
      <c r="M10" s="1149" t="s">
        <v>819</v>
      </c>
      <c r="N10" s="1150" t="s">
        <v>14</v>
      </c>
      <c r="O10" s="1150" t="s">
        <v>15</v>
      </c>
    </row>
    <row r="11" spans="1:15" s="712" customFormat="1" ht="15.75">
      <c r="A11" s="1143">
        <v>2013</v>
      </c>
      <c r="B11" s="1144">
        <v>7836</v>
      </c>
      <c r="C11" s="1144">
        <v>20799</v>
      </c>
      <c r="D11" s="1145">
        <f t="shared" si="2"/>
        <v>28635</v>
      </c>
      <c r="E11" s="1146">
        <f t="shared" si="0"/>
        <v>0.27365112624410687</v>
      </c>
      <c r="F11" s="1146">
        <f t="shared" si="1"/>
        <v>0.72634887375589319</v>
      </c>
      <c r="M11" s="1149" t="s">
        <v>812</v>
      </c>
      <c r="N11" s="1150">
        <v>2084</v>
      </c>
      <c r="O11" s="1150">
        <v>2198</v>
      </c>
    </row>
    <row r="12" spans="1:15" s="712" customFormat="1" ht="15.75">
      <c r="A12" s="1143">
        <v>2014</v>
      </c>
      <c r="B12" s="1144">
        <v>8866</v>
      </c>
      <c r="C12" s="1144">
        <v>22166</v>
      </c>
      <c r="D12" s="1145">
        <f t="shared" si="2"/>
        <v>31032</v>
      </c>
      <c r="E12" s="1146">
        <f t="shared" si="0"/>
        <v>0.28570507862851252</v>
      </c>
      <c r="F12" s="1146">
        <f t="shared" si="1"/>
        <v>0.71429492137148753</v>
      </c>
      <c r="M12" s="1149" t="s">
        <v>813</v>
      </c>
      <c r="N12" s="1150">
        <v>2462</v>
      </c>
      <c r="O12" s="1150">
        <v>2456</v>
      </c>
    </row>
    <row r="13" spans="1:15" s="712" customFormat="1" ht="15.75">
      <c r="A13" s="1143">
        <v>2015</v>
      </c>
      <c r="B13" s="1144">
        <v>10124</v>
      </c>
      <c r="C13" s="1144">
        <v>24425</v>
      </c>
      <c r="D13" s="1145">
        <f t="shared" si="2"/>
        <v>34549</v>
      </c>
      <c r="E13" s="1146">
        <f t="shared" si="0"/>
        <v>0.29303308344669887</v>
      </c>
      <c r="F13" s="1146">
        <f t="shared" si="1"/>
        <v>0.70696691655330113</v>
      </c>
      <c r="M13" s="1149" t="s">
        <v>814</v>
      </c>
      <c r="N13" s="1150">
        <v>2785</v>
      </c>
      <c r="O13" s="1150">
        <v>1888</v>
      </c>
    </row>
    <row r="14" spans="1:15" s="712" customFormat="1" ht="15.75">
      <c r="A14" s="1143">
        <v>2016</v>
      </c>
      <c r="B14" s="1144">
        <v>12141</v>
      </c>
      <c r="C14" s="1144">
        <v>26715</v>
      </c>
      <c r="D14" s="1145">
        <f>B14+C14</f>
        <v>38856</v>
      </c>
      <c r="E14" s="1146">
        <f t="shared" si="0"/>
        <v>0.31246139592340949</v>
      </c>
      <c r="F14" s="1146">
        <f t="shared" si="1"/>
        <v>0.68753860407659051</v>
      </c>
      <c r="M14" s="1149" t="s">
        <v>815</v>
      </c>
      <c r="N14" s="1150">
        <v>2287</v>
      </c>
      <c r="O14" s="1150">
        <v>1374</v>
      </c>
    </row>
    <row r="15" spans="1:15" s="712" customFormat="1" ht="15.75">
      <c r="A15" s="1143">
        <v>2017</v>
      </c>
      <c r="B15" s="1144">
        <v>12445</v>
      </c>
      <c r="C15" s="1144">
        <v>29044</v>
      </c>
      <c r="D15" s="1145">
        <f t="shared" ref="D15:D20" si="3">B15+C15</f>
        <v>41489</v>
      </c>
      <c r="E15" s="1146">
        <f t="shared" si="0"/>
        <v>0.29995902528381019</v>
      </c>
      <c r="F15" s="1146">
        <f t="shared" si="1"/>
        <v>0.70004097471618987</v>
      </c>
      <c r="M15" s="1149" t="s">
        <v>868</v>
      </c>
      <c r="N15" s="1150">
        <v>2589</v>
      </c>
      <c r="O15" s="1150">
        <v>1460</v>
      </c>
    </row>
    <row r="16" spans="1:15" s="712" customFormat="1" ht="15.75">
      <c r="A16" s="1143">
        <v>2018</v>
      </c>
      <c r="B16" s="1144">
        <v>14726</v>
      </c>
      <c r="C16" s="1144">
        <v>30744</v>
      </c>
      <c r="D16" s="1145">
        <f t="shared" si="3"/>
        <v>45470</v>
      </c>
      <c r="E16" s="1146">
        <f t="shared" si="0"/>
        <v>0.32386188695843415</v>
      </c>
      <c r="F16" s="1146">
        <f t="shared" si="1"/>
        <v>0.6761381130415659</v>
      </c>
      <c r="I16" s="712" t="s">
        <v>6</v>
      </c>
      <c r="M16" s="1149" t="s">
        <v>879</v>
      </c>
      <c r="N16" s="1150">
        <v>2560</v>
      </c>
      <c r="O16" s="1150">
        <v>1682</v>
      </c>
    </row>
    <row r="17" spans="1:15" s="712" customFormat="1" ht="15.75">
      <c r="A17" s="1143">
        <v>2019</v>
      </c>
      <c r="B17" s="1144">
        <v>16910</v>
      </c>
      <c r="C17" s="1144">
        <v>32238</v>
      </c>
      <c r="D17" s="1145">
        <f t="shared" si="3"/>
        <v>49148</v>
      </c>
      <c r="E17" s="1146">
        <f t="shared" si="0"/>
        <v>0.34406283063400339</v>
      </c>
      <c r="F17" s="1146">
        <f t="shared" si="1"/>
        <v>0.65593716936599655</v>
      </c>
      <c r="M17" s="1149" t="s">
        <v>880</v>
      </c>
      <c r="N17" s="1150">
        <v>2360</v>
      </c>
      <c r="O17" s="1150">
        <v>1478</v>
      </c>
    </row>
    <row r="18" spans="1:15" s="712" customFormat="1" ht="15.75">
      <c r="A18" s="1143">
        <v>2020</v>
      </c>
      <c r="B18" s="1144">
        <v>15467</v>
      </c>
      <c r="C18" s="1144">
        <v>24678</v>
      </c>
      <c r="D18" s="1145">
        <f t="shared" si="3"/>
        <v>40145</v>
      </c>
      <c r="E18" s="1146">
        <f t="shared" si="0"/>
        <v>0.38527836592352721</v>
      </c>
      <c r="F18" s="1146">
        <f t="shared" si="1"/>
        <v>0.61472163407647273</v>
      </c>
      <c r="G18" s="1142"/>
      <c r="H18" s="1142"/>
      <c r="M18" s="1149" t="s">
        <v>881</v>
      </c>
      <c r="N18" s="1150">
        <v>2739</v>
      </c>
      <c r="O18" s="1150">
        <v>1460</v>
      </c>
    </row>
    <row r="19" spans="1:15" s="712" customFormat="1" ht="15.75">
      <c r="A19" s="1143">
        <v>2021</v>
      </c>
      <c r="B19" s="1151">
        <v>18824</v>
      </c>
      <c r="C19" s="1144">
        <v>28626</v>
      </c>
      <c r="D19" s="1145">
        <f t="shared" si="3"/>
        <v>47450</v>
      </c>
      <c r="E19" s="1146">
        <f t="shared" si="0"/>
        <v>0.39671232876712331</v>
      </c>
      <c r="F19" s="1146">
        <f t="shared" si="1"/>
        <v>0.60328767123287674</v>
      </c>
      <c r="G19" s="1142"/>
      <c r="H19" s="1142"/>
      <c r="M19" s="1149" t="s">
        <v>953</v>
      </c>
      <c r="N19" s="1150">
        <v>2497</v>
      </c>
      <c r="O19" s="1150">
        <v>1321</v>
      </c>
    </row>
    <row r="20" spans="1:15" s="712" customFormat="1" ht="15.75">
      <c r="A20" s="1143" t="str">
        <f>+'Resumen EEp'!O6</f>
        <v>Ene - Nov. 2022</v>
      </c>
      <c r="B20" s="1144">
        <v>18332</v>
      </c>
      <c r="C20" s="1144">
        <v>27655</v>
      </c>
      <c r="D20" s="1145">
        <f t="shared" si="3"/>
        <v>45987</v>
      </c>
      <c r="E20" s="1146">
        <f t="shared" si="0"/>
        <v>0.39863439667732187</v>
      </c>
      <c r="F20" s="1146">
        <f t="shared" si="1"/>
        <v>0.60136560332267819</v>
      </c>
      <c r="G20" s="1142"/>
      <c r="H20" s="1142"/>
      <c r="M20" s="1149" t="s">
        <v>954</v>
      </c>
      <c r="N20" s="1150">
        <v>2561</v>
      </c>
      <c r="O20" s="1150">
        <v>1562</v>
      </c>
    </row>
    <row r="21" spans="1:15" s="712" customFormat="1" ht="15.75">
      <c r="A21" s="1925" t="s">
        <v>1</v>
      </c>
      <c r="B21" s="1926">
        <f>SUM(B5:B20)</f>
        <v>158906</v>
      </c>
      <c r="C21" s="1926">
        <f>SUM(C5:C20)</f>
        <v>344800</v>
      </c>
      <c r="D21" s="1927">
        <f>SUM(D5:D20)</f>
        <v>503706</v>
      </c>
      <c r="E21" s="1928">
        <f t="shared" si="0"/>
        <v>0.31547370886985659</v>
      </c>
      <c r="F21" s="1928">
        <f t="shared" si="1"/>
        <v>0.68452629113014341</v>
      </c>
      <c r="M21" s="1149" t="s">
        <v>955</v>
      </c>
      <c r="N21" s="1150">
        <v>2731</v>
      </c>
      <c r="O21" s="1150">
        <v>1453</v>
      </c>
    </row>
    <row r="22" spans="1:15" s="712" customFormat="1" ht="15.75">
      <c r="K22" s="712">
        <f>+D21-'V.4.4.NA.Cant. accid x Prov'!F37</f>
        <v>0</v>
      </c>
      <c r="M22" s="1149" t="s">
        <v>956</v>
      </c>
      <c r="N22" s="1150">
        <v>2390</v>
      </c>
      <c r="O22" s="1150">
        <v>1218</v>
      </c>
    </row>
    <row r="23" spans="1:15" s="712" customFormat="1" ht="15.75">
      <c r="K23" s="712">
        <f>+'V.4.5. NA.Cant. accid x sector'!D21-'V.4.6. Accid x sexo'!D21</f>
        <v>0</v>
      </c>
      <c r="M23" s="1149" t="s">
        <v>1</v>
      </c>
      <c r="N23" s="1150">
        <v>30045</v>
      </c>
      <c r="O23" s="1150">
        <v>19550</v>
      </c>
    </row>
    <row r="24" spans="1:15" s="712" customFormat="1"/>
    <row r="25" spans="1:15" s="712" customFormat="1"/>
    <row r="26" spans="1:15" s="712" customFormat="1"/>
    <row r="27" spans="1:15" s="712" customFormat="1"/>
    <row r="28" spans="1:15" s="712" customFormat="1"/>
    <row r="29" spans="1:15" s="712" customFormat="1"/>
    <row r="30" spans="1:15" s="712" customFormat="1"/>
    <row r="31" spans="1:15" s="712" customFormat="1"/>
    <row r="32" spans="1:15" s="712" customFormat="1"/>
    <row r="33" s="712" customFormat="1"/>
    <row r="34" s="712" customFormat="1"/>
    <row r="35" s="712" customFormat="1"/>
    <row r="36" s="712" customFormat="1"/>
    <row r="37" s="712" customFormat="1"/>
    <row r="38" s="712" customFormat="1"/>
    <row r="39" s="712" customFormat="1"/>
    <row r="40" s="712" customFormat="1"/>
    <row r="41" s="712" customFormat="1"/>
    <row r="42" s="712" customFormat="1"/>
    <row r="43" s="712" customFormat="1"/>
    <row r="44" s="712" customFormat="1"/>
    <row r="45" s="712" customFormat="1"/>
    <row r="46" s="712" customFormat="1"/>
    <row r="47" s="712" customFormat="1"/>
    <row r="48" s="712" customFormat="1"/>
    <row r="49" spans="1:17" s="712" customFormat="1"/>
    <row r="50" spans="1:17" s="712" customFormat="1"/>
    <row r="51" spans="1:17" s="712" customFormat="1">
      <c r="L51" s="737"/>
      <c r="Q51" s="737"/>
    </row>
    <row r="52" spans="1:17" s="712" customFormat="1">
      <c r="L52" s="737"/>
      <c r="Q52" s="737"/>
    </row>
    <row r="53" spans="1:17">
      <c r="A53" s="712"/>
      <c r="B53" s="712"/>
      <c r="C53" s="712"/>
      <c r="D53" s="712"/>
      <c r="E53" s="712"/>
      <c r="F53" s="712"/>
      <c r="G53" s="712"/>
      <c r="H53" s="712"/>
    </row>
    <row r="54" spans="1:17">
      <c r="A54" s="712"/>
      <c r="B54" s="712"/>
      <c r="C54" s="712"/>
      <c r="D54" s="712"/>
      <c r="E54" s="712"/>
      <c r="F54" s="712"/>
    </row>
    <row r="55" spans="1:17">
      <c r="A55" s="712"/>
      <c r="B55" s="712"/>
      <c r="C55" s="712"/>
      <c r="D55" s="712"/>
      <c r="E55" s="712"/>
      <c r="F55" s="712"/>
    </row>
    <row r="56" spans="1:17">
      <c r="A56" s="712"/>
      <c r="B56" s="712"/>
      <c r="C56" s="712"/>
      <c r="D56" s="712"/>
      <c r="E56" s="712"/>
      <c r="F56" s="712"/>
    </row>
  </sheetData>
  <mergeCells count="2">
    <mergeCell ref="A2:I2"/>
    <mergeCell ref="A1:I1"/>
  </mergeCells>
  <printOptions horizontalCentered="1"/>
  <pageMargins left="0.39370078740157483" right="0.39370078740157483" top="0.23622047244094491" bottom="0.23622047244094491" header="0.31496062992125984" footer="0.31496062992125984"/>
  <pageSetup scale="71" orientation="landscape" r:id="rId1"/>
  <drawing r:id="rId2"/>
  <tableParts count="1">
    <tablePart r:id="rId3"/>
  </tablePart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3">
    <tabColor rgb="FF66FF33"/>
  </sheetPr>
  <dimension ref="A1:AC32"/>
  <sheetViews>
    <sheetView showGridLines="0" view="pageBreakPreview" topLeftCell="A7" zoomScale="55" zoomScaleNormal="100" zoomScaleSheetLayoutView="55" workbookViewId="0">
      <selection activeCell="Q47" sqref="Q47"/>
    </sheetView>
  </sheetViews>
  <sheetFormatPr baseColWidth="10" defaultColWidth="11.42578125" defaultRowHeight="18"/>
  <cols>
    <col min="1" max="1" width="30.28515625" style="826" customWidth="1"/>
    <col min="2" max="2" width="15.42578125" style="826" customWidth="1"/>
    <col min="3" max="5" width="15.140625" style="826" bestFit="1" customWidth="1"/>
    <col min="6" max="6" width="14.28515625" style="826" customWidth="1"/>
    <col min="7" max="7" width="23" style="826" customWidth="1"/>
    <col min="8" max="8" width="17.85546875" style="826" customWidth="1"/>
    <col min="9" max="9" width="21.7109375" style="826" customWidth="1"/>
    <col min="10" max="10" width="20.85546875" style="826" customWidth="1"/>
    <col min="11" max="11" width="20" style="826" customWidth="1"/>
    <col min="12" max="12" width="20.5703125" style="826" customWidth="1"/>
    <col min="13" max="13" width="20.7109375" style="826" customWidth="1"/>
    <col min="14" max="14" width="24.7109375" style="826" customWidth="1"/>
    <col min="15" max="15" width="11.42578125" style="826"/>
    <col min="16" max="16" width="21.28515625" style="826" customWidth="1"/>
    <col min="17" max="22" width="15.5703125" style="826" customWidth="1"/>
    <col min="23" max="16384" width="11.42578125" style="826"/>
  </cols>
  <sheetData>
    <row r="1" spans="1:28" s="1929" customFormat="1" ht="79.5" customHeight="1">
      <c r="A1" s="2112" t="s">
        <v>776</v>
      </c>
      <c r="B1" s="2112"/>
      <c r="C1" s="2112"/>
      <c r="D1" s="2112"/>
      <c r="E1" s="2112"/>
      <c r="F1" s="2112"/>
      <c r="G1" s="2112"/>
      <c r="H1" s="2112"/>
      <c r="I1" s="2112"/>
      <c r="J1" s="2112"/>
      <c r="K1" s="2112"/>
      <c r="L1" s="2112"/>
      <c r="M1" s="2112"/>
      <c r="N1" s="2112"/>
    </row>
    <row r="2" spans="1:28" s="1929" customFormat="1" ht="24" customHeight="1">
      <c r="A2" s="2112" t="str">
        <f>+'Resumen EEp'!O2</f>
        <v>Período:  Diciembre 2007 - Noviembre 2022</v>
      </c>
      <c r="B2" s="2112"/>
      <c r="C2" s="2112"/>
      <c r="D2" s="2112"/>
      <c r="E2" s="2112"/>
      <c r="F2" s="2112"/>
      <c r="G2" s="2112"/>
      <c r="H2" s="2112"/>
      <c r="I2" s="2112"/>
      <c r="J2" s="2112"/>
      <c r="K2" s="2112"/>
      <c r="L2" s="2112"/>
      <c r="M2" s="2112"/>
      <c r="N2" s="2112"/>
    </row>
    <row r="3" spans="1:28" s="758" customFormat="1" ht="13.5" customHeight="1" thickBot="1">
      <c r="A3" s="1152"/>
      <c r="B3" s="1153"/>
      <c r="C3" s="1153"/>
      <c r="D3" s="1153"/>
      <c r="E3" s="1153"/>
      <c r="F3" s="1153"/>
      <c r="G3" s="1153"/>
      <c r="H3" s="1153"/>
    </row>
    <row r="4" spans="1:28" s="991" customFormat="1" ht="42.75" customHeight="1" thickBot="1">
      <c r="A4" s="1592" t="s">
        <v>0</v>
      </c>
      <c r="B4" s="1942" t="s">
        <v>183</v>
      </c>
      <c r="C4" s="1942" t="s">
        <v>182</v>
      </c>
      <c r="D4" s="1943" t="s">
        <v>181</v>
      </c>
      <c r="E4" s="1942" t="s">
        <v>180</v>
      </c>
      <c r="F4" s="1942" t="s">
        <v>179</v>
      </c>
      <c r="G4" s="1942" t="s">
        <v>288</v>
      </c>
      <c r="H4" s="1949" t="s">
        <v>88</v>
      </c>
      <c r="I4" s="758"/>
      <c r="J4" s="758"/>
      <c r="K4" s="758"/>
      <c r="L4" s="758"/>
      <c r="M4" s="758"/>
      <c r="N4" s="758"/>
      <c r="O4" s="758"/>
      <c r="P4" s="657" t="s">
        <v>820</v>
      </c>
      <c r="Q4" s="657" t="s">
        <v>821</v>
      </c>
      <c r="R4" s="657" t="s">
        <v>822</v>
      </c>
      <c r="S4" s="657" t="s">
        <v>823</v>
      </c>
      <c r="T4" s="657" t="s">
        <v>824</v>
      </c>
      <c r="U4" s="657" t="s">
        <v>825</v>
      </c>
      <c r="V4" s="657" t="s">
        <v>826</v>
      </c>
      <c r="W4" s="758"/>
      <c r="X4" s="758"/>
      <c r="Y4" s="758"/>
      <c r="Z4" s="758"/>
      <c r="AA4" s="758"/>
      <c r="AB4" s="758"/>
    </row>
    <row r="5" spans="1:28" s="758" customFormat="1" ht="18.75" customHeight="1" thickBot="1">
      <c r="A5" s="1946" t="s">
        <v>110</v>
      </c>
      <c r="B5" s="1941">
        <v>9</v>
      </c>
      <c r="C5" s="1941">
        <v>1413</v>
      </c>
      <c r="D5" s="1944">
        <v>3274</v>
      </c>
      <c r="E5" s="1947">
        <v>2149</v>
      </c>
      <c r="F5" s="1945">
        <v>1123</v>
      </c>
      <c r="G5" s="1941">
        <f>571+5</f>
        <v>576</v>
      </c>
      <c r="H5" s="1948">
        <f>SUM(B5:G5)</f>
        <v>8544</v>
      </c>
      <c r="P5" s="1154" t="s">
        <v>812</v>
      </c>
      <c r="Q5" s="1154">
        <v>1</v>
      </c>
      <c r="R5" s="1154">
        <v>1097</v>
      </c>
      <c r="S5" s="1154">
        <v>1390</v>
      </c>
      <c r="T5" s="1154">
        <v>973</v>
      </c>
      <c r="U5" s="1154">
        <v>573</v>
      </c>
      <c r="V5" s="1154">
        <v>248</v>
      </c>
    </row>
    <row r="6" spans="1:28" s="758" customFormat="1" ht="18.75" thickBot="1">
      <c r="A6" s="1935" t="s">
        <v>143</v>
      </c>
      <c r="B6" s="1936">
        <v>7</v>
      </c>
      <c r="C6" s="1936">
        <v>1031</v>
      </c>
      <c r="D6" s="1936">
        <v>4066</v>
      </c>
      <c r="E6" s="1941">
        <v>3112</v>
      </c>
      <c r="F6" s="1936">
        <v>1708</v>
      </c>
      <c r="G6" s="1936">
        <v>1053</v>
      </c>
      <c r="H6" s="1937">
        <f>SUM(B6:G6)</f>
        <v>10977</v>
      </c>
      <c r="P6" s="1154" t="s">
        <v>813</v>
      </c>
      <c r="Q6" s="1154">
        <v>2</v>
      </c>
      <c r="R6" s="1154">
        <v>1325</v>
      </c>
      <c r="S6" s="1154">
        <v>1581</v>
      </c>
      <c r="T6" s="1154">
        <v>1038</v>
      </c>
      <c r="U6" s="1154">
        <v>653</v>
      </c>
      <c r="V6" s="1154">
        <v>319</v>
      </c>
    </row>
    <row r="7" spans="1:28" s="758" customFormat="1" ht="18.75" thickBot="1">
      <c r="A7" s="1935" t="s">
        <v>144</v>
      </c>
      <c r="B7" s="1936">
        <v>2</v>
      </c>
      <c r="C7" s="1936">
        <v>2024</v>
      </c>
      <c r="D7" s="1936">
        <v>5530</v>
      </c>
      <c r="E7" s="1936">
        <v>3839</v>
      </c>
      <c r="F7" s="1936">
        <v>2108</v>
      </c>
      <c r="G7" s="1936">
        <v>1180</v>
      </c>
      <c r="H7" s="1937">
        <f>SUM(B7:G7)</f>
        <v>14683</v>
      </c>
      <c r="P7" s="1154" t="s">
        <v>814</v>
      </c>
      <c r="Q7" s="1154">
        <v>1</v>
      </c>
      <c r="R7" s="1154">
        <v>1366</v>
      </c>
      <c r="S7" s="1154">
        <v>1490</v>
      </c>
      <c r="T7" s="1154">
        <v>1007</v>
      </c>
      <c r="U7" s="1154">
        <v>557</v>
      </c>
      <c r="V7" s="1154">
        <v>252</v>
      </c>
    </row>
    <row r="8" spans="1:28" s="758" customFormat="1" ht="18.75" thickBot="1">
      <c r="A8" s="1935" t="s">
        <v>123</v>
      </c>
      <c r="B8" s="1936">
        <v>0</v>
      </c>
      <c r="C8" s="1936">
        <v>3154</v>
      </c>
      <c r="D8" s="1936">
        <v>6350</v>
      </c>
      <c r="E8" s="1936">
        <v>4256</v>
      </c>
      <c r="F8" s="1936">
        <v>2407</v>
      </c>
      <c r="G8" s="1936">
        <v>1289</v>
      </c>
      <c r="H8" s="1937">
        <f>SUM(B8:G8)</f>
        <v>17456</v>
      </c>
      <c r="P8" s="1154" t="s">
        <v>815</v>
      </c>
      <c r="Q8" s="1154">
        <v>3</v>
      </c>
      <c r="R8" s="1154">
        <v>1219</v>
      </c>
      <c r="S8" s="1154">
        <v>1134</v>
      </c>
      <c r="T8" s="1154">
        <v>730</v>
      </c>
      <c r="U8" s="1154">
        <v>405</v>
      </c>
      <c r="V8" s="1154">
        <v>170</v>
      </c>
    </row>
    <row r="9" spans="1:28" s="758" customFormat="1" ht="18.75" thickBot="1">
      <c r="A9" s="1935">
        <v>2011</v>
      </c>
      <c r="B9" s="1936">
        <v>6</v>
      </c>
      <c r="C9" s="1936">
        <v>4931</v>
      </c>
      <c r="D9" s="1936">
        <v>7715</v>
      </c>
      <c r="E9" s="1936">
        <v>5319</v>
      </c>
      <c r="F9" s="1936">
        <v>3017</v>
      </c>
      <c r="G9" s="1936">
        <v>1609</v>
      </c>
      <c r="H9" s="1937">
        <f>SUM(B9:G9)</f>
        <v>22597</v>
      </c>
      <c r="P9" s="1154" t="s">
        <v>868</v>
      </c>
      <c r="Q9" s="1154">
        <v>4</v>
      </c>
      <c r="R9" s="1154">
        <v>1382</v>
      </c>
      <c r="S9" s="1154">
        <v>1259</v>
      </c>
      <c r="T9" s="1154">
        <v>800</v>
      </c>
      <c r="U9" s="1154">
        <v>435</v>
      </c>
      <c r="V9" s="1154">
        <v>169</v>
      </c>
    </row>
    <row r="10" spans="1:28" s="758" customFormat="1" ht="18" customHeight="1" thickBot="1">
      <c r="A10" s="1935" t="s">
        <v>201</v>
      </c>
      <c r="B10" s="1936">
        <v>18</v>
      </c>
      <c r="C10" s="1936">
        <v>6875</v>
      </c>
      <c r="D10" s="1936">
        <v>8611</v>
      </c>
      <c r="E10" s="1936">
        <v>5883</v>
      </c>
      <c r="F10" s="1936">
        <v>3457</v>
      </c>
      <c r="G10" s="1936">
        <v>1844</v>
      </c>
      <c r="H10" s="1937">
        <f t="shared" ref="H10:H15" si="0">SUM(B10:G10)</f>
        <v>26688</v>
      </c>
      <c r="P10" s="1154" t="s">
        <v>879</v>
      </c>
      <c r="Q10" s="1154">
        <v>6</v>
      </c>
      <c r="R10" s="1154">
        <v>1486</v>
      </c>
      <c r="S10" s="1154">
        <v>1335</v>
      </c>
      <c r="T10" s="1154">
        <v>754</v>
      </c>
      <c r="U10" s="1154">
        <v>469</v>
      </c>
      <c r="V10" s="1154">
        <v>192</v>
      </c>
    </row>
    <row r="11" spans="1:28" s="758" customFormat="1" ht="18.75" customHeight="1" thickBot="1">
      <c r="A11" s="1935" t="s">
        <v>226</v>
      </c>
      <c r="B11" s="1936">
        <v>34</v>
      </c>
      <c r="C11" s="1936">
        <v>8429</v>
      </c>
      <c r="D11" s="1936">
        <v>8946</v>
      </c>
      <c r="E11" s="1936">
        <v>5876</v>
      </c>
      <c r="F11" s="1936">
        <v>3510</v>
      </c>
      <c r="G11" s="1936">
        <v>1840</v>
      </c>
      <c r="H11" s="1937">
        <f t="shared" si="0"/>
        <v>28635</v>
      </c>
      <c r="O11" s="826"/>
      <c r="P11" s="1154" t="s">
        <v>880</v>
      </c>
      <c r="Q11" s="1154">
        <v>11</v>
      </c>
      <c r="R11" s="1154">
        <v>1329</v>
      </c>
      <c r="S11" s="1154">
        <v>1175</v>
      </c>
      <c r="T11" s="1154">
        <v>712</v>
      </c>
      <c r="U11" s="1154">
        <v>432</v>
      </c>
      <c r="V11" s="1154">
        <v>179</v>
      </c>
    </row>
    <row r="12" spans="1:28" s="758" customFormat="1" ht="17.25" customHeight="1" thickBot="1">
      <c r="A12" s="1935" t="s">
        <v>230</v>
      </c>
      <c r="B12" s="1936">
        <v>80</v>
      </c>
      <c r="C12" s="1936">
        <v>9624</v>
      </c>
      <c r="D12" s="1936">
        <v>8806</v>
      </c>
      <c r="E12" s="1936">
        <v>6269</v>
      </c>
      <c r="F12" s="1936">
        <v>3876</v>
      </c>
      <c r="G12" s="1936">
        <v>2377</v>
      </c>
      <c r="H12" s="1937">
        <f t="shared" si="0"/>
        <v>31032</v>
      </c>
      <c r="O12" s="826"/>
      <c r="P12" s="1154" t="s">
        <v>881</v>
      </c>
      <c r="Q12" s="1154">
        <v>16</v>
      </c>
      <c r="R12" s="1154">
        <v>1556</v>
      </c>
      <c r="S12" s="1154">
        <v>1257</v>
      </c>
      <c r="T12" s="1154">
        <v>783</v>
      </c>
      <c r="U12" s="1154">
        <v>447</v>
      </c>
      <c r="V12" s="1154">
        <v>140</v>
      </c>
    </row>
    <row r="13" spans="1:28" s="758" customFormat="1" ht="16.5" customHeight="1" thickBot="1">
      <c r="A13" s="1935" t="s">
        <v>399</v>
      </c>
      <c r="B13" s="1936">
        <v>165</v>
      </c>
      <c r="C13" s="1936">
        <v>12019</v>
      </c>
      <c r="D13" s="1936">
        <v>10377</v>
      </c>
      <c r="E13" s="1936">
        <v>6571</v>
      </c>
      <c r="F13" s="1936">
        <v>3782</v>
      </c>
      <c r="G13" s="1936">
        <v>1635</v>
      </c>
      <c r="H13" s="1937">
        <f t="shared" si="0"/>
        <v>34549</v>
      </c>
      <c r="O13" s="826"/>
      <c r="P13" s="1154" t="s">
        <v>953</v>
      </c>
      <c r="Q13" s="1154">
        <v>31</v>
      </c>
      <c r="R13" s="1154">
        <v>1362</v>
      </c>
      <c r="S13" s="1154">
        <v>1154</v>
      </c>
      <c r="T13" s="1154">
        <v>726</v>
      </c>
      <c r="U13" s="1154">
        <v>390</v>
      </c>
      <c r="V13" s="1154">
        <v>155</v>
      </c>
    </row>
    <row r="14" spans="1:28" s="758" customFormat="1" ht="16.5" customHeight="1" thickBot="1">
      <c r="A14" s="1935" t="s">
        <v>430</v>
      </c>
      <c r="B14" s="1936">
        <v>153</v>
      </c>
      <c r="C14" s="1936">
        <v>13830</v>
      </c>
      <c r="D14" s="1936">
        <v>11563</v>
      </c>
      <c r="E14" s="1936">
        <v>7417</v>
      </c>
      <c r="F14" s="1936">
        <v>4270</v>
      </c>
      <c r="G14" s="1936">
        <v>1623</v>
      </c>
      <c r="H14" s="1937">
        <f t="shared" si="0"/>
        <v>38856</v>
      </c>
      <c r="O14" s="826"/>
      <c r="P14" s="1156" t="s">
        <v>954</v>
      </c>
      <c r="Q14" s="1156">
        <v>23</v>
      </c>
      <c r="R14" s="1156">
        <v>1432</v>
      </c>
      <c r="S14" s="1156">
        <v>1280</v>
      </c>
      <c r="T14" s="1156">
        <v>786</v>
      </c>
      <c r="U14" s="1156">
        <v>436</v>
      </c>
      <c r="V14" s="1156">
        <v>166</v>
      </c>
    </row>
    <row r="15" spans="1:28" s="758" customFormat="1" ht="18.75" thickBot="1">
      <c r="A15" s="1935" t="s">
        <v>441</v>
      </c>
      <c r="B15" s="1936">
        <v>189</v>
      </c>
      <c r="C15" s="1936">
        <v>15003</v>
      </c>
      <c r="D15" s="1936">
        <v>12102</v>
      </c>
      <c r="E15" s="1936">
        <v>7868</v>
      </c>
      <c r="F15" s="1936">
        <v>4631</v>
      </c>
      <c r="G15" s="1936">
        <v>1696</v>
      </c>
      <c r="H15" s="1937">
        <f t="shared" si="0"/>
        <v>41489</v>
      </c>
      <c r="O15" s="826"/>
      <c r="P15" s="1154" t="s">
        <v>955</v>
      </c>
      <c r="Q15" s="1154">
        <v>31</v>
      </c>
      <c r="R15" s="1154">
        <v>1435</v>
      </c>
      <c r="S15" s="1154">
        <v>1318</v>
      </c>
      <c r="T15" s="1154">
        <v>733</v>
      </c>
      <c r="U15" s="1154">
        <v>486</v>
      </c>
      <c r="V15" s="1154">
        <v>181</v>
      </c>
    </row>
    <row r="16" spans="1:28" s="758" customFormat="1" ht="18.75" thickBot="1">
      <c r="A16" s="1935" t="s">
        <v>464</v>
      </c>
      <c r="B16" s="1938">
        <v>160</v>
      </c>
      <c r="C16" s="1938">
        <v>16268</v>
      </c>
      <c r="D16" s="1938">
        <v>13433</v>
      </c>
      <c r="E16" s="1938">
        <v>8648</v>
      </c>
      <c r="F16" s="1938">
        <v>5102</v>
      </c>
      <c r="G16" s="1938">
        <v>1859</v>
      </c>
      <c r="H16" s="1939">
        <f>SUM(B16:G16)</f>
        <v>45470</v>
      </c>
      <c r="O16" s="826"/>
      <c r="P16" s="1154"/>
      <c r="Q16" s="1154">
        <f t="shared" ref="Q16:V16" si="1">SUM(Q5:Q15)</f>
        <v>129</v>
      </c>
      <c r="R16" s="1154">
        <f t="shared" si="1"/>
        <v>14989</v>
      </c>
      <c r="S16" s="1154">
        <f t="shared" si="1"/>
        <v>14373</v>
      </c>
      <c r="T16" s="1154">
        <f t="shared" si="1"/>
        <v>9042</v>
      </c>
      <c r="U16" s="1154">
        <f t="shared" si="1"/>
        <v>5283</v>
      </c>
      <c r="V16" s="1154">
        <f t="shared" si="1"/>
        <v>2171</v>
      </c>
    </row>
    <row r="17" spans="1:29" s="758" customFormat="1">
      <c r="A17" s="1935" t="s">
        <v>491</v>
      </c>
      <c r="B17" s="1938">
        <v>147</v>
      </c>
      <c r="C17" s="1938">
        <v>17232</v>
      </c>
      <c r="D17" s="1938">
        <v>14644</v>
      </c>
      <c r="E17" s="1938">
        <v>9524</v>
      </c>
      <c r="F17" s="1938">
        <v>5494</v>
      </c>
      <c r="G17" s="1938">
        <v>2107</v>
      </c>
      <c r="H17" s="1939">
        <f>SUM(B17:G17)</f>
        <v>49148</v>
      </c>
      <c r="O17" s="826"/>
      <c r="P17" s="1156" t="s">
        <v>956</v>
      </c>
      <c r="Q17" s="1156">
        <v>34</v>
      </c>
      <c r="R17" s="1156">
        <v>1267</v>
      </c>
      <c r="S17" s="1156">
        <v>1116</v>
      </c>
      <c r="T17" s="1156">
        <v>647</v>
      </c>
      <c r="U17" s="1156">
        <v>396</v>
      </c>
      <c r="V17" s="1156">
        <v>148</v>
      </c>
    </row>
    <row r="18" spans="1:29" s="758" customFormat="1">
      <c r="A18" s="1935" t="s">
        <v>591</v>
      </c>
      <c r="B18" s="1938">
        <v>84</v>
      </c>
      <c r="C18" s="1938">
        <v>12952</v>
      </c>
      <c r="D18" s="1938">
        <v>12784</v>
      </c>
      <c r="E18" s="1938">
        <v>8100</v>
      </c>
      <c r="F18" s="1938">
        <v>4681</v>
      </c>
      <c r="G18" s="1938">
        <v>1544</v>
      </c>
      <c r="H18" s="1939">
        <f>SUM(B18:G18)</f>
        <v>40145</v>
      </c>
      <c r="O18" s="826"/>
      <c r="P18" s="1157" t="s">
        <v>1</v>
      </c>
      <c r="Q18" s="1157">
        <v>163</v>
      </c>
      <c r="R18" s="1157">
        <v>16256</v>
      </c>
      <c r="S18" s="986">
        <v>15489</v>
      </c>
      <c r="T18" s="986">
        <v>9689</v>
      </c>
      <c r="U18" s="986">
        <v>5679</v>
      </c>
      <c r="V18" s="986">
        <v>2319</v>
      </c>
    </row>
    <row r="19" spans="1:29" s="758" customFormat="1">
      <c r="A19" s="1940">
        <f>+'Resumen EEp'!O9</f>
        <v>2021</v>
      </c>
      <c r="B19" s="1938">
        <v>135</v>
      </c>
      <c r="C19" s="1938">
        <v>15071</v>
      </c>
      <c r="D19" s="1938">
        <v>15016</v>
      </c>
      <c r="E19" s="1938">
        <v>9465</v>
      </c>
      <c r="F19" s="1938">
        <v>5623</v>
      </c>
      <c r="G19" s="1938">
        <v>2140</v>
      </c>
      <c r="H19" s="1939">
        <f>SUM(B19:G19)</f>
        <v>47450</v>
      </c>
      <c r="O19" s="826"/>
      <c r="P19" s="826"/>
      <c r="Q19" s="826"/>
      <c r="R19" s="826"/>
    </row>
    <row r="20" spans="1:29" s="758" customFormat="1">
      <c r="A20" s="1940" t="str">
        <f>+'Resumen EEp'!O6</f>
        <v>Ene - Nov. 2022</v>
      </c>
      <c r="B20" s="1938">
        <v>129</v>
      </c>
      <c r="C20" s="1938">
        <v>14989</v>
      </c>
      <c r="D20" s="1938">
        <v>14373</v>
      </c>
      <c r="E20" s="1938">
        <v>9042</v>
      </c>
      <c r="F20" s="1938">
        <v>5283</v>
      </c>
      <c r="G20" s="1938">
        <v>2171</v>
      </c>
      <c r="H20" s="1939">
        <f>SUM(B20:G20)</f>
        <v>45987</v>
      </c>
      <c r="O20" s="826"/>
      <c r="P20" s="826"/>
      <c r="Q20" s="826"/>
      <c r="R20" s="826"/>
    </row>
    <row r="21" spans="1:29" s="991" customFormat="1" ht="20.25" customHeight="1">
      <c r="A21" s="1930" t="s">
        <v>1</v>
      </c>
      <c r="B21" s="1931">
        <f t="shared" ref="B21:H21" si="2">SUM(B5:B20)</f>
        <v>1318</v>
      </c>
      <c r="C21" s="1932">
        <f t="shared" si="2"/>
        <v>154845</v>
      </c>
      <c r="D21" s="1932">
        <f t="shared" si="2"/>
        <v>157590</v>
      </c>
      <c r="E21" s="1932">
        <f t="shared" si="2"/>
        <v>103338</v>
      </c>
      <c r="F21" s="1932">
        <f t="shared" si="2"/>
        <v>60072</v>
      </c>
      <c r="G21" s="1932">
        <f t="shared" si="2"/>
        <v>26543</v>
      </c>
      <c r="H21" s="1931">
        <f t="shared" si="2"/>
        <v>503706</v>
      </c>
      <c r="I21" s="758"/>
      <c r="J21" s="758"/>
      <c r="K21" s="758"/>
      <c r="L21" s="758"/>
      <c r="M21" s="758"/>
      <c r="N21" s="758"/>
      <c r="O21" s="826"/>
      <c r="P21" s="826"/>
      <c r="Q21" s="826"/>
      <c r="R21" s="826"/>
      <c r="S21" s="826"/>
      <c r="T21" s="826"/>
      <c r="U21" s="826"/>
      <c r="V21" s="826"/>
      <c r="W21" s="826"/>
      <c r="X21" s="826"/>
      <c r="Y21" s="826"/>
      <c r="Z21" s="826"/>
      <c r="AA21" s="826"/>
      <c r="AB21" s="826"/>
      <c r="AC21" s="826"/>
    </row>
    <row r="22" spans="1:29" s="758" customFormat="1">
      <c r="A22" s="1933"/>
      <c r="B22" s="1934">
        <f>+B21/$H$21</f>
        <v>2.6166057184151071E-3</v>
      </c>
      <c r="C22" s="1934">
        <f t="shared" ref="C22:H22" si="3">+C21/$H$21</f>
        <v>0.30741146621243343</v>
      </c>
      <c r="D22" s="1934">
        <f t="shared" si="3"/>
        <v>0.31286107372157568</v>
      </c>
      <c r="E22" s="1934">
        <f t="shared" si="3"/>
        <v>0.20515538826220056</v>
      </c>
      <c r="F22" s="1934">
        <f t="shared" si="3"/>
        <v>0.11926004454979691</v>
      </c>
      <c r="G22" s="1934">
        <f t="shared" si="3"/>
        <v>5.2695421535578296E-2</v>
      </c>
      <c r="H22" s="1934">
        <f t="shared" si="3"/>
        <v>1</v>
      </c>
      <c r="O22" s="826"/>
      <c r="P22" s="826"/>
      <c r="Q22" s="826"/>
      <c r="R22" s="826"/>
      <c r="S22" s="826"/>
      <c r="T22" s="826"/>
      <c r="U22" s="826"/>
      <c r="V22" s="826"/>
      <c r="W22" s="826"/>
      <c r="X22" s="826"/>
      <c r="Y22" s="826"/>
      <c r="Z22" s="826"/>
      <c r="AA22" s="826"/>
      <c r="AB22" s="826"/>
      <c r="AC22" s="826"/>
    </row>
    <row r="23" spans="1:29" s="758" customFormat="1">
      <c r="A23" s="2245" t="s">
        <v>1124</v>
      </c>
      <c r="B23" s="2246"/>
      <c r="C23" s="2246"/>
      <c r="D23" s="2246"/>
      <c r="E23" s="2246"/>
      <c r="F23" s="2246"/>
      <c r="J23" s="1155"/>
      <c r="O23" s="826"/>
      <c r="P23" s="826"/>
      <c r="Q23" s="826"/>
      <c r="R23" s="826"/>
      <c r="S23" s="826"/>
      <c r="T23" s="826"/>
      <c r="U23" s="826"/>
      <c r="V23" s="826"/>
      <c r="W23" s="826"/>
      <c r="X23" s="826"/>
      <c r="Y23" s="826"/>
      <c r="Z23" s="826"/>
      <c r="AA23" s="826"/>
      <c r="AB23" s="826"/>
      <c r="AC23" s="826"/>
    </row>
    <row r="24" spans="1:29" s="758" customFormat="1">
      <c r="O24" s="826"/>
      <c r="P24" s="826"/>
      <c r="Q24" s="826"/>
      <c r="R24" s="826"/>
      <c r="S24" s="826"/>
      <c r="T24" s="826"/>
      <c r="U24" s="826"/>
      <c r="V24" s="826"/>
      <c r="W24" s="826"/>
      <c r="X24" s="826"/>
      <c r="Y24" s="826"/>
      <c r="Z24" s="826"/>
      <c r="AA24" s="826"/>
      <c r="AB24" s="826"/>
      <c r="AC24" s="826"/>
    </row>
    <row r="25" spans="1:29" s="758" customFormat="1">
      <c r="O25" s="826"/>
      <c r="P25" s="826"/>
      <c r="Q25" s="826"/>
      <c r="R25" s="826"/>
      <c r="S25" s="826"/>
      <c r="T25" s="826"/>
      <c r="U25" s="826"/>
      <c r="V25" s="826"/>
      <c r="W25" s="826"/>
      <c r="X25" s="826"/>
      <c r="Y25" s="826"/>
      <c r="Z25" s="826"/>
      <c r="AA25" s="826"/>
      <c r="AB25" s="826"/>
      <c r="AC25" s="826"/>
    </row>
    <row r="26" spans="1:29" s="758" customFormat="1">
      <c r="O26" s="826"/>
      <c r="P26" s="826"/>
      <c r="Q26" s="826"/>
      <c r="R26" s="826"/>
      <c r="S26" s="826"/>
      <c r="T26" s="826"/>
      <c r="U26" s="826"/>
      <c r="V26" s="826"/>
      <c r="W26" s="826"/>
      <c r="X26" s="826"/>
      <c r="Y26" s="826"/>
      <c r="Z26" s="826"/>
      <c r="AA26" s="826"/>
      <c r="AB26" s="826"/>
      <c r="AC26" s="826"/>
    </row>
    <row r="27" spans="1:29" s="758" customFormat="1">
      <c r="O27" s="826"/>
      <c r="P27" s="826"/>
      <c r="Q27" s="826"/>
      <c r="R27" s="826"/>
      <c r="S27" s="826"/>
      <c r="T27" s="826"/>
      <c r="U27" s="826"/>
      <c r="V27" s="826"/>
      <c r="W27" s="826"/>
      <c r="X27" s="826"/>
      <c r="Y27" s="826"/>
      <c r="Z27" s="826"/>
      <c r="AA27" s="826"/>
      <c r="AB27" s="826"/>
      <c r="AC27" s="826"/>
    </row>
    <row r="28" spans="1:29" s="758" customFormat="1">
      <c r="O28" s="826"/>
      <c r="P28" s="826"/>
      <c r="Q28" s="826"/>
      <c r="R28" s="826"/>
      <c r="S28" s="826"/>
      <c r="T28" s="826"/>
      <c r="U28" s="826"/>
      <c r="V28" s="826"/>
      <c r="W28" s="826"/>
      <c r="X28" s="826"/>
      <c r="Y28" s="826"/>
      <c r="Z28" s="826"/>
      <c r="AA28" s="826"/>
      <c r="AB28" s="826"/>
      <c r="AC28" s="826"/>
    </row>
    <row r="29" spans="1:29" s="758" customFormat="1">
      <c r="O29" s="826"/>
      <c r="P29" s="826"/>
      <c r="Q29" s="826"/>
      <c r="R29" s="826"/>
      <c r="S29" s="826"/>
      <c r="T29" s="826"/>
      <c r="U29" s="826"/>
      <c r="V29" s="826"/>
      <c r="W29" s="826"/>
      <c r="X29" s="826"/>
      <c r="Y29" s="826"/>
      <c r="Z29" s="826"/>
      <c r="AA29" s="826"/>
      <c r="AB29" s="826"/>
      <c r="AC29" s="826"/>
    </row>
    <row r="30" spans="1:29" s="758" customFormat="1">
      <c r="O30" s="826"/>
      <c r="P30" s="826"/>
      <c r="Q30" s="826"/>
      <c r="R30" s="826"/>
      <c r="S30" s="826"/>
      <c r="T30" s="826"/>
      <c r="U30" s="826"/>
      <c r="V30" s="826"/>
      <c r="W30" s="826"/>
      <c r="X30" s="826"/>
      <c r="Y30" s="826"/>
      <c r="Z30" s="826"/>
      <c r="AA30" s="826"/>
      <c r="AB30" s="826"/>
      <c r="AC30" s="826"/>
    </row>
    <row r="31" spans="1:29">
      <c r="A31" s="758"/>
      <c r="B31" s="758"/>
      <c r="C31" s="758"/>
      <c r="D31" s="758"/>
      <c r="E31" s="758"/>
      <c r="F31" s="758"/>
      <c r="G31" s="758"/>
      <c r="H31" s="758"/>
      <c r="I31" s="758"/>
      <c r="J31" s="758"/>
      <c r="K31" s="758"/>
      <c r="L31" s="758"/>
      <c r="M31" s="758"/>
      <c r="N31" s="758"/>
    </row>
    <row r="32" spans="1:29">
      <c r="A32" s="758"/>
      <c r="B32" s="758"/>
      <c r="C32" s="758"/>
      <c r="D32" s="758"/>
      <c r="E32" s="758"/>
      <c r="F32" s="758"/>
      <c r="G32" s="758"/>
      <c r="H32" s="758"/>
      <c r="I32" s="758"/>
      <c r="J32" s="758"/>
      <c r="K32" s="758"/>
      <c r="L32" s="758"/>
      <c r="M32" s="758"/>
      <c r="N32" s="758"/>
    </row>
  </sheetData>
  <mergeCells count="3">
    <mergeCell ref="A1:N1"/>
    <mergeCell ref="A23:F23"/>
    <mergeCell ref="A2:N2"/>
  </mergeCells>
  <printOptions horizontalCentered="1"/>
  <pageMargins left="0.39370078740157483" right="0.39370078740157483" top="0.23622047244094491" bottom="0.23622047244094491" header="0.31496062992125984" footer="0.31496062992125984"/>
  <pageSetup scale="48" orientation="landscape" r:id="rId1"/>
  <drawing r:id="rId2"/>
  <tableParts count="1">
    <tablePart r:id="rId3"/>
  </tablePart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5">
    <tabColor rgb="FF7030A0"/>
    <pageSetUpPr fitToPage="1"/>
  </sheetPr>
  <dimension ref="F2:N39"/>
  <sheetViews>
    <sheetView showGridLines="0" view="pageBreakPreview" zoomScale="115" zoomScaleNormal="100" zoomScaleSheetLayoutView="115" workbookViewId="0">
      <selection activeCell="N24" sqref="N24"/>
    </sheetView>
  </sheetViews>
  <sheetFormatPr baseColWidth="10" defaultColWidth="11.42578125" defaultRowHeight="15"/>
  <cols>
    <col min="1" max="4" width="11.42578125" style="41"/>
    <col min="5" max="5" width="7.7109375" style="41" customWidth="1"/>
    <col min="6" max="6" width="12" style="41" customWidth="1"/>
    <col min="7" max="7" width="12.140625" style="41" customWidth="1"/>
    <col min="8" max="8" width="16.28515625" style="41" customWidth="1"/>
    <col min="9" max="9" width="14.7109375" style="41" customWidth="1"/>
    <col min="10" max="10" width="11.42578125" style="41"/>
    <col min="11" max="11" width="11.42578125" style="191"/>
    <col min="12" max="12" width="19.42578125" style="41" customWidth="1"/>
    <col min="13" max="13" width="15.42578125" style="41" customWidth="1"/>
    <col min="14" max="16384" width="11.42578125" style="41"/>
  </cols>
  <sheetData>
    <row r="2" spans="12:13" ht="15" customHeight="1"/>
    <row r="3" spans="12:13" ht="15" customHeight="1"/>
    <row r="13" spans="12:13">
      <c r="L13" s="41">
        <f>+'VII.2.CBSS Tram.'!B8</f>
        <v>842</v>
      </c>
    </row>
    <row r="14" spans="12:13">
      <c r="L14" s="543">
        <f>+'VII.2.CBSS Tram.'!C5</f>
        <v>0.83610451306413303</v>
      </c>
      <c r="M14" s="191" t="str">
        <f>+'VII.2.CBSS Tram.'!A5</f>
        <v>Introducción</v>
      </c>
    </row>
    <row r="15" spans="12:13">
      <c r="L15" s="543">
        <f>+'VII.2.CBSS Tram.'!C6</f>
        <v>7.1258907363420431E-3</v>
      </c>
      <c r="M15" s="191" t="str">
        <f>+'VII.2.CBSS Tram.'!A6</f>
        <v>Reintroducción</v>
      </c>
    </row>
    <row r="16" spans="12:13">
      <c r="L16" s="543">
        <f>+'VII.2.CBSS Tram.'!C7</f>
        <v>0.15676959619952494</v>
      </c>
      <c r="M16" s="41" t="str">
        <f>+'VII.2.CBSS Tram.'!A7</f>
        <v>Cooperación Admistrativa</v>
      </c>
    </row>
    <row r="18" spans="12:14">
      <c r="L18" s="41" t="str">
        <f>+'VII.3.CBSS-Benef'!A5</f>
        <v>Jubilación/Vejez</v>
      </c>
      <c r="N18" s="85">
        <f>+'VII.3.CBSS-Benef'!C5</f>
        <v>0.15909090909090909</v>
      </c>
    </row>
    <row r="19" spans="12:14">
      <c r="L19" s="191" t="str">
        <f>+'VII.3.CBSS-Benef'!A6</f>
        <v>Supervivencia/Sobrevivencia</v>
      </c>
      <c r="N19" s="85">
        <f>+'VII.3.CBSS-Benef'!C6</f>
        <v>0.11053719008264463</v>
      </c>
    </row>
    <row r="20" spans="12:14">
      <c r="L20" s="191" t="str">
        <f>+'VII.3.CBSS-Benef'!A7</f>
        <v>Incapacidad/Discapacidad</v>
      </c>
      <c r="N20" s="85">
        <f>+'VII.3.CBSS-Benef'!C7</f>
        <v>5.7851239669421489E-2</v>
      </c>
    </row>
    <row r="21" spans="12:14">
      <c r="L21" s="191" t="str">
        <f>+'VII.3.CBSS-Benef'!A8</f>
        <v>Desplazados o Eximición de Cotización</v>
      </c>
      <c r="N21" s="85">
        <f>+'VII.3.CBSS-Benef'!C8</f>
        <v>0.59090909090909094</v>
      </c>
    </row>
    <row r="22" spans="12:14">
      <c r="L22" s="191" t="str">
        <f>+'VII.3.CBSS-Benef'!A9</f>
        <v>Certificación/Período Cotizado/Cuantía</v>
      </c>
      <c r="N22" s="85">
        <f>+'VII.3.CBSS-Benef'!C9</f>
        <v>8.161157024793389E-2</v>
      </c>
    </row>
    <row r="25" spans="12:14">
      <c r="L25" s="506" t="str">
        <f>+'VII.4.CBSS-Tramit.'!A4</f>
        <v>Solicitudes</v>
      </c>
      <c r="M25" s="506" t="str">
        <f>+'VII.4.CBSS-Tramit.'!C4</f>
        <v>%</v>
      </c>
    </row>
    <row r="26" spans="12:14">
      <c r="L26" s="506" t="str">
        <f>+'VII.4.CBSS-Tramit.'!A5</f>
        <v>Concluidos</v>
      </c>
      <c r="M26" s="503">
        <f>+'VII.4.CBSS-Tramit.'!C5</f>
        <v>0.43082636954503251</v>
      </c>
    </row>
    <row r="27" spans="12:14">
      <c r="L27" s="506" t="str">
        <f>+'VII.4.CBSS-Tramit.'!A6</f>
        <v>En Proceso</v>
      </c>
      <c r="M27" s="503">
        <f>+'VII.4.CBSS-Tramit.'!C6</f>
        <v>0.56917363045496749</v>
      </c>
    </row>
    <row r="39" spans="6:6">
      <c r="F39" s="77"/>
    </row>
  </sheetData>
  <pageMargins left="0.70866141732283472" right="0.70866141732283472" top="0.74803149606299213" bottom="0.74803149606299213" header="0.31496062992125984" footer="0.31496062992125984"/>
  <pageSetup orientation="landscape" r:id="rId1"/>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2">
    <tabColor rgb="FF7030A0"/>
    <pageSetUpPr fitToPage="1"/>
  </sheetPr>
  <dimension ref="A1:V15"/>
  <sheetViews>
    <sheetView showGridLines="0" view="pageBreakPreview" zoomScale="70" zoomScaleNormal="100" zoomScaleSheetLayoutView="70" workbookViewId="0">
      <selection activeCell="I23" sqref="I23"/>
    </sheetView>
  </sheetViews>
  <sheetFormatPr baseColWidth="10" defaultColWidth="40.5703125" defaultRowHeight="23.25"/>
  <cols>
    <col min="1" max="1" width="45" style="1182" customWidth="1"/>
    <col min="2" max="2" width="27.140625" style="1186" customWidth="1"/>
    <col min="3" max="3" width="22.5703125" style="1182" customWidth="1"/>
    <col min="4" max="6" width="20.7109375" style="1182" customWidth="1"/>
    <col min="7" max="7" width="4.85546875" style="1182" customWidth="1"/>
    <col min="8" max="8" width="13.5703125" style="1182" customWidth="1"/>
    <col min="9" max="9" width="40.5703125" style="1182"/>
    <col min="10" max="10" width="9.7109375" style="1182" bestFit="1" customWidth="1"/>
    <col min="11" max="12" width="7.85546875" style="1182" bestFit="1" customWidth="1"/>
    <col min="13" max="13" width="9.7109375" style="1182" bestFit="1" customWidth="1"/>
    <col min="14" max="14" width="7.85546875" style="1182" bestFit="1" customWidth="1"/>
    <col min="15" max="15" width="9.7109375" style="1182" bestFit="1" customWidth="1"/>
    <col min="16" max="21" width="9.140625" style="1182" bestFit="1" customWidth="1"/>
    <col min="22" max="22" width="9.85546875" style="1182" bestFit="1" customWidth="1"/>
    <col min="23" max="16384" width="40.5703125" style="1182"/>
  </cols>
  <sheetData>
    <row r="1" spans="1:22" s="1950" customFormat="1" ht="56.25" customHeight="1">
      <c r="A1" s="2247" t="s">
        <v>777</v>
      </c>
      <c r="B1" s="2247"/>
      <c r="C1" s="2247"/>
      <c r="D1" s="2247"/>
      <c r="E1" s="2247"/>
      <c r="F1" s="2247"/>
      <c r="G1" s="2247"/>
    </row>
    <row r="2" spans="1:22" s="1950" customFormat="1" ht="30.75" customHeight="1">
      <c r="A2" s="2247" t="s">
        <v>1127</v>
      </c>
      <c r="B2" s="2247"/>
      <c r="C2" s="2247"/>
      <c r="D2" s="2247"/>
      <c r="E2" s="2247"/>
      <c r="F2" s="2247"/>
      <c r="G2" s="2247"/>
    </row>
    <row r="3" spans="1:22" ht="11.25" customHeight="1">
      <c r="B3" s="1182"/>
      <c r="I3" s="1183" t="s">
        <v>404</v>
      </c>
      <c r="J3" s="1184" t="s">
        <v>870</v>
      </c>
      <c r="K3" s="1184" t="s">
        <v>871</v>
      </c>
      <c r="L3" s="1184" t="s">
        <v>872</v>
      </c>
      <c r="M3" s="1184" t="s">
        <v>873</v>
      </c>
      <c r="N3" s="1184" t="s">
        <v>872</v>
      </c>
      <c r="O3" s="1184" t="s">
        <v>874</v>
      </c>
      <c r="P3" s="1184" t="s">
        <v>874</v>
      </c>
      <c r="Q3" s="1184" t="s">
        <v>873</v>
      </c>
      <c r="R3" s="1184" t="s">
        <v>875</v>
      </c>
      <c r="S3" s="1184" t="s">
        <v>876</v>
      </c>
      <c r="T3" s="1184" t="s">
        <v>877</v>
      </c>
      <c r="U3" s="1184" t="s">
        <v>878</v>
      </c>
      <c r="V3" s="1184" t="s">
        <v>1</v>
      </c>
    </row>
    <row r="4" spans="1:22" s="1186" customFormat="1" ht="23.25" customHeight="1">
      <c r="A4" s="1951" t="s">
        <v>404</v>
      </c>
      <c r="B4" s="1952" t="s">
        <v>1149</v>
      </c>
      <c r="C4" s="1953" t="s">
        <v>8</v>
      </c>
      <c r="D4" s="1185"/>
      <c r="E4" s="1185"/>
      <c r="F4" s="1185"/>
      <c r="G4" s="1185"/>
      <c r="I4" s="1187" t="s">
        <v>397</v>
      </c>
      <c r="J4" s="1188">
        <v>58</v>
      </c>
      <c r="K4" s="1188">
        <v>16</v>
      </c>
      <c r="L4" s="1188">
        <v>33</v>
      </c>
      <c r="M4" s="1188">
        <v>45</v>
      </c>
      <c r="N4" s="1188">
        <v>30</v>
      </c>
      <c r="O4" s="1188">
        <f>SUM(J4:N4)</f>
        <v>182</v>
      </c>
      <c r="P4" s="1188"/>
      <c r="Q4" s="1188"/>
      <c r="R4" s="1188"/>
      <c r="S4" s="1188"/>
      <c r="T4" s="1188"/>
      <c r="U4" s="1188"/>
      <c r="V4" s="1189">
        <f>+U4+T4+S4+R4+Q4+P4+O4+N4+M4+L4+K4+J4</f>
        <v>364</v>
      </c>
    </row>
    <row r="5" spans="1:22" s="1190" customFormat="1" ht="18.75" customHeight="1">
      <c r="A5" s="1196" t="s">
        <v>397</v>
      </c>
      <c r="B5" s="1195">
        <v>704</v>
      </c>
      <c r="C5" s="1197">
        <f>+B5/$B$8</f>
        <v>0.83610451306413303</v>
      </c>
      <c r="D5" s="1185"/>
      <c r="E5" s="1185"/>
      <c r="F5" s="1185"/>
      <c r="G5" s="1185"/>
      <c r="I5" s="1187" t="s">
        <v>398</v>
      </c>
      <c r="J5" s="1188">
        <v>1</v>
      </c>
      <c r="K5" s="1188">
        <v>0</v>
      </c>
      <c r="L5" s="1188">
        <v>1</v>
      </c>
      <c r="M5" s="1188">
        <v>0</v>
      </c>
      <c r="N5" s="1188">
        <v>1</v>
      </c>
      <c r="O5" s="1188">
        <f>SUM(J5:N5)</f>
        <v>3</v>
      </c>
      <c r="P5" s="1188"/>
      <c r="Q5" s="1188"/>
      <c r="R5" s="1188"/>
      <c r="S5" s="1188"/>
      <c r="T5" s="1188"/>
      <c r="U5" s="1188"/>
      <c r="V5" s="1189">
        <f>+U5+T5+S5+R5+Q5+P5+O5+N5+M5+L5+K5+J5</f>
        <v>6</v>
      </c>
    </row>
    <row r="6" spans="1:22" s="1190" customFormat="1" ht="18.75" customHeight="1">
      <c r="A6" s="1196" t="s">
        <v>398</v>
      </c>
      <c r="B6" s="1195">
        <v>6</v>
      </c>
      <c r="C6" s="1197">
        <f>+B6/$B$8</f>
        <v>7.1258907363420431E-3</v>
      </c>
      <c r="D6" s="1185"/>
      <c r="E6" s="1185"/>
      <c r="F6" s="1185"/>
      <c r="G6" s="1185"/>
      <c r="I6" s="1187" t="s">
        <v>405</v>
      </c>
      <c r="J6" s="1188">
        <v>7</v>
      </c>
      <c r="K6" s="1188">
        <v>13</v>
      </c>
      <c r="L6" s="1188">
        <v>5</v>
      </c>
      <c r="M6" s="1188">
        <v>21</v>
      </c>
      <c r="N6" s="1188">
        <v>9</v>
      </c>
      <c r="O6" s="1188">
        <f>SUM(J6:N6)</f>
        <v>55</v>
      </c>
      <c r="P6" s="1188"/>
      <c r="Q6" s="1188"/>
      <c r="R6" s="1188"/>
      <c r="S6" s="1188"/>
      <c r="T6" s="1188"/>
      <c r="U6" s="1188"/>
      <c r="V6" s="1189">
        <f>+U6+T6+S6+R6+Q6+P6+O6+N6+M6+L6+K6+J6</f>
        <v>110</v>
      </c>
    </row>
    <row r="7" spans="1:22" s="1190" customFormat="1" ht="18.75" customHeight="1">
      <c r="A7" s="1196" t="s">
        <v>405</v>
      </c>
      <c r="B7" s="1195">
        <v>132</v>
      </c>
      <c r="C7" s="1197">
        <f>+B7/$B$8</f>
        <v>0.15676959619952494</v>
      </c>
      <c r="D7" s="1185"/>
      <c r="E7" s="1185"/>
      <c r="F7" s="1185"/>
      <c r="G7" s="1185"/>
      <c r="I7" s="1183" t="s">
        <v>1</v>
      </c>
      <c r="J7" s="1191">
        <f>+J6+J5+J4</f>
        <v>66</v>
      </c>
      <c r="K7" s="1191">
        <f t="shared" ref="K7:V7" si="0">+K6+K5+K4</f>
        <v>29</v>
      </c>
      <c r="L7" s="1191">
        <f t="shared" si="0"/>
        <v>39</v>
      </c>
      <c r="M7" s="1191">
        <f t="shared" si="0"/>
        <v>66</v>
      </c>
      <c r="N7" s="1191">
        <f t="shared" si="0"/>
        <v>40</v>
      </c>
      <c r="O7" s="1188">
        <f>SUM(J7:N7)</f>
        <v>240</v>
      </c>
      <c r="P7" s="1191">
        <f t="shared" si="0"/>
        <v>0</v>
      </c>
      <c r="Q7" s="1191">
        <f t="shared" si="0"/>
        <v>0</v>
      </c>
      <c r="R7" s="1191">
        <f t="shared" si="0"/>
        <v>0</v>
      </c>
      <c r="S7" s="1191">
        <f t="shared" si="0"/>
        <v>0</v>
      </c>
      <c r="T7" s="1191">
        <f t="shared" si="0"/>
        <v>0</v>
      </c>
      <c r="U7" s="1191">
        <f t="shared" si="0"/>
        <v>0</v>
      </c>
      <c r="V7" s="1191">
        <f t="shared" si="0"/>
        <v>480</v>
      </c>
    </row>
    <row r="8" spans="1:22" ht="21.75" customHeight="1">
      <c r="A8" s="1954" t="s">
        <v>1</v>
      </c>
      <c r="B8" s="1955">
        <f>SUM(B5:B7)</f>
        <v>842</v>
      </c>
      <c r="C8" s="1956">
        <f>SUM(C5:C7)</f>
        <v>1</v>
      </c>
      <c r="D8" s="1185"/>
      <c r="E8" s="1185"/>
      <c r="F8" s="1185"/>
      <c r="G8" s="1185"/>
      <c r="J8" s="1192">
        <f t="shared" ref="J8:O8" si="1">SUM(J4:J7)</f>
        <v>132</v>
      </c>
      <c r="K8" s="1192">
        <f t="shared" si="1"/>
        <v>58</v>
      </c>
      <c r="L8" s="1192">
        <f t="shared" si="1"/>
        <v>78</v>
      </c>
      <c r="M8" s="1192">
        <f t="shared" si="1"/>
        <v>132</v>
      </c>
      <c r="N8" s="1192">
        <f t="shared" si="1"/>
        <v>80</v>
      </c>
      <c r="O8" s="1192">
        <f t="shared" si="1"/>
        <v>480</v>
      </c>
    </row>
    <row r="9" spans="1:22" s="1190" customFormat="1" ht="21" customHeight="1">
      <c r="A9" s="1181" t="s">
        <v>1125</v>
      </c>
      <c r="B9" s="1193"/>
      <c r="D9" s="1185"/>
      <c r="E9" s="1185"/>
      <c r="F9" s="1185"/>
      <c r="G9" s="1185"/>
    </row>
    <row r="10" spans="1:22">
      <c r="B10" s="1182"/>
      <c r="D10" s="1194"/>
      <c r="E10" s="1194"/>
      <c r="F10" s="1194"/>
      <c r="G10" s="1194"/>
    </row>
    <row r="11" spans="1:22">
      <c r="J11" s="1182" t="s">
        <v>1128</v>
      </c>
      <c r="K11" s="1182" t="s">
        <v>1129</v>
      </c>
      <c r="L11" s="1182" t="s">
        <v>1130</v>
      </c>
      <c r="M11" s="1182" t="s">
        <v>1131</v>
      </c>
      <c r="N11" s="1182" t="s">
        <v>1132</v>
      </c>
      <c r="O11" s="1182" t="s">
        <v>1133</v>
      </c>
      <c r="P11" s="1182" t="s">
        <v>1134</v>
      </c>
      <c r="Q11" s="1182" t="s">
        <v>1135</v>
      </c>
      <c r="R11" s="1182" t="s">
        <v>1136</v>
      </c>
      <c r="S11" s="1182" t="s">
        <v>1137</v>
      </c>
      <c r="T11" s="1182" t="s">
        <v>1138</v>
      </c>
      <c r="U11" s="1182" t="s">
        <v>1139</v>
      </c>
      <c r="V11" s="1182" t="s">
        <v>1140</v>
      </c>
    </row>
    <row r="12" spans="1:22">
      <c r="I12" s="1182" t="s">
        <v>397</v>
      </c>
      <c r="J12" s="1182">
        <v>150</v>
      </c>
      <c r="K12" s="1182">
        <v>6</v>
      </c>
      <c r="L12" s="1182">
        <v>93</v>
      </c>
      <c r="M12" s="1182">
        <v>120</v>
      </c>
      <c r="N12" s="1182">
        <v>92</v>
      </c>
      <c r="O12" s="1182">
        <v>86</v>
      </c>
      <c r="P12" s="1182">
        <v>80</v>
      </c>
      <c r="Q12" s="1182">
        <v>41</v>
      </c>
      <c r="R12" s="1182">
        <v>90</v>
      </c>
      <c r="S12" s="1182">
        <v>58</v>
      </c>
      <c r="T12" s="1182">
        <v>44</v>
      </c>
      <c r="U12" s="1182">
        <v>17</v>
      </c>
      <c r="V12" s="1182">
        <v>877</v>
      </c>
    </row>
    <row r="13" spans="1:22">
      <c r="I13" s="1182" t="s">
        <v>1141</v>
      </c>
      <c r="J13" s="1182">
        <v>9</v>
      </c>
      <c r="K13" s="1182">
        <v>0</v>
      </c>
      <c r="L13" s="1182">
        <v>10</v>
      </c>
      <c r="M13" s="1182">
        <v>0</v>
      </c>
      <c r="N13" s="1182">
        <v>1</v>
      </c>
      <c r="O13" s="1182">
        <v>3</v>
      </c>
      <c r="P13" s="1182">
        <v>0</v>
      </c>
      <c r="Q13" s="1182">
        <v>7</v>
      </c>
      <c r="R13" s="1182">
        <v>5</v>
      </c>
      <c r="S13" s="1182">
        <v>1</v>
      </c>
      <c r="T13" s="1182">
        <v>2</v>
      </c>
      <c r="U13" s="1182">
        <v>0</v>
      </c>
      <c r="V13" s="1182">
        <v>38</v>
      </c>
    </row>
    <row r="14" spans="1:22">
      <c r="I14" s="1182" t="s">
        <v>398</v>
      </c>
      <c r="J14" s="1182">
        <v>0</v>
      </c>
      <c r="K14" s="1182">
        <v>0</v>
      </c>
      <c r="L14" s="1182">
        <v>0</v>
      </c>
      <c r="M14" s="1182">
        <v>0</v>
      </c>
      <c r="N14" s="1182">
        <v>0</v>
      </c>
      <c r="O14" s="1182">
        <v>0</v>
      </c>
      <c r="P14" s="1182">
        <v>7</v>
      </c>
      <c r="Q14" s="1182">
        <v>0</v>
      </c>
      <c r="R14" s="1182">
        <v>0</v>
      </c>
      <c r="S14" s="1182">
        <v>0</v>
      </c>
      <c r="T14" s="1182">
        <v>0</v>
      </c>
      <c r="U14" s="1182">
        <v>0</v>
      </c>
      <c r="V14" s="1182">
        <v>7</v>
      </c>
    </row>
    <row r="15" spans="1:22">
      <c r="I15" s="1182" t="s">
        <v>88</v>
      </c>
      <c r="J15" s="1182">
        <v>159</v>
      </c>
      <c r="K15" s="1182">
        <v>6</v>
      </c>
      <c r="L15" s="1182">
        <v>103</v>
      </c>
      <c r="M15" s="1182">
        <v>120</v>
      </c>
      <c r="N15" s="1182">
        <v>93</v>
      </c>
      <c r="O15" s="1182">
        <v>89</v>
      </c>
      <c r="P15" s="1182">
        <v>87</v>
      </c>
      <c r="Q15" s="1182">
        <v>48</v>
      </c>
      <c r="R15" s="1182">
        <v>95</v>
      </c>
      <c r="S15" s="1182">
        <v>59</v>
      </c>
      <c r="T15" s="1182">
        <v>46</v>
      </c>
      <c r="U15" s="1182">
        <v>17</v>
      </c>
      <c r="V15" s="1182">
        <v>922</v>
      </c>
    </row>
  </sheetData>
  <mergeCells count="2">
    <mergeCell ref="A1:G1"/>
    <mergeCell ref="A2:G2"/>
  </mergeCells>
  <pageMargins left="0.7" right="0.7" top="0.75" bottom="0.75" header="0.3" footer="0.3"/>
  <pageSetup scale="59" orientation="landscape" r:id="rId1"/>
  <drawing r:id="rId2"/>
  <tableParts count="1">
    <tablePart r:id="rId3"/>
  </tablePart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1">
    <tabColor rgb="FF7030A0"/>
    <pageSetUpPr fitToPage="1"/>
  </sheetPr>
  <dimension ref="A1:X20"/>
  <sheetViews>
    <sheetView showGridLines="0" view="pageBreakPreview" zoomScale="70" zoomScaleNormal="100" zoomScaleSheetLayoutView="70" workbookViewId="0">
      <selection activeCell="A4" sqref="A4:C12"/>
    </sheetView>
  </sheetViews>
  <sheetFormatPr baseColWidth="10" defaultColWidth="11.42578125" defaultRowHeight="18"/>
  <cols>
    <col min="1" max="1" width="54.42578125" style="1215" customWidth="1"/>
    <col min="2" max="2" width="21.7109375" style="1215" customWidth="1"/>
    <col min="3" max="8" width="16.85546875" style="1215" customWidth="1"/>
    <col min="9" max="10" width="11.42578125" style="1215"/>
    <col min="11" max="11" width="46.5703125" style="1215" bestFit="1" customWidth="1"/>
    <col min="12" max="16384" width="11.42578125" style="1215"/>
  </cols>
  <sheetData>
    <row r="1" spans="1:24" s="1957" customFormat="1" ht="57" customHeight="1">
      <c r="A1" s="2247" t="s">
        <v>778</v>
      </c>
      <c r="B1" s="2247"/>
      <c r="C1" s="2247"/>
      <c r="D1" s="2247"/>
      <c r="E1" s="2247"/>
      <c r="F1" s="2247"/>
      <c r="G1" s="2247"/>
      <c r="H1" s="2247"/>
    </row>
    <row r="2" spans="1:24" s="1957" customFormat="1" ht="29.25" customHeight="1">
      <c r="A2" s="2250" t="s">
        <v>964</v>
      </c>
      <c r="B2" s="2250"/>
      <c r="C2" s="2250"/>
      <c r="D2" s="2250"/>
      <c r="E2" s="2250"/>
      <c r="F2" s="2250"/>
      <c r="G2" s="2250"/>
      <c r="H2" s="2250"/>
    </row>
    <row r="3" spans="1:24" ht="16.5" customHeight="1">
      <c r="A3" s="2248"/>
      <c r="B3" s="2248"/>
      <c r="C3" s="2248"/>
      <c r="D3" s="1216"/>
      <c r="E3" s="1216"/>
      <c r="F3" s="1216"/>
      <c r="G3" s="1216"/>
      <c r="H3" s="1216"/>
    </row>
    <row r="4" spans="1:24" ht="33" customHeight="1">
      <c r="A4" s="1958" t="s">
        <v>403</v>
      </c>
      <c r="B4" s="1959" t="s">
        <v>1142</v>
      </c>
      <c r="C4" s="1960" t="s">
        <v>8</v>
      </c>
      <c r="D4" s="1212"/>
      <c r="E4" s="1212"/>
      <c r="F4" s="1212"/>
      <c r="G4" s="1212"/>
      <c r="H4" s="1212"/>
      <c r="K4" s="1176" t="s">
        <v>403</v>
      </c>
      <c r="L4" s="1177" t="s">
        <v>870</v>
      </c>
      <c r="M4" s="1177" t="s">
        <v>871</v>
      </c>
      <c r="N4" s="1177" t="s">
        <v>872</v>
      </c>
      <c r="O4" s="1177" t="s">
        <v>873</v>
      </c>
      <c r="P4" s="1177" t="s">
        <v>872</v>
      </c>
      <c r="Q4" s="1177" t="s">
        <v>874</v>
      </c>
      <c r="R4" s="1177" t="s">
        <v>874</v>
      </c>
      <c r="S4" s="1177" t="s">
        <v>873</v>
      </c>
      <c r="T4" s="1177" t="s">
        <v>875</v>
      </c>
      <c r="U4" s="1177" t="s">
        <v>876</v>
      </c>
      <c r="V4" s="1177" t="s">
        <v>877</v>
      </c>
      <c r="W4" s="1177" t="s">
        <v>878</v>
      </c>
      <c r="X4" s="1177" t="s">
        <v>1</v>
      </c>
    </row>
    <row r="5" spans="1:24">
      <c r="A5" s="1217" t="s">
        <v>492</v>
      </c>
      <c r="B5" s="1104">
        <v>154</v>
      </c>
      <c r="C5" s="1225">
        <f t="shared" ref="C5:C11" si="0">+B5/$B$11</f>
        <v>0.15909090909090909</v>
      </c>
      <c r="D5" s="1213"/>
      <c r="E5" s="1213"/>
      <c r="F5" s="1213"/>
      <c r="G5" s="1213"/>
      <c r="H5" s="1213"/>
      <c r="K5" s="1178" t="s">
        <v>492</v>
      </c>
      <c r="L5" s="1179"/>
      <c r="M5" s="1179"/>
      <c r="N5" s="1179"/>
      <c r="O5" s="1179"/>
      <c r="P5" s="1179"/>
      <c r="Q5" s="1179"/>
      <c r="R5" s="1179"/>
      <c r="S5" s="1179"/>
      <c r="T5" s="1179"/>
      <c r="U5" s="1179"/>
      <c r="V5" s="1179"/>
      <c r="W5" s="1179"/>
      <c r="X5" s="1218">
        <f>+W5+V5+U5+T5+S5+R5+Q5+P5+O5+N5+M5+L5</f>
        <v>0</v>
      </c>
    </row>
    <row r="6" spans="1:24">
      <c r="A6" s="1217" t="s">
        <v>493</v>
      </c>
      <c r="B6" s="1104">
        <v>107</v>
      </c>
      <c r="C6" s="1225">
        <f t="shared" si="0"/>
        <v>0.11053719008264463</v>
      </c>
      <c r="D6" s="1213"/>
      <c r="E6" s="1213"/>
      <c r="F6" s="1213"/>
      <c r="G6" s="1213"/>
      <c r="H6" s="1213"/>
      <c r="K6" s="1178" t="s">
        <v>493</v>
      </c>
      <c r="L6" s="1179"/>
      <c r="M6" s="1179"/>
      <c r="N6" s="1179"/>
      <c r="O6" s="1179"/>
      <c r="P6" s="1179"/>
      <c r="Q6" s="1179"/>
      <c r="R6" s="1179"/>
      <c r="S6" s="1179"/>
      <c r="T6" s="1179"/>
      <c r="U6" s="1179"/>
      <c r="V6" s="1179"/>
      <c r="W6" s="1179"/>
      <c r="X6" s="1218">
        <f>+W6+V6+U6+T6+S6+R6+Q6+P6+O6+N6+M6+L6</f>
        <v>0</v>
      </c>
    </row>
    <row r="7" spans="1:24">
      <c r="A7" s="1217" t="s">
        <v>494</v>
      </c>
      <c r="B7" s="1104">
        <v>56</v>
      </c>
      <c r="C7" s="1225">
        <f t="shared" si="0"/>
        <v>5.7851239669421489E-2</v>
      </c>
      <c r="D7" s="1213"/>
      <c r="E7" s="1213"/>
      <c r="F7" s="1213"/>
      <c r="G7" s="1213"/>
      <c r="H7" s="1213"/>
      <c r="K7" s="1178" t="s">
        <v>494</v>
      </c>
      <c r="L7" s="1179"/>
      <c r="M7" s="1179"/>
      <c r="N7" s="1179"/>
      <c r="O7" s="1179"/>
      <c r="P7" s="1179"/>
      <c r="Q7" s="1179"/>
      <c r="R7" s="1179"/>
      <c r="S7" s="1179"/>
      <c r="T7" s="1179"/>
      <c r="U7" s="1179"/>
      <c r="V7" s="1179"/>
      <c r="W7" s="1179"/>
      <c r="X7" s="1218"/>
    </row>
    <row r="8" spans="1:24">
      <c r="A8" s="1217" t="s">
        <v>402</v>
      </c>
      <c r="B8" s="1104">
        <v>572</v>
      </c>
      <c r="C8" s="1225">
        <f t="shared" si="0"/>
        <v>0.59090909090909094</v>
      </c>
      <c r="D8" s="1213"/>
      <c r="E8" s="1213"/>
      <c r="F8" s="1213"/>
      <c r="G8" s="1213"/>
      <c r="H8" s="1213"/>
      <c r="K8" s="1178" t="s">
        <v>402</v>
      </c>
      <c r="L8" s="1179"/>
      <c r="M8" s="1179"/>
      <c r="N8" s="1179"/>
      <c r="O8" s="1179"/>
      <c r="P8" s="1179"/>
      <c r="Q8" s="1179"/>
      <c r="R8" s="1179"/>
      <c r="S8" s="1179"/>
      <c r="T8" s="1179"/>
      <c r="U8" s="1179"/>
      <c r="V8" s="1179"/>
      <c r="W8" s="1179"/>
      <c r="X8" s="1218"/>
    </row>
    <row r="9" spans="1:24">
      <c r="A9" s="1217" t="s">
        <v>401</v>
      </c>
      <c r="B9" s="1104">
        <v>79</v>
      </c>
      <c r="C9" s="1225">
        <f t="shared" si="0"/>
        <v>8.161157024793389E-2</v>
      </c>
      <c r="D9" s="1213"/>
      <c r="E9" s="1213"/>
      <c r="F9" s="1213"/>
      <c r="G9" s="1213"/>
      <c r="H9" s="1213"/>
      <c r="K9" s="1178" t="s">
        <v>401</v>
      </c>
      <c r="L9" s="1179"/>
      <c r="M9" s="1179"/>
      <c r="N9" s="1179"/>
      <c r="O9" s="1179"/>
      <c r="P9" s="1179"/>
      <c r="Q9" s="1179"/>
      <c r="R9" s="1179"/>
      <c r="S9" s="1179"/>
      <c r="T9" s="1179"/>
      <c r="U9" s="1179"/>
      <c r="V9" s="1179"/>
      <c r="W9" s="1179"/>
      <c r="X9" s="1218"/>
    </row>
    <row r="10" spans="1:24" hidden="1">
      <c r="A10" s="1217" t="s">
        <v>400</v>
      </c>
      <c r="B10" s="1104">
        <v>0</v>
      </c>
      <c r="C10" s="1225">
        <f t="shared" si="0"/>
        <v>0</v>
      </c>
      <c r="D10" s="1213"/>
      <c r="E10" s="1214"/>
      <c r="F10" s="1214"/>
      <c r="G10" s="1214"/>
      <c r="H10" s="1214"/>
      <c r="K10" s="1178" t="s">
        <v>405</v>
      </c>
      <c r="L10" s="1179">
        <v>7</v>
      </c>
      <c r="M10" s="1179">
        <v>13</v>
      </c>
      <c r="N10" s="1179">
        <v>5</v>
      </c>
      <c r="O10" s="1179">
        <v>21</v>
      </c>
      <c r="P10" s="1179">
        <v>9</v>
      </c>
      <c r="Q10" s="1179"/>
      <c r="R10" s="1179"/>
      <c r="S10" s="1179"/>
      <c r="T10" s="1179"/>
      <c r="U10" s="1179"/>
      <c r="V10" s="1179"/>
      <c r="W10" s="1179"/>
      <c r="X10" s="1218">
        <f>+W10+V10+U10+T10+S10+R10+Q10+P10+O10+N10+M10+L10</f>
        <v>55</v>
      </c>
    </row>
    <row r="11" spans="1:24">
      <c r="A11" s="1961" t="s">
        <v>1</v>
      </c>
      <c r="B11" s="1962">
        <f>SUM(B5:B10)</f>
        <v>968</v>
      </c>
      <c r="C11" s="1963">
        <f t="shared" si="0"/>
        <v>1</v>
      </c>
      <c r="D11" s="1214"/>
      <c r="E11" s="1219"/>
      <c r="K11" s="1176" t="s">
        <v>1</v>
      </c>
      <c r="L11" s="1180">
        <f>SUM(L5:L10)</f>
        <v>7</v>
      </c>
      <c r="M11" s="1180">
        <f t="shared" ref="M11:X11" si="1">SUM(M5:M10)</f>
        <v>13</v>
      </c>
      <c r="N11" s="1180">
        <f t="shared" si="1"/>
        <v>5</v>
      </c>
      <c r="O11" s="1180">
        <f t="shared" si="1"/>
        <v>21</v>
      </c>
      <c r="P11" s="1180">
        <f t="shared" si="1"/>
        <v>9</v>
      </c>
      <c r="Q11" s="1180">
        <f t="shared" si="1"/>
        <v>0</v>
      </c>
      <c r="R11" s="1180">
        <f t="shared" si="1"/>
        <v>0</v>
      </c>
      <c r="S11" s="1180">
        <f t="shared" si="1"/>
        <v>0</v>
      </c>
      <c r="T11" s="1180">
        <f t="shared" si="1"/>
        <v>0</v>
      </c>
      <c r="U11" s="1180">
        <f t="shared" si="1"/>
        <v>0</v>
      </c>
      <c r="V11" s="1180">
        <f t="shared" si="1"/>
        <v>0</v>
      </c>
      <c r="W11" s="1180">
        <f t="shared" si="1"/>
        <v>0</v>
      </c>
      <c r="X11" s="1180">
        <f t="shared" si="1"/>
        <v>55</v>
      </c>
    </row>
    <row r="12" spans="1:24">
      <c r="A12" s="2249" t="s">
        <v>1125</v>
      </c>
      <c r="B12" s="2249"/>
      <c r="C12" s="2249"/>
    </row>
    <row r="13" spans="1:24">
      <c r="E13" s="1220"/>
      <c r="F13" s="1220"/>
      <c r="G13" s="1220"/>
      <c r="H13" s="1220"/>
      <c r="I13" s="1219">
        <f>+B11-'VII.2.CBSS Tram.'!B8</f>
        <v>126</v>
      </c>
    </row>
    <row r="14" spans="1:24">
      <c r="C14" s="1220"/>
      <c r="D14" s="1220"/>
    </row>
    <row r="17" spans="2:2">
      <c r="B17" s="1221"/>
    </row>
    <row r="18" spans="2:2">
      <c r="B18" s="1221"/>
    </row>
    <row r="19" spans="2:2">
      <c r="B19" s="1221"/>
    </row>
    <row r="20" spans="2:2">
      <c r="B20" s="1221"/>
    </row>
  </sheetData>
  <mergeCells count="4">
    <mergeCell ref="A1:H1"/>
    <mergeCell ref="A3:C3"/>
    <mergeCell ref="A12:C12"/>
    <mergeCell ref="A2:H2"/>
  </mergeCells>
  <pageMargins left="0.7" right="0.7" top="0.75" bottom="0.75" header="0.3" footer="0.3"/>
  <pageSetup scale="62" orientation="landscape" r:id="rId1"/>
  <drawing r:id="rId2"/>
  <tableParts count="1">
    <tablePart r:id="rId3"/>
  </tablePart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9">
    <tabColor rgb="FF7030A0"/>
    <pageSetUpPr fitToPage="1"/>
  </sheetPr>
  <dimension ref="A1:J11"/>
  <sheetViews>
    <sheetView showGridLines="0" view="pageBreakPreview" zoomScale="115" zoomScaleNormal="100" zoomScaleSheetLayoutView="115" workbookViewId="0">
      <selection activeCell="F20" sqref="F20"/>
    </sheetView>
  </sheetViews>
  <sheetFormatPr baseColWidth="10" defaultColWidth="11.42578125" defaultRowHeight="14.25"/>
  <cols>
    <col min="1" max="1" width="15.5703125" style="1175" customWidth="1"/>
    <col min="2" max="2" width="15.28515625" style="1175" customWidth="1"/>
    <col min="3" max="3" width="14.7109375" style="1175" customWidth="1"/>
    <col min="4" max="4" width="21.42578125" style="1175" customWidth="1"/>
    <col min="5" max="5" width="26.85546875" style="1175" customWidth="1"/>
    <col min="6" max="6" width="14.7109375" style="1175" customWidth="1"/>
    <col min="7" max="16384" width="11.42578125" style="1175"/>
  </cols>
  <sheetData>
    <row r="1" spans="1:10" s="1964" customFormat="1" ht="37.5" customHeight="1">
      <c r="A1" s="2251" t="s">
        <v>1170</v>
      </c>
      <c r="B1" s="2251"/>
      <c r="C1" s="2251"/>
      <c r="D1" s="2251"/>
      <c r="E1" s="2251"/>
      <c r="F1" s="2251"/>
    </row>
    <row r="2" spans="1:10" s="1964" customFormat="1" ht="18" customHeight="1">
      <c r="A2" s="2251" t="str">
        <f>+'VII.2.CBSS Tram.'!A2:G2</f>
        <v>Período: Enero_ Noviembre 2022</v>
      </c>
      <c r="B2" s="2251"/>
      <c r="C2" s="2251"/>
      <c r="D2" s="2251"/>
      <c r="E2" s="2251"/>
      <c r="F2" s="2251"/>
    </row>
    <row r="3" spans="1:10" ht="8.25" customHeight="1">
      <c r="A3" s="1198"/>
      <c r="B3" s="1198"/>
      <c r="C3" s="1198"/>
      <c r="D3" s="1198"/>
      <c r="E3" s="1198"/>
      <c r="F3" s="1198"/>
    </row>
    <row r="4" spans="1:10" ht="18.75" customHeight="1">
      <c r="A4" s="1965" t="s">
        <v>476</v>
      </c>
      <c r="B4" s="1966" t="s">
        <v>1150</v>
      </c>
      <c r="C4" s="1967" t="s">
        <v>8</v>
      </c>
      <c r="D4" s="1198"/>
      <c r="E4" s="1198"/>
      <c r="F4" s="1198"/>
    </row>
    <row r="5" spans="1:10" ht="15">
      <c r="A5" s="1206" t="s">
        <v>474</v>
      </c>
      <c r="B5" s="1207">
        <v>464</v>
      </c>
      <c r="C5" s="1208">
        <f>+B5/$B$7</f>
        <v>0.43082636954503251</v>
      </c>
      <c r="D5" s="1198"/>
      <c r="E5" s="1199"/>
      <c r="F5" s="1198"/>
    </row>
    <row r="6" spans="1:10" ht="15">
      <c r="A6" s="1206" t="s">
        <v>475</v>
      </c>
      <c r="B6" s="1207">
        <v>613</v>
      </c>
      <c r="C6" s="1208">
        <f>+B6/$B$7</f>
        <v>0.56917363045496749</v>
      </c>
      <c r="D6" s="1198"/>
      <c r="E6" s="1199"/>
      <c r="F6" s="1198"/>
    </row>
    <row r="7" spans="1:10" ht="17.25" customHeight="1">
      <c r="A7" s="1968" t="s">
        <v>1</v>
      </c>
      <c r="B7" s="1969">
        <f>SUM(B5:B6)</f>
        <v>1077</v>
      </c>
      <c r="C7" s="1970">
        <f>SUM(C5:C6)</f>
        <v>1</v>
      </c>
      <c r="D7" s="1198"/>
      <c r="E7" s="1200"/>
      <c r="F7" s="1198"/>
    </row>
    <row r="8" spans="1:10">
      <c r="A8" s="1201" t="s">
        <v>1126</v>
      </c>
      <c r="B8" s="1201"/>
      <c r="C8" s="1201"/>
      <c r="H8" s="1203" t="s">
        <v>476</v>
      </c>
      <c r="I8" s="1204" t="s">
        <v>1148</v>
      </c>
      <c r="J8" s="1205" t="s">
        <v>8</v>
      </c>
    </row>
    <row r="9" spans="1:10" ht="19.5" customHeight="1">
      <c r="H9" s="1206" t="s">
        <v>474</v>
      </c>
      <c r="I9" s="1207">
        <v>561</v>
      </c>
      <c r="J9" s="1208">
        <f>+I9/$B$7</f>
        <v>0.52089136490250698</v>
      </c>
    </row>
    <row r="10" spans="1:10">
      <c r="A10" s="1202"/>
      <c r="B10" s="1202"/>
      <c r="C10" s="1202"/>
      <c r="D10" s="1202"/>
      <c r="E10" s="1202"/>
      <c r="F10" s="1202"/>
      <c r="H10" s="1206" t="s">
        <v>475</v>
      </c>
      <c r="I10" s="1207">
        <v>630</v>
      </c>
      <c r="J10" s="1208">
        <f>+I10/$B$7</f>
        <v>0.58495821727019504</v>
      </c>
    </row>
    <row r="11" spans="1:10">
      <c r="A11" s="1202"/>
      <c r="B11" s="1202"/>
      <c r="C11" s="1202"/>
      <c r="D11" s="1202"/>
      <c r="E11" s="1202"/>
      <c r="F11" s="1202"/>
      <c r="H11" s="1209" t="s">
        <v>1</v>
      </c>
      <c r="I11" s="1210">
        <f>SUM(I9:I10)</f>
        <v>1191</v>
      </c>
      <c r="J11" s="1211">
        <f>SUM(J9:J10)</f>
        <v>1.1058495821727021</v>
      </c>
    </row>
  </sheetData>
  <mergeCells count="2">
    <mergeCell ref="A1:F1"/>
    <mergeCell ref="A2:F2"/>
  </mergeCells>
  <pageMargins left="0.7" right="0.7" top="0.75" bottom="0.75" header="0.3" footer="0.3"/>
  <pageSetup fitToHeight="0" orientation="landscape" r:id="rId1"/>
  <drawing r:id="rId2"/>
  <tableParts count="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Props1.xml><?xml version="1.0" encoding="utf-8"?>
<ds:datastoreItem xmlns:ds="http://schemas.openxmlformats.org/officeDocument/2006/customXml" ds:itemID="{32B16BF3-E4EA-4FDA-A6A8-FD37396AA2F9}">
  <ds:schemaRefs>
    <ds:schemaRef ds:uri="http://www.w3.org/2001/XMLSchema"/>
    <ds:schemaRef ds:uri="http://microsoft.data.visualization.Client.Excel/1.0"/>
  </ds:schemaRefs>
</ds:datastoreItem>
</file>

<file path=customXml/itemProps2.xml><?xml version="1.0" encoding="utf-8"?>
<ds:datastoreItem xmlns:ds="http://schemas.openxmlformats.org/officeDocument/2006/customXml" ds:itemID="{5FBFF5F9-F5ED-4DB7-92B9-E5FE1316C996}">
  <ds:schemaRefs/>
</ds:datastoreItem>
</file>

<file path=customXml/itemProps3.xml><?xml version="1.0" encoding="utf-8"?>
<ds:datastoreItem xmlns:ds="http://schemas.openxmlformats.org/officeDocument/2006/customXml" ds:itemID="{A3AC825E-7E9C-4C6C-BD57-2B0AC499A6A6}">
  <ds:schemaRefs/>
</ds:datastoreItem>
</file>

<file path=customXml/itemProps4.xml><?xml version="1.0" encoding="utf-8"?>
<ds:datastoreItem xmlns:ds="http://schemas.openxmlformats.org/officeDocument/2006/customXml" ds:itemID="{6D098F78-D094-405F-BA55-CAFE3CBEAD16}">
  <ds:schemaRefs/>
</ds:datastoreItem>
</file>

<file path=customXml/itemProps5.xml><?xml version="1.0" encoding="utf-8"?>
<ds:datastoreItem xmlns:ds="http://schemas.openxmlformats.org/officeDocument/2006/customXml" ds:itemID="{66F5A4A9-28DD-42B5-A74E-D3194527FB7C}">
  <ds:schemaRefs/>
</ds:datastoreItem>
</file>

<file path=customXml/itemProps6.xml><?xml version="1.0" encoding="utf-8"?>
<ds:datastoreItem xmlns:ds="http://schemas.openxmlformats.org/officeDocument/2006/customXml" ds:itemID="{FB1FD664-44D7-4790-BCC3-2C16D4990189}">
  <ds:schemaRefs/>
</ds:datastoreItem>
</file>

<file path=customXml/itemProps7.xml><?xml version="1.0" encoding="utf-8"?>
<ds:datastoreItem xmlns:ds="http://schemas.openxmlformats.org/officeDocument/2006/customXml" ds:itemID="{0C57BE94-DFC2-4B97-ABBE-8EC224883C92}">
  <ds:schemaRefs/>
</ds:datastoreItem>
</file>

<file path=customXml/itemProps8.xml><?xml version="1.0" encoding="utf-8"?>
<ds:datastoreItem xmlns:ds="http://schemas.openxmlformats.org/officeDocument/2006/customXml" ds:itemID="{7082962A-3D58-4376-81E5-34D1EAEB3798}">
  <ds:schemaRefs/>
</ds:datastoreItem>
</file>

<file path=customXml/itemProps9.xml><?xml version="1.0" encoding="utf-8"?>
<ds:datastoreItem xmlns:ds="http://schemas.openxmlformats.org/officeDocument/2006/customXml" ds:itemID="{0920F2F1-6527-446B-9C6E-E71DAE4D3523}">
  <ds:schemaRefs/>
</ds:datastoreItem>
</file>

<file path=customXml/itemProps10.xml><?xml version="1.0" encoding="utf-8"?>
<ds:datastoreItem xmlns:ds="http://schemas.openxmlformats.org/officeDocument/2006/customXml" ds:itemID="{85171729-2316-4411-A3A8-A8DF571FC41F}">
  <ds:schemaRefs/>
</ds:datastoreItem>
</file>

<file path=customXml/itemProps11.xml><?xml version="1.0" encoding="utf-8"?>
<ds:datastoreItem xmlns:ds="http://schemas.openxmlformats.org/officeDocument/2006/customXml" ds:itemID="{E37A5C9B-FC69-469E-A19B-65027A60E177}">
  <ds:schemaRefs/>
</ds:datastoreItem>
</file>

<file path=customXml/itemProps12.xml><?xml version="1.0" encoding="utf-8"?>
<ds:datastoreItem xmlns:ds="http://schemas.openxmlformats.org/officeDocument/2006/customXml" ds:itemID="{F23FD6F4-679F-4C28-83BA-8BC2EABB5983}">
  <ds:schemaRefs/>
</ds:datastoreItem>
</file>

<file path=customXml/itemProps13.xml><?xml version="1.0" encoding="utf-8"?>
<ds:datastoreItem xmlns:ds="http://schemas.openxmlformats.org/officeDocument/2006/customXml" ds:itemID="{1FFC9235-044D-4B0A-8C9F-81DBB93CDED0}">
  <ds:schemaRefs>
    <ds:schemaRef ds:uri="http://www.w3.org/2001/XMLSchema"/>
    <ds:schemaRef ds:uri="http://microsoft.data.visualization.engine.tours/1.0"/>
  </ds:schemaRefs>
</ds:datastoreItem>
</file>

<file path=customXml/itemProps14.xml><?xml version="1.0" encoding="utf-8"?>
<ds:datastoreItem xmlns:ds="http://schemas.openxmlformats.org/officeDocument/2006/customXml" ds:itemID="{1734236D-193E-4861-B7AE-9E1751475E34}">
  <ds:schemaRefs/>
</ds:datastoreItem>
</file>

<file path=customXml/itemProps15.xml><?xml version="1.0" encoding="utf-8"?>
<ds:datastoreItem xmlns:ds="http://schemas.openxmlformats.org/officeDocument/2006/customXml" ds:itemID="{9C2D8381-48DF-4E8F-B539-565B4AB74B8B}">
  <ds:schemaRefs/>
</ds:datastoreItem>
</file>

<file path=customXml/itemProps16.xml><?xml version="1.0" encoding="utf-8"?>
<ds:datastoreItem xmlns:ds="http://schemas.openxmlformats.org/officeDocument/2006/customXml" ds:itemID="{4A9E9C2F-2082-4906-A303-910BDA82BCD1}">
  <ds:schemaRefs/>
</ds:datastoreItem>
</file>

<file path=customXml/itemProps17.xml><?xml version="1.0" encoding="utf-8"?>
<ds:datastoreItem xmlns:ds="http://schemas.openxmlformats.org/officeDocument/2006/customXml" ds:itemID="{12C0D08D-E686-4AE7-BFA1-EB4C274009BD}">
  <ds:schemaRefs>
    <ds:schemaRef ds:uri="http://www.w3.org/2001/XMLSchema"/>
    <ds:schemaRef ds:uri="http://microsoft.data.visualization.Client.Excel.LState/1.0"/>
  </ds:schemaRefs>
</ds:datastoreItem>
</file>

<file path=customXml/itemProps18.xml><?xml version="1.0" encoding="utf-8"?>
<ds:datastoreItem xmlns:ds="http://schemas.openxmlformats.org/officeDocument/2006/customXml" ds:itemID="{DECED210-9A65-4B7D-AF2B-70F65F77010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105</vt:i4>
      </vt:variant>
      <vt:variant>
        <vt:lpstr>Rangos con nombre</vt:lpstr>
      </vt:variant>
      <vt:variant>
        <vt:i4>105</vt:i4>
      </vt:variant>
    </vt:vector>
  </HeadingPairs>
  <TitlesOfParts>
    <vt:vector size="210" baseType="lpstr">
      <vt:lpstr>Fecha_publicación_3 (2)</vt:lpstr>
      <vt:lpstr>Present. </vt:lpstr>
      <vt:lpstr>Evolucion_Capita</vt:lpstr>
      <vt:lpstr>Present.Aprob.</vt:lpstr>
      <vt:lpstr>SDSS Definiciones_1 </vt:lpstr>
      <vt:lpstr>SDSS Definiciones_2</vt:lpstr>
      <vt:lpstr> SDSS Definiciones_3</vt:lpstr>
      <vt:lpstr>SDSS Definiciones_4</vt:lpstr>
      <vt:lpstr>I.1. Ley 87-01 (2)</vt:lpstr>
      <vt:lpstr>I.2. Org. SDSS</vt:lpstr>
      <vt:lpstr>I.3. Reg. y Seg.</vt:lpstr>
      <vt:lpstr>I.4. Seg. y Ben.</vt:lpstr>
      <vt:lpstr>II.SDSS</vt:lpstr>
      <vt:lpstr>II.1. SDSS.Definición</vt:lpstr>
      <vt:lpstr>II.2.Analisis SDSS</vt:lpstr>
      <vt:lpstr> II.4.Empr x No. de empl</vt:lpstr>
      <vt:lpstr>II.5 Salario prom.</vt:lpstr>
      <vt:lpstr>III.1.SFS</vt:lpstr>
      <vt:lpstr>III.1.1a. Def. Afil. SFS1</vt:lpstr>
      <vt:lpstr>III.1.1b.Def. de Afili. SFS2  </vt:lpstr>
      <vt:lpstr>III.1.2.Analisis SFS</vt:lpstr>
      <vt:lpstr>III.1.3.Afil.SFSPob.Nac.</vt:lpstr>
      <vt:lpstr>III.1.4.Afil. SFS</vt:lpstr>
      <vt:lpstr>III.1.5.Afil. SFS x sexo</vt:lpstr>
      <vt:lpstr>III.2. SFS.RC</vt:lpstr>
      <vt:lpstr>III.2.1.Afil. SFS.RC </vt:lpstr>
      <vt:lpstr>III.2.2. Afil. SFS RC Anual </vt:lpstr>
      <vt:lpstr>III.2.3.Afil. SFS RC X sex.tipo</vt:lpstr>
      <vt:lpstr>III.3.SFS.RS</vt:lpstr>
      <vt:lpstr>III.3.1.Analis.Afil. SFS.RS1  </vt:lpstr>
      <vt:lpstr>III.3.2. Afil anual SFS RS </vt:lpstr>
      <vt:lpstr>III.4.Afil.RET</vt:lpstr>
      <vt:lpstr>III.4.1.Afil.RET1</vt:lpstr>
      <vt:lpstr> III.4.2.Afil. SFSP Anual.</vt:lpstr>
      <vt:lpstr>III.5.SVDS</vt:lpstr>
      <vt:lpstr>III.5.1.Definición Afil. SVDS</vt:lpstr>
      <vt:lpstr>III.5.2.Analisis Afil. SVDS</vt:lpstr>
      <vt:lpstr>III.5.3.Afil. SVDS</vt:lpstr>
      <vt:lpstr>III.5.4.Afil. cotiz.</vt:lpstr>
      <vt:lpstr>III.5.5.Cotiz. x rango de edad</vt:lpstr>
      <vt:lpstr>III.5.6.Cotiz x sal. min. cot.</vt:lpstr>
      <vt:lpstr>II.3. Empl x sector </vt:lpstr>
      <vt:lpstr>INFOGRAFIA</vt:lpstr>
      <vt:lpstr>III.5.7.Cot.Afil X Sexo</vt:lpstr>
      <vt:lpstr>III.5.8.Traspasos anual</vt:lpstr>
      <vt:lpstr>III.5.9.Trasp. recibidos</vt:lpstr>
      <vt:lpstr>III.5.10.Trasp. cedidos</vt:lpstr>
      <vt:lpstr>III.5.11.Trasp. netos</vt:lpstr>
      <vt:lpstr>III.6.SRL</vt:lpstr>
      <vt:lpstr>III.6.1.Definición Afil. SRL</vt:lpstr>
      <vt:lpstr>III.6.2.Afil. SRL.RC1 </vt:lpstr>
      <vt:lpstr>III.6.3.Afil. SRL</vt:lpstr>
      <vt:lpstr>III.6.4.Afil. SRL x sexoy edad</vt:lpstr>
      <vt:lpstr>III.6.6.ID. Accidentabilidad</vt:lpstr>
      <vt:lpstr>IV. ING._ EGR</vt:lpstr>
      <vt:lpstr>IV.1a.Definición Ing.Gastos)</vt:lpstr>
      <vt:lpstr>IV.1b.Definición Ing.Gastos</vt:lpstr>
      <vt:lpstr>IV.1.2. Analisis Ing.Egr</vt:lpstr>
      <vt:lpstr>IV.1.3. Ingr y egr SDSS</vt:lpstr>
      <vt:lpstr>IV.1.4. Recaudo x sector</vt:lpstr>
      <vt:lpstr>IV.1.5 Rec. x origen</vt:lpstr>
      <vt:lpstr>IV.1.6 Aport.Gob.SS</vt:lpstr>
      <vt:lpstr>IV.2.1 AnálisisIng.Egr.Seg</vt:lpstr>
      <vt:lpstr>IV.2.2. Pagos SFS A</vt:lpstr>
      <vt:lpstr>IV.2.4.Pagos x ARS</vt:lpstr>
      <vt:lpstr>IV.2.5.Afiliacion x ARS (2)</vt:lpstr>
      <vt:lpstr>IV.2.7.INV_SFS x Entidad</vt:lpstr>
      <vt:lpstr>IV.2.8.INV_SFS x cuentas</vt:lpstr>
      <vt:lpstr>IV.2.9.Aport. GOB. y Pagos RS</vt:lpstr>
      <vt:lpstr>IV.2.10 Pagos.SFS Pens.</vt:lpstr>
      <vt:lpstr>IV.3.1.AnálisisIng.Eg.SVDS</vt:lpstr>
      <vt:lpstr>IV.3.2.Pagos_ SVDS</vt:lpstr>
      <vt:lpstr>IV.3.3.Pagos anuales x cuentas</vt:lpstr>
      <vt:lpstr>IV.3.4.Pago Entidades</vt:lpstr>
      <vt:lpstr>IV.3.5.Patrim. fp anual</vt:lpstr>
      <vt:lpstr>IV.3.6.Cartera de inv fp</vt:lpstr>
      <vt:lpstr>IV.3.8.Rentab.Real</vt:lpstr>
      <vt:lpstr>IV.3.7. Rent. nom. de los FP</vt:lpstr>
      <vt:lpstr>IV.4.1. Analisis </vt:lpstr>
      <vt:lpstr>IV.4.2.Pagos ARL A</vt:lpstr>
      <vt:lpstr>III.3.3.Afil.SFSRSsex tipo </vt:lpstr>
      <vt:lpstr>Contenido</vt:lpstr>
      <vt:lpstr>Resumen EEp</vt:lpstr>
      <vt:lpstr>V.BENEFICIOS</vt:lpstr>
      <vt:lpstr>V.1.1 SUBSIDIO_SFS</vt:lpstr>
      <vt:lpstr>V.1.2.SUBSIDIO_SFS Def.</vt:lpstr>
      <vt:lpstr>V.2.1.Análisis</vt:lpstr>
      <vt:lpstr> V.2.2.Benef. subsid </vt:lpstr>
      <vt:lpstr>V.2.3. Monto subsid.</vt:lpstr>
      <vt:lpstr>V.3.PENSIONES_SVDS</vt:lpstr>
      <vt:lpstr>V.3.1. Def-Análisis pens.</vt:lpstr>
      <vt:lpstr>V.3.2 Pensiones por año</vt:lpstr>
      <vt:lpstr>V.3.3.Pens.Disc. AFP</vt:lpstr>
      <vt:lpstr>V.4.SOLIC_BEN_ARL</vt:lpstr>
      <vt:lpstr>V.4.1.Def-Analisis   </vt:lpstr>
      <vt:lpstr>V.4.2.NA. Reportes ARL</vt:lpstr>
      <vt:lpstr>V.4.3. NA.Cant. accid x región</vt:lpstr>
      <vt:lpstr>V.4.4.NA.Cant. accid x Prov</vt:lpstr>
      <vt:lpstr>V.4.5. NA.Cant. accid x sector</vt:lpstr>
      <vt:lpstr>V.4.6. Accid x sexo</vt:lpstr>
      <vt:lpstr>V.4.7. Accid x rango de edad</vt:lpstr>
      <vt:lpstr>VI.1. Analisis CBSS</vt:lpstr>
      <vt:lpstr>VII.2.CBSS Tram.</vt:lpstr>
      <vt:lpstr>VII.3.CBSS-Benef</vt:lpstr>
      <vt:lpstr>VII.4.CBSS-Tramit.</vt:lpstr>
      <vt:lpstr>' II.4.Empr x No. de empl'!Área_de_impresión</vt:lpstr>
      <vt:lpstr>' III.4.2.Afil. SFSP Anual.'!Área_de_impresión</vt:lpstr>
      <vt:lpstr>' SDSS Definiciones_3'!Área_de_impresión</vt:lpstr>
      <vt:lpstr>' V.2.2.Benef. subsid '!Área_de_impresión</vt:lpstr>
      <vt:lpstr>Contenido!Área_de_impresión</vt:lpstr>
      <vt:lpstr>Evolucion_Capita!Área_de_impresión</vt:lpstr>
      <vt:lpstr>'Fecha_publicación_3 (2)'!Área_de_impresión</vt:lpstr>
      <vt:lpstr>'I.1. Ley 87-01 (2)'!Área_de_impresión</vt:lpstr>
      <vt:lpstr>'I.2. Org. SDSS'!Área_de_impresión</vt:lpstr>
      <vt:lpstr>'I.3. Reg. y Seg.'!Área_de_impresión</vt:lpstr>
      <vt:lpstr>'I.4. Seg. y Ben.'!Área_de_impresión</vt:lpstr>
      <vt:lpstr>'II.1. SDSS.Definición'!Área_de_impresión</vt:lpstr>
      <vt:lpstr>'II.2.Analisis SDSS'!Área_de_impresión</vt:lpstr>
      <vt:lpstr>'II.3. Empl x sector '!Área_de_impresión</vt:lpstr>
      <vt:lpstr>'II.5 Salario prom.'!Área_de_impresión</vt:lpstr>
      <vt:lpstr>II.SDSS!Área_de_impresión</vt:lpstr>
      <vt:lpstr>'III.1.1a. Def. Afil. SFS1'!Área_de_impresión</vt:lpstr>
      <vt:lpstr>'III.1.1b.Def. de Afili. SFS2  '!Área_de_impresión</vt:lpstr>
      <vt:lpstr>'III.1.2.Analisis SFS'!Área_de_impresión</vt:lpstr>
      <vt:lpstr>III.1.3.Afil.SFSPob.Nac.!Área_de_impresión</vt:lpstr>
      <vt:lpstr>'III.1.4.Afil. SFS'!Área_de_impresión</vt:lpstr>
      <vt:lpstr>'III.1.5.Afil. SFS x sexo'!Área_de_impresión</vt:lpstr>
      <vt:lpstr>III.1.SFS!Área_de_impresión</vt:lpstr>
      <vt:lpstr>'III.2. SFS.RC'!Área_de_impresión</vt:lpstr>
      <vt:lpstr>'III.2.1.Afil. SFS.RC '!Área_de_impresión</vt:lpstr>
      <vt:lpstr>'III.2.2. Afil. SFS RC Anual '!Área_de_impresión</vt:lpstr>
      <vt:lpstr>'III.2.3.Afil. SFS RC X sex.tipo'!Área_de_impresión</vt:lpstr>
      <vt:lpstr>'III.3.1.Analis.Afil. SFS.RS1  '!Área_de_impresión</vt:lpstr>
      <vt:lpstr>'III.3.2. Afil anual SFS RS '!Área_de_impresión</vt:lpstr>
      <vt:lpstr>'III.3.3.Afil.SFSRSsex tipo '!Área_de_impresión</vt:lpstr>
      <vt:lpstr>III.3.SFS.RS!Área_de_impresión</vt:lpstr>
      <vt:lpstr>III.4.1.Afil.RET1!Área_de_impresión</vt:lpstr>
      <vt:lpstr>III.4.Afil.RET!Área_de_impresión</vt:lpstr>
      <vt:lpstr>'III.5.1.Definición Afil. SVDS'!Área_de_impresión</vt:lpstr>
      <vt:lpstr>'III.5.10.Trasp. cedidos'!Área_de_impresión</vt:lpstr>
      <vt:lpstr>'III.5.11.Trasp. netos'!Área_de_impresión</vt:lpstr>
      <vt:lpstr>'III.5.2.Analisis Afil. SVDS'!Área_de_impresión</vt:lpstr>
      <vt:lpstr>'III.5.3.Afil. SVDS'!Área_de_impresión</vt:lpstr>
      <vt:lpstr>'III.5.4.Afil. cotiz.'!Área_de_impresión</vt:lpstr>
      <vt:lpstr>'III.5.5.Cotiz. x rango de edad'!Área_de_impresión</vt:lpstr>
      <vt:lpstr>'III.5.6.Cotiz x sal. min. cot.'!Área_de_impresión</vt:lpstr>
      <vt:lpstr>'III.5.7.Cot.Afil X Sexo'!Área_de_impresión</vt:lpstr>
      <vt:lpstr>'III.5.8.Traspasos anual'!Área_de_impresión</vt:lpstr>
      <vt:lpstr>'III.5.9.Trasp. recibidos'!Área_de_impresión</vt:lpstr>
      <vt:lpstr>III.5.SVDS!Área_de_impresión</vt:lpstr>
      <vt:lpstr>'III.6.1.Definición Afil. SRL'!Área_de_impresión</vt:lpstr>
      <vt:lpstr>'III.6.2.Afil. SRL.RC1 '!Área_de_impresión</vt:lpstr>
      <vt:lpstr>'III.6.3.Afil. SRL'!Área_de_impresión</vt:lpstr>
      <vt:lpstr>'III.6.4.Afil. SRL x sexoy edad'!Área_de_impresión</vt:lpstr>
      <vt:lpstr>'III.6.6.ID. Accidentabilidad'!Área_de_impresión</vt:lpstr>
      <vt:lpstr>III.6.SRL!Área_de_impresión</vt:lpstr>
      <vt:lpstr>INFOGRAFIA!Área_de_impresión</vt:lpstr>
      <vt:lpstr>'IV. ING._ EGR'!Área_de_impresión</vt:lpstr>
      <vt:lpstr>'IV.1.2. Analisis Ing.Egr'!Área_de_impresión</vt:lpstr>
      <vt:lpstr>'IV.1.3. Ingr y egr SDSS'!Área_de_impresión</vt:lpstr>
      <vt:lpstr>'IV.1.4. Recaudo x sector'!Área_de_impresión</vt:lpstr>
      <vt:lpstr>'IV.1.5 Rec. x origen'!Área_de_impresión</vt:lpstr>
      <vt:lpstr>'IV.1.6 Aport.Gob.SS'!Área_de_impresión</vt:lpstr>
      <vt:lpstr>'IV.1a.Definición Ing.Gastos)'!Área_de_impresión</vt:lpstr>
      <vt:lpstr>'IV.1b.Definición Ing.Gastos'!Área_de_impresión</vt:lpstr>
      <vt:lpstr>'IV.2.1 AnálisisIng.Egr.Seg'!Área_de_impresión</vt:lpstr>
      <vt:lpstr>'IV.2.10 Pagos.SFS Pens.'!Área_de_impresión</vt:lpstr>
      <vt:lpstr>'IV.2.2. Pagos SFS A'!Área_de_impresión</vt:lpstr>
      <vt:lpstr>'IV.2.4.Pagos x ARS'!Área_de_impresión</vt:lpstr>
      <vt:lpstr>'IV.2.5.Afiliacion x ARS (2)'!Área_de_impresión</vt:lpstr>
      <vt:lpstr>'IV.2.7.INV_SFS x Entidad'!Área_de_impresión</vt:lpstr>
      <vt:lpstr>'IV.2.8.INV_SFS x cuentas'!Área_de_impresión</vt:lpstr>
      <vt:lpstr>'IV.2.9.Aport. GOB. y Pagos RS'!Área_de_impresión</vt:lpstr>
      <vt:lpstr>IV.3.1.AnálisisIng.Eg.SVDS!Área_de_impresión</vt:lpstr>
      <vt:lpstr>'IV.3.2.Pagos_ SVDS'!Área_de_impresión</vt:lpstr>
      <vt:lpstr>'IV.3.3.Pagos anuales x cuentas'!Área_de_impresión</vt:lpstr>
      <vt:lpstr>'IV.3.4.Pago Entidades'!Área_de_impresión</vt:lpstr>
      <vt:lpstr>'IV.3.5.Patrim. fp anual'!Área_de_impresión</vt:lpstr>
      <vt:lpstr>'IV.3.6.Cartera de inv fp'!Área_de_impresión</vt:lpstr>
      <vt:lpstr>'IV.3.7. Rent. nom. de los FP'!Área_de_impresión</vt:lpstr>
      <vt:lpstr>IV.3.8.Rentab.Real!Área_de_impresión</vt:lpstr>
      <vt:lpstr>'IV.4.1. Analisis '!Área_de_impresión</vt:lpstr>
      <vt:lpstr>'IV.4.2.Pagos ARL A'!Área_de_impresión</vt:lpstr>
      <vt:lpstr>'Present. '!Área_de_impresión</vt:lpstr>
      <vt:lpstr>Present.Aprob.!Área_de_impresión</vt:lpstr>
      <vt:lpstr>'Resumen EEp'!Área_de_impresión</vt:lpstr>
      <vt:lpstr>'SDSS Definiciones_1 '!Área_de_impresión</vt:lpstr>
      <vt:lpstr>'SDSS Definiciones_2'!Área_de_impresión</vt:lpstr>
      <vt:lpstr>'SDSS Definiciones_4'!Área_de_impresión</vt:lpstr>
      <vt:lpstr>'V.1.1 SUBSIDIO_SFS'!Área_de_impresión</vt:lpstr>
      <vt:lpstr>'V.1.2.SUBSIDIO_SFS Def.'!Área_de_impresión</vt:lpstr>
      <vt:lpstr>V.2.1.Análisis!Área_de_impresión</vt:lpstr>
      <vt:lpstr>'V.2.3. Monto subsid.'!Área_de_impresión</vt:lpstr>
      <vt:lpstr>'V.3.1. Def-Análisis pens.'!Área_de_impresión</vt:lpstr>
      <vt:lpstr>'V.3.2 Pensiones por año'!Área_de_impresión</vt:lpstr>
      <vt:lpstr>'V.3.3.Pens.Disc. AFP'!Área_de_impresión</vt:lpstr>
      <vt:lpstr>V.3.PENSIONES_SVDS!Área_de_impresión</vt:lpstr>
      <vt:lpstr>'V.4.1.Def-Analisis   '!Área_de_impresión</vt:lpstr>
      <vt:lpstr>'V.4.2.NA. Reportes ARL'!Área_de_impresión</vt:lpstr>
      <vt:lpstr>'V.4.3. NA.Cant. accid x región'!Área_de_impresión</vt:lpstr>
      <vt:lpstr>'V.4.4.NA.Cant. accid x Prov'!Área_de_impresión</vt:lpstr>
      <vt:lpstr>'V.4.5. NA.Cant. accid x sector'!Área_de_impresión</vt:lpstr>
      <vt:lpstr>'V.4.6. Accid x sexo'!Área_de_impresión</vt:lpstr>
      <vt:lpstr>'V.4.7. Accid x rango de edad'!Área_de_impresión</vt:lpstr>
      <vt:lpstr>V.4.SOLIC_BEN_ARL!Área_de_impresión</vt:lpstr>
      <vt:lpstr>V.BENEFICIOS!Área_de_impresión</vt:lpstr>
      <vt:lpstr>'VI.1. Analisis CBSS'!Área_de_impresión</vt:lpstr>
      <vt:lpstr>'VII.2.CBSS Tram.'!Área_de_impresión</vt:lpstr>
      <vt:lpstr>'VII.3.CBSS-Benef'!Área_de_impresión</vt:lpstr>
      <vt:lpstr>'VII.4.CBSS-Tramit.'!Área_de_impresión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Belisa Rivas</dc:creator>
  <cp:lastModifiedBy>Bryan Cedeño</cp:lastModifiedBy>
  <cp:lastPrinted>2023-02-15T18:47:42Z</cp:lastPrinted>
  <dcterms:created xsi:type="dcterms:W3CDTF">2010-04-06T13:07:55Z</dcterms:created>
  <dcterms:modified xsi:type="dcterms:W3CDTF">2023-02-15T19:13:32Z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2</vt:i4>
  </property>
</Properties>
</file>