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7.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8.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9.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12.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13.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14.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15.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9.xml" ContentType="application/vnd.openxmlformats-officedocument.drawing+xml"/>
  <Override PartName="/xl/charts/chart20.xml" ContentType="application/vnd.openxmlformats-officedocument.drawingml.chart+xml"/>
  <Override PartName="/xl/drawings/drawing60.xml" ContentType="application/vnd.openxmlformats-officedocument.drawingml.chartshapes+xml"/>
  <Override PartName="/xl/charts/chart21.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2.xml" ContentType="application/vnd.openxmlformats-officedocument.drawingml.chart+xml"/>
  <Override PartName="/xl/drawings/drawing63.xml" ContentType="application/vnd.openxmlformats-officedocument.drawingml.chartshapes+xml"/>
  <Override PartName="/xl/charts/chart23.xml" ContentType="application/vnd.openxmlformats-officedocument.drawingml.chart+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8.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9.xml" ContentType="application/vnd.openxmlformats-officedocument.drawing+xml"/>
  <Override PartName="/xl/charts/chart36.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37.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charts/chart38.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omments1.xml" ContentType="application/vnd.openxmlformats-officedocument.spreadsheetml.comments+xml"/>
  <Override PartName="/xl/charts/chart39.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harts/chart4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9.xml" ContentType="application/vnd.openxmlformats-officedocument.drawing+xml"/>
  <Override PartName="/xl/charts/chart41.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2.xml" ContentType="application/vnd.openxmlformats-officedocument.drawing+xml"/>
  <Override PartName="/xl/charts/chart43.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4.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charts/chart45.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charts/chart46.xml" ContentType="application/vnd.openxmlformats-officedocument.drawingml.chart+xml"/>
  <Override PartName="/xl/drawings/drawing114.xml" ContentType="application/vnd.openxmlformats-officedocument.drawing+xml"/>
  <Override PartName="/xl/charts/chart47.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harts/chart48.xml" ContentType="application/vnd.openxmlformats-officedocument.drawingml.chart+xml"/>
  <Override PartName="/xl/drawings/drawing119.xml" ContentType="application/vnd.openxmlformats-officedocument.drawing+xml"/>
  <Override PartName="/xl/charts/chart4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xml"/>
  <Override PartName="/xl/charts/chart51.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harts/chart52.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harts/chart53.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charts/chart54.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55.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charts/chart56.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charts/chart5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7.xml" ContentType="application/vnd.openxmlformats-officedocument.drawing+xml"/>
  <Override PartName="/xl/charts/chart5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8.xml" ContentType="application/vnd.openxmlformats-officedocument.drawing+xml"/>
  <Override PartName="/xl/charts/chart59.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2\08. Agosto 2022\03. Publicaciones_Agosto 2022\01. Boletin e indicadores\"/>
    </mc:Choice>
  </mc:AlternateContent>
  <bookViews>
    <workbookView xWindow="-120" yWindow="-120" windowWidth="20730" windowHeight="11160" tabRatio="860" firstSheet="14" activeTab="24"/>
  </bookViews>
  <sheets>
    <sheet name="Fecha_publicación_3 (2)" sheetId="474" state="hidden" r:id="rId1"/>
    <sheet name="Resumen EEp" sheetId="468" state="hidden" r:id="rId2"/>
    <sheet name="Present. " sheetId="373" r:id="rId3"/>
    <sheet name="Contenido" sheetId="453" r:id="rId4"/>
    <sheet name="Aprob." sheetId="476"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5 Salario prom." sheetId="337" state="hidden" r:id="rId19"/>
    <sheet name="III.1.SFS" sheetId="327" r:id="rId20"/>
    <sheet name="III.1.1a. Def. Afil. SFS1" sheetId="317" r:id="rId21"/>
    <sheet name="III.1.1b.Def. de Afili. SFS2  " sheetId="330" r:id="rId22"/>
    <sheet name="III.1.2.Analisis SFS" sheetId="405" r:id="rId23"/>
    <sheet name="III.1.3.Afil.SFSPob.Nac." sheetId="333" r:id="rId24"/>
    <sheet name="III.1.4.Afil. SFS" sheetId="287" r:id="rId25"/>
    <sheet name="III.1.5.Afil. SFS x sexo" sheetId="427" r:id="rId26"/>
    <sheet name="III.2. SFS.RC" sheetId="299" r:id="rId27"/>
    <sheet name="III.2.1.Afil. SFS.RC " sheetId="322" r:id="rId28"/>
    <sheet name="III.2.2. Afil. SFS RC Anual " sheetId="402" r:id="rId29"/>
    <sheet name="III.2.3.Afil. SFS RC X sex.tipo" sheetId="434" r:id="rId30"/>
    <sheet name="III.3.SFS.RS" sheetId="294" r:id="rId31"/>
    <sheet name="III.3.1.Analis.Afil. SFS.RS1  " sheetId="323" r:id="rId32"/>
    <sheet name="III.3.2. Afil anual SFS RS " sheetId="342" r:id="rId33"/>
    <sheet name="III.3.3.Afil.SFSRSsex tipo " sheetId="435" r:id="rId34"/>
    <sheet name="III.4.Afil.RET" sheetId="295" r:id="rId35"/>
    <sheet name="III.4.1.Afil.RET1" sheetId="324" r:id="rId36"/>
    <sheet name=" III.4.2.Afil. SFSP Anual." sheetId="377" r:id="rId37"/>
    <sheet name="III.5.SVDS" sheetId="297" r:id="rId38"/>
    <sheet name="III.5.1.Definición Afil. SVDS" sheetId="350" r:id="rId39"/>
    <sheet name="III.5.2.Analisis Afil. SVDS" sheetId="406" r:id="rId40"/>
    <sheet name="III.5.3.Afil. SVDS" sheetId="407" r:id="rId41"/>
    <sheet name="III.5.4.Afil. cotiz." sheetId="374" r:id="rId42"/>
    <sheet name="III.5.5.Cotiz. x rango de edad" sheetId="272" r:id="rId43"/>
    <sheet name="III.5.6.Cotiz x sal. min. cot." sheetId="273" r:id="rId44"/>
    <sheet name="III.5.7.Cot.Afil X Sexo" sheetId="380" r:id="rId45"/>
    <sheet name="III.5.8.Traspasos anual" sheetId="381" r:id="rId46"/>
    <sheet name="III.5.9.Trasp. recibidos" sheetId="382" r:id="rId47"/>
    <sheet name="III.5.10.Trasp. cedidos" sheetId="383" r:id="rId48"/>
    <sheet name="III.5.11.Trasp. netos" sheetId="384" r:id="rId49"/>
    <sheet name="III.6.SRL" sheetId="300" r:id="rId50"/>
    <sheet name="III.6.1.Definición Afil. SRL" sheetId="356" r:id="rId51"/>
    <sheet name="III.6.2.Afil. SRL.RC1 " sheetId="355" r:id="rId52"/>
    <sheet name="III.6.3.Afil. SRL" sheetId="385" r:id="rId53"/>
    <sheet name="III.6.4.Afil. SRL x sexoy edad" sheetId="386" r:id="rId54"/>
    <sheet name="III.6.6.ID. Accidentabilidad" sheetId="389" r:id="rId55"/>
    <sheet name="IV. ING._ EGR" sheetId="361" r:id="rId56"/>
    <sheet name="IV.1a.Definición Ing.Gastos)" sheetId="363" r:id="rId57"/>
    <sheet name="IV.1b.Definición Ing.Gastos" sheetId="371" r:id="rId58"/>
    <sheet name="IV.1.2. Analisis Ing.Egr" sheetId="408" r:id="rId59"/>
    <sheet name="IV.1.3. Ingr y egr SDSS" sheetId="449" r:id="rId60"/>
    <sheet name="IV.1.4. Recaudo x sector" sheetId="400" r:id="rId61"/>
    <sheet name="IV.1.5 Rec. x origen" sheetId="401" r:id="rId62"/>
    <sheet name="IV.1.6 Aport.Gob.SS" sheetId="445" r:id="rId63"/>
    <sheet name="IV.2.1 AnálisisIng.Egr.Seg" sheetId="441" r:id="rId64"/>
    <sheet name="IV.2.2. Pagos SFS A" sheetId="391" r:id="rId65"/>
    <sheet name="IV.2.4.Pagos x ARS" sheetId="450" r:id="rId66"/>
    <sheet name="IV.2.5.Afiliacion x ARS (2)" sheetId="478" state="hidden" r:id="rId67"/>
    <sheet name="IV.2.7.INV_SFS x Entidad" sheetId="179" r:id="rId68"/>
    <sheet name="IV.2.8.INV_SFS x cuentas" sheetId="177" r:id="rId69"/>
    <sheet name="IV.2.9.Aport. GOB. y Pagos RS" sheetId="72" r:id="rId70"/>
    <sheet name="IV.2.10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 r:id="rId108"/>
    <externalReference r:id="rId109"/>
    <externalReference r:id="rId110"/>
    <externalReference r:id="rId111"/>
    <externalReference r:id="rId112"/>
  </externalReferences>
  <definedNames>
    <definedName name="\M" localSheetId="4">#REF!</definedName>
    <definedName name="\M" localSheetId="66">#REF!</definedName>
    <definedName name="\M">#REF!</definedName>
    <definedName name="\N" localSheetId="4">#REF!</definedName>
    <definedName name="\N" localSheetId="66">#REF!</definedName>
    <definedName name="\N">#REF!</definedName>
    <definedName name="_xlnm._FilterDatabase" localSheetId="29" hidden="1">'III.2.3.Afil. SFS RC X sex.tipo'!$A$4:$G$21</definedName>
    <definedName name="_xlnm._FilterDatabase" localSheetId="33" hidden="1">'III.3.3.Afil.SFSRSsex tipo '!$B$4:$G$21</definedName>
    <definedName name="_xlnm._FilterDatabase" localSheetId="65" hidden="1">'IV.2.4.Pagos x ARS'!$B$4:$L$59</definedName>
    <definedName name="_xlnm._FilterDatabase" localSheetId="66" hidden="1">'IV.2.5.Afiliacion x ARS (2)'!$B$4:$L$47</definedName>
    <definedName name="_xlnm._FilterDatabase" localSheetId="78" hidden="1">'IV.3.7. Rent. nom. de los FP'!$A$5:$C$38</definedName>
    <definedName name="_xlnm._FilterDatabase" localSheetId="95" hidden="1">'V.4.4.NA.Cant. accid x Prov'!$A$4:$L$49</definedName>
    <definedName name="AAA" localSheetId="4">#REF!</definedName>
    <definedName name="AAA" localSheetId="66">#REF!</definedName>
    <definedName name="AAA">#REF!</definedName>
    <definedName name="Afil" localSheetId="4">'[1]7.7.6'!#REF!</definedName>
    <definedName name="Afil" localSheetId="0">'[1]7.7.6'!#REF!</definedName>
    <definedName name="Afil" localSheetId="9">'[1]7.7.6'!#REF!</definedName>
    <definedName name="Afil" localSheetId="15">'[1]7.7.6'!#REF!</definedName>
    <definedName name="Afil" localSheetId="22">'[1]7.7.6'!#REF!</definedName>
    <definedName name="Afil" localSheetId="25">'[1]7.7.6'!#REF!</definedName>
    <definedName name="Afil" localSheetId="29">'[1]7.7.6'!#REF!</definedName>
    <definedName name="Afil" localSheetId="33">'[1]7.7.6'!#REF!</definedName>
    <definedName name="Afil" localSheetId="39">'[1]7.7.6'!#REF!</definedName>
    <definedName name="Afil" localSheetId="58">'[1]7.7.6'!#REF!</definedName>
    <definedName name="Afil" localSheetId="59">'[1]7.7.6'!#REF!</definedName>
    <definedName name="Afil" localSheetId="57">'[1]7.7.6'!#REF!</definedName>
    <definedName name="Afil" localSheetId="66">'[1]7.7.6'!#REF!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4">'[1]7.7.6'!#REF!</definedName>
    <definedName name="Afiliacion2" localSheetId="0">'[1]7.7.6'!#REF!</definedName>
    <definedName name="Afiliacion2" localSheetId="59">'[1]7.7.6'!#REF!</definedName>
    <definedName name="Afiliacion2" localSheetId="66">'[1]7.7.6'!#REF!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4">'[1]7.7.6'!#REF!</definedName>
    <definedName name="Analisis" localSheetId="0">'[1]7.7.6'!#REF!</definedName>
    <definedName name="Analisis" localSheetId="25">'[1]7.7.6'!#REF!</definedName>
    <definedName name="Analisis" localSheetId="29">'[1]7.7.6'!#REF!</definedName>
    <definedName name="Analisis" localSheetId="33">'[1]7.7.6'!#REF!</definedName>
    <definedName name="Analisis" localSheetId="58">'[1]7.7.6'!#REF!</definedName>
    <definedName name="Analisis" localSheetId="59">'[1]7.7.6'!#REF!</definedName>
    <definedName name="Analisis" localSheetId="66">'[1]7.7.6'!#REF!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7">' II.4.Empr x No. de empl'!$A$1:$L$78</definedName>
    <definedName name="_xlnm.Print_Area" localSheetId="36">' III.4.2.Afil. SFSP Anual.'!$A$1:$H$63</definedName>
    <definedName name="_xlnm.Print_Area" localSheetId="7">' SDSS Definiciones_3'!$A$1:$P$4</definedName>
    <definedName name="_xlnm.Print_Area" localSheetId="85">' V.2.2.Benef. subsid '!$A$1:$S$37</definedName>
    <definedName name="_xlnm.Print_Area" localSheetId="4">Aprob.!$A$1:$K$35</definedName>
    <definedName name="_xlnm.Print_Area" localSheetId="3">Contenido!$A$1:$A$159</definedName>
    <definedName name="_xlnm.Print_Area" localSheetId="0">'Fecha_publicación_3 (2)'!$A$1:$D$43</definedName>
    <definedName name="_xlnm.Print_Area" localSheetId="9">'I.1. Ley 87-01 (2)'!$A$1:$M$49</definedName>
    <definedName name="_xlnm.Print_Area" localSheetId="10">'I.2. Org. SDSS'!$A$1:$M$64</definedName>
    <definedName name="_xlnm.Print_Area" localSheetId="11">'I.3. Reg. y Seg.'!$A$1:$Q$57</definedName>
    <definedName name="_xlnm.Print_Area" localSheetId="12">'I.4. Seg. y Ben.'!$A$1:$M$45</definedName>
    <definedName name="_xlnm.Print_Area" localSheetId="14">'II.1. SDSS.Definición'!$A$1:$N$53</definedName>
    <definedName name="_xlnm.Print_Area" localSheetId="15">'II.2.Analisis SDSS'!$A$1:$L$40</definedName>
    <definedName name="_xlnm.Print_Area" localSheetId="16">'II.3. Empl x sector '!$A$1:$O$44</definedName>
    <definedName name="_xlnm.Print_Area" localSheetId="18">'II.5 Salario prom.'!$A$1:$N$95</definedName>
    <definedName name="_xlnm.Print_Area" localSheetId="13">II.SDSS!$A$1:$M$45</definedName>
    <definedName name="_xlnm.Print_Area" localSheetId="20">'III.1.1a. Def. Afil. SFS1'!$A$1:$M$43</definedName>
    <definedName name="_xlnm.Print_Area" localSheetId="21">'III.1.1b.Def. de Afili. SFS2  '!$A$1:$M$51</definedName>
    <definedName name="_xlnm.Print_Area" localSheetId="22">'III.1.2.Analisis SFS'!$A$1:$L$43</definedName>
    <definedName name="_xlnm.Print_Area" localSheetId="23">III.1.3.Afil.SFSPob.Nac.!$A$1:$Q$62</definedName>
    <definedName name="_xlnm.Print_Area" localSheetId="24">'III.1.4.Afil. SFS'!$A$1:$I$54</definedName>
    <definedName name="_xlnm.Print_Area" localSheetId="25">'III.1.5.Afil. SFS x sexo'!$B$1:$V$53</definedName>
    <definedName name="_xlnm.Print_Area" localSheetId="19">III.1.SFS!$A$1:$M$45</definedName>
    <definedName name="_xlnm.Print_Area" localSheetId="26">'III.2. SFS.RC'!$A$1:$K$45</definedName>
    <definedName name="_xlnm.Print_Area" localSheetId="27">'III.2.1.Afil. SFS.RC '!$A$1:$L$38</definedName>
    <definedName name="_xlnm.Print_Area" localSheetId="28">'III.2.2. Afil. SFS RC Anual '!$A$1:$P$49</definedName>
    <definedName name="_xlnm.Print_Area" localSheetId="29">'III.2.3.Afil. SFS RC X sex.tipo'!$A$1:$N$47</definedName>
    <definedName name="_xlnm.Print_Area" localSheetId="31">'III.3.1.Analis.Afil. SFS.RS1  '!$A$1:$M$45</definedName>
    <definedName name="_xlnm.Print_Area" localSheetId="32">'III.3.2. Afil anual SFS RS '!$B$1:$O$77</definedName>
    <definedName name="_xlnm.Print_Area" localSheetId="33">'III.3.3.Afil.SFSRSsex tipo '!$B$1:$O$49</definedName>
    <definedName name="_xlnm.Print_Area" localSheetId="30">III.3.SFS.RS!$A$1:$M$39</definedName>
    <definedName name="_xlnm.Print_Area" localSheetId="35">III.4.1.Afil.RET1!$A$1:$L$33</definedName>
    <definedName name="_xlnm.Print_Area" localSheetId="34">III.4.Afil.RET!$A$1:$M$45</definedName>
    <definedName name="_xlnm.Print_Area" localSheetId="38">'III.5.1.Definición Afil. SVDS'!$A$1:$M$46</definedName>
    <definedName name="_xlnm.Print_Area" localSheetId="47">'III.5.10.Trasp. cedidos'!$A$1:$O$56</definedName>
    <definedName name="_xlnm.Print_Area" localSheetId="48">'III.5.11.Trasp. netos'!$A$1:$P$60</definedName>
    <definedName name="_xlnm.Print_Area" localSheetId="39">'III.5.2.Analisis Afil. SVDS'!$A$1:$K$28</definedName>
    <definedName name="_xlnm.Print_Area" localSheetId="40">'III.5.3.Afil. SVDS'!$A$1:$M$64</definedName>
    <definedName name="_xlnm.Print_Area" localSheetId="41">'III.5.4.Afil. cotiz.'!$A$1:$N$57</definedName>
    <definedName name="_xlnm.Print_Area" localSheetId="42">'III.5.5.Cotiz. x rango de edad'!$A$1:$L$40</definedName>
    <definedName name="_xlnm.Print_Area" localSheetId="43">'III.5.6.Cotiz x sal. min. cot.'!$A$1:$L$39</definedName>
    <definedName name="_xlnm.Print_Area" localSheetId="44">'III.5.7.Cot.Afil X Sexo'!$A$1:$O$67</definedName>
    <definedName name="_xlnm.Print_Area" localSheetId="45">'III.5.8.Traspasos anual'!$A$1:$Q$65</definedName>
    <definedName name="_xlnm.Print_Area" localSheetId="46">'III.5.9.Trasp. recibidos'!$A$1:$P$66</definedName>
    <definedName name="_xlnm.Print_Area" localSheetId="37">III.5.SVDS!$A$1:$P$53</definedName>
    <definedName name="_xlnm.Print_Area" localSheetId="50">'III.6.1.Definición Afil. SRL'!$A$1:$M$49</definedName>
    <definedName name="_xlnm.Print_Area" localSheetId="51">'III.6.2.Afil. SRL.RC1 '!$A$1:$I$27</definedName>
    <definedName name="_xlnm.Print_Area" localSheetId="52">'III.6.3.Afil. SRL'!$A$1:$O$71</definedName>
    <definedName name="_xlnm.Print_Area" localSheetId="53">'III.6.4.Afil. SRL x sexoy edad'!$A$1:$M$92</definedName>
    <definedName name="_xlnm.Print_Area" localSheetId="54">'III.6.6.ID. Accidentabilidad'!$A$1:$J$59</definedName>
    <definedName name="_xlnm.Print_Area" localSheetId="49">III.6.SRL!$A$1:$L$34</definedName>
    <definedName name="_xlnm.Print_Area" localSheetId="55">'IV. ING._ EGR'!$A$1:$L$34</definedName>
    <definedName name="_xlnm.Print_Area" localSheetId="58">'IV.1.2. Analisis Ing.Egr'!$A$1:$L$33</definedName>
    <definedName name="_xlnm.Print_Area" localSheetId="59">'IV.1.3. Ingr y egr SDSS'!$A$1:$N$76</definedName>
    <definedName name="_xlnm.Print_Area" localSheetId="60">'IV.1.4. Recaudo x sector'!$A$1:$K$60</definedName>
    <definedName name="_xlnm.Print_Area" localSheetId="61">'IV.1.5 Rec. x origen'!$A$1:$L$65</definedName>
    <definedName name="_xlnm.Print_Area" localSheetId="62">'IV.1.6 Aport.Gob.SS'!$A$1:$L$53</definedName>
    <definedName name="_xlnm.Print_Area" localSheetId="56">'IV.1a.Definición Ing.Gastos)'!$A$1:$N$53</definedName>
    <definedName name="_xlnm.Print_Area" localSheetId="57">'IV.1b.Definición Ing.Gastos'!$A$1:$N$49</definedName>
    <definedName name="_xlnm.Print_Area" localSheetId="63">'IV.2.1 AnálisisIng.Egr.Seg'!$A$1:$L$39</definedName>
    <definedName name="_xlnm.Print_Area" localSheetId="70">'IV.2.10 Pagos.SFS Pens.'!$A$1:$J$57</definedName>
    <definedName name="_xlnm.Print_Area" localSheetId="64">'IV.2.2. Pagos SFS A'!$A$1:$M$60</definedName>
    <definedName name="_xlnm.Print_Area" localSheetId="65">'IV.2.4.Pagos x ARS'!$A$1:$L$83</definedName>
    <definedName name="_xlnm.Print_Area" localSheetId="66">'IV.2.5.Afiliacion x ARS (2)'!$A$1:$L$71</definedName>
    <definedName name="_xlnm.Print_Area" localSheetId="67">'IV.2.7.INV_SFS x Entidad'!$A$1:$D$45</definedName>
    <definedName name="_xlnm.Print_Area" localSheetId="68">'IV.2.8.INV_SFS x cuentas'!$A$1:$F$49</definedName>
    <definedName name="_xlnm.Print_Area" localSheetId="69">'IV.2.9.Aport. GOB. y Pagos RS'!$A$1:$L$73</definedName>
    <definedName name="_xlnm.Print_Area" localSheetId="71">'IV.3.1.AnálisisIng.Eg.SVDS'!$A$1:$L$59</definedName>
    <definedName name="_xlnm.Print_Area" localSheetId="72">'IV.3.2.Pagos_ SVDS'!$A$1:$L$69</definedName>
    <definedName name="_xlnm.Print_Area" localSheetId="73">'IV.3.3.Pagos anuales x cuentas'!$A$1:$K$42</definedName>
    <definedName name="_xlnm.Print_Area" localSheetId="74">'IV.3.4.Pago Entidades'!$A$1:$J$74</definedName>
    <definedName name="_xlnm.Print_Area" localSheetId="75">'IV.3.5.Patrim. fp anual'!$A$1:$J$39</definedName>
    <definedName name="_xlnm.Print_Area" localSheetId="76">'IV.3.6.Cartera de inv fp'!$A$1:$G$57</definedName>
    <definedName name="_xlnm.Print_Area" localSheetId="78">'IV.3.7. Rent. nom. de los FP'!$A$1:$Q$92</definedName>
    <definedName name="_xlnm.Print_Area" localSheetId="77">'IV.3.8.Rentab.Real'!$A$1:$Q$69</definedName>
    <definedName name="_xlnm.Print_Area" localSheetId="79">'IV.4.1. Analisis '!$A$1:$G$29</definedName>
    <definedName name="_xlnm.Print_Area" localSheetId="80">'IV.4.2.Pagos ARL A'!$A$1:$K$56</definedName>
    <definedName name="_xlnm.Print_Area" localSheetId="2">'Present. '!$A$1:$M$97</definedName>
    <definedName name="_xlnm.Print_Area" localSheetId="1">'Resumen EEp'!$A$1:$N$103</definedName>
    <definedName name="_xlnm.Print_Area" localSheetId="5">'SDSS Definiciones_1 '!$A$1:$P$4</definedName>
    <definedName name="_xlnm.Print_Area" localSheetId="6">'SDSS Definiciones_2'!$A$1:$P$5</definedName>
    <definedName name="_xlnm.Print_Area" localSheetId="8">'SDSS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año'!$A$1:$L$69</definedName>
    <definedName name="_xlnm.Print_Area" localSheetId="90">'V.3.3.Pens.Disc. AFP'!$A$1:$L$50</definedName>
    <definedName name="_xlnm.Print_Area" localSheetId="87">'V.3.PENSIONES_SVDS'!$A$1:$L$38</definedName>
    <definedName name="_xlnm.Print_Area" localSheetId="92">'V.4.1.Def-Analisis   '!$A$1:$N$44</definedName>
    <definedName name="_xlnm.Print_Area" localSheetId="93">'V.4.2.NA. Reportes ARL'!$A$1:$J$58</definedName>
    <definedName name="_xlnm.Print_Area" localSheetId="94">'V.4.3. NA.Cant. accid x región'!$A$1:$T$71</definedName>
    <definedName name="_xlnm.Print_Area" localSheetId="95">'V.4.4.NA.Cant. accid x Prov'!$A$1:$M$68</definedName>
    <definedName name="_xlnm.Print_Area" localSheetId="96">'V.4.5.NA.Cant. accid x Proced.'!$A$1:$L$58</definedName>
    <definedName name="_xlnm.Print_Area" localSheetId="97">'V.4.6. NA.Cant. accid x sector'!$A$1:$K$55</definedName>
    <definedName name="_xlnm.Print_Area" localSheetId="98">'V.4.7. Accid x sexo'!$A$1:$K$53</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Tram.'!$A$1:$J$50</definedName>
    <definedName name="_xlnm.Print_Area" localSheetId="102">'VII.3.CBSS-Benef'!$A$1:$J$58</definedName>
    <definedName name="_xlnm.Print_Area" localSheetId="103">'VII.4.CBSS-Tramit.'!$A$1:$H$29</definedName>
    <definedName name="Área_de_impresión1">'[1]7.7.6'!$A$1:$AQ$58</definedName>
    <definedName name="Área_de_impresión2" localSheetId="4">'[1]7.7.6'!#REF!</definedName>
    <definedName name="Área_de_impresión2" localSheetId="0">'[1]7.7.6'!#REF!</definedName>
    <definedName name="Área_de_impresión2" localSheetId="9">'[1]7.7.6'!#REF!</definedName>
    <definedName name="Área_de_impresión2" localSheetId="15">'[1]7.7.6'!#REF!</definedName>
    <definedName name="Área_de_impresión2" localSheetId="22">'[1]7.7.6'!#REF!</definedName>
    <definedName name="Área_de_impresión2" localSheetId="25">'[1]7.7.6'!#REF!</definedName>
    <definedName name="Área_de_impresión2" localSheetId="29">'[1]7.7.6'!#REF!</definedName>
    <definedName name="Área_de_impresión2" localSheetId="33">'[1]7.7.6'!#REF!</definedName>
    <definedName name="Área_de_impresión2" localSheetId="38">'[1]7.7.6'!#REF!</definedName>
    <definedName name="Área_de_impresión2" localSheetId="39">'[1]7.7.6'!#REF!</definedName>
    <definedName name="Área_de_impresión2" localSheetId="50">'[1]7.7.6'!#REF!</definedName>
    <definedName name="Área_de_impresión2" localSheetId="51">'[1]7.7.6'!#REF!</definedName>
    <definedName name="Área_de_impresión2" localSheetId="55">'[1]7.7.6'!#REF!</definedName>
    <definedName name="Área_de_impresión2" localSheetId="58">'[1]7.7.6'!#REF!</definedName>
    <definedName name="Área_de_impresión2" localSheetId="59">'[1]7.7.6'!#REF!</definedName>
    <definedName name="Área_de_impresión2" localSheetId="62">'[1]7.7.6'!#REF!</definedName>
    <definedName name="Área_de_impresión2" localSheetId="56">'[1]7.7.6'!#REF!</definedName>
    <definedName name="Área_de_impresión2" localSheetId="57">'[1]7.7.6'!#REF!</definedName>
    <definedName name="Área_de_impresión2" localSheetId="66">'[1]7.7.6'!#REF!</definedName>
    <definedName name="Área_de_impresión2" localSheetId="74">'[1]7.7.6'!#REF!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4">'[1]7.7.6'!#REF!</definedName>
    <definedName name="BEN" localSheetId="0">'[1]7.7.6'!#REF!</definedName>
    <definedName name="BEN" localSheetId="9">'[1]7.7.6'!#REF!</definedName>
    <definedName name="BEN" localSheetId="15">'[1]7.7.6'!#REF!</definedName>
    <definedName name="BEN" localSheetId="22">'[1]7.7.6'!#REF!</definedName>
    <definedName name="BEN" localSheetId="25">'[1]7.7.6'!#REF!</definedName>
    <definedName name="BEN" localSheetId="29">'[1]7.7.6'!#REF!</definedName>
    <definedName name="BEN" localSheetId="33">'[1]7.7.6'!#REF!</definedName>
    <definedName name="BEN" localSheetId="39">'[1]7.7.6'!#REF!</definedName>
    <definedName name="BEN" localSheetId="58">'[1]7.7.6'!#REF!</definedName>
    <definedName name="BEN" localSheetId="59">'[1]7.7.6'!#REF!</definedName>
    <definedName name="BEN" localSheetId="57">'[1]7.7.6'!#REF!</definedName>
    <definedName name="BEN" localSheetId="66">'[1]7.7.6'!#REF!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4">'[1]7.7.6'!#REF!</definedName>
    <definedName name="Beneficios" localSheetId="0">'[1]7.7.6'!#REF!</definedName>
    <definedName name="Beneficios" localSheetId="9">'[1]7.7.6'!#REF!</definedName>
    <definedName name="Beneficios" localSheetId="15">'[1]7.7.6'!#REF!</definedName>
    <definedName name="Beneficios" localSheetId="22">'[1]7.7.6'!#REF!</definedName>
    <definedName name="Beneficios" localSheetId="25">'[1]7.7.6'!#REF!</definedName>
    <definedName name="Beneficios" localSheetId="29">'[1]7.7.6'!#REF!</definedName>
    <definedName name="Beneficios" localSheetId="33">'[1]7.7.6'!#REF!</definedName>
    <definedName name="Beneficios" localSheetId="39">'[1]7.7.6'!#REF!</definedName>
    <definedName name="Beneficios" localSheetId="58">'[1]7.7.6'!#REF!</definedName>
    <definedName name="Beneficios" localSheetId="59">'[1]7.7.6'!#REF!</definedName>
    <definedName name="Beneficios" localSheetId="56">'[1]7.7.6'!#REF!</definedName>
    <definedName name="Beneficios" localSheetId="57">'[1]7.7.6'!#REF!</definedName>
    <definedName name="Beneficios" localSheetId="66">'[1]7.7.6'!#REF!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 localSheetId="4">'[1]7.7.6'!#REF!</definedName>
    <definedName name="Calculos.SVDS" localSheetId="66">'[1]7.7.6'!#REF!</definedName>
    <definedName name="Calculos.SVDS">'[1]7.7.6'!#REF!</definedName>
    <definedName name="CCI">'[1]7.7.6'!$A$1:$R$57</definedName>
    <definedName name="CompCartraEntid" localSheetId="4">'[1]7.7.6'!#REF!</definedName>
    <definedName name="CompCartraEntid" localSheetId="0">'[1]7.7.6'!#REF!</definedName>
    <definedName name="CompCartraEntid" localSheetId="59">'[1]7.7.6'!#REF!</definedName>
    <definedName name="CompCartraEntid" localSheetId="66">'[1]7.7.6'!#REF!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 localSheetId="4">#REF!</definedName>
    <definedName name="cono" localSheetId="66">#REF!</definedName>
    <definedName name="cono">#REF!</definedName>
    <definedName name="cualquiercosa" localSheetId="4">'[1]7.7.6'!#REF!</definedName>
    <definedName name="cualquiercosa" localSheetId="0">'[1]7.7.6'!#REF!</definedName>
    <definedName name="cualquiercosa" localSheetId="59">'[1]7.7.6'!#REF!</definedName>
    <definedName name="cualquiercosa" localSheetId="66">'[1]7.7.6'!#REF!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4">'[1]7.7.6'!#REF!</definedName>
    <definedName name="cualquiercosa3" localSheetId="0">'[1]7.7.6'!#REF!</definedName>
    <definedName name="cualquiercosa3" localSheetId="59">'[1]7.7.6'!#REF!</definedName>
    <definedName name="cualquiercosa3" localSheetId="66">'[1]7.7.6'!#REF!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4">'[1]7.7.6'!#REF!</definedName>
    <definedName name="cualquiercosa5" localSheetId="0">'[1]7.7.6'!#REF!</definedName>
    <definedName name="cualquiercosa5" localSheetId="59">'[1]7.7.6'!#REF!</definedName>
    <definedName name="cualquiercosa5" localSheetId="66">'[1]7.7.6'!#REF!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4">'[1]7.7.6'!#REF!</definedName>
    <definedName name="cualquiercosa6" localSheetId="0">'[1]7.7.6'!#REF!</definedName>
    <definedName name="cualquiercosa6" localSheetId="59">'[1]7.7.6'!#REF!</definedName>
    <definedName name="cualquiercosa6" localSheetId="66">'[1]7.7.6'!#REF!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 localSheetId="4">OFFSET(DD,1,0,COUNTA('[2]Dias Festivos'!$A:$A)-COUNTA('[2]Dias Festivos'!$A$1:DD),1)</definedName>
    <definedName name="DiasFestivos">OFFSET(DD,1,0,COUNTA('[2]Dias Festivos'!$A:$A)-COUNTA('[2]Dias Festivos'!$A$1:DD),1)</definedName>
    <definedName name="Egresos" localSheetId="4">'[1]7.7.6'!#REF!</definedName>
    <definedName name="Egresos" localSheetId="0">'[1]7.7.6'!#REF!</definedName>
    <definedName name="Egresos" localSheetId="9">'[1]7.7.6'!#REF!</definedName>
    <definedName name="Egresos" localSheetId="15">'[1]7.7.6'!#REF!</definedName>
    <definedName name="Egresos" localSheetId="22">'[1]7.7.6'!#REF!</definedName>
    <definedName name="Egresos" localSheetId="25">'[1]7.7.6'!#REF!</definedName>
    <definedName name="Egresos" localSheetId="29">'[1]7.7.6'!#REF!</definedName>
    <definedName name="Egresos" localSheetId="33">'[1]7.7.6'!#REF!</definedName>
    <definedName name="Egresos" localSheetId="39">'[1]7.7.6'!#REF!</definedName>
    <definedName name="Egresos" localSheetId="58">'[1]7.7.6'!#REF!</definedName>
    <definedName name="Egresos" localSheetId="59">'[1]7.7.6'!#REF!</definedName>
    <definedName name="Egresos" localSheetId="66">'[1]7.7.6'!#REF!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4">'[1]7.7.6'!#REF!</definedName>
    <definedName name="Exceso1" localSheetId="0">'[1]7.7.6'!#REF!</definedName>
    <definedName name="Exceso1" localSheetId="9">'[1]7.7.6'!#REF!</definedName>
    <definedName name="Exceso1" localSheetId="15">'[1]7.7.6'!#REF!</definedName>
    <definedName name="Exceso1" localSheetId="22">'[1]7.7.6'!#REF!</definedName>
    <definedName name="Exceso1" localSheetId="25">'[1]7.7.6'!#REF!</definedName>
    <definedName name="Exceso1" localSheetId="29">'[1]7.7.6'!#REF!</definedName>
    <definedName name="Exceso1" localSheetId="33">'[1]7.7.6'!#REF!</definedName>
    <definedName name="Exceso1" localSheetId="38">'[1]7.7.6'!#REF!</definedName>
    <definedName name="Exceso1" localSheetId="39">'[1]7.7.6'!#REF!</definedName>
    <definedName name="Exceso1" localSheetId="50">'[1]7.7.6'!#REF!</definedName>
    <definedName name="Exceso1" localSheetId="51">'[1]7.7.6'!#REF!</definedName>
    <definedName name="Exceso1" localSheetId="55">'[1]7.7.6'!#REF!</definedName>
    <definedName name="Exceso1" localSheetId="58">'[1]7.7.6'!#REF!</definedName>
    <definedName name="Exceso1" localSheetId="59">'[1]7.7.6'!#REF!</definedName>
    <definedName name="Exceso1" localSheetId="62">'[1]7.7.6'!#REF!</definedName>
    <definedName name="Exceso1" localSheetId="56">'[1]7.7.6'!#REF!</definedName>
    <definedName name="Exceso1" localSheetId="57">'[1]7.7.6'!#REF!</definedName>
    <definedName name="Exceso1" localSheetId="66">'[1]7.7.6'!#REF!</definedName>
    <definedName name="Exceso1" localSheetId="74">'[1]7.7.6'!#REF!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4">'[1]7.7.6'!#REF!</definedName>
    <definedName name="Exceso2" localSheetId="0">'[1]7.7.6'!#REF!</definedName>
    <definedName name="Exceso2" localSheetId="9">'[1]7.7.6'!#REF!</definedName>
    <definedName name="Exceso2" localSheetId="15">'[1]7.7.6'!#REF!</definedName>
    <definedName name="Exceso2" localSheetId="22">'[1]7.7.6'!#REF!</definedName>
    <definedName name="Exceso2" localSheetId="25">'[1]7.7.6'!#REF!</definedName>
    <definedName name="Exceso2" localSheetId="29">'[1]7.7.6'!#REF!</definedName>
    <definedName name="Exceso2" localSheetId="33">'[1]7.7.6'!#REF!</definedName>
    <definedName name="Exceso2" localSheetId="38">'[1]7.7.6'!#REF!</definedName>
    <definedName name="Exceso2" localSheetId="39">'[1]7.7.6'!#REF!</definedName>
    <definedName name="Exceso2" localSheetId="50">'[1]7.7.6'!#REF!</definedName>
    <definedName name="Exceso2" localSheetId="51">'[1]7.7.6'!#REF!</definedName>
    <definedName name="Exceso2" localSheetId="55">'[1]7.7.6'!#REF!</definedName>
    <definedName name="Exceso2" localSheetId="58">'[1]7.7.6'!#REF!</definedName>
    <definedName name="Exceso2" localSheetId="59">'[1]7.7.6'!#REF!</definedName>
    <definedName name="Exceso2" localSheetId="62">'[1]7.7.6'!#REF!</definedName>
    <definedName name="Exceso2" localSheetId="56">'[1]7.7.6'!#REF!</definedName>
    <definedName name="Exceso2" localSheetId="57">'[1]7.7.6'!#REF!</definedName>
    <definedName name="Exceso2" localSheetId="66">'[1]7.7.6'!#REF!</definedName>
    <definedName name="Exceso2" localSheetId="74">'[1]7.7.6'!#REF!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 localSheetId="4">#REF!</definedName>
    <definedName name="INDICEPRECIO" localSheetId="66">#REF!</definedName>
    <definedName name="INDICEPRECIO">#REF!</definedName>
    <definedName name="INDICEPRECIOSA" localSheetId="4">#REF!</definedName>
    <definedName name="INDICEPRECIOSA" localSheetId="66">#REF!</definedName>
    <definedName name="INDICEPRECIOSA">#REF!</definedName>
    <definedName name="INDICEVOLUMEN" localSheetId="4">#REF!</definedName>
    <definedName name="INDICEVOLUMEN" localSheetId="66">#REF!</definedName>
    <definedName name="INDICEVOLUMEN">#REF!</definedName>
    <definedName name="INDICEVOLUMENSA" localSheetId="4">#REF!</definedName>
    <definedName name="INDICEVOLUMENSA" localSheetId="66">#REF!</definedName>
    <definedName name="INDICEVOLUMENSA">#REF!</definedName>
    <definedName name="Interval" localSheetId="4">'[3]Office Work Schedule'!#REF!</definedName>
    <definedName name="Interval" localSheetId="66">'[3]Office Work Schedule'!#REF!</definedName>
    <definedName name="Interval">'[3]Office Work Schedule'!#REF!</definedName>
    <definedName name="Mapa2" localSheetId="4">'[1]7.7.6'!#REF!</definedName>
    <definedName name="Mapa2" localSheetId="3">'[1]7.7.6'!#REF!</definedName>
    <definedName name="Mapa2" localSheetId="0">'[1]7.7.6'!#REF!</definedName>
    <definedName name="Mapa2" localSheetId="59">'[1]7.7.6'!#REF!</definedName>
    <definedName name="Mapa2" localSheetId="66">'[1]7.7.6'!#REF!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4">'[1]7.7.6'!#REF!</definedName>
    <definedName name="ocho" localSheetId="0">'[1]7.7.6'!#REF!</definedName>
    <definedName name="ocho" localSheetId="9">'[1]7.7.6'!#REF!</definedName>
    <definedName name="ocho" localSheetId="15">'[1]7.7.6'!#REF!</definedName>
    <definedName name="ocho" localSheetId="22">'[1]7.7.6'!#REF!</definedName>
    <definedName name="ocho" localSheetId="25">'[1]7.7.6'!#REF!</definedName>
    <definedName name="ocho" localSheetId="29">'[1]7.7.6'!#REF!</definedName>
    <definedName name="ocho" localSheetId="33">'[1]7.7.6'!#REF!</definedName>
    <definedName name="ocho" localSheetId="39">'[1]7.7.6'!#REF!</definedName>
    <definedName name="ocho" localSheetId="58">'[1]7.7.6'!#REF!</definedName>
    <definedName name="ocho" localSheetId="59">'[1]7.7.6'!#REF!</definedName>
    <definedName name="ocho" localSheetId="57">'[1]7.7.6'!#REF!</definedName>
    <definedName name="ocho" localSheetId="66">'[1]7.7.6'!#REF!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4">'[1]7.7.6'!#REF!</definedName>
    <definedName name="Print2" localSheetId="0">'[1]7.7.6'!#REF!</definedName>
    <definedName name="Print2" localSheetId="9">'[1]7.7.6'!#REF!</definedName>
    <definedName name="Print2" localSheetId="15">'[1]7.7.6'!#REF!</definedName>
    <definedName name="Print2" localSheetId="22">'[1]7.7.6'!#REF!</definedName>
    <definedName name="Print2" localSheetId="25">'[1]7.7.6'!#REF!</definedName>
    <definedName name="Print2" localSheetId="29">'[1]7.7.6'!#REF!</definedName>
    <definedName name="Print2" localSheetId="33">'[1]7.7.6'!#REF!</definedName>
    <definedName name="Print2" localSheetId="38">'[1]7.7.6'!#REF!</definedName>
    <definedName name="Print2" localSheetId="39">'[1]7.7.6'!#REF!</definedName>
    <definedName name="Print2" localSheetId="50">'[1]7.7.6'!#REF!</definedName>
    <definedName name="Print2" localSheetId="51">'[1]7.7.6'!#REF!</definedName>
    <definedName name="Print2" localSheetId="55">'[1]7.7.6'!#REF!</definedName>
    <definedName name="Print2" localSheetId="58">'[1]7.7.6'!#REF!</definedName>
    <definedName name="Print2" localSheetId="59">'[1]7.7.6'!#REF!</definedName>
    <definedName name="Print2" localSheetId="62">'[1]7.7.6'!#REF!</definedName>
    <definedName name="Print2" localSheetId="56">'[1]7.7.6'!#REF!</definedName>
    <definedName name="Print2" localSheetId="57">'[1]7.7.6'!#REF!</definedName>
    <definedName name="Print2" localSheetId="66">'[1]7.7.6'!#REF!</definedName>
    <definedName name="Print2" localSheetId="74">'[1]7.7.6'!#REF!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4">'[1]7.7.6'!#REF!</definedName>
    <definedName name="Print3" localSheetId="0">'[1]7.7.6'!#REF!</definedName>
    <definedName name="Print3" localSheetId="59">'[1]7.7.6'!#REF!</definedName>
    <definedName name="Print3" localSheetId="66">'[1]7.7.6'!#REF!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4">'[3]Office Work Schedule'!#REF!</definedName>
    <definedName name="ScheduleStart" localSheetId="66">'[3]Office Work Schedule'!#REF!</definedName>
    <definedName name="ScheduleStart">'[3]Office Work Schedule'!#REF!</definedName>
    <definedName name="srl" localSheetId="4">'[1]7.7.6'!#REF!</definedName>
    <definedName name="srl" localSheetId="0">'[1]7.7.6'!#REF!</definedName>
    <definedName name="srl" localSheetId="9">'[1]7.7.6'!#REF!</definedName>
    <definedName name="srl" localSheetId="15">'[1]7.7.6'!#REF!</definedName>
    <definedName name="srl" localSheetId="22">'[1]7.7.6'!#REF!</definedName>
    <definedName name="srl" localSheetId="25">'[1]7.7.6'!#REF!</definedName>
    <definedName name="srl" localSheetId="29">'[1]7.7.6'!#REF!</definedName>
    <definedName name="srl" localSheetId="33">'[1]7.7.6'!#REF!</definedName>
    <definedName name="srl" localSheetId="39">'[1]7.7.6'!#REF!</definedName>
    <definedName name="srl" localSheetId="58">'[1]7.7.6'!#REF!</definedName>
    <definedName name="srl" localSheetId="59">'[1]7.7.6'!#REF!</definedName>
    <definedName name="srl" localSheetId="57">'[1]7.7.6'!#REF!</definedName>
    <definedName name="srl" localSheetId="66">'[1]7.7.6'!#REF!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4">'[1]7.7.6'!#REF!</definedName>
    <definedName name="SVDS" localSheetId="0">'[1]7.7.6'!#REF!</definedName>
    <definedName name="SVDS" localSheetId="9">'[1]7.7.6'!#REF!</definedName>
    <definedName name="SVDS" localSheetId="15">'[1]7.7.6'!#REF!</definedName>
    <definedName name="SVDS" localSheetId="22">'[1]7.7.6'!#REF!</definedName>
    <definedName name="SVDS" localSheetId="25">'[1]7.7.6'!#REF!</definedName>
    <definedName name="SVDS" localSheetId="29">'[1]7.7.6'!#REF!</definedName>
    <definedName name="SVDS" localSheetId="33">'[1]7.7.6'!#REF!</definedName>
    <definedName name="SVDS" localSheetId="39">'[1]7.7.6'!#REF!</definedName>
    <definedName name="SVDS" localSheetId="58">'[1]7.7.6'!#REF!</definedName>
    <definedName name="SVDS" localSheetId="59">'[1]7.7.6'!#REF!</definedName>
    <definedName name="SVDS" localSheetId="57">'[1]7.7.6'!#REF!</definedName>
    <definedName name="SVDS" localSheetId="66">'[1]7.7.6'!#REF!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 localSheetId="4">'[4]Maintenance Work Order'!#REF!</definedName>
    <definedName name="Type" localSheetId="66">'[4]Maintenance Work Order'!#REF!</definedName>
    <definedName name="Type">'[4]Maintenance Work Order'!#REF!</definedName>
    <definedName name="Urtea">[2]Calendario!$B$5</definedName>
    <definedName name="Vacaciones" localSheetId="4">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A2" i="459" l="1"/>
  <c r="A2" i="465"/>
  <c r="D18" i="224"/>
  <c r="F18" i="224" s="1"/>
  <c r="D19" i="224"/>
  <c r="F19" i="224" s="1"/>
  <c r="C21" i="282"/>
  <c r="B21" i="282"/>
  <c r="B16" i="392"/>
  <c r="C8" i="392" s="1"/>
  <c r="C7" i="392" l="1"/>
  <c r="C5" i="392"/>
  <c r="C9" i="392"/>
  <c r="C13" i="392"/>
  <c r="C10" i="392"/>
  <c r="C15" i="392"/>
  <c r="C6" i="392"/>
  <c r="C14" i="392"/>
  <c r="C11" i="392"/>
  <c r="C12" i="392"/>
  <c r="B19" i="283" l="1"/>
  <c r="D19" i="283"/>
  <c r="C19" i="72"/>
  <c r="B19" i="72"/>
  <c r="B5" i="177"/>
  <c r="F19" i="401"/>
  <c r="H20" i="449"/>
  <c r="H90" i="468" l="1"/>
  <c r="E88" i="468"/>
  <c r="J37" i="452" l="1"/>
  <c r="J4" i="452"/>
  <c r="F21" i="78"/>
  <c r="D21" i="78"/>
  <c r="B21" i="78"/>
  <c r="H96" i="468"/>
  <c r="H92" i="468"/>
  <c r="E87" i="468" s="1"/>
  <c r="I6" i="444"/>
  <c r="I7" i="444"/>
  <c r="I8" i="444"/>
  <c r="I9" i="444"/>
  <c r="I10" i="444"/>
  <c r="I11" i="444"/>
  <c r="I12" i="444"/>
  <c r="I13" i="444"/>
  <c r="I14" i="444"/>
  <c r="I15" i="444"/>
  <c r="I16" i="444"/>
  <c r="I17" i="444"/>
  <c r="I18" i="444"/>
  <c r="I19" i="444"/>
  <c r="I5" i="444"/>
  <c r="I22" i="444" s="1"/>
  <c r="J6" i="391"/>
  <c r="J7" i="391"/>
  <c r="J8" i="391"/>
  <c r="J9" i="391"/>
  <c r="J10" i="391"/>
  <c r="J5" i="391"/>
  <c r="H72" i="468" l="1"/>
  <c r="E72" i="468"/>
  <c r="C19" i="374" l="1"/>
  <c r="J10" i="427"/>
  <c r="J11" i="427"/>
  <c r="J12" i="427"/>
  <c r="J13" i="427"/>
  <c r="J14" i="427"/>
  <c r="J15" i="427"/>
  <c r="J16" i="427"/>
  <c r="J17" i="427"/>
  <c r="J18" i="427"/>
  <c r="J19" i="427"/>
  <c r="J20" i="427"/>
  <c r="J9" i="427"/>
  <c r="F10" i="427"/>
  <c r="F11" i="427"/>
  <c r="F12" i="427"/>
  <c r="F13" i="427"/>
  <c r="F14" i="427"/>
  <c r="F15" i="427"/>
  <c r="F16" i="427"/>
  <c r="F17" i="427"/>
  <c r="F18" i="427"/>
  <c r="F19" i="427"/>
  <c r="F20" i="427"/>
  <c r="F9" i="427"/>
  <c r="H20" i="427"/>
  <c r="H19" i="427"/>
  <c r="H18" i="427"/>
  <c r="H17" i="427"/>
  <c r="H16" i="427"/>
  <c r="H15" i="427"/>
  <c r="H14" i="427"/>
  <c r="H13" i="427"/>
  <c r="H12" i="427"/>
  <c r="H11" i="427"/>
  <c r="H10" i="427"/>
  <c r="H9" i="427"/>
  <c r="D10" i="427"/>
  <c r="D11" i="427"/>
  <c r="D12" i="427"/>
  <c r="D13" i="427"/>
  <c r="D14" i="427"/>
  <c r="D15" i="427"/>
  <c r="D16" i="427"/>
  <c r="D17" i="427"/>
  <c r="D18" i="427"/>
  <c r="D19" i="427"/>
  <c r="D20" i="427"/>
  <c r="D9" i="427"/>
  <c r="Q10" i="427" l="1"/>
  <c r="P10" i="427"/>
  <c r="P11" i="427"/>
  <c r="Q11" i="427"/>
  <c r="P12" i="427"/>
  <c r="Q12" i="427"/>
  <c r="P13" i="427"/>
  <c r="Q13" i="427"/>
  <c r="P14" i="427"/>
  <c r="Q14" i="427"/>
  <c r="P15" i="427"/>
  <c r="Q15" i="427"/>
  <c r="P16" i="427"/>
  <c r="Q16" i="427"/>
  <c r="P17" i="427"/>
  <c r="Q17" i="427"/>
  <c r="P18" i="427"/>
  <c r="Q18" i="427"/>
  <c r="P19" i="427"/>
  <c r="Q19" i="427"/>
  <c r="P20" i="427"/>
  <c r="Q20" i="427"/>
  <c r="Q9" i="427"/>
  <c r="R10" i="427"/>
  <c r="R11" i="427"/>
  <c r="R12" i="427"/>
  <c r="R13" i="427"/>
  <c r="R14" i="427"/>
  <c r="R15" i="427"/>
  <c r="R16" i="427"/>
  <c r="R17" i="427"/>
  <c r="R18" i="427"/>
  <c r="R19" i="427"/>
  <c r="R20" i="427"/>
  <c r="R9" i="427"/>
  <c r="P9" i="427"/>
  <c r="D22" i="282" l="1"/>
  <c r="C22" i="282"/>
  <c r="B22" i="282"/>
  <c r="M101" i="468" l="1"/>
  <c r="D6" i="450"/>
  <c r="D7" i="450"/>
  <c r="D8" i="450"/>
  <c r="D9" i="450"/>
  <c r="D10" i="450"/>
  <c r="D12" i="450"/>
  <c r="D13" i="450"/>
  <c r="D14" i="450"/>
  <c r="D15" i="450"/>
  <c r="D16" i="450"/>
  <c r="D17" i="450"/>
  <c r="D18" i="450"/>
  <c r="D19" i="450"/>
  <c r="D20" i="450"/>
  <c r="D22" i="450"/>
  <c r="D25" i="450"/>
  <c r="D5" i="450"/>
  <c r="J6" i="29"/>
  <c r="J7" i="29"/>
  <c r="J8" i="29"/>
  <c r="J9" i="29"/>
  <c r="J10" i="29"/>
  <c r="J11" i="29"/>
  <c r="J12" i="29"/>
  <c r="J13" i="29"/>
  <c r="J14" i="29"/>
  <c r="J5" i="29"/>
  <c r="E83" i="468"/>
  <c r="M71" i="468"/>
  <c r="B17" i="447"/>
  <c r="G19" i="445"/>
  <c r="J15" i="29" l="1"/>
  <c r="B19" i="276" s="1"/>
  <c r="D45" i="468"/>
  <c r="B19" i="374" s="1"/>
  <c r="C19" i="333" l="1"/>
  <c r="C29" i="468" l="1"/>
  <c r="B6" i="459" l="1"/>
  <c r="B8" i="466" l="1"/>
  <c r="B37" i="452" l="1"/>
  <c r="C37" i="452"/>
  <c r="D37" i="452"/>
  <c r="E37" i="452"/>
  <c r="F37" i="452"/>
  <c r="G37" i="452"/>
  <c r="H37" i="452"/>
  <c r="I37" i="452"/>
  <c r="K37" i="452" l="1"/>
  <c r="A2" i="444"/>
  <c r="I8" i="391" l="1"/>
  <c r="I7" i="391"/>
  <c r="I6" i="391"/>
  <c r="I5" i="391"/>
  <c r="K5" i="391" s="1"/>
  <c r="D19" i="445"/>
  <c r="B19" i="445"/>
  <c r="K19" i="335" l="1"/>
  <c r="J19" i="335"/>
  <c r="C19" i="335"/>
  <c r="C20" i="72" l="1"/>
  <c r="B20" i="72"/>
  <c r="A2" i="179"/>
  <c r="D6" i="478"/>
  <c r="D22" i="478" s="1"/>
  <c r="D7" i="478"/>
  <c r="D8" i="478"/>
  <c r="D9" i="478"/>
  <c r="D10" i="478"/>
  <c r="D11" i="478"/>
  <c r="D12" i="478"/>
  <c r="D13" i="478"/>
  <c r="D14" i="478"/>
  <c r="D15" i="478"/>
  <c r="D16" i="478"/>
  <c r="D17" i="478"/>
  <c r="D18" i="478"/>
  <c r="D19" i="478"/>
  <c r="D20" i="478"/>
  <c r="D21" i="478"/>
  <c r="D5" i="478"/>
  <c r="C22" i="478"/>
  <c r="A2" i="478"/>
  <c r="D19" i="72" l="1"/>
  <c r="D20" i="72" s="1"/>
  <c r="J7" i="402" l="1"/>
  <c r="J8" i="402"/>
  <c r="J9" i="402"/>
  <c r="J10" i="402"/>
  <c r="J11" i="402"/>
  <c r="J12" i="402"/>
  <c r="J13" i="402"/>
  <c r="J14" i="402"/>
  <c r="J15" i="402"/>
  <c r="J16" i="402"/>
  <c r="J17" i="402"/>
  <c r="J18" i="402"/>
  <c r="J5" i="402"/>
  <c r="J6" i="402"/>
  <c r="B61" i="468" l="1"/>
  <c r="A20" i="226" l="1"/>
  <c r="A20" i="215"/>
  <c r="D34" i="450" l="1"/>
  <c r="E19" i="445" l="1"/>
  <c r="F19" i="445" s="1"/>
  <c r="F6" i="401"/>
  <c r="F7" i="401"/>
  <c r="F8" i="401"/>
  <c r="F9" i="401"/>
  <c r="F10" i="401"/>
  <c r="F11" i="401"/>
  <c r="F12" i="401"/>
  <c r="F20" i="401" s="1"/>
  <c r="F13" i="401"/>
  <c r="F14" i="401"/>
  <c r="F15" i="401"/>
  <c r="F16" i="401"/>
  <c r="F17" i="401"/>
  <c r="F18" i="401"/>
  <c r="F5" i="401"/>
  <c r="F4" i="401"/>
  <c r="D21" i="400"/>
  <c r="A19" i="389" l="1"/>
  <c r="A19" i="385"/>
  <c r="M18" i="384" l="1"/>
  <c r="L18" i="384"/>
  <c r="K18" i="384"/>
  <c r="J18" i="384"/>
  <c r="N18" i="383"/>
  <c r="L18" i="382"/>
  <c r="M18" i="382"/>
  <c r="K18" i="382"/>
  <c r="J18" i="382"/>
  <c r="B18" i="384"/>
  <c r="A2" i="384"/>
  <c r="H18" i="384"/>
  <c r="G18" i="384"/>
  <c r="F18" i="384"/>
  <c r="E18" i="384"/>
  <c r="D18" i="384"/>
  <c r="C18" i="384"/>
  <c r="O17" i="383"/>
  <c r="A18" i="383"/>
  <c r="B20" i="380"/>
  <c r="A20" i="380"/>
  <c r="G19" i="380"/>
  <c r="I18" i="384" l="1"/>
  <c r="N18" i="384"/>
  <c r="D19" i="380"/>
  <c r="A2" i="377"/>
  <c r="E18" i="333" l="1"/>
  <c r="C39" i="468"/>
  <c r="B39" i="468"/>
  <c r="E61" i="468"/>
  <c r="E51" i="468"/>
  <c r="M62" i="468"/>
  <c r="D21" i="226" l="1"/>
  <c r="E21" i="226"/>
  <c r="F21" i="226"/>
  <c r="C21" i="226"/>
  <c r="B21" i="226"/>
  <c r="H20" i="226"/>
  <c r="I20" i="226" s="1"/>
  <c r="K7" i="452"/>
  <c r="K8" i="452"/>
  <c r="K9" i="452"/>
  <c r="K13" i="452"/>
  <c r="K12" i="452"/>
  <c r="K10" i="452"/>
  <c r="K14" i="452"/>
  <c r="K11" i="452"/>
  <c r="K16" i="452"/>
  <c r="K17" i="452"/>
  <c r="K22" i="452"/>
  <c r="K19" i="452"/>
  <c r="K15" i="452"/>
  <c r="K20" i="452"/>
  <c r="K26" i="452"/>
  <c r="K21" i="452"/>
  <c r="K31" i="452"/>
  <c r="K27" i="452"/>
  <c r="K23" i="452"/>
  <c r="K28" i="452"/>
  <c r="K24" i="452"/>
  <c r="K29" i="452"/>
  <c r="K25" i="452"/>
  <c r="K30" i="452"/>
  <c r="K18" i="452"/>
  <c r="K32" i="452"/>
  <c r="K35" i="452"/>
  <c r="K34" i="452"/>
  <c r="K33" i="452"/>
  <c r="K36" i="452"/>
  <c r="K6" i="452"/>
  <c r="K5" i="452"/>
  <c r="C21" i="215"/>
  <c r="D20" i="215"/>
  <c r="B21" i="215"/>
  <c r="B22" i="78"/>
  <c r="D22" i="78"/>
  <c r="F22" i="78"/>
  <c r="H21" i="78"/>
  <c r="E21" i="78" s="1"/>
  <c r="A21" i="78"/>
  <c r="A2" i="450"/>
  <c r="N20" i="226" l="1"/>
  <c r="M20" i="226"/>
  <c r="L20" i="226"/>
  <c r="K20" i="226"/>
  <c r="J20" i="226"/>
  <c r="F20" i="215"/>
  <c r="E20" i="215"/>
  <c r="H22" i="78"/>
  <c r="C21" i="78"/>
  <c r="G21" i="78"/>
  <c r="J11" i="391"/>
  <c r="K8" i="391"/>
  <c r="K7" i="391"/>
  <c r="K6" i="391"/>
  <c r="A2" i="391"/>
  <c r="G20" i="449" l="1"/>
  <c r="G21" i="449" s="1"/>
  <c r="B21" i="400"/>
  <c r="B21" i="449"/>
  <c r="N20" i="449"/>
  <c r="G19" i="449"/>
  <c r="F21" i="449"/>
  <c r="D18" i="385"/>
  <c r="E18" i="385"/>
  <c r="L20" i="449" l="1"/>
  <c r="K20" i="449"/>
  <c r="M20" i="449" s="1"/>
  <c r="A2" i="407" l="1"/>
  <c r="H12" i="468" l="1"/>
  <c r="B33" i="468" s="1"/>
  <c r="A2" i="226"/>
  <c r="A2" i="224"/>
  <c r="A20" i="224"/>
  <c r="D20" i="224"/>
  <c r="F20" i="224" s="1"/>
  <c r="A20" i="222"/>
  <c r="D19" i="222"/>
  <c r="F19" i="222" s="1"/>
  <c r="D20" i="222"/>
  <c r="F20" i="222" s="1"/>
  <c r="A2" i="222"/>
  <c r="A22" i="219"/>
  <c r="E21" i="219"/>
  <c r="H21" i="219" s="1"/>
  <c r="A2" i="219"/>
  <c r="A2" i="452"/>
  <c r="A20" i="217"/>
  <c r="K19" i="217"/>
  <c r="M19" i="217" s="1"/>
  <c r="A2" i="217"/>
  <c r="A2" i="215"/>
  <c r="A21" i="282"/>
  <c r="E20" i="282"/>
  <c r="F20" i="282" s="1"/>
  <c r="A2" i="282"/>
  <c r="A2" i="78"/>
  <c r="A38" i="394"/>
  <c r="A2" i="394"/>
  <c r="D8" i="395"/>
  <c r="D9" i="395"/>
  <c r="D10" i="395"/>
  <c r="D11" i="395"/>
  <c r="D12" i="395"/>
  <c r="D13" i="395"/>
  <c r="D14" i="395"/>
  <c r="D15" i="395"/>
  <c r="D16" i="395"/>
  <c r="D17" i="395"/>
  <c r="D18" i="395"/>
  <c r="D19" i="395"/>
  <c r="A2" i="395"/>
  <c r="A20" i="395"/>
  <c r="A2" i="283"/>
  <c r="C18" i="283"/>
  <c r="A19" i="283"/>
  <c r="E18" i="283"/>
  <c r="B22" i="444"/>
  <c r="C22" i="444"/>
  <c r="D22" i="444"/>
  <c r="F22" i="444"/>
  <c r="G22" i="444"/>
  <c r="H22" i="444"/>
  <c r="A2" i="29"/>
  <c r="J5" i="444"/>
  <c r="I4" i="444"/>
  <c r="C15" i="29"/>
  <c r="D15" i="29"/>
  <c r="E15" i="29"/>
  <c r="F15" i="29"/>
  <c r="G15" i="29"/>
  <c r="H15" i="29"/>
  <c r="I15" i="29"/>
  <c r="J4" i="29"/>
  <c r="A19" i="276"/>
  <c r="A2" i="276"/>
  <c r="B18" i="447"/>
  <c r="A17" i="447"/>
  <c r="A2" i="447"/>
  <c r="D16" i="72"/>
  <c r="D17" i="72"/>
  <c r="D18" i="72"/>
  <c r="A19" i="72"/>
  <c r="A2" i="72"/>
  <c r="A2" i="177"/>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33" i="450"/>
  <c r="C5" i="450"/>
  <c r="D4" i="450"/>
  <c r="J4" i="391"/>
  <c r="I11" i="391"/>
  <c r="C20" i="445"/>
  <c r="D20" i="445"/>
  <c r="A19" i="445"/>
  <c r="H18" i="445"/>
  <c r="F18" i="445"/>
  <c r="A2" i="445"/>
  <c r="A2" i="401"/>
  <c r="E20" i="401"/>
  <c r="D20" i="401"/>
  <c r="C20" i="401"/>
  <c r="B20" i="401"/>
  <c r="G19" i="401"/>
  <c r="A19" i="401"/>
  <c r="C21" i="400"/>
  <c r="E20" i="400"/>
  <c r="A20" i="400"/>
  <c r="A2" i="400"/>
  <c r="A2" i="449"/>
  <c r="I21" i="449"/>
  <c r="J21" i="449"/>
  <c r="H21" i="449"/>
  <c r="C21" i="449"/>
  <c r="D21" i="449"/>
  <c r="E21" i="449"/>
  <c r="A20" i="449"/>
  <c r="A2" i="389"/>
  <c r="A2" i="386"/>
  <c r="A2" i="385"/>
  <c r="B19" i="384"/>
  <c r="N17" i="384"/>
  <c r="I19" i="384"/>
  <c r="I17" i="384"/>
  <c r="A18" i="384"/>
  <c r="K19" i="384"/>
  <c r="L19" i="384"/>
  <c r="M19" i="384"/>
  <c r="J19" i="384"/>
  <c r="D19" i="384"/>
  <c r="E19" i="384"/>
  <c r="F19" i="384"/>
  <c r="G19" i="384"/>
  <c r="H19" i="384"/>
  <c r="C19" i="384"/>
  <c r="I16" i="383"/>
  <c r="I17" i="383"/>
  <c r="I18" i="383"/>
  <c r="N16" i="383"/>
  <c r="N17" i="383"/>
  <c r="N19" i="383"/>
  <c r="K19" i="383"/>
  <c r="L19" i="383"/>
  <c r="M19" i="383"/>
  <c r="J19" i="383"/>
  <c r="D19" i="383"/>
  <c r="E19" i="383"/>
  <c r="F19" i="383"/>
  <c r="G19" i="383"/>
  <c r="H19" i="383"/>
  <c r="C19" i="383"/>
  <c r="B19" i="383"/>
  <c r="A2" i="383"/>
  <c r="N17" i="382"/>
  <c r="N18" i="382" s="1"/>
  <c r="I17" i="382"/>
  <c r="I18" i="382" s="1"/>
  <c r="A2" i="381"/>
  <c r="A2" i="382"/>
  <c r="O16" i="382"/>
  <c r="N15" i="382"/>
  <c r="O15" i="382" s="1"/>
  <c r="N16" i="382"/>
  <c r="D18" i="382"/>
  <c r="E18" i="382"/>
  <c r="F18" i="382"/>
  <c r="G18" i="382"/>
  <c r="H18" i="382"/>
  <c r="C18" i="382"/>
  <c r="B18" i="382"/>
  <c r="A17" i="382"/>
  <c r="A18" i="381"/>
  <c r="A2" i="380"/>
  <c r="A2" i="273"/>
  <c r="A2" i="272"/>
  <c r="E19" i="224" l="1"/>
  <c r="F21" i="219"/>
  <c r="O18" i="383"/>
  <c r="O19" i="383" s="1"/>
  <c r="N19" i="384"/>
  <c r="I19" i="383"/>
  <c r="O17" i="382"/>
  <c r="B18" i="381" s="1"/>
  <c r="E20" i="224"/>
  <c r="E19" i="222"/>
  <c r="E20" i="222"/>
  <c r="G21" i="219"/>
  <c r="Q19" i="217"/>
  <c r="O19" i="217"/>
  <c r="N19" i="217"/>
  <c r="T19" i="217"/>
  <c r="L19" i="217"/>
  <c r="S19" i="217"/>
  <c r="R19" i="217"/>
  <c r="P19" i="217"/>
  <c r="G20" i="282"/>
  <c r="A2" i="374"/>
  <c r="A19" i="374"/>
  <c r="D18" i="374"/>
  <c r="D18" i="407"/>
  <c r="A19" i="407"/>
  <c r="A20" i="377"/>
  <c r="G20" i="377"/>
  <c r="B20" i="435"/>
  <c r="E19" i="435"/>
  <c r="H19" i="435"/>
  <c r="E18" i="342"/>
  <c r="G18" i="342" s="1"/>
  <c r="H18" i="342"/>
  <c r="B19" i="342"/>
  <c r="B2" i="435"/>
  <c r="B2" i="342"/>
  <c r="A20" i="434"/>
  <c r="I19" i="434"/>
  <c r="J19" i="434" s="1"/>
  <c r="E19" i="434"/>
  <c r="A2" i="434"/>
  <c r="G18" i="402"/>
  <c r="H18" i="402"/>
  <c r="I18" i="402"/>
  <c r="F18" i="402"/>
  <c r="A19" i="402"/>
  <c r="A2" i="402"/>
  <c r="B21" i="427"/>
  <c r="K20" i="427"/>
  <c r="M20" i="427"/>
  <c r="N20" i="427" s="1"/>
  <c r="E18" i="287"/>
  <c r="A19" i="287"/>
  <c r="A19" i="333"/>
  <c r="D18" i="333"/>
  <c r="A2" i="333"/>
  <c r="D6" i="336"/>
  <c r="D7" i="336"/>
  <c r="D8" i="336"/>
  <c r="D9" i="336"/>
  <c r="D10" i="336"/>
  <c r="D11" i="336"/>
  <c r="D12" i="336"/>
  <c r="D13" i="336"/>
  <c r="D5" i="336"/>
  <c r="B6" i="336"/>
  <c r="B7" i="336"/>
  <c r="B8" i="336"/>
  <c r="B9" i="336"/>
  <c r="B10" i="336"/>
  <c r="B11" i="336"/>
  <c r="B12" i="336"/>
  <c r="B13" i="336"/>
  <c r="B5" i="336"/>
  <c r="A2" i="335"/>
  <c r="A2" i="336"/>
  <c r="L18" i="335"/>
  <c r="G18" i="335"/>
  <c r="I19" i="335"/>
  <c r="H19" i="335"/>
  <c r="F19" i="335"/>
  <c r="E19" i="335"/>
  <c r="D19" i="335"/>
  <c r="A19" i="335"/>
  <c r="O20" i="427" l="1"/>
  <c r="L20" i="427"/>
  <c r="I19" i="435"/>
  <c r="F18" i="342"/>
  <c r="L19" i="335"/>
  <c r="G19" i="335"/>
  <c r="M19" i="335" l="1"/>
  <c r="I4" i="391"/>
  <c r="L17" i="384" l="1"/>
  <c r="K17" i="384"/>
  <c r="H17" i="384"/>
  <c r="G17" i="384"/>
  <c r="F17" i="384"/>
  <c r="E17" i="384"/>
  <c r="D17" i="384"/>
  <c r="C17" i="384"/>
  <c r="B17" i="384"/>
  <c r="F20" i="377"/>
  <c r="E20" i="377"/>
  <c r="D20" i="377"/>
  <c r="C20" i="377"/>
  <c r="E66" i="468" l="1"/>
  <c r="E65" i="468"/>
  <c r="E64" i="468"/>
  <c r="E63" i="468"/>
  <c r="L62" i="468"/>
  <c r="E62" i="468"/>
  <c r="E60" i="468"/>
  <c r="E59" i="468"/>
  <c r="E58" i="468"/>
  <c r="E57" i="468"/>
  <c r="E56" i="468"/>
  <c r="E55" i="468"/>
  <c r="E54" i="468"/>
  <c r="E53" i="468"/>
  <c r="E52" i="468"/>
  <c r="G50" i="468"/>
  <c r="F11" i="468" s="1"/>
  <c r="F50" i="468"/>
  <c r="F10" i="468" s="1"/>
  <c r="B19" i="407"/>
  <c r="B45" i="468"/>
  <c r="C19" i="407" s="1"/>
  <c r="K41" i="468"/>
  <c r="E39" i="468"/>
  <c r="D39" i="468"/>
  <c r="E30" i="468"/>
  <c r="D30" i="468"/>
  <c r="B30" i="468"/>
  <c r="C4" i="468" s="1"/>
  <c r="K28" i="468"/>
  <c r="D21" i="468"/>
  <c r="B21" i="468"/>
  <c r="D14" i="468"/>
  <c r="B19" i="389" s="1"/>
  <c r="B14" i="468"/>
  <c r="D7" i="468"/>
  <c r="E50" i="468" l="1"/>
  <c r="F14" i="468"/>
  <c r="E19" i="389"/>
  <c r="D19" i="389"/>
  <c r="C30" i="468"/>
  <c r="B19" i="287" s="1"/>
  <c r="D4" i="468" l="1"/>
  <c r="C38" i="394"/>
  <c r="B38" i="394"/>
  <c r="C20" i="395"/>
  <c r="B20" i="395"/>
  <c r="D20" i="395" l="1"/>
  <c r="E21" i="282"/>
  <c r="E19" i="283"/>
  <c r="F21" i="282" l="1"/>
  <c r="G21" i="282"/>
  <c r="F6" i="386"/>
  <c r="F7" i="386"/>
  <c r="F8" i="386"/>
  <c r="F9" i="386"/>
  <c r="F10" i="386"/>
  <c r="F11" i="386"/>
  <c r="F12" i="386"/>
  <c r="F13" i="386"/>
  <c r="F14" i="386"/>
  <c r="F15" i="386"/>
  <c r="F16" i="386"/>
  <c r="F17" i="386"/>
  <c r="F18" i="386"/>
  <c r="F19" i="386"/>
  <c r="F20" i="386"/>
  <c r="D6" i="386"/>
  <c r="D7" i="386"/>
  <c r="D8" i="386"/>
  <c r="D9" i="386"/>
  <c r="D10" i="386"/>
  <c r="D11" i="386"/>
  <c r="D12" i="386"/>
  <c r="D13" i="386"/>
  <c r="D14" i="386"/>
  <c r="D15" i="386"/>
  <c r="D16" i="386"/>
  <c r="D17" i="386"/>
  <c r="D18" i="386"/>
  <c r="D19" i="386"/>
  <c r="D20" i="386"/>
  <c r="F5" i="386"/>
  <c r="D5" i="386"/>
  <c r="B19" i="385"/>
  <c r="F20" i="380"/>
  <c r="E20" i="380"/>
  <c r="C20" i="380"/>
  <c r="B8" i="273"/>
  <c r="B9" i="273"/>
  <c r="B10" i="273"/>
  <c r="B11" i="273"/>
  <c r="B12" i="273"/>
  <c r="B13" i="273"/>
  <c r="B14" i="273"/>
  <c r="B7" i="273"/>
  <c r="B6" i="273"/>
  <c r="B7" i="272"/>
  <c r="B8" i="272"/>
  <c r="B9" i="272"/>
  <c r="B10" i="272"/>
  <c r="B11" i="272"/>
  <c r="B12" i="272"/>
  <c r="B13" i="272"/>
  <c r="B14" i="272"/>
  <c r="B6" i="272"/>
  <c r="B5" i="272"/>
  <c r="G20" i="435"/>
  <c r="F20" i="435"/>
  <c r="D20" i="435"/>
  <c r="C20" i="435"/>
  <c r="B15" i="272" l="1"/>
  <c r="B15" i="273"/>
  <c r="B20" i="377"/>
  <c r="H20" i="434"/>
  <c r="G20" i="434"/>
  <c r="F20" i="434"/>
  <c r="D20" i="434"/>
  <c r="C20" i="434"/>
  <c r="B20" i="434"/>
  <c r="E19" i="402"/>
  <c r="D19" i="402"/>
  <c r="D19" i="287"/>
  <c r="D19" i="342"/>
  <c r="C19" i="342"/>
  <c r="C19" i="287"/>
  <c r="I21" i="427"/>
  <c r="G21" i="427"/>
  <c r="B19" i="402"/>
  <c r="J21" i="427" l="1"/>
  <c r="P21" i="427"/>
  <c r="H21" i="427"/>
  <c r="Q21" i="427"/>
  <c r="J19" i="402"/>
  <c r="B14" i="336"/>
  <c r="D14" i="336"/>
  <c r="C21" i="427"/>
  <c r="E21" i="427"/>
  <c r="B19" i="333"/>
  <c r="C19" i="385"/>
  <c r="E34" i="450"/>
  <c r="F21" i="427" l="1"/>
  <c r="D21" i="427"/>
  <c r="F3" i="427" s="1"/>
  <c r="R21" i="427"/>
  <c r="E19" i="385"/>
  <c r="D19" i="385"/>
  <c r="N19" i="449"/>
  <c r="L19" i="449"/>
  <c r="L18" i="449"/>
  <c r="B16" i="447" l="1"/>
  <c r="L34" i="450"/>
  <c r="K34" i="450"/>
  <c r="J34" i="450"/>
  <c r="I34" i="450"/>
  <c r="H34" i="450"/>
  <c r="G34" i="450"/>
  <c r="N17" i="449"/>
  <c r="N18" i="449"/>
  <c r="K17" i="449"/>
  <c r="K18" i="449"/>
  <c r="K16" i="449"/>
  <c r="K19" i="449"/>
  <c r="I16" i="382" l="1"/>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B16" i="384"/>
  <c r="C16" i="384"/>
  <c r="D16" i="384"/>
  <c r="E16" i="384"/>
  <c r="F16" i="384"/>
  <c r="G16" i="384"/>
  <c r="H16"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6" i="384"/>
  <c r="K16" i="384"/>
  <c r="L16" i="384"/>
  <c r="M16" i="384"/>
  <c r="D40" i="474" l="1"/>
  <c r="D4" i="474"/>
  <c r="P6" i="397" l="1"/>
  <c r="P5" i="397"/>
  <c r="P4" i="397"/>
  <c r="J5" i="396"/>
  <c r="J6" i="396"/>
  <c r="J4" i="396"/>
  <c r="I7" i="396"/>
  <c r="O7" i="397"/>
  <c r="P7" i="397" l="1"/>
  <c r="J7" i="396"/>
  <c r="A16" i="447" l="1"/>
  <c r="A17" i="337" l="1"/>
  <c r="I4" i="452" l="1"/>
  <c r="A19" i="215"/>
  <c r="E4" i="450" l="1"/>
  <c r="A18" i="401"/>
  <c r="A19" i="400"/>
  <c r="A19" i="449"/>
  <c r="E17" i="385" l="1"/>
  <c r="D14" i="385"/>
  <c r="D15" i="385"/>
  <c r="D16" i="385"/>
  <c r="D17" i="385"/>
  <c r="E17" i="333"/>
  <c r="D17" i="333" l="1"/>
  <c r="A44" i="380" l="1"/>
  <c r="H18" i="226" l="1"/>
  <c r="K18" i="226" s="1"/>
  <c r="H19" i="226"/>
  <c r="C21" i="224"/>
  <c r="B21" i="224"/>
  <c r="N18" i="226" l="1"/>
  <c r="L18" i="226"/>
  <c r="J18" i="226"/>
  <c r="I18" i="226"/>
  <c r="M18" i="226"/>
  <c r="C21" i="222"/>
  <c r="B21" i="222"/>
  <c r="E22" i="219"/>
  <c r="H22" i="219" s="1"/>
  <c r="D23" i="219"/>
  <c r="C23" i="219"/>
  <c r="B23" i="219"/>
  <c r="K20" i="217"/>
  <c r="B21" i="217"/>
  <c r="D21" i="217"/>
  <c r="E21" i="217"/>
  <c r="F21" i="217"/>
  <c r="G21" i="217"/>
  <c r="H21" i="217"/>
  <c r="I21" i="217"/>
  <c r="J21" i="217"/>
  <c r="C21" i="217"/>
  <c r="D19" i="215"/>
  <c r="G7" i="396"/>
  <c r="G22" i="219" l="1"/>
  <c r="R20" i="217"/>
  <c r="E19" i="215"/>
  <c r="F22" i="219"/>
  <c r="N20" i="217"/>
  <c r="Q20" i="217"/>
  <c r="P20" i="217"/>
  <c r="O20" i="217"/>
  <c r="M20" i="217"/>
  <c r="T20" i="217"/>
  <c r="L20" i="217"/>
  <c r="S20" i="217"/>
  <c r="F19" i="215"/>
  <c r="F34" i="450" l="1"/>
  <c r="K9" i="391"/>
  <c r="K10" i="391"/>
  <c r="H11" i="391"/>
  <c r="K11" i="391" l="1"/>
  <c r="N7" i="384"/>
  <c r="N9" i="384"/>
  <c r="N11" i="384"/>
  <c r="N15" i="384"/>
  <c r="N16" i="384"/>
  <c r="I9" i="384"/>
  <c r="I10" i="384"/>
  <c r="I6" i="384"/>
  <c r="I7" i="384"/>
  <c r="I8" i="384"/>
  <c r="I11" i="384"/>
  <c r="I12" i="384"/>
  <c r="I13" i="384"/>
  <c r="I14" i="384"/>
  <c r="I15" i="384"/>
  <c r="I16" i="384"/>
  <c r="C44" i="380"/>
  <c r="C28" i="380"/>
  <c r="C29" i="380"/>
  <c r="C30" i="380"/>
  <c r="C31" i="380"/>
  <c r="C32" i="380"/>
  <c r="C33" i="380"/>
  <c r="C34" i="380"/>
  <c r="C35" i="380"/>
  <c r="C36" i="380"/>
  <c r="C37" i="380"/>
  <c r="C38" i="380"/>
  <c r="C39" i="380"/>
  <c r="C40" i="380"/>
  <c r="C41" i="380"/>
  <c r="C42" i="380"/>
  <c r="C43" i="380"/>
  <c r="C27" i="380"/>
  <c r="B28" i="380"/>
  <c r="B29" i="380"/>
  <c r="B30" i="380"/>
  <c r="B31" i="380"/>
  <c r="B32" i="380"/>
  <c r="B33" i="380"/>
  <c r="B34" i="380"/>
  <c r="B35" i="380"/>
  <c r="B36" i="380"/>
  <c r="B37" i="380"/>
  <c r="B38" i="380"/>
  <c r="B39" i="380"/>
  <c r="B40" i="380"/>
  <c r="B41" i="380"/>
  <c r="B42" i="380"/>
  <c r="B43" i="380"/>
  <c r="B27" i="380"/>
  <c r="N14" i="384" l="1"/>
  <c r="N12" i="384"/>
  <c r="N10" i="384"/>
  <c r="N8" i="384"/>
  <c r="N6" i="384"/>
  <c r="N13" i="384"/>
  <c r="A20" i="78"/>
  <c r="H20" i="78"/>
  <c r="E20" i="78" s="1"/>
  <c r="B16" i="283"/>
  <c r="C17" i="283" s="1"/>
  <c r="C20" i="78" l="1"/>
  <c r="G20" i="78"/>
  <c r="E17" i="283"/>
  <c r="J6" i="444"/>
  <c r="J7" i="444"/>
  <c r="J10" i="444"/>
  <c r="J11" i="444"/>
  <c r="J14" i="444"/>
  <c r="J18" i="444"/>
  <c r="J19" i="444"/>
  <c r="J8" i="444"/>
  <c r="J9" i="444"/>
  <c r="J12" i="444"/>
  <c r="J13" i="444"/>
  <c r="J16" i="444"/>
  <c r="J17" i="444"/>
  <c r="K5" i="29"/>
  <c r="E19" i="400"/>
  <c r="G18" i="401"/>
  <c r="F17" i="445"/>
  <c r="H17" i="445" s="1"/>
  <c r="H19" i="445"/>
  <c r="E18" i="400"/>
  <c r="E17" i="400"/>
  <c r="I13" i="382"/>
  <c r="I14" i="382"/>
  <c r="I15" i="382"/>
  <c r="G6" i="380"/>
  <c r="G7" i="380"/>
  <c r="G8" i="380"/>
  <c r="G9" i="380"/>
  <c r="G10" i="380"/>
  <c r="G11" i="380"/>
  <c r="G12" i="380"/>
  <c r="G13" i="380"/>
  <c r="G14" i="380"/>
  <c r="G15" i="380"/>
  <c r="G16" i="380"/>
  <c r="G17" i="380"/>
  <c r="G18" i="380"/>
  <c r="D18" i="380"/>
  <c r="D6" i="380"/>
  <c r="D7" i="380"/>
  <c r="D8" i="380"/>
  <c r="D9" i="380"/>
  <c r="D10" i="380"/>
  <c r="D11" i="380"/>
  <c r="D12" i="380"/>
  <c r="D13" i="380"/>
  <c r="D14" i="380"/>
  <c r="D15" i="380"/>
  <c r="D16" i="380"/>
  <c r="D17" i="380"/>
  <c r="D17" i="374"/>
  <c r="D14" i="407"/>
  <c r="D15" i="407"/>
  <c r="D16" i="407"/>
  <c r="D17" i="407"/>
  <c r="E18" i="435"/>
  <c r="H18" i="435"/>
  <c r="I18" i="435" s="1"/>
  <c r="H17" i="342"/>
  <c r="E17" i="342"/>
  <c r="G17" i="342" s="1"/>
  <c r="I17" i="434"/>
  <c r="J17" i="434" s="1"/>
  <c r="I18" i="434"/>
  <c r="E9" i="434"/>
  <c r="E10" i="434"/>
  <c r="E11" i="434"/>
  <c r="E12" i="434"/>
  <c r="E13" i="434"/>
  <c r="E14" i="434"/>
  <c r="E15" i="434"/>
  <c r="E16" i="434"/>
  <c r="E17" i="434"/>
  <c r="E18" i="434"/>
  <c r="J18" i="434" s="1"/>
  <c r="I17" i="402"/>
  <c r="F17" i="402"/>
  <c r="H17" i="402" s="1"/>
  <c r="O19" i="427"/>
  <c r="M18" i="427"/>
  <c r="M19" i="427"/>
  <c r="K15" i="427"/>
  <c r="K16" i="427"/>
  <c r="K17" i="427"/>
  <c r="K18" i="427"/>
  <c r="L18" i="427" s="1"/>
  <c r="K19" i="427"/>
  <c r="L19" i="427" s="1"/>
  <c r="E15" i="287"/>
  <c r="E16" i="287"/>
  <c r="E17" i="287"/>
  <c r="D17" i="337"/>
  <c r="C17" i="337"/>
  <c r="B17" i="337"/>
  <c r="G17" i="335"/>
  <c r="L17" i="335"/>
  <c r="N19" i="427" l="1"/>
  <c r="N18" i="427"/>
  <c r="M17" i="335"/>
  <c r="F17" i="342"/>
  <c r="G17" i="402"/>
  <c r="O18" i="427"/>
  <c r="M19" i="449"/>
  <c r="O16" i="383"/>
  <c r="G20" i="380"/>
  <c r="F15" i="402" l="1"/>
  <c r="F16" i="402"/>
  <c r="A19" i="226" l="1"/>
  <c r="B7" i="377" l="1"/>
  <c r="B8" i="377"/>
  <c r="B9" i="377"/>
  <c r="B10" i="377"/>
  <c r="B11" i="377"/>
  <c r="B12" i="377"/>
  <c r="B13" i="377"/>
  <c r="B14" i="377"/>
  <c r="B15" i="377"/>
  <c r="B16" i="377"/>
  <c r="B17" i="377"/>
  <c r="G17" i="401" l="1"/>
  <c r="H19" i="78" l="1"/>
  <c r="C17" i="72" l="1"/>
  <c r="B17" i="72"/>
  <c r="K10" i="449" l="1"/>
  <c r="K11" i="449"/>
  <c r="K12" i="449"/>
  <c r="K13" i="449"/>
  <c r="K14" i="449"/>
  <c r="K15" i="449"/>
  <c r="H7" i="396" l="1"/>
  <c r="B15" i="29" l="1"/>
  <c r="B20" i="276" l="1"/>
  <c r="B8" i="447"/>
  <c r="B9" i="447"/>
  <c r="B10" i="447"/>
  <c r="D6" i="385"/>
  <c r="N7" i="397" l="1"/>
  <c r="B44" i="380" l="1"/>
  <c r="D20" i="380" l="1"/>
  <c r="K6" i="29" l="1"/>
  <c r="K7" i="29"/>
  <c r="K8" i="29"/>
  <c r="K9" i="29"/>
  <c r="K10" i="29"/>
  <c r="K11" i="29"/>
  <c r="K12" i="29"/>
  <c r="K13" i="29"/>
  <c r="K14" i="29"/>
  <c r="K15" i="29" l="1"/>
  <c r="D18" i="222"/>
  <c r="E18" i="222" s="1"/>
  <c r="E20" i="219"/>
  <c r="H20" i="219" s="1"/>
  <c r="K18" i="217"/>
  <c r="L18" i="217" s="1"/>
  <c r="D18" i="215"/>
  <c r="I19" i="226" l="1"/>
  <c r="F20" i="219"/>
  <c r="E18" i="215"/>
  <c r="N19" i="226"/>
  <c r="M19" i="226"/>
  <c r="K19" i="226"/>
  <c r="J19" i="226"/>
  <c r="L19" i="226"/>
  <c r="E18" i="224"/>
  <c r="F18" i="222"/>
  <c r="G20" i="219"/>
  <c r="R18" i="217"/>
  <c r="S18" i="217"/>
  <c r="O18" i="217"/>
  <c r="P18" i="217"/>
  <c r="N18" i="217"/>
  <c r="M18" i="217"/>
  <c r="Q18" i="217"/>
  <c r="T18" i="217"/>
  <c r="F18" i="215"/>
  <c r="E19" i="282" l="1"/>
  <c r="B14" i="447"/>
  <c r="C16" i="72"/>
  <c r="B16" i="72"/>
  <c r="E16" i="445"/>
  <c r="D16" i="445"/>
  <c r="B16" i="445"/>
  <c r="G16" i="401"/>
  <c r="L17" i="449"/>
  <c r="F19" i="282" l="1"/>
  <c r="F16" i="445"/>
  <c r="H16" i="445" s="1"/>
  <c r="E16" i="283"/>
  <c r="C16" i="283"/>
  <c r="G19" i="78"/>
  <c r="G19" i="282"/>
  <c r="E19" i="78"/>
  <c r="C19" i="78"/>
  <c r="G17" i="449" l="1"/>
  <c r="E16" i="385"/>
  <c r="N5" i="382"/>
  <c r="N6" i="382"/>
  <c r="N7" i="382"/>
  <c r="N8" i="382"/>
  <c r="N9" i="382"/>
  <c r="N10" i="382"/>
  <c r="N11" i="382"/>
  <c r="N12" i="382"/>
  <c r="O12" i="382" s="1"/>
  <c r="N13" i="382"/>
  <c r="O13" i="382" s="1"/>
  <c r="N14" i="382"/>
  <c r="O14" i="382" s="1"/>
  <c r="I5" i="382"/>
  <c r="I6" i="382"/>
  <c r="I7" i="382"/>
  <c r="I8" i="382"/>
  <c r="I9" i="382"/>
  <c r="I10" i="382"/>
  <c r="I11" i="382"/>
  <c r="I12" i="382"/>
  <c r="N6" i="383"/>
  <c r="N7" i="383"/>
  <c r="N8" i="383"/>
  <c r="N9" i="383"/>
  <c r="N10" i="383"/>
  <c r="N11" i="383"/>
  <c r="N12" i="383"/>
  <c r="N13" i="383"/>
  <c r="N14" i="383"/>
  <c r="N15" i="383"/>
  <c r="I6" i="383"/>
  <c r="I7" i="383"/>
  <c r="I8" i="383"/>
  <c r="I9" i="383"/>
  <c r="I10" i="383"/>
  <c r="I11" i="383"/>
  <c r="I12" i="383"/>
  <c r="I13" i="383"/>
  <c r="I14" i="383"/>
  <c r="I15" i="383"/>
  <c r="O10" i="382" l="1"/>
  <c r="O8" i="382"/>
  <c r="O6" i="382"/>
  <c r="O11" i="382"/>
  <c r="O9" i="382"/>
  <c r="O7" i="382"/>
  <c r="O5" i="382"/>
  <c r="M17" i="449"/>
  <c r="D16" i="374"/>
  <c r="H17" i="435"/>
  <c r="H16" i="435"/>
  <c r="E17" i="435"/>
  <c r="I17" i="435" s="1"/>
  <c r="O18" i="382" l="1"/>
  <c r="H20" i="435"/>
  <c r="E15" i="342"/>
  <c r="E16" i="342"/>
  <c r="F16" i="342" s="1"/>
  <c r="H16" i="342"/>
  <c r="I16" i="434"/>
  <c r="J16" i="434" s="1"/>
  <c r="F7" i="402"/>
  <c r="G7" i="402" s="1"/>
  <c r="F8" i="402"/>
  <c r="G8" i="402" s="1"/>
  <c r="F9" i="402"/>
  <c r="G9" i="402" s="1"/>
  <c r="F10" i="402"/>
  <c r="G10" i="402" s="1"/>
  <c r="F11" i="402"/>
  <c r="G11" i="402" s="1"/>
  <c r="F12" i="402"/>
  <c r="G12" i="402" s="1"/>
  <c r="F13" i="402"/>
  <c r="G13" i="402" s="1"/>
  <c r="F14" i="402"/>
  <c r="G14" i="402" s="1"/>
  <c r="G15" i="402"/>
  <c r="G16" i="402"/>
  <c r="C6" i="402"/>
  <c r="I6" i="402" s="1"/>
  <c r="C7" i="402"/>
  <c r="I7" i="402" s="1"/>
  <c r="C8" i="402"/>
  <c r="I8" i="402" s="1"/>
  <c r="C9" i="402"/>
  <c r="I9" i="402" s="1"/>
  <c r="C10" i="402"/>
  <c r="I10" i="402" s="1"/>
  <c r="C11" i="402"/>
  <c r="I11" i="402" s="1"/>
  <c r="C12" i="402"/>
  <c r="I12" i="402" s="1"/>
  <c r="C13" i="402"/>
  <c r="I13" i="402" s="1"/>
  <c r="C14" i="402"/>
  <c r="I14" i="402" s="1"/>
  <c r="C15" i="402"/>
  <c r="I15" i="402" s="1"/>
  <c r="C16" i="402"/>
  <c r="I16" i="402" s="1"/>
  <c r="K8" i="427"/>
  <c r="M8" i="427"/>
  <c r="K9" i="427"/>
  <c r="M9" i="427"/>
  <c r="N9" i="427" s="1"/>
  <c r="K10" i="427"/>
  <c r="L10" i="427" s="1"/>
  <c r="M10" i="427"/>
  <c r="K11" i="427"/>
  <c r="M11" i="427"/>
  <c r="N11" i="427" s="1"/>
  <c r="K12" i="427"/>
  <c r="M12" i="427"/>
  <c r="N12" i="427" s="1"/>
  <c r="K13" i="427"/>
  <c r="L13" i="427" s="1"/>
  <c r="M13" i="427"/>
  <c r="K14" i="427"/>
  <c r="L14" i="427" s="1"/>
  <c r="M14" i="427"/>
  <c r="M15" i="427"/>
  <c r="M16" i="427"/>
  <c r="M17" i="427"/>
  <c r="H16" i="287"/>
  <c r="D16" i="333"/>
  <c r="L9" i="427" l="1"/>
  <c r="O17" i="427"/>
  <c r="N17" i="427"/>
  <c r="L17" i="427"/>
  <c r="L12" i="427"/>
  <c r="N16" i="427"/>
  <c r="L16" i="427"/>
  <c r="L11" i="427"/>
  <c r="N13" i="427"/>
  <c r="N15" i="427"/>
  <c r="L15" i="427"/>
  <c r="N14" i="427"/>
  <c r="N10" i="427"/>
  <c r="I20" i="434"/>
  <c r="G16" i="342"/>
  <c r="H15" i="402"/>
  <c r="H13" i="402"/>
  <c r="H11" i="402"/>
  <c r="H9" i="402"/>
  <c r="H10" i="402"/>
  <c r="H7" i="402"/>
  <c r="H16" i="402"/>
  <c r="H14" i="402"/>
  <c r="H12" i="402"/>
  <c r="H8" i="402"/>
  <c r="E20" i="434"/>
  <c r="G16" i="287"/>
  <c r="F16" i="287"/>
  <c r="J20" i="434" l="1"/>
  <c r="G16" i="335"/>
  <c r="L16" i="335"/>
  <c r="F19" i="402" l="1"/>
  <c r="D18" i="389"/>
  <c r="D17" i="389"/>
  <c r="M16" i="335"/>
  <c r="C19" i="402"/>
  <c r="I19" i="402" l="1"/>
  <c r="E19" i="287"/>
  <c r="E18" i="389"/>
  <c r="D19" i="407"/>
  <c r="E17" i="389"/>
  <c r="G11" i="391"/>
  <c r="E6" i="396" l="1"/>
  <c r="E5" i="396"/>
  <c r="E4" i="396"/>
  <c r="F6" i="396"/>
  <c r="F5" i="396"/>
  <c r="F4" i="396"/>
  <c r="B7" i="459" l="1"/>
  <c r="B11" i="465" l="1"/>
  <c r="C10" i="465" l="1"/>
  <c r="H6" i="78" l="1"/>
  <c r="H7" i="78"/>
  <c r="H8" i="78"/>
  <c r="H9" i="78"/>
  <c r="H10" i="78"/>
  <c r="H11" i="78"/>
  <c r="H12" i="78"/>
  <c r="H13" i="78"/>
  <c r="H14" i="78"/>
  <c r="H15" i="78"/>
  <c r="H16" i="78"/>
  <c r="H17" i="78"/>
  <c r="H18" i="78"/>
  <c r="G22" i="78" l="1"/>
  <c r="C5" i="396"/>
  <c r="C4" i="396"/>
  <c r="F7" i="396"/>
  <c r="G6" i="449" l="1"/>
  <c r="G7" i="449"/>
  <c r="G8" i="449"/>
  <c r="G9" i="449"/>
  <c r="G10" i="449"/>
  <c r="G11" i="449"/>
  <c r="G12" i="449"/>
  <c r="G13" i="449"/>
  <c r="G14" i="449"/>
  <c r="G15" i="449"/>
  <c r="G16" i="449"/>
  <c r="G18" i="449"/>
  <c r="K6" i="449"/>
  <c r="K7" i="449"/>
  <c r="K8" i="449"/>
  <c r="K9" i="449"/>
  <c r="K21" i="449" l="1"/>
  <c r="M18" i="449"/>
  <c r="C6" i="459" l="1"/>
  <c r="K21" i="427" l="1"/>
  <c r="E18" i="282" l="1"/>
  <c r="E6" i="282"/>
  <c r="E7" i="282"/>
  <c r="E8" i="282"/>
  <c r="E9" i="282"/>
  <c r="E10" i="282"/>
  <c r="E11" i="282"/>
  <c r="E12" i="282"/>
  <c r="E13" i="282"/>
  <c r="E14" i="282"/>
  <c r="E15" i="282"/>
  <c r="E16" i="282"/>
  <c r="E17" i="282"/>
  <c r="C6" i="466" l="1"/>
  <c r="C7" i="466" l="1"/>
  <c r="C5" i="466"/>
  <c r="F21" i="386" l="1"/>
  <c r="B20" i="386"/>
  <c r="G20" i="386" s="1"/>
  <c r="D21" i="386"/>
  <c r="E20" i="386" l="1"/>
  <c r="M7" i="397"/>
  <c r="B6" i="381" l="1"/>
  <c r="B7" i="381"/>
  <c r="B8" i="381"/>
  <c r="B9" i="381"/>
  <c r="B12" i="381"/>
  <c r="B13" i="381"/>
  <c r="B14" i="381"/>
  <c r="O8" i="383"/>
  <c r="O9" i="383"/>
  <c r="O12" i="383"/>
  <c r="O7" i="383"/>
  <c r="O6" i="383" l="1"/>
  <c r="O14" i="383"/>
  <c r="O13" i="383"/>
  <c r="B15" i="381"/>
  <c r="O15" i="383"/>
  <c r="E12" i="287" l="1"/>
  <c r="H12" i="287" s="1"/>
  <c r="E13" i="287"/>
  <c r="H13" i="287" s="1"/>
  <c r="E14" i="287"/>
  <c r="H14" i="287" s="1"/>
  <c r="B15" i="333"/>
  <c r="E15" i="333" l="1"/>
  <c r="E16" i="333"/>
  <c r="D19" i="333"/>
  <c r="H19" i="287"/>
  <c r="H15" i="287"/>
  <c r="E5" i="385" l="1"/>
  <c r="E6" i="385"/>
  <c r="E7" i="385"/>
  <c r="E8" i="385"/>
  <c r="E9" i="385"/>
  <c r="E10" i="385"/>
  <c r="E13" i="385"/>
  <c r="E14" i="385"/>
  <c r="E15" i="385"/>
  <c r="H17" i="226" l="1"/>
  <c r="D17" i="224"/>
  <c r="D17" i="222"/>
  <c r="E19" i="219"/>
  <c r="H19" i="219" s="1"/>
  <c r="K17" i="217"/>
  <c r="G19" i="219" l="1"/>
  <c r="I17" i="226"/>
  <c r="J17" i="226"/>
  <c r="K17" i="226"/>
  <c r="L17" i="226"/>
  <c r="M17" i="226"/>
  <c r="N17" i="226"/>
  <c r="F17" i="224"/>
  <c r="F17" i="222"/>
  <c r="C7" i="465"/>
  <c r="C6" i="465"/>
  <c r="C8" i="465"/>
  <c r="C9" i="465"/>
  <c r="C11" i="465"/>
  <c r="C5" i="465"/>
  <c r="E17" i="224"/>
  <c r="E17" i="222"/>
  <c r="F19" i="219"/>
  <c r="L17" i="217"/>
  <c r="M17" i="217"/>
  <c r="N17" i="217"/>
  <c r="O17" i="217"/>
  <c r="P17" i="217"/>
  <c r="Q17" i="217"/>
  <c r="R17" i="217"/>
  <c r="S17" i="217"/>
  <c r="T17" i="217"/>
  <c r="D17" i="215"/>
  <c r="F18" i="282"/>
  <c r="E15" i="283"/>
  <c r="E18" i="78" l="1"/>
  <c r="E17" i="215"/>
  <c r="F17" i="215"/>
  <c r="G18" i="282"/>
  <c r="G18" i="78"/>
  <c r="C18" i="78"/>
  <c r="E16" i="400" l="1"/>
  <c r="E16" i="389" l="1"/>
  <c r="D16" i="389"/>
  <c r="D10" i="385" l="1"/>
  <c r="B15" i="374" l="1"/>
  <c r="D15" i="374" s="1"/>
  <c r="E16" i="435" l="1"/>
  <c r="I16" i="435" s="1"/>
  <c r="E15" i="435"/>
  <c r="F15" i="342"/>
  <c r="H15" i="342"/>
  <c r="G15" i="342"/>
  <c r="F15" i="287" l="1"/>
  <c r="G15" i="287" l="1"/>
  <c r="L15" i="335" l="1"/>
  <c r="G15" i="335"/>
  <c r="M15" i="335" l="1"/>
  <c r="B13" i="447" l="1"/>
  <c r="C15" i="72" l="1"/>
  <c r="B15" i="72"/>
  <c r="B7" i="396" l="1"/>
  <c r="B7" i="386" l="1"/>
  <c r="B8" i="386"/>
  <c r="B9" i="386"/>
  <c r="B10" i="386"/>
  <c r="B11" i="386"/>
  <c r="B12" i="386"/>
  <c r="B13" i="386"/>
  <c r="B14" i="386"/>
  <c r="B15" i="386"/>
  <c r="B16" i="386"/>
  <c r="B17" i="386"/>
  <c r="B18" i="386"/>
  <c r="B19" i="386"/>
  <c r="A15" i="72" l="1"/>
  <c r="D15" i="72" l="1"/>
  <c r="D11" i="391"/>
  <c r="E11" i="391"/>
  <c r="F11" i="391"/>
  <c r="C11" i="391"/>
  <c r="G15" i="401"/>
  <c r="E19" i="342" l="1"/>
  <c r="G14" i="445" l="1"/>
  <c r="H16" i="226" l="1"/>
  <c r="D16" i="224"/>
  <c r="D16" i="222"/>
  <c r="E18" i="219"/>
  <c r="H18" i="219" s="1"/>
  <c r="K16" i="217"/>
  <c r="M16" i="217" l="1"/>
  <c r="J16" i="226"/>
  <c r="F16" i="224"/>
  <c r="F16" i="222"/>
  <c r="G18" i="219"/>
  <c r="S16" i="217"/>
  <c r="T16" i="217"/>
  <c r="L16" i="217"/>
  <c r="R16" i="217"/>
  <c r="Q16" i="217"/>
  <c r="P16" i="217"/>
  <c r="O16" i="217"/>
  <c r="N16" i="217"/>
  <c r="I16" i="226"/>
  <c r="N16" i="226"/>
  <c r="M16" i="226"/>
  <c r="K16" i="226"/>
  <c r="L16" i="226"/>
  <c r="E16" i="224"/>
  <c r="E16" i="222"/>
  <c r="F18" i="219"/>
  <c r="D16" i="215"/>
  <c r="L7" i="397"/>
  <c r="B14" i="283"/>
  <c r="B15" i="445"/>
  <c r="D15" i="445"/>
  <c r="E15" i="445"/>
  <c r="G14" i="401"/>
  <c r="N16" i="449"/>
  <c r="L16" i="449"/>
  <c r="C15" i="283" l="1"/>
  <c r="C14" i="283"/>
  <c r="F15" i="445"/>
  <c r="H15" i="445" s="1"/>
  <c r="E14" i="283"/>
  <c r="F16" i="215"/>
  <c r="E17" i="78"/>
  <c r="M16" i="449"/>
  <c r="E16" i="215"/>
  <c r="G17" i="282"/>
  <c r="F17" i="282"/>
  <c r="G17" i="78"/>
  <c r="C17" i="78"/>
  <c r="E15" i="389" l="1"/>
  <c r="D15" i="389"/>
  <c r="H19" i="342"/>
  <c r="D14" i="374" l="1"/>
  <c r="H15" i="435"/>
  <c r="I15" i="435" s="1"/>
  <c r="H14"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E13" i="342"/>
  <c r="F13" i="342" s="1"/>
  <c r="E14" i="342"/>
  <c r="F14" i="342" s="1"/>
  <c r="F6" i="402"/>
  <c r="F5" i="402"/>
  <c r="C5" i="402"/>
  <c r="I15" i="434"/>
  <c r="O16" i="427"/>
  <c r="D14" i="333"/>
  <c r="L14" i="335"/>
  <c r="G14" i="335"/>
  <c r="M14" i="335" l="1"/>
  <c r="G6" i="402"/>
  <c r="H6" i="402"/>
  <c r="J15" i="434"/>
  <c r="G14" i="342"/>
  <c r="F14" i="287"/>
  <c r="G14" i="287"/>
  <c r="B12" i="447" l="1"/>
  <c r="B11" i="447"/>
  <c r="B14" i="72" l="1"/>
  <c r="C14" i="72"/>
  <c r="D15" i="333" l="1"/>
  <c r="B12" i="333" l="1"/>
  <c r="B13" i="333"/>
  <c r="E13" i="333" l="1"/>
  <c r="E14" i="333"/>
  <c r="D13" i="333"/>
  <c r="E14" i="445" l="1"/>
  <c r="D14" i="445"/>
  <c r="B14" i="445"/>
  <c r="F14" i="445" s="1"/>
  <c r="D15" i="222" l="1"/>
  <c r="J7" i="397" l="1"/>
  <c r="H15" i="226" l="1"/>
  <c r="H14" i="226"/>
  <c r="H13" i="226"/>
  <c r="N13" i="226" s="1"/>
  <c r="H12" i="226"/>
  <c r="M12" i="226" s="1"/>
  <c r="H11" i="226"/>
  <c r="I11" i="226" s="1"/>
  <c r="H10" i="226"/>
  <c r="N10" i="226" s="1"/>
  <c r="H9" i="226"/>
  <c r="I9" i="226" s="1"/>
  <c r="H8" i="226"/>
  <c r="J8" i="226" s="1"/>
  <c r="H7" i="226"/>
  <c r="N7" i="226" s="1"/>
  <c r="H6" i="226"/>
  <c r="J6" i="226" s="1"/>
  <c r="G5" i="226"/>
  <c r="D15" i="224"/>
  <c r="D14" i="224"/>
  <c r="D13" i="224"/>
  <c r="F13" i="224" s="1"/>
  <c r="D12" i="224"/>
  <c r="F12" i="224" s="1"/>
  <c r="D11" i="224"/>
  <c r="F11" i="224" s="1"/>
  <c r="D10" i="224"/>
  <c r="F10" i="224" s="1"/>
  <c r="D9" i="224"/>
  <c r="E9" i="224" s="1"/>
  <c r="D8" i="224"/>
  <c r="D7" i="224"/>
  <c r="E7" i="224" s="1"/>
  <c r="D6" i="224"/>
  <c r="D5" i="224"/>
  <c r="F5" i="224" s="1"/>
  <c r="D14" i="222"/>
  <c r="F14" i="222" s="1"/>
  <c r="D13" i="222"/>
  <c r="F13" i="222" s="1"/>
  <c r="D12" i="222"/>
  <c r="D11" i="222"/>
  <c r="D10" i="222"/>
  <c r="E10" i="222" s="1"/>
  <c r="D9" i="222"/>
  <c r="E9" i="222" s="1"/>
  <c r="D8" i="222"/>
  <c r="F8" i="222" s="1"/>
  <c r="D7" i="222"/>
  <c r="E7" i="222" s="1"/>
  <c r="D6" i="222"/>
  <c r="E6" i="222" s="1"/>
  <c r="D5" i="222"/>
  <c r="E17" i="219"/>
  <c r="E16" i="219"/>
  <c r="E15" i="219"/>
  <c r="E14" i="219"/>
  <c r="E13" i="219"/>
  <c r="H13" i="219" s="1"/>
  <c r="E12" i="219"/>
  <c r="H12" i="219" s="1"/>
  <c r="E11" i="219"/>
  <c r="F11" i="219" s="1"/>
  <c r="E10" i="219"/>
  <c r="G10" i="219" s="1"/>
  <c r="E9" i="219"/>
  <c r="E8" i="219"/>
  <c r="G8" i="219" s="1"/>
  <c r="E7" i="219"/>
  <c r="F7" i="219" s="1"/>
  <c r="E6" i="219"/>
  <c r="G6" i="219" s="1"/>
  <c r="E5" i="219"/>
  <c r="K15" i="217"/>
  <c r="K14" i="217"/>
  <c r="Q14" i="217" s="1"/>
  <c r="K13" i="217"/>
  <c r="O13" i="217" s="1"/>
  <c r="K12" i="217"/>
  <c r="N12" i="217" s="1"/>
  <c r="K11" i="217"/>
  <c r="O11" i="217" s="1"/>
  <c r="K10" i="217"/>
  <c r="N10" i="217" s="1"/>
  <c r="K9" i="217"/>
  <c r="S9" i="217" s="1"/>
  <c r="K8" i="217"/>
  <c r="N8" i="217" s="1"/>
  <c r="K7" i="217"/>
  <c r="S7" i="217" s="1"/>
  <c r="K6" i="217"/>
  <c r="S6" i="217" s="1"/>
  <c r="K5" i="217"/>
  <c r="R5" i="217" s="1"/>
  <c r="D15" i="215"/>
  <c r="D14" i="215"/>
  <c r="D13" i="215"/>
  <c r="D12" i="215"/>
  <c r="D11" i="215"/>
  <c r="C10" i="389" s="1"/>
  <c r="D10" i="215"/>
  <c r="D9" i="215"/>
  <c r="D8" i="215"/>
  <c r="D7" i="215"/>
  <c r="D6" i="215"/>
  <c r="D5" i="215"/>
  <c r="G16" i="282"/>
  <c r="G14" i="282"/>
  <c r="G13" i="282"/>
  <c r="G12" i="282"/>
  <c r="G11" i="282"/>
  <c r="G9" i="282"/>
  <c r="F8" i="282"/>
  <c r="F6" i="282"/>
  <c r="E22" i="282"/>
  <c r="E7" i="396"/>
  <c r="D7" i="396"/>
  <c r="C7" i="396"/>
  <c r="K7" i="397"/>
  <c r="I7" i="397"/>
  <c r="H7" i="397"/>
  <c r="G7" i="397"/>
  <c r="F7" i="397"/>
  <c r="E7" i="397"/>
  <c r="D7" i="397"/>
  <c r="C7" i="397"/>
  <c r="B7" i="397"/>
  <c r="E15" i="78"/>
  <c r="E14" i="78"/>
  <c r="G13" i="78"/>
  <c r="C12" i="78"/>
  <c r="E11" i="78"/>
  <c r="E10" i="78"/>
  <c r="G9" i="78"/>
  <c r="E9" i="78"/>
  <c r="C9" i="78"/>
  <c r="G8" i="78"/>
  <c r="C7" i="78"/>
  <c r="D7" i="395"/>
  <c r="D6" i="395"/>
  <c r="D12" i="283"/>
  <c r="E12" i="283" s="1"/>
  <c r="C12" i="283"/>
  <c r="E11" i="283"/>
  <c r="C11" i="283"/>
  <c r="E10" i="283"/>
  <c r="C10" i="283"/>
  <c r="E9" i="283"/>
  <c r="C9" i="283"/>
  <c r="E8" i="283"/>
  <c r="C8" i="283"/>
  <c r="E7" i="283"/>
  <c r="C7" i="283"/>
  <c r="E6" i="283"/>
  <c r="C6" i="283"/>
  <c r="E5" i="283"/>
  <c r="E15" i="444"/>
  <c r="E22" i="444" s="1"/>
  <c r="B7" i="447"/>
  <c r="B6" i="447"/>
  <c r="B5" i="447"/>
  <c r="C13" i="72"/>
  <c r="B13" i="72"/>
  <c r="C12" i="72"/>
  <c r="B12" i="72"/>
  <c r="C11" i="72"/>
  <c r="B11" i="72"/>
  <c r="C10" i="72"/>
  <c r="B10" i="72"/>
  <c r="C9" i="72"/>
  <c r="B9" i="72"/>
  <c r="C8" i="72"/>
  <c r="B8" i="72"/>
  <c r="C7" i="72"/>
  <c r="B7" i="72"/>
  <c r="C6" i="72"/>
  <c r="B6" i="72"/>
  <c r="C5" i="72"/>
  <c r="B5" i="72"/>
  <c r="C34" i="450"/>
  <c r="B11" i="391"/>
  <c r="H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G13" i="401"/>
  <c r="G12" i="401"/>
  <c r="G11" i="401"/>
  <c r="G10" i="401"/>
  <c r="G9" i="401"/>
  <c r="G8" i="401"/>
  <c r="G7" i="401"/>
  <c r="G6" i="401"/>
  <c r="G5" i="401"/>
  <c r="E15" i="400"/>
  <c r="E14" i="400"/>
  <c r="E13" i="400"/>
  <c r="E12" i="400"/>
  <c r="E11" i="400"/>
  <c r="E10" i="400"/>
  <c r="E9" i="400"/>
  <c r="E8" i="400"/>
  <c r="E7" i="400"/>
  <c r="E6" i="400"/>
  <c r="E5" i="400"/>
  <c r="E21" i="400" s="1"/>
  <c r="N15" i="449"/>
  <c r="L15" i="449"/>
  <c r="N14" i="449"/>
  <c r="M14" i="449"/>
  <c r="L14" i="449"/>
  <c r="N13" i="449"/>
  <c r="L13" i="449"/>
  <c r="N12" i="449"/>
  <c r="L12" i="449"/>
  <c r="N11" i="449"/>
  <c r="L11" i="449"/>
  <c r="N10" i="449"/>
  <c r="L10" i="449"/>
  <c r="N9" i="449"/>
  <c r="L9" i="449"/>
  <c r="M9" i="449"/>
  <c r="N8" i="449"/>
  <c r="L8" i="449"/>
  <c r="N7" i="449"/>
  <c r="L7" i="449"/>
  <c r="N6" i="449"/>
  <c r="M6" i="449"/>
  <c r="L6" i="449"/>
  <c r="E13" i="389"/>
  <c r="D13" i="389"/>
  <c r="E12" i="389"/>
  <c r="D12" i="389"/>
  <c r="B11" i="389"/>
  <c r="E47" i="386"/>
  <c r="D47" i="386"/>
  <c r="E44" i="386"/>
  <c r="E43" i="386"/>
  <c r="D40" i="386"/>
  <c r="D39" i="386"/>
  <c r="D36" i="386"/>
  <c r="D35" i="386"/>
  <c r="E33" i="386"/>
  <c r="AP22" i="386"/>
  <c r="AR21" i="386"/>
  <c r="AR20" i="386"/>
  <c r="AR19" i="386"/>
  <c r="E19" i="386"/>
  <c r="AR18" i="386"/>
  <c r="E18" i="386"/>
  <c r="AR17" i="386"/>
  <c r="D45" i="386"/>
  <c r="AR16" i="386"/>
  <c r="AR15" i="386"/>
  <c r="D43" i="386"/>
  <c r="AR14" i="386"/>
  <c r="D42" i="386"/>
  <c r="AR13" i="386"/>
  <c r="D41" i="386"/>
  <c r="AR12" i="386"/>
  <c r="E40" i="386"/>
  <c r="AR11" i="386"/>
  <c r="AR10" i="386"/>
  <c r="AR9" i="386"/>
  <c r="G9" i="386"/>
  <c r="AQ8" i="386"/>
  <c r="E36" i="386"/>
  <c r="AQ7" i="386"/>
  <c r="B6" i="386"/>
  <c r="D33" i="386"/>
  <c r="B5" i="386"/>
  <c r="D9" i="385"/>
  <c r="D8" i="385"/>
  <c r="D7" i="385"/>
  <c r="K28" i="380"/>
  <c r="C14" i="273"/>
  <c r="D19" i="374"/>
  <c r="D13" i="374"/>
  <c r="D12" i="374"/>
  <c r="D11" i="374"/>
  <c r="D10" i="374"/>
  <c r="D9" i="374"/>
  <c r="D8" i="374"/>
  <c r="D7" i="374"/>
  <c r="D6" i="374"/>
  <c r="D5" i="374"/>
  <c r="D13" i="407"/>
  <c r="D12" i="407"/>
  <c r="D11" i="407"/>
  <c r="D10" i="407"/>
  <c r="D9" i="407"/>
  <c r="D8" i="407"/>
  <c r="D7" i="407"/>
  <c r="D6" i="407"/>
  <c r="D5" i="407"/>
  <c r="E20" i="435"/>
  <c r="E14" i="435"/>
  <c r="I14" i="435" s="1"/>
  <c r="H13" i="435"/>
  <c r="E13" i="435"/>
  <c r="H12" i="435"/>
  <c r="E12" i="435"/>
  <c r="H11" i="435"/>
  <c r="E11" i="435"/>
  <c r="H10" i="435"/>
  <c r="E10" i="435"/>
  <c r="H9" i="435"/>
  <c r="E9" i="435"/>
  <c r="H8" i="435"/>
  <c r="E8" i="435"/>
  <c r="H7" i="435"/>
  <c r="E7" i="435"/>
  <c r="H6" i="435"/>
  <c r="E6" i="435"/>
  <c r="I6" i="435" s="1"/>
  <c r="G19" i="342"/>
  <c r="H13" i="342"/>
  <c r="G13" i="342"/>
  <c r="H12" i="342"/>
  <c r="G12" i="342"/>
  <c r="F12" i="342"/>
  <c r="H11" i="342"/>
  <c r="H10" i="342"/>
  <c r="G10" i="342"/>
  <c r="F10" i="342"/>
  <c r="H9" i="342"/>
  <c r="G9" i="342"/>
  <c r="H8" i="342"/>
  <c r="G8" i="342"/>
  <c r="F8" i="342"/>
  <c r="H7" i="342"/>
  <c r="G7" i="342"/>
  <c r="F7" i="342"/>
  <c r="H6" i="342"/>
  <c r="G6" i="342"/>
  <c r="F6" i="342"/>
  <c r="H5" i="342"/>
  <c r="I14" i="434"/>
  <c r="I13" i="434"/>
  <c r="I12" i="434"/>
  <c r="I11" i="434"/>
  <c r="I10" i="434"/>
  <c r="I9" i="434"/>
  <c r="I8" i="434"/>
  <c r="E8" i="434"/>
  <c r="I7" i="434"/>
  <c r="E7" i="434"/>
  <c r="I6" i="434"/>
  <c r="E6" i="434"/>
  <c r="C139" i="402"/>
  <c r="G5" i="402"/>
  <c r="I5" i="402"/>
  <c r="M21" i="427"/>
  <c r="O15" i="427"/>
  <c r="O14" i="427"/>
  <c r="O10" i="427"/>
  <c r="M7" i="427"/>
  <c r="K7" i="427"/>
  <c r="K6" i="427"/>
  <c r="O6" i="427" s="1"/>
  <c r="G13" i="287"/>
  <c r="F13" i="287"/>
  <c r="G12" i="287"/>
  <c r="C13" i="336"/>
  <c r="M18" i="335"/>
  <c r="L13" i="335"/>
  <c r="G13" i="335"/>
  <c r="L12" i="335"/>
  <c r="G12" i="335"/>
  <c r="L11" i="335"/>
  <c r="G11" i="335"/>
  <c r="L10" i="335"/>
  <c r="G10" i="335"/>
  <c r="L9" i="335"/>
  <c r="G9" i="335"/>
  <c r="L8" i="335"/>
  <c r="G8" i="335"/>
  <c r="L7" i="335"/>
  <c r="G7" i="335"/>
  <c r="L6" i="335"/>
  <c r="G6" i="335"/>
  <c r="L5" i="335"/>
  <c r="G5" i="335"/>
  <c r="N21" i="427" l="1"/>
  <c r="L21" i="427"/>
  <c r="G14" i="219"/>
  <c r="H14" i="219"/>
  <c r="F15" i="219"/>
  <c r="H15" i="219"/>
  <c r="G16" i="219"/>
  <c r="H16" i="219"/>
  <c r="F17" i="219"/>
  <c r="H17" i="219"/>
  <c r="F10" i="215"/>
  <c r="E11" i="215"/>
  <c r="D21" i="215"/>
  <c r="E6" i="215"/>
  <c r="C6" i="389"/>
  <c r="E6" i="389" s="1"/>
  <c r="E20" i="445"/>
  <c r="F12" i="445"/>
  <c r="H5" i="226"/>
  <c r="N5" i="226" s="1"/>
  <c r="G21" i="226"/>
  <c r="I20" i="435"/>
  <c r="G20" i="401"/>
  <c r="L21" i="449"/>
  <c r="N21" i="449"/>
  <c r="B20" i="445"/>
  <c r="C9" i="389"/>
  <c r="E9" i="389" s="1"/>
  <c r="M6" i="335"/>
  <c r="M7" i="335"/>
  <c r="F11" i="445"/>
  <c r="H11" i="445" s="1"/>
  <c r="F8" i="445"/>
  <c r="H8" i="445" s="1"/>
  <c r="E33" i="380"/>
  <c r="E41" i="380"/>
  <c r="D34" i="380"/>
  <c r="D42" i="380"/>
  <c r="E34" i="380"/>
  <c r="E42" i="380"/>
  <c r="D43" i="380"/>
  <c r="D35" i="380"/>
  <c r="E27" i="380"/>
  <c r="E35" i="380"/>
  <c r="E43" i="380"/>
  <c r="D36" i="380"/>
  <c r="D27" i="380"/>
  <c r="E38" i="380"/>
  <c r="D40" i="380"/>
  <c r="E28" i="380"/>
  <c r="E36" i="380"/>
  <c r="D29" i="380"/>
  <c r="D37" i="380"/>
  <c r="D28" i="380"/>
  <c r="D31" i="380"/>
  <c r="D32" i="380"/>
  <c r="E29" i="380"/>
  <c r="E37" i="380"/>
  <c r="D30" i="380"/>
  <c r="D38" i="380"/>
  <c r="D39" i="380"/>
  <c r="E39" i="380"/>
  <c r="E30" i="380"/>
  <c r="E32" i="380"/>
  <c r="E40" i="380"/>
  <c r="D33" i="380"/>
  <c r="D41" i="380"/>
  <c r="E31" i="380"/>
  <c r="E44" i="380"/>
  <c r="D44" i="380"/>
  <c r="D21" i="224"/>
  <c r="E21" i="224" s="1"/>
  <c r="E23" i="219"/>
  <c r="H23" i="219" s="1"/>
  <c r="D21" i="222"/>
  <c r="E21" i="222" s="1"/>
  <c r="K21" i="217"/>
  <c r="L21" i="217" s="1"/>
  <c r="J15" i="444"/>
  <c r="J22" i="444" s="1"/>
  <c r="F9" i="445"/>
  <c r="H9" i="445" s="1"/>
  <c r="F10" i="445"/>
  <c r="H10" i="445" s="1"/>
  <c r="F13" i="445"/>
  <c r="M8" i="335"/>
  <c r="M9" i="335"/>
  <c r="M13" i="335"/>
  <c r="M5" i="335"/>
  <c r="M10" i="335"/>
  <c r="C5" i="389"/>
  <c r="D5" i="389" s="1"/>
  <c r="B21" i="386"/>
  <c r="I9" i="435"/>
  <c r="I10" i="435"/>
  <c r="I11" i="435"/>
  <c r="I12" i="435"/>
  <c r="I13" i="435"/>
  <c r="C11" i="385"/>
  <c r="M11" i="335"/>
  <c r="C12" i="385"/>
  <c r="M12" i="335"/>
  <c r="F5" i="445"/>
  <c r="H5" i="445" s="1"/>
  <c r="D5" i="72"/>
  <c r="O11" i="383"/>
  <c r="B11" i="381"/>
  <c r="E10" i="389"/>
  <c r="AQ22" i="386"/>
  <c r="M13" i="449"/>
  <c r="M11" i="449"/>
  <c r="M8" i="449"/>
  <c r="M10" i="449"/>
  <c r="M12" i="449"/>
  <c r="E12" i="78"/>
  <c r="G12" i="78"/>
  <c r="C14" i="78"/>
  <c r="E7" i="78"/>
  <c r="G7" i="78"/>
  <c r="D9" i="72"/>
  <c r="I8" i="435"/>
  <c r="J11" i="434"/>
  <c r="O9" i="427"/>
  <c r="O12" i="427"/>
  <c r="O13" i="427"/>
  <c r="D7" i="72"/>
  <c r="D11" i="72"/>
  <c r="E14" i="389"/>
  <c r="D13" i="72"/>
  <c r="E10" i="215"/>
  <c r="F11" i="215"/>
  <c r="G6" i="282"/>
  <c r="F13" i="282"/>
  <c r="F12" i="282"/>
  <c r="F14" i="282"/>
  <c r="G8" i="282"/>
  <c r="G14" i="78"/>
  <c r="C8" i="78"/>
  <c r="C13" i="78"/>
  <c r="E8" i="78"/>
  <c r="E13" i="78"/>
  <c r="G11" i="78"/>
  <c r="D8" i="72"/>
  <c r="D12" i="72"/>
  <c r="H12" i="445"/>
  <c r="D10" i="72"/>
  <c r="F19" i="342"/>
  <c r="O11" i="427"/>
  <c r="Q15" i="217"/>
  <c r="T15" i="217"/>
  <c r="B7" i="333"/>
  <c r="B5" i="333"/>
  <c r="B10" i="333"/>
  <c r="B11" i="333"/>
  <c r="E10" i="224"/>
  <c r="E5" i="224"/>
  <c r="E11" i="224"/>
  <c r="F7" i="224"/>
  <c r="E12" i="224"/>
  <c r="F9" i="224"/>
  <c r="H10" i="219"/>
  <c r="H8" i="219"/>
  <c r="F6" i="222"/>
  <c r="F9" i="222"/>
  <c r="E13" i="222"/>
  <c r="F10" i="222"/>
  <c r="E14" i="222"/>
  <c r="N12" i="226"/>
  <c r="K14" i="226"/>
  <c r="J15" i="226"/>
  <c r="D14" i="389"/>
  <c r="J6" i="434"/>
  <c r="J10" i="434"/>
  <c r="J14" i="434"/>
  <c r="J9" i="434"/>
  <c r="J12" i="434"/>
  <c r="J8" i="434"/>
  <c r="I14" i="226"/>
  <c r="K12" i="226"/>
  <c r="M14" i="226"/>
  <c r="L12" i="226"/>
  <c r="N14" i="226"/>
  <c r="L14" i="226"/>
  <c r="K10" i="226"/>
  <c r="M11" i="226"/>
  <c r="K13" i="226"/>
  <c r="L10" i="226"/>
  <c r="N11" i="226"/>
  <c r="L13" i="226"/>
  <c r="J11" i="226"/>
  <c r="M10" i="226"/>
  <c r="I10" i="226"/>
  <c r="K11" i="226"/>
  <c r="J10" i="226"/>
  <c r="L11" i="226"/>
  <c r="C5" i="272"/>
  <c r="C13" i="272"/>
  <c r="C14" i="272"/>
  <c r="C7" i="272"/>
  <c r="C8" i="272"/>
  <c r="C9" i="272"/>
  <c r="C10" i="272"/>
  <c r="C11" i="272"/>
  <c r="C12" i="272"/>
  <c r="C6" i="272"/>
  <c r="T12" i="217"/>
  <c r="T7" i="217"/>
  <c r="E8" i="336"/>
  <c r="E9" i="336"/>
  <c r="E10" i="336"/>
  <c r="E11" i="336"/>
  <c r="E12" i="336"/>
  <c r="E6" i="336"/>
  <c r="E5" i="336"/>
  <c r="E7" i="336"/>
  <c r="E13" i="336"/>
  <c r="H7" i="219"/>
  <c r="G11" i="219"/>
  <c r="H11" i="219"/>
  <c r="F10" i="219"/>
  <c r="N6" i="217"/>
  <c r="P6" i="217"/>
  <c r="S14" i="217"/>
  <c r="T6" i="217"/>
  <c r="T14" i="217"/>
  <c r="M6" i="217"/>
  <c r="N7" i="217"/>
  <c r="R11" i="217"/>
  <c r="T8" i="217"/>
  <c r="O7" i="217"/>
  <c r="N9" i="217"/>
  <c r="L12" i="217"/>
  <c r="O5" i="217"/>
  <c r="M8" i="217"/>
  <c r="O9" i="217"/>
  <c r="M12" i="217"/>
  <c r="P5" i="217"/>
  <c r="O8" i="217"/>
  <c r="P9" i="217"/>
  <c r="O12" i="217"/>
  <c r="L14" i="217"/>
  <c r="M5" i="217"/>
  <c r="P8" i="217"/>
  <c r="P12" i="217"/>
  <c r="S5" i="217"/>
  <c r="Q8" i="217"/>
  <c r="Q12" i="217"/>
  <c r="P14" i="217"/>
  <c r="K28" i="217"/>
  <c r="N5" i="217"/>
  <c r="L8" i="217"/>
  <c r="M14" i="217"/>
  <c r="K27" i="217"/>
  <c r="Q7" i="217"/>
  <c r="R8" i="217"/>
  <c r="R12" i="217"/>
  <c r="F11" i="287"/>
  <c r="G10" i="282"/>
  <c r="F10" i="282"/>
  <c r="F5" i="222"/>
  <c r="E5" i="222"/>
  <c r="J7" i="434"/>
  <c r="G6" i="386"/>
  <c r="G11" i="287"/>
  <c r="F11" i="342"/>
  <c r="F6" i="445"/>
  <c r="H6" i="445" s="1"/>
  <c r="G15" i="282"/>
  <c r="F15" i="282"/>
  <c r="G11" i="342"/>
  <c r="G12" i="219"/>
  <c r="F12" i="219"/>
  <c r="F7" i="445"/>
  <c r="H7" i="445" s="1"/>
  <c r="C6" i="78"/>
  <c r="G6" i="78"/>
  <c r="E6" i="78"/>
  <c r="G15" i="78"/>
  <c r="C15" i="78"/>
  <c r="F9" i="219"/>
  <c r="H9" i="219"/>
  <c r="G9" i="219"/>
  <c r="F12" i="287"/>
  <c r="D12" i="333"/>
  <c r="F9" i="342"/>
  <c r="H5" i="402"/>
  <c r="G5" i="287"/>
  <c r="J13" i="434"/>
  <c r="C11" i="78"/>
  <c r="F5" i="219"/>
  <c r="H5" i="219"/>
  <c r="G5" i="219"/>
  <c r="E15" i="215"/>
  <c r="R10" i="217"/>
  <c r="O10" i="217"/>
  <c r="M10" i="217"/>
  <c r="L10" i="217"/>
  <c r="T10" i="217"/>
  <c r="S10" i="217"/>
  <c r="Q10" i="217"/>
  <c r="P10" i="217"/>
  <c r="K29" i="217"/>
  <c r="L6" i="226"/>
  <c r="K6" i="226"/>
  <c r="I6" i="226"/>
  <c r="N6" i="226"/>
  <c r="G10" i="287"/>
  <c r="O7" i="427"/>
  <c r="F5" i="342"/>
  <c r="G5" i="342"/>
  <c r="O8" i="427"/>
  <c r="D6" i="72"/>
  <c r="T13" i="217"/>
  <c r="L13" i="217"/>
  <c r="Q13" i="217"/>
  <c r="N13" i="217"/>
  <c r="M13" i="217"/>
  <c r="S13" i="217"/>
  <c r="R13" i="217"/>
  <c r="P13" i="217"/>
  <c r="E8" i="222"/>
  <c r="F12" i="222"/>
  <c r="E12" i="222"/>
  <c r="M6" i="226"/>
  <c r="F13" i="219"/>
  <c r="G13" i="219"/>
  <c r="E8" i="224"/>
  <c r="F8" i="224"/>
  <c r="F7" i="282"/>
  <c r="E5" i="215"/>
  <c r="F5" i="215"/>
  <c r="E9" i="215"/>
  <c r="F12" i="215"/>
  <c r="C11" i="389"/>
  <c r="E11" i="389" s="1"/>
  <c r="E12" i="215"/>
  <c r="F6" i="219"/>
  <c r="C8" i="389"/>
  <c r="M7" i="449"/>
  <c r="M21" i="449" s="1"/>
  <c r="G7" i="282"/>
  <c r="F9" i="282"/>
  <c r="F11" i="282"/>
  <c r="F6" i="215"/>
  <c r="F9" i="215"/>
  <c r="E13" i="215"/>
  <c r="F13" i="215"/>
  <c r="P11" i="217"/>
  <c r="M11" i="217"/>
  <c r="N11" i="217"/>
  <c r="L11" i="217"/>
  <c r="T11" i="217"/>
  <c r="K30" i="217"/>
  <c r="S11" i="217"/>
  <c r="H6" i="219"/>
  <c r="F14" i="219"/>
  <c r="F14" i="215"/>
  <c r="I7" i="435"/>
  <c r="H13" i="445"/>
  <c r="G10" i="78"/>
  <c r="C10" i="78"/>
  <c r="E14" i="215"/>
  <c r="Q11" i="217"/>
  <c r="F11" i="222"/>
  <c r="E11" i="222"/>
  <c r="N9" i="226"/>
  <c r="L9" i="226"/>
  <c r="J9" i="226"/>
  <c r="M9" i="226"/>
  <c r="K9" i="226"/>
  <c r="E7" i="215"/>
  <c r="Q6" i="217"/>
  <c r="R7" i="217"/>
  <c r="R9" i="217"/>
  <c r="M7" i="226"/>
  <c r="L7" i="226"/>
  <c r="J7" i="226"/>
  <c r="K7" i="226"/>
  <c r="F7" i="215"/>
  <c r="R14" i="217"/>
  <c r="O14" i="217"/>
  <c r="G7" i="219"/>
  <c r="G15" i="219"/>
  <c r="E13" i="224"/>
  <c r="I7" i="226"/>
  <c r="F8" i="215"/>
  <c r="R6" i="217"/>
  <c r="O6" i="217"/>
  <c r="K26" i="217"/>
  <c r="P7" i="217"/>
  <c r="M7" i="217"/>
  <c r="T9" i="217"/>
  <c r="L9" i="217"/>
  <c r="Q9" i="217"/>
  <c r="F6" i="224"/>
  <c r="E6" i="224"/>
  <c r="N8" i="226"/>
  <c r="M8" i="226"/>
  <c r="K8" i="226"/>
  <c r="L8" i="226"/>
  <c r="C7" i="389"/>
  <c r="E8" i="215"/>
  <c r="T5" i="217"/>
  <c r="L5" i="217"/>
  <c r="Q5" i="217"/>
  <c r="L6" i="217"/>
  <c r="L7" i="217"/>
  <c r="M9" i="217"/>
  <c r="N14" i="217"/>
  <c r="K25" i="217"/>
  <c r="F8" i="219"/>
  <c r="F16" i="219"/>
  <c r="F7" i="222"/>
  <c r="I8" i="226"/>
  <c r="S8" i="217"/>
  <c r="S12" i="217"/>
  <c r="K31" i="217"/>
  <c r="F14" i="224"/>
  <c r="E14" i="224"/>
  <c r="J13" i="226"/>
  <c r="I13" i="226"/>
  <c r="J12" i="226"/>
  <c r="I12" i="226"/>
  <c r="M13" i="226"/>
  <c r="J14" i="226"/>
  <c r="L15" i="226"/>
  <c r="M15" i="226"/>
  <c r="N15" i="226"/>
  <c r="K15" i="226"/>
  <c r="E15" i="222"/>
  <c r="F15" i="222"/>
  <c r="G17" i="219"/>
  <c r="R15" i="217"/>
  <c r="S15" i="217"/>
  <c r="L15" i="217"/>
  <c r="M15" i="217"/>
  <c r="N15" i="217"/>
  <c r="O15" i="217"/>
  <c r="P15" i="217"/>
  <c r="I15" i="226"/>
  <c r="F15" i="224"/>
  <c r="E15" i="224"/>
  <c r="F15" i="215"/>
  <c r="D10" i="389"/>
  <c r="F16" i="282"/>
  <c r="C16" i="78"/>
  <c r="E16" i="78"/>
  <c r="G16" i="78"/>
  <c r="D14" i="72"/>
  <c r="E9" i="386"/>
  <c r="E13" i="386"/>
  <c r="G16" i="386"/>
  <c r="E6" i="386"/>
  <c r="G13" i="386"/>
  <c r="E17" i="386"/>
  <c r="D37" i="386"/>
  <c r="G15" i="386"/>
  <c r="E35" i="386"/>
  <c r="E39" i="386"/>
  <c r="E5" i="386"/>
  <c r="E41" i="386"/>
  <c r="G7" i="386"/>
  <c r="D34" i="386"/>
  <c r="D38" i="386"/>
  <c r="D46" i="386"/>
  <c r="D44" i="386"/>
  <c r="E37" i="386"/>
  <c r="E45" i="386"/>
  <c r="G5" i="386"/>
  <c r="G11" i="386"/>
  <c r="E15" i="386"/>
  <c r="E16" i="386"/>
  <c r="G18" i="386"/>
  <c r="G19" i="386"/>
  <c r="E34" i="386"/>
  <c r="E38" i="386"/>
  <c r="E42" i="386"/>
  <c r="E46" i="386"/>
  <c r="C9" i="273"/>
  <c r="C10" i="273"/>
  <c r="C11" i="273"/>
  <c r="C8" i="273"/>
  <c r="C6" i="273"/>
  <c r="C12" i="273"/>
  <c r="C13" i="273"/>
  <c r="C7" i="273"/>
  <c r="G19" i="402"/>
  <c r="H19" i="402"/>
  <c r="O21" i="427"/>
  <c r="G19" i="287"/>
  <c r="F19" i="287"/>
  <c r="C10" i="336"/>
  <c r="C8" i="336"/>
  <c r="C7" i="336"/>
  <c r="C11" i="336"/>
  <c r="C5" i="336"/>
  <c r="C12" i="336"/>
  <c r="C9" i="336"/>
  <c r="C6" i="336"/>
  <c r="M15" i="449"/>
  <c r="E5" i="389" l="1"/>
  <c r="D6" i="389"/>
  <c r="J5" i="226"/>
  <c r="K5" i="226"/>
  <c r="M5" i="226"/>
  <c r="I5" i="226"/>
  <c r="F21" i="215"/>
  <c r="E21" i="215"/>
  <c r="L5" i="226"/>
  <c r="H21" i="226"/>
  <c r="I21" i="226" s="1"/>
  <c r="D9" i="389"/>
  <c r="E12" i="385"/>
  <c r="D12" i="385"/>
  <c r="D13" i="385"/>
  <c r="D11" i="385"/>
  <c r="F20" i="445"/>
  <c r="G22" i="282"/>
  <c r="F22" i="282"/>
  <c r="E11" i="333"/>
  <c r="E12" i="333"/>
  <c r="C15" i="272"/>
  <c r="F21" i="224"/>
  <c r="C16" i="392"/>
  <c r="E11" i="385"/>
  <c r="D11" i="389"/>
  <c r="C20" i="389"/>
  <c r="O10" i="383"/>
  <c r="E7" i="389"/>
  <c r="E8" i="389"/>
  <c r="C20" i="386"/>
  <c r="G6" i="287"/>
  <c r="D11" i="333"/>
  <c r="D7" i="333"/>
  <c r="D7" i="389"/>
  <c r="N21" i="217"/>
  <c r="T21" i="217"/>
  <c r="S21" i="217"/>
  <c r="R21" i="217"/>
  <c r="Q21" i="217"/>
  <c r="P21" i="217"/>
  <c r="O21" i="217"/>
  <c r="M21" i="217"/>
  <c r="B9" i="333"/>
  <c r="B6" i="333"/>
  <c r="E6" i="333" s="1"/>
  <c r="B8" i="333"/>
  <c r="E8" i="333" s="1"/>
  <c r="F6" i="287"/>
  <c r="F8" i="287"/>
  <c r="G8" i="287"/>
  <c r="F21" i="222"/>
  <c r="G7" i="287"/>
  <c r="F7" i="287"/>
  <c r="K33" i="217"/>
  <c r="E12" i="386"/>
  <c r="F5" i="287"/>
  <c r="D5" i="333"/>
  <c r="G8" i="386"/>
  <c r="D8" i="389"/>
  <c r="D10" i="333"/>
  <c r="F10" i="287"/>
  <c r="G9" i="287"/>
  <c r="G23" i="219"/>
  <c r="F23" i="219"/>
  <c r="E22" i="78"/>
  <c r="C22" i="78"/>
  <c r="E8" i="386"/>
  <c r="E14" i="386"/>
  <c r="G12" i="386"/>
  <c r="E7" i="386"/>
  <c r="G14" i="386"/>
  <c r="G10" i="386"/>
  <c r="G17" i="386"/>
  <c r="E11" i="386"/>
  <c r="E10" i="386"/>
  <c r="C15" i="273"/>
  <c r="E14" i="336"/>
  <c r="C14" i="336"/>
  <c r="E9" i="333" l="1"/>
  <c r="E10" i="333"/>
  <c r="E7" i="333"/>
  <c r="E20" i="389"/>
  <c r="B10" i="381"/>
  <c r="B19" i="381" s="1"/>
  <c r="K21" i="226"/>
  <c r="M21" i="226"/>
  <c r="D8" i="333"/>
  <c r="D6" i="333"/>
  <c r="N21" i="226"/>
  <c r="J21" i="226"/>
  <c r="L21" i="226"/>
  <c r="C8" i="466"/>
  <c r="F9" i="287"/>
  <c r="D9" i="333"/>
  <c r="C12" i="386"/>
  <c r="C10" i="386"/>
  <c r="C17" i="386"/>
  <c r="C7" i="386"/>
  <c r="G21" i="386"/>
  <c r="C11" i="386"/>
  <c r="C6" i="386"/>
  <c r="C18" i="386"/>
  <c r="C9" i="386"/>
  <c r="C19" i="386"/>
  <c r="C5" i="386"/>
  <c r="C15" i="386"/>
  <c r="C13" i="386"/>
  <c r="C16" i="386"/>
  <c r="C8" i="386"/>
  <c r="C14" i="386"/>
  <c r="E21" i="386"/>
  <c r="C21" i="386" l="1"/>
  <c r="C5" i="459" l="1"/>
  <c r="C7" i="459" l="1"/>
  <c r="B9" i="179" l="1"/>
  <c r="B11" i="177" l="1"/>
  <c r="C6" i="179"/>
  <c r="C5" i="179"/>
  <c r="C7" i="179"/>
  <c r="C8" i="179"/>
  <c r="C10" i="177" l="1"/>
  <c r="C9" i="177"/>
  <c r="C9" i="179"/>
  <c r="C8" i="177"/>
  <c r="C7" i="177"/>
  <c r="C6" i="177"/>
  <c r="C5" i="177"/>
  <c r="C11" i="177" s="1"/>
  <c r="L23" i="452" l="1"/>
  <c r="L30" i="452"/>
  <c r="L20" i="452"/>
  <c r="L27" i="452"/>
  <c r="L8" i="452"/>
  <c r="L35" i="452"/>
  <c r="L24" i="452"/>
  <c r="L36" i="452"/>
  <c r="L28" i="452"/>
  <c r="L31" i="452"/>
  <c r="L9" i="452"/>
  <c r="L22" i="452"/>
  <c r="L13" i="452"/>
  <c r="L17" i="452"/>
  <c r="L32" i="452"/>
  <c r="L12" i="452"/>
  <c r="L11" i="452"/>
  <c r="L19" i="452"/>
  <c r="L15" i="452"/>
  <c r="L10" i="452"/>
  <c r="L18" i="452"/>
  <c r="L25" i="452"/>
  <c r="L14" i="452"/>
  <c r="L21" i="452"/>
  <c r="L26" i="452"/>
  <c r="L34" i="452"/>
  <c r="L6" i="452"/>
  <c r="L16" i="452"/>
  <c r="L29" i="452"/>
  <c r="L7" i="452"/>
  <c r="L33" i="452"/>
  <c r="L5" i="452"/>
  <c r="L37" i="452" l="1"/>
</calcChain>
</file>

<file path=xl/comments1.xml><?xml version="1.0" encoding="utf-8"?>
<comments xmlns="http://schemas.openxmlformats.org/spreadsheetml/2006/main">
  <authors>
    <author>beliza.rivas</author>
  </authors>
  <commentList>
    <comment ref="A12"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<sst xmlns="http://schemas.openxmlformats.org/spreadsheetml/2006/main" count="17961" uniqueCount="932">
  <si>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</si>
  <si>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</si>
  <si>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</si>
  <si>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</si>
  <si>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</si>
  <si>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</si>
  <si>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</si>
  <si>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</si>
  <si>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</si>
  <si>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</si>
  <si>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</si>
  <si>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</si>
  <si>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</si>
  <si>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</si>
  <si>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</si>
  <si>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</si>
  <si>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</si>
  <si>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</si>
  <si>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</si>
  <si>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</si>
  <si>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</si>
  <si>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</si>
  <si>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</si>
  <si>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</si>
  <si>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</si>
  <si>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</si>
  <si>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</si>
  <si>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</si>
  <si>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</si>
  <si>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</si>
  <si>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</si>
  <si>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</si>
  <si>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</si>
  <si>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</si>
  <si>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</si>
  <si>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</si>
  <si>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</si>
  <si>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</si>
  <si>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</si>
  <si>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</si>
  <si>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</si>
  <si>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</si>
  <si>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</si>
  <si>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</si>
  <si>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</si>
  <si>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</si>
  <si>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</si>
  <si>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</si>
  <si>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</si>
  <si>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</si>
  <si>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</si>
  <si>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</si>
  <si>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</si>
  <si>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</si>
  <si>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</si>
  <si>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</si>
  <si>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</si>
  <si>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</si>
  <si>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</si>
  <si>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</si>
  <si>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</si>
  <si>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</si>
  <si>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</si>
  <si>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</si>
  <si>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</si>
  <si>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</si>
  <si>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</si>
  <si>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</si>
  <si>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</si>
  <si>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</si>
  <si>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</si>
  <si>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</si>
  <si>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</si>
  <si>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</si>
  <si>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</si>
  <si>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</si>
  <si>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</si>
  <si>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</si>
  <si>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</si>
  <si>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</si>
  <si>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</si>
  <si>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</si>
  <si>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</si>
  <si>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</si>
  <si>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</si>
  <si>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</si>
  <si>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</si>
  <si>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</si>
  <si>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</si>
  <si>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</si>
  <si>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</si>
  <si>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</si>
  <si>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</si>
  <si>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</si>
  <si>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</si>
  <si>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</si>
  <si>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</si>
  <si>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</si>
  <si>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</si>
  <si>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</si>
  <si>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</si>
  <si>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</si>
  <si>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</si>
  <si>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</si>
  <si>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</si>
  <si>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</si>
  <si>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</si>
  <si>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</si>
  <si>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</si>
  <si>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</si>
  <si>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</si>
  <si>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</si>
  <si>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</si>
  <si>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</si>
  <si>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</si>
  <si>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</si>
  <si>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</si>
  <si>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</si>
  <si>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</si>
  <si>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</si>
  <si>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</si>
  <si>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</si>
  <si>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</si>
  <si>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</si>
  <si>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</si>
  <si>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</si>
  <si>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</si>
  <si>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</si>
  <si>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</si>
  <si>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</si>
  <si>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</si>
  <si>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</si>
  <si>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</si>
  <si>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</si>
  <si>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</si>
  <si>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</si>
  <si>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</si>
  <si>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</si>
  <si>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</si>
  <si>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</si>
  <si>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</si>
  <si>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</si>
  <si>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</si>
  <si>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</si>
  <si>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</si>
  <si>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</si>
  <si>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</si>
  <si>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</si>
  <si>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</si>
  <si>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</si>
  <si>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</si>
  <si>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</si>
  <si>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</si>
  <si>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</si>
  <si>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</si>
  <si>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</si>
  <si>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</si>
  <si>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</si>
  <si>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</si>
  <si>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</si>
  <si>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</si>
  <si>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</si>
  <si>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</si>
  <si>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</si>
  <si>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</si>
  <si>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</si>
  <si>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</si>
  <si>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</si>
  <si>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</si>
  <si>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</si>
  <si>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</si>
  <si>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</si>
  <si>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</si>
  <si>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</si>
  <si>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</si>
  <si>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</si>
  <si>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</si>
  <si>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</si>
  <si>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</si>
  <si>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</si>
  <si>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</si>
  <si>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</si>
  <si>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</si>
  <si>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</si>
  <si>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</si>
  <si>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</si>
  <si>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</si>
  <si>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</si>
  <si>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</si>
  <si>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</si>
  <si>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</si>
  <si>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</si>
  <si>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</si>
  <si>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</si>
  <si>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</si>
  <si>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</si>
  <si>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</si>
  <si>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</si>
  <si>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</si>
  <si>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</si>
  <si>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</si>
  <si>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</si>
  <si>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</si>
  <si>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</si>
  <si>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</si>
  <si>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</si>
  <si>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</si>
  <si>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</si>
  <si>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</si>
  <si>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</si>
  <si>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</si>
  <si>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</si>
  <si>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</si>
  <si>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</si>
  <si>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</si>
  <si>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</si>
  <si>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</si>
  <si>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</si>
  <si>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SDSS</t>
  </si>
  <si>
    <t>Egresos SDSS</t>
  </si>
  <si>
    <t>Afiliados  SRL</t>
  </si>
  <si>
    <t xml:space="preserve"> FSS</t>
  </si>
  <si>
    <t>Saldo  (Ingresos - Egresos SDSS)</t>
  </si>
  <si>
    <t xml:space="preserve">    </t>
  </si>
  <si>
    <t>Dic. 2012</t>
  </si>
  <si>
    <t>2012</t>
  </si>
  <si>
    <t>Dic.08</t>
  </si>
  <si>
    <t>Dic.12</t>
  </si>
  <si>
    <t>Dic.2008</t>
  </si>
  <si>
    <t>Dic.2011</t>
  </si>
  <si>
    <t>Dic.2012</t>
  </si>
  <si>
    <t>Concepto</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</si>
  <si>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</si>
  <si>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</si>
  <si>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</si>
  <si>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</si>
  <si>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</si>
  <si>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</si>
  <si>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</si>
  <si>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</si>
  <si>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</si>
  <si>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</si>
  <si>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</si>
  <si>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</si>
  <si>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</si>
  <si>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</si>
  <si>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</si>
  <si>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</si>
  <si>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</si>
  <si>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</si>
  <si>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</si>
  <si>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</si>
  <si>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</si>
  <si>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</si>
  <si>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</si>
  <si>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</si>
  <si>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</si>
  <si>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</si>
  <si>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</si>
  <si>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</si>
  <si>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</si>
  <si>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</si>
  <si>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</si>
  <si>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</si>
  <si>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</si>
  <si>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</si>
  <si>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</si>
  <si>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</si>
  <si>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</si>
  <si>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</si>
  <si>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</si>
  <si>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</si>
  <si>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</si>
  <si>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</si>
  <si>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</si>
  <si>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</si>
  <si>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</si>
  <si>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</si>
  <si>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</si>
  <si>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</si>
  <si>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</si>
  <si>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</si>
  <si>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</si>
  <si>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</si>
  <si>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</si>
  <si>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</si>
  <si>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</si>
  <si>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</si>
  <si>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</si>
  <si>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</si>
  <si>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</si>
  <si>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</si>
  <si>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</si>
  <si>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</si>
  <si>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</si>
  <si>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</si>
  <si>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</si>
  <si>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</si>
  <si>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</si>
  <si>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</si>
  <si>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</si>
  <si>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</si>
  <si>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</si>
  <si>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</si>
  <si>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</si>
  <si>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</si>
  <si>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</si>
  <si>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</si>
  <si>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</si>
  <si>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</si>
  <si>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</si>
  <si>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</si>
  <si>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</si>
  <si>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</si>
  <si>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</si>
  <si>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</si>
  <si>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</si>
  <si>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</si>
  <si>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</si>
  <si>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</si>
  <si>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</si>
  <si>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</si>
  <si>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</si>
  <si>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</si>
  <si>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Saldo (Recaudo RC - Pagos RC)</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</si>
  <si>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</si>
  <si>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</si>
  <si>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</si>
  <si>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</si>
  <si>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</si>
  <si>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</si>
  <si>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</si>
  <si>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</si>
  <si>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</si>
  <si>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</si>
  <si>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</si>
  <si>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</si>
  <si>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</si>
  <si>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</si>
  <si>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</si>
  <si>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</si>
  <si>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</si>
  <si>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</si>
  <si>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</si>
  <si>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</si>
  <si>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</si>
  <si>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</si>
  <si>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</si>
  <si>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</si>
  <si>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</si>
  <si>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</si>
  <si>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</si>
  <si>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</si>
  <si>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</si>
  <si>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</si>
  <si>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</si>
  <si>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</si>
  <si>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</si>
  <si>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</si>
  <si>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</si>
  <si>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</si>
  <si>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</si>
  <si>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</si>
  <si>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</si>
  <si>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</si>
  <si>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</si>
  <si>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</si>
  <si>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</si>
  <si>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</si>
  <si>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</si>
  <si>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</si>
  <si>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</si>
  <si>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</si>
  <si>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</si>
  <si>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</si>
  <si>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</si>
  <si>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</si>
  <si>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</si>
  <si>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</si>
  <si>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</si>
  <si>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</si>
  <si>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</si>
  <si>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</si>
  <si>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</si>
  <si>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</si>
  <si>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</si>
  <si>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</si>
  <si>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</si>
  <si>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</si>
  <si>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</si>
  <si>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</si>
  <si>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</si>
  <si>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</si>
  <si>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</si>
  <si>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</si>
  <si>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</si>
  <si>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</si>
  <si>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</si>
  <si>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</si>
  <si>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</si>
  <si>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</si>
  <si>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</si>
  <si>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</si>
  <si>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</si>
  <si>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</si>
  <si>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</si>
  <si>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</si>
  <si>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</si>
  <si>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</si>
  <si>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</si>
  <si>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</si>
  <si>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</si>
  <si>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</si>
  <si>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</si>
  <si>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</si>
  <si>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</si>
  <si>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</si>
  <si>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</si>
  <si>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</si>
  <si>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</si>
  <si>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</si>
  <si>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</si>
  <si>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</si>
  <si>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</si>
  <si>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</si>
  <si>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</si>
  <si>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</si>
  <si>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</si>
  <si>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</si>
  <si>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</si>
  <si>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</si>
  <si>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</si>
  <si>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</si>
  <si>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</si>
  <si>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</si>
  <si>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</si>
  <si>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</si>
  <si>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</si>
  <si>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</si>
  <si>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</si>
  <si>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</si>
  <si>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</si>
  <si>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</si>
  <si>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</si>
  <si>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</si>
  <si>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</si>
  <si>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</si>
  <si>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</si>
  <si>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</si>
  <si>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</si>
  <si>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</si>
  <si>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</si>
  <si>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</si>
  <si>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</si>
  <si>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</si>
  <si>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</si>
  <si>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</si>
  <si>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</si>
  <si>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</si>
  <si>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</si>
  <si>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</si>
  <si>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</si>
  <si>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t>Fuente:</t>
    </r>
    <r>
      <rPr>
        <sz val="14"/>
        <rFont val="Calibri"/>
        <family val="2"/>
        <scheme val="minor"/>
      </rPr>
      <t xml:space="preserve"> TSS</t>
    </r>
  </si>
  <si>
    <t>Total  Empleados</t>
  </si>
  <si>
    <t>Riesgo II</t>
  </si>
  <si>
    <t>Primera ARS de Humano</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</si>
  <si>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</si>
  <si>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</si>
  <si>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</si>
  <si>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</si>
  <si>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</si>
  <si>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</si>
  <si>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</si>
  <si>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</si>
  <si>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</si>
  <si>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</si>
  <si>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</si>
  <si>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</si>
  <si>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</si>
  <si>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</si>
  <si>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</si>
  <si>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</si>
  <si>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</si>
  <si>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</si>
  <si>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</si>
  <si>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</si>
  <si>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</si>
  <si>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</si>
  <si>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</si>
  <si>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</si>
  <si>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</si>
  <si>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</si>
  <si>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</si>
  <si>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</si>
  <si>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</si>
  <si>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</si>
  <si>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</si>
  <si>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</si>
  <si>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</si>
  <si>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</si>
  <si>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</si>
  <si>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</si>
  <si>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</si>
  <si>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</si>
  <si>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</si>
  <si>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</si>
  <si>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</si>
  <si>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</si>
  <si>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</si>
  <si>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</si>
  <si>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</si>
  <si>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</si>
  <si>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</si>
  <si>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</si>
  <si>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</si>
  <si>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</si>
  <si>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</si>
  <si>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Cuidado de la Salud + ADA</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</si>
  <si>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</si>
  <si>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</si>
  <si>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</si>
  <si>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</si>
  <si>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</si>
  <si>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</si>
  <si>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</si>
  <si>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</si>
  <si>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</si>
  <si>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</si>
  <si>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</si>
  <si>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</si>
  <si>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</si>
  <si>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</si>
  <si>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</si>
  <si>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</si>
  <si>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</si>
  <si>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</si>
  <si>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</si>
  <si>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</si>
  <si>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</si>
  <si>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</si>
  <si>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</si>
  <si>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</si>
  <si>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</si>
  <si>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</si>
  <si>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</si>
  <si>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</si>
  <si>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</si>
  <si>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</si>
  <si>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</si>
  <si>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</si>
  <si>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</si>
  <si>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</si>
  <si>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</si>
  <si>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</si>
  <si>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</si>
  <si>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</si>
  <si>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</si>
  <si>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</si>
  <si>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</si>
  <si>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</si>
  <si>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</si>
  <si>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</si>
  <si>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</si>
  <si>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</si>
  <si>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</si>
  <si>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</si>
  <si>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</si>
  <si>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</si>
  <si>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</si>
  <si>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</si>
  <si>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</si>
  <si>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</si>
  <si>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</si>
  <si>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</si>
  <si>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</si>
  <si>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</si>
  <si>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</si>
  <si>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</si>
  <si>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</si>
  <si>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</si>
  <si>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</si>
  <si>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</si>
  <si>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</si>
  <si>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</si>
  <si>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</si>
  <si>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</si>
  <si>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</si>
  <si>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</si>
  <si>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</si>
  <si>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</si>
  <si>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</si>
  <si>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</si>
  <si>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</si>
  <si>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</si>
  <si>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</si>
  <si>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</si>
  <si>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</si>
  <si>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</si>
  <si>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</si>
  <si>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</si>
  <si>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</si>
  <si>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</si>
  <si>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</si>
  <si>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</si>
  <si>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</si>
  <si>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</si>
  <si>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</si>
  <si>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</si>
  <si>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</si>
  <si>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</si>
  <si>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</si>
  <si>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</si>
  <si>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</si>
  <si>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</si>
  <si>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</si>
  <si>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</si>
  <si>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</si>
  <si>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</si>
  <si>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</si>
  <si>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</si>
  <si>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</si>
  <si>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</si>
  <si>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</si>
  <si>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</si>
  <si>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</si>
  <si>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</si>
  <si>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</si>
  <si>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</si>
  <si>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</si>
  <si>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</si>
  <si>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</si>
  <si>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</si>
  <si>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</si>
  <si>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</si>
  <si>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</si>
  <si>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</si>
  <si>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</si>
  <si>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</si>
  <si>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</si>
  <si>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</si>
  <si>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</si>
  <si>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</si>
  <si>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</si>
  <si>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</si>
  <si>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</si>
  <si>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</si>
  <si>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</si>
  <si>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</si>
  <si>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</si>
  <si>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</si>
  <si>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</si>
  <si>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</si>
  <si>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</si>
  <si>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</si>
  <si>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</si>
  <si>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</si>
  <si>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</si>
  <si>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</si>
  <si>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</si>
  <si>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</si>
  <si>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</si>
  <si>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</si>
  <si>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</si>
  <si>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</si>
  <si>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</si>
  <si>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</si>
  <si>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</si>
  <si>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</si>
  <si>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</si>
  <si>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</si>
  <si>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</si>
  <si>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</si>
  <si>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</si>
  <si>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</si>
  <si>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</si>
  <si>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</si>
  <si>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</si>
  <si>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</si>
  <si>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</si>
  <si>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</si>
  <si>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</si>
  <si>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</si>
  <si>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</si>
  <si>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</si>
  <si>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</si>
  <si>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</si>
  <si>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</si>
  <si>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</si>
  <si>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</si>
  <si>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</si>
  <si>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</si>
  <si>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</si>
  <si>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</si>
  <si>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</si>
  <si>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</si>
  <si>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</si>
  <si>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</si>
  <si>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</si>
  <si>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</si>
  <si>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</si>
  <si>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</si>
  <si>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</si>
  <si>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</si>
  <si>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</si>
  <si>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</si>
  <si>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</si>
  <si>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</si>
  <si>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</si>
  <si>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</si>
  <si>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</si>
  <si>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</si>
  <si>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</si>
  <si>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</si>
  <si>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</si>
  <si>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</si>
  <si>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</si>
  <si>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</si>
  <si>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</si>
  <si>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</si>
  <si>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</si>
  <si>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</si>
  <si>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</si>
  <si>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</si>
  <si>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</si>
  <si>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</si>
  <si>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</si>
  <si>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</si>
  <si>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</si>
  <si>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</si>
  <si>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</si>
  <si>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</si>
  <si>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</si>
  <si>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</si>
  <si>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</si>
  <si>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</si>
  <si>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</si>
  <si>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</si>
  <si>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</si>
  <si>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</si>
  <si>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</si>
  <si>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</si>
  <si>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</si>
  <si>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</si>
  <si>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</si>
  <si>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SISTEMA DOMINICANO DE SEGURIDAD SOCIAL (SDSS)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</si>
  <si>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</si>
  <si>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</si>
  <si>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</si>
  <si>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</si>
  <si>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</si>
  <si>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</si>
  <si>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</si>
  <si>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</si>
  <si>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</si>
  <si>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</si>
  <si>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</si>
  <si>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</si>
  <si>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</si>
  <si>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</si>
  <si>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</si>
  <si>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</si>
  <si>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</si>
  <si>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</si>
  <si>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</si>
  <si>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</si>
  <si>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</si>
  <si>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</si>
  <si>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</si>
  <si>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</si>
  <si>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</si>
  <si>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</si>
  <si>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</si>
  <si>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</si>
  <si>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</si>
  <si>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</si>
  <si>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</si>
  <si>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</si>
  <si>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</si>
  <si>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</si>
  <si>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</si>
  <si>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</si>
  <si>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</si>
  <si>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</si>
  <si>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</si>
  <si>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</si>
  <si>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</si>
  <si>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</si>
  <si>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</si>
  <si>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</si>
  <si>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</si>
  <si>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</si>
  <si>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</si>
  <si>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</si>
  <si>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</si>
  <si>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</si>
  <si>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</si>
  <si>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</si>
  <si>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</si>
  <si>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</si>
  <si>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Ene.2022</t>
  </si>
  <si>
    <t>Pendientes por Clasificar</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</si>
  <si>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</si>
  <si>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</si>
  <si>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</si>
  <si>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</si>
  <si>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</si>
  <si>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 xml:space="preserve">Seguro Familiar de Salud del Sistema Dominicano de Seguridad Social
Afiliación de Pensionados al Seguro Familiar de Salud por Regímenes de Financiamiento: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</si>
  <si>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</si>
  <si>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</si>
  <si>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</si>
  <si>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</si>
  <si>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</si>
  <si>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</si>
  <si>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</si>
  <si>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</si>
  <si>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</si>
  <si>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</si>
  <si>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</si>
  <si>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</si>
  <si>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</si>
  <si>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</si>
  <si>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</si>
  <si>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</si>
  <si>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</si>
  <si>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</si>
  <si>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</si>
  <si>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</si>
  <si>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</si>
  <si>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</si>
  <si>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</si>
  <si>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</si>
  <si>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</si>
  <si>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</si>
  <si>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</si>
  <si>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</si>
  <si>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</si>
  <si>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</si>
  <si>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</si>
  <si>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</si>
  <si>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</si>
  <si>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</si>
  <si>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</si>
  <si>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</si>
  <si>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</si>
  <si>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</si>
  <si>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</si>
  <si>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</si>
  <si>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</si>
  <si>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Zona de Procedencia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</si>
  <si>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</si>
  <si>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</si>
  <si>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</si>
  <si>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</si>
  <si>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</si>
  <si>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Convenio Bilateral de Seguridad Social entre España 
y la República Dominicana
Cantidad de Solicitudes y Tramitaciones Concluidas</t>
  </si>
  <si>
    <t>% Hombres</t>
  </si>
  <si>
    <t>%Mujeres</t>
  </si>
  <si>
    <t xml:space="preserve">Hombres 49.9% / Mujeres 50.1% </t>
  </si>
  <si>
    <t xml:space="preserve">   </t>
  </si>
  <si>
    <t>PE_Aportes
Extraordinario Persona</t>
  </si>
  <si>
    <t>Indice de dependencia Adicionales</t>
  </si>
  <si>
    <t>Empresas registradas por DGII</t>
  </si>
  <si>
    <t>Cantidad de afiliados</t>
  </si>
  <si>
    <t>Distribución %</t>
  </si>
  <si>
    <t>MAPFRE SALUD ARS, S.A.</t>
  </si>
  <si>
    <t>ARS UNIVERSAL, S.A.</t>
  </si>
  <si>
    <t>ARS FUTURO</t>
  </si>
  <si>
    <t>ARS SEMMA</t>
  </si>
  <si>
    <t>LA MONUMENTAL DE SEGUROS</t>
  </si>
  <si>
    <t>ARS-SIMAG</t>
  </si>
  <si>
    <t>ARS DR. YUNEN</t>
  </si>
  <si>
    <t>ARS RENACER</t>
  </si>
  <si>
    <t>ARS APS</t>
  </si>
  <si>
    <t>GRUPO MEDICO ASOCIADO</t>
  </si>
  <si>
    <t>ARS META-SALUD SINATRAE</t>
  </si>
  <si>
    <t>ADM. SERVICIOS MEDICOS AMOR Y PAZ</t>
  </si>
  <si>
    <t>PLAN SALUD DEL BANCO CENTRAL</t>
  </si>
  <si>
    <t>SENASA_RC</t>
  </si>
  <si>
    <t>ARS RESERVAS</t>
  </si>
  <si>
    <t>Fuente: TSS</t>
  </si>
  <si>
    <t>PRIMERA ARS (Ant._Humano)</t>
  </si>
  <si>
    <t>ARS  CMD</t>
  </si>
  <si>
    <t>Seguro Familiar de Salud (SFS) del Régimen Contributivo (RC)
Distribución de Cápitas (afiliación) a TSS del Régimen Contributivo por ARS</t>
  </si>
  <si>
    <t>Fuente: Boletín de SIPEN No. 75</t>
  </si>
  <si>
    <t>Recaudo - Ingresos del SDSS</t>
  </si>
  <si>
    <t>Pagos - Egreso del SDSS</t>
  </si>
  <si>
    <t xml:space="preserve">                                           </t>
  </si>
  <si>
    <t>Decreto No. 159-17</t>
  </si>
  <si>
    <t>Decreto No. 371-16</t>
  </si>
  <si>
    <t>PIB Corriente (RD$ Millones)</t>
  </si>
  <si>
    <t>Ene-Jun_2022</t>
  </si>
  <si>
    <t>Período: Enero - Marzo 2022</t>
  </si>
  <si>
    <t>Dispersado ARS</t>
  </si>
  <si>
    <t>SVDS</t>
  </si>
  <si>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</si>
  <si>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</si>
  <si>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sz val="18"/>
        <color indexed="8"/>
        <rFont val="Calibri"/>
        <family val="2"/>
      </rPr>
      <t xml:space="preserve">
</t>
    </r>
    <r>
      <rPr>
        <b/>
        <sz val="18"/>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t>
    </r>
    <r>
      <rPr>
        <sz val="18"/>
        <color indexed="8"/>
        <rFont val="Calibri"/>
        <family val="2"/>
      </rPr>
      <t xml:space="preserve">
 - </t>
    </r>
    <r>
      <rPr>
        <b/>
        <sz val="18"/>
        <color indexed="8"/>
        <rFont val="Calibri"/>
        <family val="2"/>
      </rPr>
      <t>Pensión de vejez</t>
    </r>
    <r>
      <rPr>
        <sz val="16"/>
        <color indexed="8"/>
        <rFont val="Calibri"/>
        <family val="2"/>
      </rPr>
      <t xml:space="preserve">, son los ingresos mensuales que recibe un afiliado para compensar la pérdida a consecuencia de su retiro por haber terminado su vida laboral.
</t>
    </r>
    <r>
      <rPr>
        <sz val="18"/>
        <color indexed="8"/>
        <rFont val="Calibri"/>
        <family val="2"/>
      </rPr>
      <t xml:space="preserve">
-</t>
    </r>
    <r>
      <rPr>
        <b/>
        <sz val="18"/>
        <color indexed="8"/>
        <rFont val="Calibri"/>
        <family val="2"/>
      </rPr>
      <t xml:space="preserve"> Pensión de discapacidad, total o parcial</t>
    </r>
    <r>
      <rPr>
        <sz val="18"/>
        <color indexed="8"/>
        <rFont val="Calibri"/>
        <family val="2"/>
      </rPr>
      <t xml:space="preserve">, </t>
    </r>
    <r>
      <rPr>
        <sz val="16"/>
        <color indexed="8"/>
        <rFont val="Calibri"/>
        <family val="2"/>
      </rPr>
      <t xml:space="preserve">Son los beneficios que recibe el afiliado, cuando acredite sufrir una enfermedad que le inhabilite parcial o totalmente para ejercer un trabajo u oficio remunerado.
</t>
    </r>
    <r>
      <rPr>
        <sz val="18"/>
        <color indexed="8"/>
        <rFont val="Calibri"/>
        <family val="2"/>
      </rPr>
      <t xml:space="preserve">- </t>
    </r>
    <r>
      <rPr>
        <b/>
        <sz val="18"/>
        <color indexed="8"/>
        <rFont val="Calibri"/>
        <family val="2"/>
      </rPr>
      <t>Pensión de cesantía por edad avanzada</t>
    </r>
    <r>
      <rPr>
        <sz val="18"/>
        <color indexed="8"/>
        <rFont val="Calibri"/>
        <family val="2"/>
      </rPr>
      <t>,</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</si>
  <si>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Indices de Masculinidad</t>
  </si>
  <si>
    <t>Indice de Femenidad  (IF)
RC</t>
  </si>
  <si>
    <t>Indice de Masculinidad (IM) RS</t>
  </si>
  <si>
    <t>Indice de Masculinidad (IM) del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</si>
  <si>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</si>
  <si>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</si>
  <si>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</si>
  <si>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</si>
  <si>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</si>
  <si>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</si>
  <si>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</si>
  <si>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diciembre 2021, se ha beneficiado a 287,296 parturientas, las cuales han recibido prestaciones económicas por Maternidad por un monto total ascendente a RD$13,512,556,341.30 y 258,277 trabajadoras han percibido el subsidio por Lactancia por un monto total de RD$4,656,949,764.17.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2021 se han beneficiados 988,183 trabajadores, recibiendo beneficios económicos por un monto global de RD$5,438,703,311.51.</t>
    </r>
  </si>
  <si>
    <r>
      <t xml:space="preserve">Fuente: </t>
    </r>
    <r>
      <rPr>
        <sz val="16"/>
        <color theme="1"/>
        <rFont val="Calibri"/>
        <family val="2"/>
        <scheme val="minor"/>
      </rPr>
      <t>Portal de la ARL</t>
    </r>
  </si>
  <si>
    <t>Tabla Resumen_ Agosto 2022</t>
  </si>
  <si>
    <t>Período:  Diciembre 2009 - Agosto 2022</t>
  </si>
  <si>
    <t>Período: Agosto 2022</t>
  </si>
  <si>
    <t>Período:  Diciembre 2008 - Agosto 2022</t>
  </si>
  <si>
    <t>Ago.2022</t>
  </si>
  <si>
    <t>Ene-Ago.2022</t>
  </si>
  <si>
    <t>Período:  Diciembre 2010 - Agosto 2022</t>
  </si>
  <si>
    <t>Ago.2021</t>
  </si>
  <si>
    <t>De Policía Nacional (PN)</t>
  </si>
  <si>
    <t xml:space="preserve">Conforme a los datos registrados en el Sistema Único de Información y Recaudo (SUIR),  al mes de agosto 2022 el total de empresas registradas en el Sistema Dominicano de Seguridad Social era de 96,521 de las cuales  95,521 pertenecían al sector privado con el 99.0%, 665 instituciones públicas (Pública 594 y 71 públicas centralizadas) y pendientes por clasificar 335, representando 0.3%.  En cuanto al total de empleados afiliados en ese mismo año fue de 2,359,209 de los cuales 1,645,685 pertenecían al sector privado, representando el 69.8%;  370,565 del sector público y 370,565 para el sector descentralizado.    
Para el mes de agosto 2022,  las cifras dan cuenta que un número significativo de empresas registradas tienen entre uno y cinco empleados,  representando el 61.2% del total de empresas registradas, dicho grupo, constituido por 59,027 unidades, cuenta con un total de 147,591 trabajadores, lo que representa el 6.3% de los trabajadores asalariados afiliados.  Mientras que el número de empresas que poseen de 1 a 20 empleados representa un 88.6% del total.  
Es importante destacar que existen once (11) instituciones de gran tamaño, que emplean un total de 453,939 personas, y su empleomanía representa el 19.2%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</si>
  <si>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Contributivo (RC) 43.2%/ Subsidiado (RS) 55.8% /Pensionados (RET,PN, FFAA,INABIMA,SS) 1.0%</t>
  </si>
  <si>
    <t>Período:  Diciembre 2007 - Agosto 2022</t>
  </si>
  <si>
    <t>Período: Abril - Junio 2022</t>
  </si>
  <si>
    <t>Bancos Múltiples</t>
  </si>
  <si>
    <t>Banco Nacional de las Exportaciones</t>
  </si>
  <si>
    <t>Organismos Multilaterales</t>
  </si>
  <si>
    <t>Fondos de Inversión</t>
  </si>
  <si>
    <t>Valores Titularizados de Renta Fija-Créditos Hipotecarios</t>
  </si>
  <si>
    <r>
      <rPr>
        <b/>
        <sz val="11"/>
        <color theme="1"/>
        <rFont val="Calibri"/>
        <family val="2"/>
        <scheme val="minor"/>
      </rPr>
      <t xml:space="preserve">Fuente: </t>
    </r>
    <r>
      <rPr>
        <sz val="11"/>
        <color theme="1"/>
        <rFont val="Calibri"/>
        <family val="2"/>
        <scheme val="minor"/>
      </rPr>
      <t>Boletín SIPEN,  No.76 SIPEN Abril - Junio 2022</t>
    </r>
  </si>
  <si>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agosto 2022, el sistema previsional ha otorgado un total de 26,566 pensiones, desglosadas de la siguiente manera:   14,641 por Discapacidad;  11,885 por Sobrevivencia y 40 por Retiro Programado (vejez) otorgadas estas últimas a personas de ingreso tardío.
</t>
  </si>
  <si>
    <t>Período: Enero_ Junio 2022</t>
  </si>
  <si>
    <t>Ene_Jun.2022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</si>
</sst>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0.000000_);[Red]\(#,##0.000000\)"/>
    <numFmt numFmtId="192" formatCode="0.00_);\(0.00\)"/>
    <numFmt numFmtId="193" formatCode="[$-1C0A]d&quot; de &quot;mmmm&quot; de &quot;yyyy;@"/>
    <numFmt numFmtId="194" formatCode="dd/mm/yyyy;@"/>
    <numFmt numFmtId="195" formatCode="_([$€-2]* #,##0.00000_);_([$€-2]* \(#,##0.00000\);_([$€-2]* &quot;-&quot;??_)"/>
    <numFmt numFmtId="196" formatCode="_(* #,##0_);_(* \(#,##0\);_(* &quot;-&quot;????_);_(@_)"/>
    <numFmt numFmtId="197" formatCode="#,##0.000;[Red]#,##0.000"/>
    <numFmt numFmtId="198" formatCode="[$-1010409]###,###,###"/>
    <numFmt numFmtId="199" formatCode="0;[Red]0"/>
    <numFmt numFmtId="200" formatCode="_([$€-2]\ * #,##0.0000_);_([$€-2]\ * \(#,##0.0000\);_([$€-2]\ * &quot;-&quot;??_);_(@_)"/>
    <numFmt numFmtId="201" formatCode="&quot;$&quot;#,##0.0"/>
    <numFmt numFmtId="202" formatCode="0;0"/>
  </numFmts>
  <fonts count="19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40"/>
      <color theme="0"/>
      <name val="Calibri"/>
      <family val="2"/>
      <scheme val="minor"/>
    </font>
    <font>
      <b/>
      <sz val="34"/>
      <color theme="0"/>
      <name val="Calibri"/>
      <family val="2"/>
      <scheme val="minor"/>
    </font>
    <font>
      <b/>
      <sz val="30"/>
      <color theme="0"/>
      <name val="Calibri"/>
      <family val="2"/>
      <scheme val="minor"/>
    </font>
    <font>
      <sz val="30"/>
      <color theme="1"/>
      <name val="Calibri"/>
      <family val="2"/>
      <scheme val="minor"/>
    </font>
    <font>
      <b/>
      <sz val="10"/>
      <name val="Century Gothic"/>
      <family val="2"/>
    </font>
    <font>
      <b/>
      <sz val="25"/>
      <color theme="0"/>
      <name val="Calibri"/>
      <family val="2"/>
      <scheme val="minor"/>
    </font>
    <font>
      <sz val="22"/>
      <color theme="1"/>
      <name val="Calibri"/>
      <family val="2"/>
      <scheme val="minor"/>
    </font>
    <font>
      <sz val="20"/>
      <name val="Calibri"/>
      <family val="2"/>
      <scheme val="minor"/>
    </font>
    <font>
      <b/>
      <sz val="26"/>
      <color theme="1"/>
      <name val="Calibri"/>
      <family val="2"/>
      <scheme val="minor"/>
    </font>
    <font>
      <sz val="26"/>
      <color indexed="8"/>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34998626667073579"/>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2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2" fillId="0" borderId="0">
      <alignment wrapText="1"/>
    </xf>
    <xf numFmtId="0" fontId="2" fillId="0" borderId="0"/>
    <xf numFmtId="0" fontId="108" fillId="0" borderId="0"/>
    <xf numFmtId="0" fontId="2" fillId="0" borderId="0">
      <alignment wrapText="1"/>
    </xf>
    <xf numFmtId="0" fontId="109" fillId="0" borderId="0"/>
    <xf numFmtId="0" fontId="112" fillId="0" borderId="0"/>
    <xf numFmtId="178" fontId="112" fillId="0" borderId="0" applyFont="0" applyFill="0" applyBorder="0" applyAlignment="0" applyProtection="0"/>
    <xf numFmtId="9" fontId="112"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3"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4" fillId="0" borderId="0" applyNumberFormat="0" applyFill="0" applyBorder="0" applyAlignment="0" applyProtection="0">
      <alignment vertical="top"/>
      <protection locked="0"/>
    </xf>
    <xf numFmtId="0" fontId="42" fillId="0" borderId="0"/>
    <xf numFmtId="193" fontId="2" fillId="0" borderId="0"/>
    <xf numFmtId="194" fontId="2" fillId="0" borderId="0" applyFont="0" applyFill="0" applyBorder="0" applyAlignment="0" applyProtection="0"/>
    <xf numFmtId="0" fontId="42" fillId="0" borderId="0"/>
    <xf numFmtId="0" fontId="42" fillId="0" borderId="0"/>
    <xf numFmtId="0" fontId="42" fillId="0" borderId="0"/>
    <xf numFmtId="0" fontId="116" fillId="0" borderId="0"/>
    <xf numFmtId="0" fontId="117" fillId="0" borderId="0"/>
    <xf numFmtId="178" fontId="117" fillId="0" borderId="0" applyFont="0" applyFill="0" applyBorder="0" applyAlignment="0" applyProtection="0"/>
    <xf numFmtId="9" fontId="117" fillId="0" borderId="0" applyFont="0" applyFill="0" applyBorder="0" applyAlignment="0" applyProtection="0"/>
    <xf numFmtId="0" fontId="123" fillId="0" borderId="0"/>
    <xf numFmtId="0" fontId="28" fillId="0" borderId="0"/>
    <xf numFmtId="0" fontId="124" fillId="0" borderId="0" applyNumberFormat="0" applyFill="0" applyBorder="0" applyAlignment="0" applyProtection="0"/>
    <xf numFmtId="0" fontId="2" fillId="0" borderId="0"/>
    <xf numFmtId="0" fontId="125" fillId="0" borderId="0"/>
    <xf numFmtId="0" fontId="126" fillId="0" borderId="26" applyNumberFormat="0" applyFill="0" applyAlignment="0" applyProtection="0"/>
    <xf numFmtId="0" fontId="127" fillId="0" borderId="27" applyNumberFormat="0" applyFill="0" applyAlignment="0" applyProtection="0"/>
    <xf numFmtId="0" fontId="128" fillId="0" borderId="28" applyNumberFormat="0" applyFill="0" applyAlignment="0" applyProtection="0"/>
    <xf numFmtId="0" fontId="128" fillId="0" borderId="0" applyNumberFormat="0" applyFill="0" applyBorder="0" applyAlignment="0" applyProtection="0"/>
    <xf numFmtId="0" fontId="129" fillId="31" borderId="0" applyNumberFormat="0" applyBorder="0" applyAlignment="0" applyProtection="0"/>
    <xf numFmtId="0" fontId="130" fillId="32" borderId="0" applyNumberFormat="0" applyBorder="0" applyAlignment="0" applyProtection="0"/>
    <xf numFmtId="0" fontId="131" fillId="33" borderId="0" applyNumberFormat="0" applyBorder="0" applyAlignment="0" applyProtection="0"/>
    <xf numFmtId="0" fontId="132" fillId="34" borderId="29" applyNumberFormat="0" applyAlignment="0" applyProtection="0"/>
    <xf numFmtId="0" fontId="133" fillId="35" borderId="30" applyNumberFormat="0" applyAlignment="0" applyProtection="0"/>
    <xf numFmtId="0" fontId="134" fillId="35" borderId="29" applyNumberFormat="0" applyAlignment="0" applyProtection="0"/>
    <xf numFmtId="0" fontId="135"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36"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37"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38"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39" fillId="0" borderId="0"/>
    <xf numFmtId="0" fontId="140" fillId="0" borderId="0"/>
    <xf numFmtId="0" fontId="2" fillId="0" borderId="0"/>
    <xf numFmtId="0" fontId="2" fillId="0" borderId="0"/>
    <xf numFmtId="0" fontId="139" fillId="0" borderId="0"/>
    <xf numFmtId="0" fontId="9" fillId="0" borderId="0"/>
    <xf numFmtId="0" fontId="1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44"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54"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0" fillId="20" borderId="55" applyNumberFormat="0" applyAlignment="0" applyProtection="0"/>
    <xf numFmtId="0" fontId="1" fillId="0" borderId="56" applyNumberFormat="0" applyFill="0" applyAlignment="0" applyProtection="0"/>
    <xf numFmtId="0" fontId="13" fillId="20" borderId="53" applyNumberFormat="0" applyAlignment="0" applyProtection="0"/>
    <xf numFmtId="0" fontId="17" fillId="7" borderId="53" applyNumberFormat="0" applyAlignment="0" applyProtection="0"/>
    <xf numFmtId="0" fontId="2" fillId="23" borderId="54" applyNumberFormat="0" applyFont="0" applyAlignment="0" applyProtection="0"/>
    <xf numFmtId="0" fontId="20" fillId="20" borderId="55" applyNumberFormat="0" applyAlignment="0" applyProtection="0"/>
    <xf numFmtId="0" fontId="13" fillId="20" borderId="53" applyNumberFormat="0" applyAlignment="0" applyProtection="0"/>
    <xf numFmtId="0" fontId="13" fillId="20" borderId="53" applyNumberFormat="0" applyAlignment="0" applyProtection="0"/>
    <xf numFmtId="0" fontId="17" fillId="7" borderId="53" applyNumberFormat="0" applyAlignment="0" applyProtection="0"/>
    <xf numFmtId="0" fontId="17" fillId="7" borderId="53" applyNumberFormat="0" applyAlignment="0" applyProtection="0"/>
    <xf numFmtId="0" fontId="10" fillId="23" borderId="54" applyNumberFormat="0" applyFont="0" applyAlignment="0" applyProtection="0"/>
    <xf numFmtId="0" fontId="2" fillId="23" borderId="54" applyNumberFormat="0" applyFont="0" applyAlignment="0" applyProtection="0"/>
    <xf numFmtId="0" fontId="20" fillId="20" borderId="55" applyNumberFormat="0" applyAlignment="0" applyProtection="0"/>
    <xf numFmtId="0" fontId="20" fillId="20" borderId="55" applyNumberFormat="0" applyAlignment="0" applyProtection="0"/>
    <xf numFmtId="0" fontId="1" fillId="0" borderId="56" applyNumberFormat="0" applyFill="0" applyAlignment="0" applyProtection="0"/>
    <xf numFmtId="0" fontId="1" fillId="0" borderId="56" applyNumberFormat="0" applyFill="0" applyAlignment="0" applyProtection="0"/>
    <xf numFmtId="0" fontId="1" fillId="0" borderId="56" applyNumberFormat="0" applyFill="0" applyAlignment="0" applyProtection="0"/>
    <xf numFmtId="0" fontId="156" fillId="0" borderId="0"/>
    <xf numFmtId="0" fontId="157" fillId="0" borderId="0"/>
    <xf numFmtId="178" fontId="157" fillId="0" borderId="0" applyFont="0" applyFill="0" applyBorder="0" applyAlignment="0" applyProtection="0"/>
    <xf numFmtId="9" fontId="157" fillId="0" borderId="0" applyFont="0" applyFill="0" applyBorder="0" applyAlignment="0" applyProtection="0"/>
    <xf numFmtId="182" fontId="42" fillId="0" borderId="0"/>
    <xf numFmtId="0" fontId="9" fillId="0" borderId="0"/>
    <xf numFmtId="0" fontId="174" fillId="0" borderId="0"/>
    <xf numFmtId="178" fontId="174" fillId="0" borderId="0" applyFont="0" applyFill="0" applyBorder="0" applyAlignment="0" applyProtection="0"/>
    <xf numFmtId="9" fontId="174" fillId="0" borderId="0" applyFont="0" applyFill="0" applyBorder="0" applyAlignment="0" applyProtection="0"/>
    <xf numFmtId="174" fontId="2" fillId="0" borderId="0"/>
    <xf numFmtId="0" fontId="180" fillId="0" borderId="0"/>
    <xf numFmtId="0" fontId="42" fillId="0" borderId="0"/>
    <xf numFmtId="0" fontId="42" fillId="0" borderId="0"/>
    <xf numFmtId="43" fontId="42" fillId="0" borderId="0" applyFont="0" applyFill="0" applyBorder="0" applyAlignment="0" applyProtection="0"/>
    <xf numFmtId="0" fontId="55" fillId="0" borderId="0"/>
    <xf numFmtId="0" fontId="181"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82"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83"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xf numFmtId="0" fontId="42" fillId="0" borderId="0"/>
  </cellStyleXfs>
  <cellXfs count="1894">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8" fontId="0" fillId="0" borderId="0" xfId="0" applyNumberForma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8" fontId="0" fillId="0" borderId="0" xfId="0" applyNumberFormat="1" applyBorder="1"/>
    <xf numFmtId="187"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4"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105"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80" fontId="0" fillId="0" borderId="0" xfId="551" applyNumberFormat="1" applyFont="1"/>
    <xf numFmtId="3" fontId="48" fillId="0" borderId="0"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0" fontId="50" fillId="0" borderId="0" xfId="551"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40" fontId="42" fillId="0" borderId="0" xfId="744" applyNumberFormat="1"/>
    <xf numFmtId="191"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80" fontId="55" fillId="0" borderId="0" xfId="0" applyNumberFormat="1" applyFont="1"/>
    <xf numFmtId="174" fontId="55" fillId="0" borderId="0" xfId="0" applyNumberFormat="1" applyFont="1"/>
    <xf numFmtId="174" fontId="68" fillId="28" borderId="0" xfId="0" applyFont="1" applyFill="1"/>
    <xf numFmtId="187" fontId="68" fillId="0" borderId="0" xfId="0" applyNumberFormat="1" applyFont="1"/>
    <xf numFmtId="10" fontId="67" fillId="0" borderId="0" xfId="551" applyNumberFormat="1" applyFont="1"/>
    <xf numFmtId="2" fontId="67" fillId="0" borderId="0" xfId="551" applyNumberFormat="1" applyFont="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0"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4"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0" fontId="42" fillId="0" borderId="0" xfId="1123" applyAlignment="1">
      <alignment horizontal="left"/>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1"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7"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18"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19" fillId="28" borderId="0" xfId="743" applyNumberFormat="1" applyFont="1" applyFill="1" applyAlignment="1"/>
    <xf numFmtId="174" fontId="62" fillId="0" borderId="0" xfId="0"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19"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19" fillId="0" borderId="0" xfId="0" applyNumberFormat="1" applyFont="1" applyAlignment="1">
      <alignment horizontal="center"/>
    </xf>
    <xf numFmtId="3" fontId="74" fillId="26" borderId="14" xfId="328" applyNumberFormat="1" applyFont="1" applyFill="1" applyBorder="1" applyAlignment="1">
      <alignment horizontal="center"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5" fillId="28" borderId="0" xfId="551" applyNumberFormat="1" applyFont="1" applyFill="1"/>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5"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7"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180" fontId="61" fillId="0" borderId="0" xfId="0" applyNumberFormat="1" applyFont="1" applyBorder="1"/>
    <xf numFmtId="195"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1"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2" fillId="26" borderId="20" xfId="336" applyFont="1" applyFill="1" applyBorder="1" applyAlignment="1">
      <alignment horizontal="left" vertical="center"/>
    </xf>
    <xf numFmtId="43" fontId="122" fillId="26" borderId="13" xfId="336" applyFont="1" applyFill="1" applyBorder="1" applyAlignment="1">
      <alignment horizontal="left" vertical="center"/>
    </xf>
    <xf numFmtId="43" fontId="122" fillId="26" borderId="15" xfId="336" applyFont="1" applyFill="1" applyBorder="1" applyAlignment="1">
      <alignment horizontal="center" vertical="center"/>
    </xf>
    <xf numFmtId="43" fontId="122" fillId="26" borderId="13" xfId="336" applyFont="1" applyFill="1" applyBorder="1" applyAlignment="1">
      <alignment horizontal="center" vertical="center"/>
    </xf>
    <xf numFmtId="0" fontId="55" fillId="0" borderId="0" xfId="579" applyFont="1" applyAlignment="1">
      <alignment vertical="center"/>
    </xf>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58" fillId="26" borderId="18"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74" fontId="74"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0" fontId="42" fillId="26" borderId="0" xfId="919" applyFill="1"/>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7" fontId="61" fillId="0" borderId="0" xfId="0" applyNumberFormat="1" applyFont="1" applyAlignment="1">
      <alignment horizontal="right"/>
    </xf>
    <xf numFmtId="174" fontId="61" fillId="0" borderId="0" xfId="0" applyFont="1" applyAlignment="1">
      <alignment horizontal="right"/>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174" fontId="60" fillId="26" borderId="19" xfId="0" applyNumberFormat="1" applyFont="1" applyFill="1" applyBorder="1" applyAlignment="1">
      <alignment horizontal="left" vertical="center"/>
    </xf>
    <xf numFmtId="174" fontId="141" fillId="0" borderId="0" xfId="0" applyFont="1" applyFill="1" applyBorder="1" applyAlignment="1">
      <alignment horizontal="center" vertical="center" wrapText="1"/>
    </xf>
    <xf numFmtId="41" fontId="107" fillId="0" borderId="0" xfId="0" applyNumberFormat="1" applyFont="1" applyFill="1" applyBorder="1" applyAlignment="1">
      <alignment horizontal="center" vertical="center" wrapText="1"/>
    </xf>
    <xf numFmtId="41" fontId="141" fillId="0" borderId="0" xfId="0" applyNumberFormat="1" applyFont="1" applyFill="1" applyBorder="1" applyAlignment="1">
      <alignment horizontal="center" vertical="center" wrapText="1"/>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2" fillId="0" borderId="0" xfId="1117" quotePrefix="1" applyFont="1" applyAlignment="1" applyProtection="1"/>
    <xf numFmtId="174" fontId="42" fillId="0" borderId="0" xfId="0" applyFont="1"/>
    <xf numFmtId="174" fontId="142" fillId="0" borderId="0" xfId="1117" applyFont="1" applyAlignment="1" applyProtection="1">
      <alignment horizontal="left" indent="5"/>
    </xf>
    <xf numFmtId="174" fontId="42" fillId="0" borderId="0" xfId="0" applyFont="1" applyAlignment="1">
      <alignment horizontal="left" indent="5"/>
    </xf>
    <xf numFmtId="174" fontId="142" fillId="0" borderId="0" xfId="1117" applyFont="1" applyAlignment="1" applyProtection="1">
      <alignment horizontal="left" indent="8"/>
    </xf>
    <xf numFmtId="174" fontId="42" fillId="0" borderId="0" xfId="0" applyFont="1" applyAlignment="1">
      <alignment horizontal="left" indent="8"/>
    </xf>
    <xf numFmtId="174" fontId="142"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73" fontId="75" fillId="0" borderId="38"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0"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8" xfId="0" applyNumberFormat="1" applyFont="1" applyFill="1" applyBorder="1" applyAlignment="1">
      <alignment horizontal="center" vertical="center"/>
    </xf>
    <xf numFmtId="174" fontId="51" fillId="0" borderId="38" xfId="0" applyNumberFormat="1" applyFont="1" applyFill="1" applyBorder="1" applyAlignment="1">
      <alignment horizontal="center" vertical="center" wrapText="1"/>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89" fontId="0" fillId="0" borderId="0" xfId="0" applyNumberFormat="1" applyBorder="1"/>
    <xf numFmtId="189" fontId="0" fillId="0" borderId="0" xfId="0" applyNumberFormat="1"/>
    <xf numFmtId="189" fontId="68" fillId="0" borderId="0" xfId="0" applyNumberFormat="1" applyFont="1"/>
    <xf numFmtId="189" fontId="43" fillId="0" borderId="0" xfId="0" applyNumberFormat="1" applyFont="1" applyFill="1" applyBorder="1" applyAlignment="1"/>
    <xf numFmtId="197" fontId="68" fillId="0" borderId="0" xfId="0" applyNumberFormat="1" applyFont="1"/>
    <xf numFmtId="174" fontId="51" fillId="26" borderId="13" xfId="0" applyFont="1" applyFill="1" applyBorder="1" applyAlignment="1">
      <alignment horizontal="center" vertical="center" wrapText="1"/>
    </xf>
    <xf numFmtId="174" fontId="51" fillId="26" borderId="40"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0" applyNumberFormat="1" applyFont="1" applyBorder="1"/>
    <xf numFmtId="41" fontId="68" fillId="0" borderId="0" xfId="450" applyNumberFormat="1" applyFont="1" applyBorder="1" applyAlignment="1"/>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39" xfId="338" applyNumberFormat="1" applyFont="1" applyFill="1" applyBorder="1" applyAlignment="1">
      <alignment horizontal="center" vertical="center" wrapText="1"/>
    </xf>
    <xf numFmtId="170" fontId="74" fillId="26" borderId="41" xfId="361" applyNumberFormat="1" applyFont="1" applyFill="1" applyBorder="1" applyAlignment="1">
      <alignment horizontal="left" vertical="center"/>
    </xf>
    <xf numFmtId="171" fontId="75" fillId="26" borderId="41"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2"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 fontId="74" fillId="26" borderId="41"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39" xfId="0" applyNumberFormat="1" applyFont="1" applyFill="1" applyBorder="1" applyAlignment="1" applyProtection="1">
      <alignment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4" fontId="0" fillId="0" borderId="0" xfId="0" applyAlignment="1">
      <alignment horizontal="center"/>
    </xf>
    <xf numFmtId="43" fontId="50" fillId="0" borderId="44" xfId="323" applyFont="1" applyFill="1" applyBorder="1" applyAlignment="1">
      <alignment horizontal="center"/>
    </xf>
    <xf numFmtId="43" fontId="50" fillId="0" borderId="24" xfId="323" applyFont="1" applyFill="1" applyBorder="1" applyAlignment="1">
      <alignment horizontal="center"/>
    </xf>
    <xf numFmtId="43" fontId="50" fillId="26" borderId="44"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4" fontId="55" fillId="0" borderId="0" xfId="579" applyNumberFormat="1" applyFont="1" applyAlignment="1">
      <alignment vertical="center"/>
    </xf>
    <xf numFmtId="0" fontId="145" fillId="26" borderId="23" xfId="579" applyFont="1" applyFill="1" applyBorder="1" applyAlignment="1">
      <alignment horizontal="center" vertical="center"/>
    </xf>
    <xf numFmtId="0" fontId="145" fillId="26" borderId="13" xfId="579" applyFont="1" applyFill="1" applyBorder="1" applyAlignment="1">
      <alignment horizontal="center" vertical="center"/>
    </xf>
    <xf numFmtId="0" fontId="146" fillId="0" borderId="0" xfId="579" applyFont="1" applyAlignment="1">
      <alignment vertical="center"/>
    </xf>
    <xf numFmtId="0" fontId="145" fillId="26" borderId="19" xfId="1101" applyFont="1" applyFill="1" applyBorder="1" applyAlignment="1">
      <alignment vertical="center"/>
    </xf>
    <xf numFmtId="43" fontId="147" fillId="26" borderId="0" xfId="323" applyFont="1" applyFill="1" applyBorder="1" applyAlignment="1">
      <alignment vertical="center"/>
    </xf>
    <xf numFmtId="43" fontId="145" fillId="26" borderId="19" xfId="323" applyFont="1" applyFill="1" applyBorder="1" applyAlignment="1">
      <alignment vertical="center"/>
    </xf>
    <xf numFmtId="0" fontId="145" fillId="26" borderId="13" xfId="1101" applyFont="1" applyFill="1" applyBorder="1" applyAlignment="1">
      <alignment vertical="center"/>
    </xf>
    <xf numFmtId="43" fontId="145" fillId="26" borderId="23" xfId="1101" applyNumberFormat="1" applyFont="1" applyFill="1" applyBorder="1" applyAlignment="1">
      <alignment vertical="center"/>
    </xf>
    <xf numFmtId="43" fontId="145" fillId="26" borderId="13" xfId="579" applyNumberFormat="1" applyFont="1" applyFill="1" applyBorder="1" applyAlignment="1">
      <alignment horizontal="center" vertical="center"/>
    </xf>
    <xf numFmtId="0" fontId="146"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0"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0" fontId="62" fillId="26" borderId="23" xfId="0" applyNumberFormat="1" applyFont="1" applyFill="1" applyBorder="1" applyAlignment="1">
      <alignment horizontal="center" vertical="center"/>
    </xf>
    <xf numFmtId="3" fontId="75" fillId="26" borderId="44"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49" fillId="0" borderId="0" xfId="348" applyFont="1" applyFill="1" applyAlignment="1">
      <alignment vertical="center"/>
    </xf>
    <xf numFmtId="0" fontId="148"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14" xfId="388" applyNumberFormat="1" applyFont="1" applyFill="1" applyBorder="1" applyAlignment="1">
      <alignment horizontal="center" vertical="center"/>
    </xf>
    <xf numFmtId="174" fontId="74" fillId="26" borderId="47" xfId="336" applyNumberFormat="1" applyFont="1" applyFill="1" applyBorder="1" applyAlignment="1">
      <alignment horizontal="center" vertical="center" wrapText="1"/>
    </xf>
    <xf numFmtId="174" fontId="0" fillId="0" borderId="0" xfId="0" applyAlignment="1">
      <alignment horizontal="center" vertical="center"/>
    </xf>
    <xf numFmtId="49" fontId="53" fillId="26" borderId="44" xfId="0" applyNumberFormat="1" applyFont="1" applyFill="1" applyBorder="1" applyAlignment="1">
      <alignment horizontal="center" vertical="center"/>
    </xf>
    <xf numFmtId="49" fontId="76" fillId="0" borderId="48" xfId="0" applyNumberFormat="1" applyFont="1" applyFill="1" applyBorder="1" applyAlignment="1">
      <alignment horizontal="center" vertical="center"/>
    </xf>
    <xf numFmtId="3" fontId="58" fillId="0" borderId="44"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1" fontId="74" fillId="26" borderId="44"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199" fontId="0" fillId="0" borderId="0" xfId="0" applyNumberFormat="1"/>
    <xf numFmtId="199" fontId="0" fillId="26" borderId="0" xfId="0" applyNumberFormat="1" applyFill="1"/>
    <xf numFmtId="199" fontId="0" fillId="0" borderId="0" xfId="0" applyNumberFormat="1" applyAlignment="1">
      <alignment vertical="center"/>
    </xf>
    <xf numFmtId="199" fontId="0" fillId="0" borderId="0" xfId="0" applyNumberFormat="1" applyFill="1" applyBorder="1"/>
    <xf numFmtId="0" fontId="60" fillId="26" borderId="44"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4" xfId="743" applyFont="1" applyFill="1" applyBorder="1" applyAlignment="1">
      <alignment horizontal="center" vertical="center"/>
    </xf>
    <xf numFmtId="43" fontId="60" fillId="26" borderId="46" xfId="323" applyFont="1" applyFill="1" applyBorder="1" applyAlignment="1">
      <alignment vertical="center"/>
    </xf>
    <xf numFmtId="0" fontId="60" fillId="26" borderId="44" xfId="744" applyFont="1" applyFill="1" applyBorder="1" applyAlignment="1">
      <alignment horizontal="center"/>
    </xf>
    <xf numFmtId="43" fontId="60" fillId="0" borderId="0" xfId="323" applyFont="1" applyFill="1" applyBorder="1"/>
    <xf numFmtId="43" fontId="60" fillId="0" borderId="46" xfId="323" applyFont="1" applyFill="1" applyBorder="1" applyAlignment="1">
      <alignment horizontal="center" vertical="center"/>
    </xf>
    <xf numFmtId="40" fontId="75" fillId="26" borderId="0" xfId="335" applyNumberFormat="1" applyFont="1" applyFill="1" applyBorder="1" applyAlignment="1">
      <alignment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2" xfId="328" applyNumberFormat="1" applyFont="1" applyFill="1" applyBorder="1" applyAlignment="1">
      <alignment vertical="center"/>
    </xf>
    <xf numFmtId="168" fontId="63" fillId="26" borderId="24" xfId="0" applyNumberFormat="1" applyFont="1" applyFill="1" applyBorder="1" applyAlignment="1">
      <alignment horizontal="center" wrapText="1"/>
    </xf>
    <xf numFmtId="168" fontId="62" fillId="26" borderId="24" xfId="0" applyNumberFormat="1" applyFont="1" applyFill="1" applyBorder="1" applyAlignment="1">
      <alignment horizontal="center" wrapText="1"/>
    </xf>
    <xf numFmtId="174" fontId="46" fillId="0" borderId="0" xfId="0" applyFont="1" applyAlignment="1">
      <alignment horizontal="left" wrapText="1" indent="3"/>
    </xf>
    <xf numFmtId="171" fontId="50" fillId="0" borderId="0" xfId="551" applyNumberFormat="1" applyFont="1" applyAlignment="1">
      <alignment horizontal="right"/>
    </xf>
    <xf numFmtId="174" fontId="143" fillId="0" borderId="0" xfId="0" applyFont="1" applyAlignment="1">
      <alignment horizontal="right" vertical="center" wrapText="1"/>
    </xf>
    <xf numFmtId="168" fontId="153" fillId="0" borderId="0" xfId="323" applyNumberFormat="1" applyFont="1" applyAlignment="1">
      <alignment vertical="center"/>
    </xf>
    <xf numFmtId="174" fontId="0" fillId="0" borderId="0" xfId="0" applyAlignment="1">
      <alignment horizontal="center"/>
    </xf>
    <xf numFmtId="0" fontId="60" fillId="26" borderId="49" xfId="0" applyNumberFormat="1" applyFont="1" applyFill="1" applyBorder="1" applyAlignment="1">
      <alignment horizontal="center" vertical="center"/>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49"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49"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58" fillId="26" borderId="13" xfId="2504" applyNumberFormat="1" applyFont="1" applyFill="1" applyBorder="1" applyAlignment="1">
      <alignment horizontal="left" vertical="center" wrapText="1"/>
    </xf>
    <xf numFmtId="0" fontId="162" fillId="0" borderId="0" xfId="2508" applyFont="1" applyFill="1" applyBorder="1" applyAlignment="1">
      <alignment vertical="center" wrapText="1"/>
    </xf>
    <xf numFmtId="0" fontId="162" fillId="0" borderId="0" xfId="2508" applyFont="1" applyFill="1" applyBorder="1" applyAlignment="1">
      <alignment horizontal="center" vertical="center" wrapText="1"/>
    </xf>
    <xf numFmtId="49" fontId="47" fillId="26" borderId="44" xfId="0" applyNumberFormat="1" applyFont="1" applyFill="1" applyBorder="1" applyAlignment="1">
      <alignment horizontal="center" vertical="center"/>
    </xf>
    <xf numFmtId="3" fontId="75" fillId="26" borderId="58" xfId="328" applyNumberFormat="1" applyFont="1" applyFill="1" applyBorder="1" applyAlignment="1">
      <alignment horizontal="center" vertical="center"/>
    </xf>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180" fontId="96" fillId="0" borderId="0" xfId="0" applyNumberFormat="1" applyFont="1" applyBorder="1"/>
    <xf numFmtId="174" fontId="96" fillId="0" borderId="0" xfId="0" applyNumberFormat="1" applyFont="1" applyBorder="1"/>
    <xf numFmtId="200" fontId="96" fillId="0" borderId="0" xfId="0" applyNumberFormat="1" applyFont="1"/>
    <xf numFmtId="187"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8"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196" fontId="61" fillId="0" borderId="0" xfId="0" applyNumberFormat="1" applyFont="1" applyFill="1" applyBorder="1"/>
    <xf numFmtId="196"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196"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4"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49" xfId="0" applyNumberFormat="1" applyFont="1" applyFill="1" applyBorder="1" applyAlignment="1">
      <alignment horizontal="center" vertical="center"/>
    </xf>
    <xf numFmtId="43" fontId="151" fillId="0" borderId="0" xfId="323" applyFont="1" applyAlignment="1">
      <alignment horizontal="center"/>
    </xf>
    <xf numFmtId="43" fontId="151" fillId="0" borderId="0" xfId="323" applyFont="1" applyAlignment="1">
      <alignment horizontal="center" vertical="center"/>
    </xf>
    <xf numFmtId="43" fontId="151"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47"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47"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47"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49" fontId="53" fillId="26" borderId="58" xfId="0" applyNumberFormat="1" applyFont="1" applyFill="1" applyBorder="1" applyAlignment="1">
      <alignment horizontal="center" vertical="center"/>
    </xf>
    <xf numFmtId="3" fontId="79" fillId="26" borderId="58" xfId="328" applyNumberFormat="1" applyFont="1" applyFill="1" applyBorder="1" applyAlignment="1">
      <alignment vertical="center"/>
    </xf>
    <xf numFmtId="171" fontId="53" fillId="26" borderId="58" xfId="551" applyNumberFormat="1" applyFont="1" applyFill="1" applyBorder="1" applyAlignment="1">
      <alignment horizontal="right" vertical="center" wrapText="1"/>
    </xf>
    <xf numFmtId="49" fontId="47" fillId="26" borderId="58" xfId="0" applyNumberFormat="1" applyFont="1" applyFill="1" applyBorder="1" applyAlignment="1">
      <alignment horizontal="center" vertical="center"/>
    </xf>
    <xf numFmtId="43" fontId="51" fillId="26" borderId="46" xfId="394" applyNumberFormat="1" applyFont="1" applyFill="1" applyBorder="1" applyAlignment="1">
      <alignment horizontal="center" vertical="center" wrapText="1"/>
    </xf>
    <xf numFmtId="43" fontId="51" fillId="26" borderId="60"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58" xfId="328" applyNumberFormat="1" applyFont="1" applyFill="1" applyBorder="1" applyAlignment="1">
      <alignment horizontal="center" vertical="center"/>
    </xf>
    <xf numFmtId="0" fontId="60" fillId="26" borderId="58" xfId="742" applyFont="1" applyFill="1" applyBorder="1" applyAlignment="1">
      <alignment horizontal="center"/>
    </xf>
    <xf numFmtId="43" fontId="50" fillId="0" borderId="58" xfId="323" applyFont="1" applyFill="1" applyBorder="1" applyAlignment="1">
      <alignment horizontal="center"/>
    </xf>
    <xf numFmtId="43" fontId="42" fillId="0" borderId="0" xfId="323"/>
    <xf numFmtId="0" fontId="60" fillId="26" borderId="58" xfId="743" applyFont="1" applyFill="1" applyBorder="1" applyAlignment="1">
      <alignment horizontal="center" vertical="center"/>
    </xf>
    <xf numFmtId="43" fontId="60" fillId="26" borderId="60" xfId="323" applyFont="1" applyFill="1" applyBorder="1" applyAlignment="1">
      <alignment vertical="center"/>
    </xf>
    <xf numFmtId="0" fontId="60" fillId="26" borderId="58" xfId="744" applyFont="1" applyFill="1" applyBorder="1" applyAlignment="1">
      <alignment horizontal="center"/>
    </xf>
    <xf numFmtId="43" fontId="50" fillId="26" borderId="58"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0" fontId="60" fillId="0" borderId="60"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6" xfId="744" applyFont="1" applyFill="1" applyBorder="1" applyAlignment="1">
      <alignment horizontal="center" vertical="center" wrapText="1"/>
    </xf>
    <xf numFmtId="43" fontId="74" fillId="26" borderId="46" xfId="0" applyNumberFormat="1" applyFont="1" applyFill="1" applyBorder="1" applyAlignment="1">
      <alignment horizontal="center" vertical="center" wrapText="1"/>
    </xf>
    <xf numFmtId="43" fontId="74" fillId="26" borderId="59"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0" xfId="394" applyNumberFormat="1" applyFont="1" applyFill="1" applyBorder="1" applyAlignment="1">
      <alignment horizontal="center" vertical="center"/>
    </xf>
    <xf numFmtId="0" fontId="145" fillId="26" borderId="60" xfId="579" applyFont="1" applyFill="1" applyBorder="1" applyAlignment="1">
      <alignment horizontal="center" vertic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5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0" xfId="336" applyNumberFormat="1" applyFont="1" applyFill="1" applyBorder="1" applyAlignment="1">
      <alignment horizontal="center" vertical="center" wrapText="1"/>
    </xf>
    <xf numFmtId="43" fontId="122" fillId="26" borderId="58" xfId="336" applyFont="1" applyFill="1" applyBorder="1" applyAlignment="1">
      <alignment horizontal="left" vertical="center"/>
    </xf>
    <xf numFmtId="10" fontId="122" fillId="26" borderId="19" xfId="391" applyNumberFormat="1" applyFont="1" applyFill="1" applyBorder="1" applyAlignment="1">
      <alignment horizontal="center" vertical="center"/>
    </xf>
    <xf numFmtId="43" fontId="122" fillId="26" borderId="15" xfId="391" applyNumberFormat="1" applyFont="1" applyFill="1" applyBorder="1" applyAlignment="1">
      <alignment horizontal="center" vertical="center"/>
    </xf>
    <xf numFmtId="10" fontId="122" fillId="26" borderId="13" xfId="391" applyNumberFormat="1" applyFont="1" applyFill="1" applyBorder="1" applyAlignment="1">
      <alignment horizontal="center" vertical="center"/>
    </xf>
    <xf numFmtId="0" fontId="76" fillId="26" borderId="60" xfId="0" applyNumberFormat="1" applyFont="1" applyFill="1" applyBorder="1" applyAlignment="1">
      <alignment horizontal="center" vertical="center"/>
    </xf>
    <xf numFmtId="49" fontId="74" fillId="26" borderId="60" xfId="0" applyNumberFormat="1" applyFont="1" applyFill="1" applyBorder="1" applyAlignment="1">
      <alignment horizontal="center" vertical="center" wrapText="1"/>
    </xf>
    <xf numFmtId="174" fontId="51" fillId="26" borderId="61"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0" xfId="325" applyNumberFormat="1" applyFont="1" applyFill="1" applyBorder="1" applyAlignment="1">
      <alignment horizontal="right" vertical="center"/>
    </xf>
    <xf numFmtId="41" fontId="91" fillId="26" borderId="52"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61"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61"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1" fillId="0" borderId="13" xfId="0" applyNumberFormat="1" applyFont="1" applyFill="1" applyBorder="1" applyAlignment="1">
      <alignment horizontal="center" vertical="center" wrapText="1"/>
    </xf>
    <xf numFmtId="174" fontId="161" fillId="0" borderId="60" xfId="0" applyNumberFormat="1" applyFont="1" applyFill="1" applyBorder="1" applyAlignment="1">
      <alignment horizontal="center" vertical="center" wrapText="1"/>
    </xf>
    <xf numFmtId="174" fontId="165" fillId="0" borderId="0" xfId="0" applyFont="1"/>
    <xf numFmtId="174" fontId="151" fillId="0" borderId="0" xfId="0" applyFont="1"/>
    <xf numFmtId="49" fontId="161" fillId="0" borderId="44" xfId="0" applyNumberFormat="1" applyFont="1" applyFill="1" applyBorder="1" applyAlignment="1">
      <alignment horizontal="center" vertical="center"/>
    </xf>
    <xf numFmtId="38" fontId="151" fillId="0" borderId="44" xfId="0" applyNumberFormat="1" applyFont="1" applyFill="1" applyBorder="1" applyAlignment="1">
      <alignment horizontal="center" vertical="center"/>
    </xf>
    <xf numFmtId="38" fontId="158" fillId="0" borderId="24" xfId="0" applyNumberFormat="1" applyFont="1" applyBorder="1" applyAlignment="1">
      <alignment horizontal="center" vertical="center"/>
    </xf>
    <xf numFmtId="171" fontId="158" fillId="0" borderId="24" xfId="0" applyNumberFormat="1" applyFont="1" applyBorder="1" applyAlignment="1">
      <alignment horizontal="center" vertical="center"/>
    </xf>
    <xf numFmtId="171" fontId="158" fillId="0" borderId="19" xfId="0" applyNumberFormat="1" applyFont="1" applyBorder="1" applyAlignment="1">
      <alignment horizontal="center" vertical="center"/>
    </xf>
    <xf numFmtId="174" fontId="151" fillId="0" borderId="0" xfId="0" applyNumberFormat="1" applyFont="1"/>
    <xf numFmtId="174" fontId="151" fillId="0" borderId="0" xfId="0" applyNumberFormat="1" applyFont="1" applyBorder="1"/>
    <xf numFmtId="180" fontId="151" fillId="0" borderId="0" xfId="0" applyNumberFormat="1" applyFont="1" applyBorder="1"/>
    <xf numFmtId="49" fontId="161" fillId="26" borderId="44" xfId="0" applyNumberFormat="1" applyFont="1" applyFill="1" applyBorder="1" applyAlignment="1">
      <alignment horizontal="center" vertical="center"/>
    </xf>
    <xf numFmtId="38" fontId="158" fillId="26" borderId="24" xfId="0" applyNumberFormat="1" applyFont="1" applyFill="1" applyBorder="1" applyAlignment="1">
      <alignment horizontal="center" vertical="center"/>
    </xf>
    <xf numFmtId="171" fontId="158" fillId="26" borderId="24" xfId="0" applyNumberFormat="1" applyFont="1" applyFill="1" applyBorder="1" applyAlignment="1">
      <alignment horizontal="center" vertical="center"/>
    </xf>
    <xf numFmtId="38" fontId="158" fillId="0" borderId="24" xfId="0" applyNumberFormat="1" applyFont="1" applyFill="1" applyBorder="1" applyAlignment="1">
      <alignment horizontal="center" vertical="center"/>
    </xf>
    <xf numFmtId="38" fontId="151" fillId="26" borderId="18" xfId="0" applyNumberFormat="1" applyFont="1" applyFill="1" applyBorder="1" applyAlignment="1">
      <alignment horizontal="center" vertical="center"/>
    </xf>
    <xf numFmtId="38" fontId="158" fillId="26" borderId="22" xfId="0" applyNumberFormat="1" applyFont="1" applyFill="1" applyBorder="1" applyAlignment="1">
      <alignment horizontal="center" vertical="center"/>
    </xf>
    <xf numFmtId="171" fontId="158" fillId="26" borderId="22" xfId="0" applyNumberFormat="1" applyFont="1" applyFill="1" applyBorder="1" applyAlignment="1">
      <alignment horizontal="center" vertical="center"/>
    </xf>
    <xf numFmtId="38" fontId="151" fillId="26" borderId="44" xfId="0" applyNumberFormat="1" applyFont="1" applyFill="1" applyBorder="1" applyAlignment="1">
      <alignment horizontal="center" vertical="center"/>
    </xf>
    <xf numFmtId="171" fontId="158" fillId="26" borderId="19" xfId="0" applyNumberFormat="1" applyFont="1" applyFill="1" applyBorder="1" applyAlignment="1">
      <alignment horizontal="center" vertical="center"/>
    </xf>
    <xf numFmtId="38" fontId="161" fillId="26" borderId="24" xfId="0" applyNumberFormat="1" applyFont="1" applyFill="1" applyBorder="1" applyAlignment="1">
      <alignment horizontal="center" vertical="center"/>
    </xf>
    <xf numFmtId="171" fontId="161" fillId="26" borderId="24" xfId="0" applyNumberFormat="1" applyFont="1" applyFill="1" applyBorder="1" applyAlignment="1">
      <alignment horizontal="center" vertical="center"/>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1"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18" xfId="323" applyNumberFormat="1" applyFont="1" applyFill="1" applyBorder="1" applyAlignment="1">
      <alignment horizontal="right" vertical="center"/>
    </xf>
    <xf numFmtId="0" fontId="60" fillId="26" borderId="60" xfId="0" applyNumberFormat="1" applyFont="1" applyFill="1" applyBorder="1" applyAlignment="1">
      <alignment horizontal="center" vertical="center"/>
    </xf>
    <xf numFmtId="41" fontId="60" fillId="26" borderId="60"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0" fontId="76" fillId="26" borderId="44" xfId="0" applyNumberFormat="1" applyFont="1" applyFill="1" applyBorder="1" applyAlignment="1">
      <alignment horizontal="center" vertical="center"/>
    </xf>
    <xf numFmtId="3" fontId="58" fillId="26" borderId="44" xfId="323" applyNumberFormat="1" applyFont="1" applyFill="1" applyBorder="1" applyAlignment="1">
      <alignment horizontal="center" vertical="center"/>
    </xf>
    <xf numFmtId="0" fontId="76" fillId="26" borderId="58" xfId="0" applyNumberFormat="1" applyFont="1" applyFill="1" applyBorder="1" applyAlignment="1">
      <alignment horizontal="center" vertical="center"/>
    </xf>
    <xf numFmtId="3" fontId="58" fillId="26" borderId="58"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43" fontId="73" fillId="26" borderId="0" xfId="0" applyNumberFormat="1" applyFont="1" applyFill="1" applyBorder="1" applyAlignment="1">
      <alignment horizontal="left" vertical="center" indent="1"/>
    </xf>
    <xf numFmtId="174" fontId="115" fillId="0" borderId="0" xfId="0" applyFont="1"/>
    <xf numFmtId="41" fontId="46" fillId="0" borderId="0" xfId="919" applyNumberFormat="1" applyFont="1" applyAlignment="1"/>
    <xf numFmtId="174" fontId="61" fillId="0" borderId="0" xfId="0" applyNumberFormat="1" applyFont="1" applyBorder="1" applyAlignment="1">
      <alignment vertical="center" wrapText="1"/>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198" fontId="163" fillId="26" borderId="13" xfId="1049" applyNumberFormat="1" applyFont="1" applyFill="1" applyBorder="1" applyAlignment="1">
      <alignment horizontal="right" vertical="center" wrapText="1"/>
    </xf>
    <xf numFmtId="0" fontId="42" fillId="72" borderId="0" xfId="1241" applyFill="1"/>
    <xf numFmtId="0" fontId="167" fillId="26" borderId="65" xfId="1241" applyFont="1" applyFill="1" applyBorder="1" applyAlignment="1">
      <alignment horizontal="left" vertical="center" wrapText="1" indent="2"/>
    </xf>
    <xf numFmtId="0" fontId="167" fillId="26" borderId="67" xfId="1241" applyFont="1" applyFill="1" applyBorder="1" applyAlignment="1">
      <alignment horizontal="left" vertical="center" wrapText="1" indent="2"/>
    </xf>
    <xf numFmtId="0" fontId="169" fillId="26" borderId="67" xfId="1241" applyFont="1" applyFill="1" applyBorder="1" applyAlignment="1">
      <alignment horizontal="left" vertical="center" wrapText="1" indent="2"/>
    </xf>
    <xf numFmtId="0" fontId="172" fillId="26" borderId="65" xfId="1241" applyFont="1" applyFill="1" applyBorder="1" applyAlignment="1">
      <alignment horizontal="left" vertical="center" wrapText="1" indent="2"/>
    </xf>
    <xf numFmtId="0" fontId="172" fillId="26" borderId="67" xfId="1241" applyFont="1" applyFill="1" applyBorder="1" applyAlignment="1">
      <alignment horizontal="left" vertical="center" wrapText="1" indent="2"/>
    </xf>
    <xf numFmtId="0" fontId="46" fillId="72" borderId="0" xfId="1241" applyFont="1" applyFill="1" applyAlignment="1">
      <alignment horizontal="center"/>
    </xf>
    <xf numFmtId="9" fontId="0" fillId="72" borderId="0" xfId="551" applyFont="1" applyFill="1"/>
    <xf numFmtId="0" fontId="68" fillId="72" borderId="0" xfId="1241" applyFont="1" applyFill="1"/>
    <xf numFmtId="174" fontId="0" fillId="0" borderId="0" xfId="0" applyFont="1" applyFill="1" applyBorder="1" applyAlignment="1">
      <alignment horizontal="center"/>
    </xf>
    <xf numFmtId="174" fontId="175" fillId="0" borderId="0" xfId="0" applyFont="1" applyBorder="1"/>
    <xf numFmtId="174" fontId="115" fillId="0" borderId="0" xfId="0" applyFont="1" applyBorder="1"/>
    <xf numFmtId="174" fontId="115" fillId="0" borderId="0" xfId="0" applyFont="1" applyFill="1" applyBorder="1"/>
    <xf numFmtId="174" fontId="119" fillId="0" borderId="0" xfId="0" applyFont="1" applyBorder="1"/>
    <xf numFmtId="0" fontId="172" fillId="0" borderId="65" xfId="1241" applyFont="1" applyFill="1" applyBorder="1" applyAlignment="1">
      <alignment horizontal="left" vertical="center" wrapText="1" indent="2"/>
    </xf>
    <xf numFmtId="0" fontId="61" fillId="0" borderId="0" xfId="2504" applyFont="1"/>
    <xf numFmtId="0" fontId="151" fillId="0" borderId="0" xfId="2504" applyFont="1" applyBorder="1" applyAlignment="1">
      <alignment horizontal="left" vertical="center"/>
    </xf>
    <xf numFmtId="0" fontId="151" fillId="0" borderId="0" xfId="2504" applyFont="1" applyBorder="1" applyAlignment="1">
      <alignment vertical="center"/>
    </xf>
    <xf numFmtId="0" fontId="151" fillId="0" borderId="0" xfId="2504" applyFont="1" applyAlignment="1">
      <alignment horizontal="center" vertical="center"/>
    </xf>
    <xf numFmtId="0" fontId="151" fillId="0" borderId="0" xfId="2504" applyFont="1" applyAlignment="1">
      <alignment horizontal="left" vertical="center"/>
    </xf>
    <xf numFmtId="0" fontId="151" fillId="0" borderId="0" xfId="2504" applyFont="1" applyAlignment="1">
      <alignment vertical="center"/>
    </xf>
    <xf numFmtId="0" fontId="79" fillId="0" borderId="0" xfId="2504" applyFont="1" applyAlignment="1">
      <alignment vertical="center"/>
    </xf>
    <xf numFmtId="41" fontId="158" fillId="0" borderId="13" xfId="2504" applyNumberFormat="1" applyFont="1" applyFill="1" applyBorder="1" applyAlignment="1">
      <alignment horizontal="center" vertical="center" wrapText="1"/>
    </xf>
    <xf numFmtId="0" fontId="153" fillId="0" borderId="0" xfId="2504" applyFont="1" applyAlignment="1">
      <alignment horizontal="center" vertical="center"/>
    </xf>
    <xf numFmtId="0" fontId="158" fillId="68" borderId="13" xfId="2504" applyNumberFormat="1" applyFont="1" applyFill="1" applyBorder="1" applyAlignment="1">
      <alignment horizontal="left" vertical="center"/>
    </xf>
    <xf numFmtId="0" fontId="153" fillId="0" borderId="0" xfId="2504" applyFont="1"/>
    <xf numFmtId="0" fontId="158" fillId="68" borderId="13" xfId="2504" applyFont="1" applyFill="1" applyBorder="1" applyAlignment="1">
      <alignment horizontal="left" vertical="center"/>
    </xf>
    <xf numFmtId="0" fontId="153" fillId="0" borderId="0" xfId="2504" applyFont="1" applyAlignment="1">
      <alignment vertical="center"/>
    </xf>
    <xf numFmtId="41" fontId="159" fillId="0" borderId="13" xfId="2504" applyNumberFormat="1" applyFont="1" applyBorder="1" applyAlignment="1">
      <alignment horizontal="center" vertical="center" wrapText="1"/>
    </xf>
    <xf numFmtId="0" fontId="158" fillId="0" borderId="13" xfId="2504" applyFont="1" applyBorder="1" applyAlignment="1">
      <alignment horizontal="left" vertical="center" wrapText="1"/>
    </xf>
    <xf numFmtId="41" fontId="158" fillId="26" borderId="13" xfId="2504" applyNumberFormat="1" applyFont="1" applyFill="1" applyBorder="1" applyAlignment="1">
      <alignment horizontal="right" vertical="center" wrapText="1"/>
    </xf>
    <xf numFmtId="41" fontId="78" fillId="64" borderId="13" xfId="2504" applyNumberFormat="1" applyFont="1" applyFill="1" applyBorder="1" applyAlignment="1">
      <alignment horizontal="left" vertical="center" wrapText="1"/>
    </xf>
    <xf numFmtId="41" fontId="151" fillId="0" borderId="0" xfId="2504" applyNumberFormat="1" applyFont="1" applyAlignment="1">
      <alignment vertical="center"/>
    </xf>
    <xf numFmtId="0" fontId="158" fillId="0" borderId="0" xfId="2504" applyFont="1" applyBorder="1" applyAlignment="1">
      <alignment horizontal="center" vertical="center" wrapText="1"/>
    </xf>
    <xf numFmtId="0" fontId="153" fillId="0" borderId="0" xfId="2504" applyFont="1" applyAlignment="1">
      <alignment horizontal="center"/>
    </xf>
    <xf numFmtId="0" fontId="160" fillId="65" borderId="13" xfId="2504" applyFont="1" applyFill="1" applyBorder="1" applyAlignment="1">
      <alignment horizontal="center" vertical="center" wrapText="1"/>
    </xf>
    <xf numFmtId="0" fontId="160"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58" fillId="0" borderId="13" xfId="2504" applyFont="1" applyBorder="1" applyAlignment="1">
      <alignment horizontal="left" vertical="center"/>
    </xf>
    <xf numFmtId="3" fontId="151" fillId="0" borderId="0" xfId="2504" applyNumberFormat="1" applyFont="1" applyAlignment="1">
      <alignment vertical="center"/>
    </xf>
    <xf numFmtId="41" fontId="151" fillId="69" borderId="13" xfId="2504" applyNumberFormat="1" applyFont="1" applyFill="1" applyBorder="1" applyAlignment="1">
      <alignment horizontal="left" vertical="center" wrapText="1"/>
    </xf>
    <xf numFmtId="41" fontId="160" fillId="63" borderId="13" xfId="2504" applyNumberFormat="1" applyFont="1" applyFill="1" applyBorder="1" applyAlignment="1">
      <alignment horizontal="left" vertical="center" wrapText="1"/>
    </xf>
    <xf numFmtId="0" fontId="151" fillId="0" borderId="0" xfId="2504" applyFont="1"/>
    <xf numFmtId="41" fontId="151" fillId="0" borderId="0" xfId="2504" applyNumberFormat="1" applyFont="1"/>
    <xf numFmtId="41" fontId="151" fillId="0" borderId="0" xfId="2504" applyNumberFormat="1" applyFont="1" applyAlignment="1">
      <alignment horizontal="left" vertical="center"/>
    </xf>
    <xf numFmtId="0" fontId="160" fillId="64" borderId="13" xfId="2504" applyFont="1" applyFill="1" applyBorder="1" applyAlignment="1">
      <alignment horizontal="left" vertical="center" wrapText="1"/>
    </xf>
    <xf numFmtId="0" fontId="160" fillId="64" borderId="13" xfId="2504" applyFont="1" applyFill="1" applyBorder="1" applyAlignment="1">
      <alignment horizontal="center" vertical="center" wrapText="1"/>
    </xf>
    <xf numFmtId="0" fontId="160" fillId="66" borderId="13" xfId="2504" applyFont="1" applyFill="1" applyBorder="1" applyAlignment="1">
      <alignment horizontal="center" vertical="center" wrapText="1"/>
    </xf>
    <xf numFmtId="168" fontId="161" fillId="26" borderId="13" xfId="2590" applyNumberFormat="1" applyFont="1" applyFill="1" applyBorder="1" applyAlignment="1">
      <alignment horizontal="left" vertical="center"/>
    </xf>
    <xf numFmtId="168" fontId="161" fillId="71" borderId="13" xfId="2590" applyNumberFormat="1" applyFont="1" applyFill="1" applyBorder="1" applyAlignment="1">
      <alignment horizontal="center" vertical="center"/>
    </xf>
    <xf numFmtId="41" fontId="160" fillId="64" borderId="13" xfId="2504" applyNumberFormat="1" applyFont="1" applyFill="1" applyBorder="1" applyAlignment="1">
      <alignment horizontal="left" vertical="center" wrapText="1"/>
    </xf>
    <xf numFmtId="41" fontId="160" fillId="64" borderId="13" xfId="2504" applyNumberFormat="1" applyFont="1" applyFill="1" applyBorder="1" applyAlignment="1">
      <alignment horizontal="center" vertical="center" wrapText="1"/>
    </xf>
    <xf numFmtId="168" fontId="151" fillId="0" borderId="0" xfId="2504" applyNumberFormat="1" applyFont="1" applyAlignment="1">
      <alignment horizontal="left" vertical="center"/>
    </xf>
    <xf numFmtId="168" fontId="151" fillId="0" borderId="0" xfId="2504" applyNumberFormat="1" applyFont="1" applyAlignment="1">
      <alignment horizontal="center" vertical="center"/>
    </xf>
    <xf numFmtId="0" fontId="158" fillId="0" borderId="0" xfId="2504" applyFont="1" applyBorder="1" applyAlignment="1">
      <alignment vertical="center"/>
    </xf>
    <xf numFmtId="10" fontId="158" fillId="26" borderId="13" xfId="2504" applyNumberFormat="1" applyFont="1" applyFill="1" applyBorder="1" applyAlignment="1">
      <alignment horizontal="right" vertical="center" wrapText="1"/>
    </xf>
    <xf numFmtId="0" fontId="158" fillId="26" borderId="13" xfId="2504" applyFont="1" applyFill="1" applyBorder="1" applyAlignment="1">
      <alignment horizontal="left" vertical="center" wrapText="1"/>
    </xf>
    <xf numFmtId="0" fontId="161" fillId="26" borderId="13" xfId="2504" applyFont="1" applyFill="1" applyBorder="1" applyAlignment="1">
      <alignment horizontal="left" vertical="center" wrapText="1"/>
    </xf>
    <xf numFmtId="181" fontId="158" fillId="26" borderId="13" xfId="2504" applyNumberFormat="1" applyFont="1" applyFill="1" applyBorder="1" applyAlignment="1">
      <alignment horizontal="right" vertical="center" wrapText="1"/>
    </xf>
    <xf numFmtId="0" fontId="161" fillId="26" borderId="13" xfId="2504" applyFont="1" applyFill="1" applyBorder="1" applyAlignment="1">
      <alignment horizontal="center" vertical="center" wrapText="1"/>
    </xf>
    <xf numFmtId="0" fontId="176" fillId="62" borderId="68" xfId="1241" applyFont="1" applyFill="1" applyBorder="1" applyAlignment="1">
      <alignment horizontal="center" vertical="center" wrapText="1"/>
    </xf>
    <xf numFmtId="0" fontId="176" fillId="62" borderId="69" xfId="1241" applyFont="1" applyFill="1" applyBorder="1" applyAlignment="1">
      <alignment horizontal="center" vertical="center" wrapText="1"/>
    </xf>
    <xf numFmtId="9" fontId="176" fillId="62" borderId="69" xfId="551" applyFont="1" applyFill="1" applyBorder="1" applyAlignment="1">
      <alignment horizontal="center" vertical="center" wrapText="1"/>
    </xf>
    <xf numFmtId="17" fontId="178" fillId="0" borderId="0" xfId="0" applyNumberFormat="1" applyFont="1" applyFill="1" applyBorder="1" applyAlignment="1">
      <alignment horizontal="center"/>
    </xf>
    <xf numFmtId="174" fontId="43" fillId="0" borderId="0" xfId="0" applyFont="1" applyBorder="1"/>
    <xf numFmtId="174" fontId="76" fillId="26" borderId="0" xfId="391" applyFont="1" applyFill="1" applyBorder="1" applyAlignment="1">
      <alignment horizontal="left" vertical="center"/>
    </xf>
    <xf numFmtId="174" fontId="76" fillId="26" borderId="58" xfId="391" applyFont="1" applyFill="1" applyBorder="1" applyAlignment="1">
      <alignment horizontal="left" vertical="center"/>
    </xf>
    <xf numFmtId="43" fontId="122" fillId="26" borderId="44" xfId="336" applyFont="1" applyFill="1" applyBorder="1" applyAlignment="1">
      <alignment horizontal="left" vertical="center"/>
    </xf>
    <xf numFmtId="0" fontId="167" fillId="26" borderId="71" xfId="1241" applyFont="1" applyFill="1" applyBorder="1" applyAlignment="1">
      <alignment horizontal="left" vertical="center" wrapText="1" indent="2"/>
    </xf>
    <xf numFmtId="0" fontId="167" fillId="26" borderId="70" xfId="1241" applyFont="1" applyFill="1" applyBorder="1" applyAlignment="1">
      <alignment horizontal="left" vertical="center" wrapText="1" indent="2"/>
    </xf>
    <xf numFmtId="0" fontId="169" fillId="26" borderId="70" xfId="1241" applyFont="1" applyFill="1" applyBorder="1" applyAlignment="1">
      <alignment horizontal="left" vertical="center" wrapText="1" indent="2"/>
    </xf>
    <xf numFmtId="0" fontId="167" fillId="26" borderId="72" xfId="1241" applyFont="1" applyFill="1" applyBorder="1" applyAlignment="1">
      <alignment horizontal="left" vertical="center" wrapText="1" indent="2"/>
    </xf>
    <xf numFmtId="171" fontId="159"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79" fillId="26" borderId="19" xfId="0" applyNumberFormat="1" applyFont="1" applyFill="1" applyBorder="1" applyAlignment="1">
      <alignment horizontal="left" vertical="center"/>
    </xf>
    <xf numFmtId="3" fontId="75" fillId="0" borderId="51" xfId="0" applyNumberFormat="1" applyFont="1" applyFill="1" applyBorder="1" applyAlignment="1" applyProtection="1">
      <alignment horizontal="center"/>
    </xf>
    <xf numFmtId="171" fontId="74" fillId="0" borderId="52" xfId="551" applyNumberFormat="1" applyFont="1" applyFill="1" applyBorder="1" applyAlignment="1" applyProtection="1">
      <alignment horizontal="center"/>
    </xf>
    <xf numFmtId="3" fontId="75" fillId="0" borderId="58"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158" fillId="0" borderId="13" xfId="2504" applyFont="1" applyBorder="1" applyAlignment="1">
      <alignment horizontal="center" vertical="center"/>
    </xf>
    <xf numFmtId="17" fontId="74" fillId="26" borderId="14" xfId="0" applyNumberFormat="1" applyFont="1" applyFill="1" applyBorder="1" applyAlignment="1">
      <alignment horizontal="center" vertical="center"/>
    </xf>
    <xf numFmtId="198" fontId="163" fillId="0" borderId="13" xfId="0" applyNumberFormat="1" applyFont="1" applyFill="1" applyBorder="1" applyAlignment="1">
      <alignment vertical="center" wrapText="1"/>
    </xf>
    <xf numFmtId="41" fontId="158"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38" fontId="63" fillId="26" borderId="13"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xf>
    <xf numFmtId="38" fontId="63" fillId="26" borderId="49" xfId="0" applyNumberFormat="1" applyFont="1" applyFill="1" applyBorder="1" applyAlignment="1">
      <alignment horizontal="center" vertical="center" wrapText="1"/>
    </xf>
    <xf numFmtId="38" fontId="63" fillId="26" borderId="60"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01" fontId="0" fillId="0" borderId="0" xfId="0" applyNumberFormat="1"/>
    <xf numFmtId="201" fontId="55" fillId="0" borderId="0" xfId="0" applyNumberFormat="1" applyFont="1"/>
    <xf numFmtId="201" fontId="73" fillId="26" borderId="0" xfId="0" applyNumberFormat="1" applyFont="1" applyFill="1" applyBorder="1" applyAlignment="1">
      <alignment horizontal="left" vertical="center" indent="1"/>
    </xf>
    <xf numFmtId="201" fontId="57" fillId="0" borderId="0" xfId="0" applyNumberFormat="1" applyFont="1" applyBorder="1" applyAlignment="1">
      <alignment vertical="center"/>
    </xf>
    <xf numFmtId="43" fontId="48" fillId="26" borderId="11" xfId="323" applyNumberFormat="1" applyFont="1" applyFill="1" applyBorder="1" applyAlignment="1">
      <alignment horizontal="right" vertical="center"/>
    </xf>
    <xf numFmtId="174" fontId="65" fillId="0" borderId="0" xfId="0" applyFont="1" applyFill="1" applyBorder="1" applyAlignment="1">
      <alignment horizontal="center" vertical="center" wrapText="1"/>
    </xf>
    <xf numFmtId="174" fontId="78" fillId="26" borderId="0" xfId="0" applyFont="1" applyFill="1" applyBorder="1" applyAlignment="1">
      <alignment horizontal="center" vertical="center" wrapText="1"/>
    </xf>
    <xf numFmtId="174" fontId="77" fillId="26" borderId="0" xfId="0" applyFont="1" applyFill="1" applyBorder="1" applyAlignment="1">
      <alignment horizontal="center" vertical="center" wrapText="1"/>
    </xf>
    <xf numFmtId="174" fontId="0" fillId="0" borderId="0" xfId="0" applyAlignment="1">
      <alignment horizontal="center" vertical="center"/>
    </xf>
    <xf numFmtId="174" fontId="74" fillId="26" borderId="13" xfId="388" applyNumberFormat="1"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80"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1" fontId="74" fillId="0" borderId="57" xfId="551" applyNumberFormat="1" applyFont="1" applyFill="1" applyBorder="1" applyAlignment="1" applyProtection="1">
      <alignment horizontal="center"/>
    </xf>
    <xf numFmtId="3" fontId="75" fillId="0" borderId="57" xfId="0" applyNumberFormat="1" applyFont="1" applyFill="1" applyBorder="1" applyAlignment="1" applyProtection="1">
      <alignment horizontal="center"/>
    </xf>
    <xf numFmtId="3" fontId="74" fillId="26" borderId="46" xfId="0" applyNumberFormat="1" applyFont="1" applyFill="1" applyBorder="1" applyAlignment="1" applyProtection="1">
      <alignment horizontal="center" vertical="center"/>
    </xf>
    <xf numFmtId="171" fontId="74" fillId="26" borderId="60" xfId="551" applyNumberFormat="1" applyFont="1" applyFill="1" applyBorder="1" applyAlignment="1" applyProtection="1">
      <alignment horizontal="center" vertical="center"/>
    </xf>
    <xf numFmtId="3" fontId="74" fillId="26" borderId="60" xfId="0" applyNumberFormat="1" applyFont="1" applyFill="1" applyBorder="1" applyAlignment="1" applyProtection="1">
      <alignment horizontal="center" vertical="center"/>
    </xf>
    <xf numFmtId="171" fontId="74" fillId="26" borderId="59" xfId="551" applyNumberFormat="1" applyFont="1" applyFill="1" applyBorder="1" applyAlignment="1" applyProtection="1">
      <alignment horizontal="center" vertical="center"/>
    </xf>
    <xf numFmtId="49" fontId="161" fillId="26" borderId="58" xfId="0" applyNumberFormat="1" applyFont="1" applyFill="1" applyBorder="1" applyAlignment="1">
      <alignment horizontal="center" vertical="center"/>
    </xf>
    <xf numFmtId="38" fontId="151" fillId="26" borderId="58" xfId="0" applyNumberFormat="1" applyFont="1" applyFill="1" applyBorder="1" applyAlignment="1">
      <alignment horizontal="center" vertical="center"/>
    </xf>
    <xf numFmtId="3" fontId="53" fillId="26" borderId="24" xfId="0" applyNumberFormat="1" applyFont="1" applyFill="1" applyBorder="1" applyAlignment="1">
      <alignment horizontal="center" vertical="center"/>
    </xf>
    <xf numFmtId="3" fontId="53" fillId="26" borderId="22" xfId="0" applyNumberFormat="1" applyFont="1" applyFill="1" applyBorder="1" applyAlignment="1">
      <alignment horizontal="center" vertical="center"/>
    </xf>
    <xf numFmtId="3" fontId="79" fillId="26" borderId="51" xfId="328" applyNumberFormat="1" applyFont="1" applyFill="1" applyBorder="1" applyAlignment="1">
      <alignment vertical="center"/>
    </xf>
    <xf numFmtId="3" fontId="79" fillId="26" borderId="57" xfId="328" applyNumberFormat="1" applyFont="1" applyFill="1" applyBorder="1" applyAlignment="1">
      <alignment vertical="center"/>
    </xf>
    <xf numFmtId="174" fontId="51" fillId="0" borderId="13" xfId="0" applyNumberFormat="1" applyFont="1" applyFill="1" applyBorder="1" applyAlignment="1">
      <alignment horizontal="center" vertical="center" wrapText="1"/>
    </xf>
    <xf numFmtId="174" fontId="65" fillId="0" borderId="0" xfId="0" applyFont="1" applyFill="1" applyBorder="1" applyAlignment="1">
      <alignment vertical="center" wrapText="1"/>
    </xf>
    <xf numFmtId="174" fontId="160" fillId="0" borderId="0" xfId="0" applyFont="1" applyAlignment="1">
      <alignment horizontal="center" vertical="center"/>
    </xf>
    <xf numFmtId="174" fontId="53" fillId="26" borderId="13" xfId="0" applyNumberFormat="1" applyFont="1" applyFill="1" applyBorder="1" applyAlignment="1">
      <alignment horizontal="center" vertical="center"/>
    </xf>
    <xf numFmtId="174" fontId="53" fillId="26" borderId="60" xfId="0" applyNumberFormat="1" applyFont="1" applyFill="1" applyBorder="1" applyAlignment="1">
      <alignment horizontal="center" vertical="center" wrapText="1"/>
    </xf>
    <xf numFmtId="168" fontId="74" fillId="26" borderId="24" xfId="394" applyNumberFormat="1" applyFont="1" applyFill="1" applyBorder="1" applyAlignment="1">
      <alignment horizontal="right" vertical="center"/>
    </xf>
    <xf numFmtId="168" fontId="74" fillId="26" borderId="22" xfId="394" applyNumberFormat="1" applyFont="1" applyFill="1" applyBorder="1" applyAlignment="1">
      <alignment horizontal="right" vertical="center"/>
    </xf>
    <xf numFmtId="43" fontId="51" fillId="26" borderId="51" xfId="394" applyNumberFormat="1" applyFont="1" applyFill="1" applyBorder="1" applyAlignment="1">
      <alignment horizontal="center" vertical="center" wrapText="1"/>
    </xf>
    <xf numFmtId="43" fontId="51" fillId="26" borderId="57" xfId="394" applyNumberFormat="1" applyFont="1" applyFill="1" applyBorder="1" applyAlignment="1">
      <alignment horizontal="center" vertical="center" wrapText="1"/>
    </xf>
    <xf numFmtId="43" fontId="51" fillId="26" borderId="61" xfId="394" applyNumberFormat="1" applyFont="1" applyFill="1" applyBorder="1" applyAlignment="1">
      <alignment horizontal="center" vertical="center"/>
    </xf>
    <xf numFmtId="168" fontId="75" fillId="26" borderId="51" xfId="394" applyNumberFormat="1" applyFont="1" applyFill="1" applyBorder="1" applyAlignment="1">
      <alignment horizontal="right" vertical="center"/>
    </xf>
    <xf numFmtId="168" fontId="75" fillId="26" borderId="52" xfId="394" applyNumberFormat="1" applyFont="1" applyFill="1" applyBorder="1" applyAlignment="1">
      <alignment horizontal="right" vertical="center"/>
    </xf>
    <xf numFmtId="168" fontId="75" fillId="26" borderId="58" xfId="394" applyNumberFormat="1" applyFont="1" applyFill="1" applyBorder="1" applyAlignment="1">
      <alignment horizontal="right" vertical="center"/>
    </xf>
    <xf numFmtId="168" fontId="75" fillId="26" borderId="24" xfId="394" applyNumberFormat="1" applyFont="1" applyFill="1" applyBorder="1" applyAlignment="1">
      <alignment horizontal="right" vertical="center"/>
    </xf>
    <xf numFmtId="168" fontId="75" fillId="0" borderId="58" xfId="394" applyNumberFormat="1" applyFont="1" applyFill="1" applyBorder="1" applyAlignment="1">
      <alignment horizontal="right" vertical="center"/>
    </xf>
    <xf numFmtId="168" fontId="75" fillId="0" borderId="24" xfId="394" applyNumberFormat="1" applyFont="1" applyFill="1" applyBorder="1" applyAlignment="1">
      <alignment horizontal="right" vertical="center"/>
    </xf>
    <xf numFmtId="168" fontId="75" fillId="26" borderId="18" xfId="394" applyNumberFormat="1" applyFont="1" applyFill="1" applyBorder="1" applyAlignment="1">
      <alignment horizontal="right" vertical="center"/>
    </xf>
    <xf numFmtId="168" fontId="75" fillId="26" borderId="22" xfId="394" applyNumberFormat="1" applyFont="1" applyFill="1" applyBorder="1" applyAlignment="1">
      <alignment horizontal="right" vertical="center"/>
    </xf>
    <xf numFmtId="49" fontId="74" fillId="26" borderId="61" xfId="394" applyNumberFormat="1" applyFont="1" applyFill="1" applyBorder="1" applyAlignment="1">
      <alignment horizontal="center" vertical="center"/>
    </xf>
    <xf numFmtId="0" fontId="74" fillId="26" borderId="19" xfId="394" applyNumberFormat="1" applyFont="1" applyFill="1" applyBorder="1" applyAlignment="1">
      <alignment horizontal="center" vertical="center"/>
    </xf>
    <xf numFmtId="174" fontId="54" fillId="26" borderId="0" xfId="0" applyFont="1" applyFill="1" applyBorder="1" applyAlignment="1">
      <alignment vertical="center" wrapText="1"/>
    </xf>
    <xf numFmtId="174" fontId="74" fillId="26" borderId="60" xfId="388" applyNumberFormat="1" applyFont="1" applyFill="1" applyBorder="1" applyAlignment="1">
      <alignment horizontal="center" vertical="center" wrapText="1"/>
    </xf>
    <xf numFmtId="3" fontId="74" fillId="26" borderId="15" xfId="323" applyNumberFormat="1" applyFont="1" applyFill="1" applyBorder="1" applyAlignment="1">
      <alignment horizontal="right" vertical="center"/>
    </xf>
    <xf numFmtId="174" fontId="74" fillId="26" borderId="58" xfId="0" applyNumberFormat="1" applyFont="1" applyFill="1" applyBorder="1" applyAlignment="1">
      <alignment horizontal="center" vertical="center" wrapText="1"/>
    </xf>
    <xf numFmtId="174" fontId="74" fillId="26" borderId="61" xfId="0" applyNumberFormat="1" applyFont="1" applyFill="1" applyBorder="1" applyAlignment="1">
      <alignment horizontal="center" vertical="center" wrapText="1"/>
    </xf>
    <xf numFmtId="168" fontId="63" fillId="26" borderId="11" xfId="323" applyNumberFormat="1" applyFont="1" applyFill="1" applyBorder="1" applyAlignment="1">
      <alignment horizontal="right" vertical="center"/>
    </xf>
    <xf numFmtId="168" fontId="63" fillId="26" borderId="61" xfId="323" applyNumberFormat="1" applyFont="1" applyFill="1" applyBorder="1" applyAlignment="1">
      <alignment horizontal="right" vertical="center"/>
    </xf>
    <xf numFmtId="174" fontId="61" fillId="0" borderId="57" xfId="0" applyFont="1" applyBorder="1" applyAlignment="1">
      <alignment horizontal="center"/>
    </xf>
    <xf numFmtId="174" fontId="61" fillId="0" borderId="52" xfId="0" applyFont="1" applyBorder="1" applyAlignment="1">
      <alignment horizontal="center"/>
    </xf>
    <xf numFmtId="174" fontId="74" fillId="26" borderId="46" xfId="388" applyNumberFormat="1" applyFont="1" applyFill="1" applyBorder="1" applyAlignment="1">
      <alignment horizontal="center" vertical="center" wrapText="1"/>
    </xf>
    <xf numFmtId="174" fontId="74" fillId="26" borderId="59" xfId="388" applyNumberFormat="1" applyFont="1" applyFill="1" applyBorder="1" applyAlignment="1">
      <alignment horizontal="center" vertical="center" wrapText="1"/>
    </xf>
    <xf numFmtId="43" fontId="50" fillId="26" borderId="51" xfId="323" applyFont="1" applyFill="1" applyBorder="1" applyAlignment="1">
      <alignment horizontal="center"/>
    </xf>
    <xf numFmtId="43" fontId="50" fillId="26" borderId="52" xfId="323" applyFont="1" applyFill="1" applyBorder="1" applyAlignment="1">
      <alignment horizontal="center"/>
    </xf>
    <xf numFmtId="43" fontId="60" fillId="26" borderId="13" xfId="323" applyFont="1" applyFill="1" applyBorder="1" applyAlignment="1">
      <alignment vertical="center"/>
    </xf>
    <xf numFmtId="0" fontId="60" fillId="0" borderId="46" xfId="744" applyFont="1" applyFill="1" applyBorder="1" applyAlignment="1">
      <alignment horizontal="center" vertical="center"/>
    </xf>
    <xf numFmtId="43" fontId="60" fillId="0" borderId="59" xfId="323" applyFont="1" applyFill="1" applyBorder="1" applyAlignment="1">
      <alignment horizontal="center" vertical="center"/>
    </xf>
    <xf numFmtId="43" fontId="60" fillId="0" borderId="60" xfId="323" applyFont="1" applyFill="1" applyBorder="1" applyAlignment="1">
      <alignment horizontal="center" vertical="center"/>
    </xf>
    <xf numFmtId="0" fontId="158" fillId="28" borderId="13" xfId="2504" applyNumberFormat="1" applyFont="1" applyFill="1" applyBorder="1" applyAlignment="1">
      <alignment horizontal="left" vertical="center"/>
    </xf>
    <xf numFmtId="41" fontId="158" fillId="28" borderId="13" xfId="2504" applyNumberFormat="1" applyFont="1" applyFill="1" applyBorder="1" applyAlignment="1">
      <alignment horizontal="left" vertical="center" wrapText="1"/>
    </xf>
    <xf numFmtId="0" fontId="151" fillId="28" borderId="13" xfId="2504" applyFont="1" applyFill="1" applyBorder="1" applyAlignment="1">
      <alignment vertical="center"/>
    </xf>
    <xf numFmtId="0" fontId="153" fillId="28" borderId="13" xfId="2504" applyFont="1" applyFill="1" applyBorder="1" applyAlignment="1">
      <alignment horizontal="center" vertical="center"/>
    </xf>
    <xf numFmtId="0" fontId="74" fillId="26" borderId="60" xfId="336" applyNumberFormat="1" applyFont="1" applyFill="1" applyBorder="1" applyAlignment="1">
      <alignment horizontal="center" vertical="center" wrapText="1"/>
    </xf>
    <xf numFmtId="43" fontId="48" fillId="26" borderId="58" xfId="323" applyNumberFormat="1" applyFont="1" applyFill="1" applyBorder="1" applyAlignment="1">
      <alignment horizontal="right" vertical="center"/>
    </xf>
    <xf numFmtId="174" fontId="63" fillId="26" borderId="13" xfId="446" applyFont="1" applyFill="1" applyBorder="1" applyAlignment="1">
      <alignment horizontal="center" vertical="center"/>
    </xf>
    <xf numFmtId="174" fontId="63" fillId="26" borderId="60" xfId="446" applyFont="1" applyFill="1" applyBorder="1" applyAlignment="1">
      <alignment horizontal="center" vertical="center" wrapText="1"/>
    </xf>
    <xf numFmtId="174" fontId="63" fillId="26" borderId="59" xfId="446" applyFont="1" applyFill="1" applyBorder="1" applyAlignment="1">
      <alignment horizontal="center" vertical="center" wrapText="1"/>
    </xf>
    <xf numFmtId="174" fontId="77" fillId="0" borderId="0" xfId="446" applyFont="1" applyFill="1" applyBorder="1" applyAlignment="1">
      <alignment vertical="center" wrapText="1"/>
    </xf>
    <xf numFmtId="174" fontId="74" fillId="0" borderId="13" xfId="633" applyFont="1" applyFill="1" applyBorder="1" applyAlignment="1">
      <alignment horizontal="center" vertical="center"/>
    </xf>
    <xf numFmtId="174" fontId="74" fillId="0" borderId="60" xfId="633" applyFont="1" applyFill="1" applyBorder="1" applyAlignment="1">
      <alignment horizontal="center" vertical="center" wrapText="1"/>
    </xf>
    <xf numFmtId="174" fontId="74" fillId="0" borderId="13" xfId="633" applyFont="1" applyFill="1" applyBorder="1" applyAlignment="1">
      <alignment horizontal="center" vertical="center" wrapText="1"/>
    </xf>
    <xf numFmtId="174" fontId="74" fillId="26" borderId="13" xfId="450" applyFont="1" applyFill="1" applyBorder="1" applyAlignment="1">
      <alignment horizontal="center" vertical="center"/>
    </xf>
    <xf numFmtId="174" fontId="74" fillId="26" borderId="60" xfId="450" applyFont="1" applyFill="1" applyBorder="1" applyAlignment="1">
      <alignment horizontal="center" vertical="center" wrapText="1"/>
    </xf>
    <xf numFmtId="174" fontId="74" fillId="26" borderId="59" xfId="450" applyFont="1" applyFill="1" applyBorder="1" applyAlignment="1">
      <alignment horizontal="center" vertical="center" wrapText="1"/>
    </xf>
    <xf numFmtId="0" fontId="158" fillId="0" borderId="13" xfId="2504" applyFont="1" applyBorder="1" applyAlignment="1">
      <alignment vertical="center" wrapText="1"/>
    </xf>
    <xf numFmtId="0" fontId="158" fillId="26" borderId="13" xfId="2504" applyFont="1" applyFill="1" applyBorder="1" applyAlignment="1">
      <alignment vertical="center" wrapText="1"/>
    </xf>
    <xf numFmtId="41" fontId="158" fillId="69" borderId="13" xfId="2504" applyNumberFormat="1" applyFont="1" applyFill="1" applyBorder="1" applyAlignment="1">
      <alignment vertical="center" wrapText="1"/>
    </xf>
    <xf numFmtId="43" fontId="50" fillId="0" borderId="14" xfId="323" applyFont="1" applyFill="1" applyBorder="1"/>
    <xf numFmtId="43" fontId="68" fillId="26" borderId="19" xfId="323" applyFont="1" applyFill="1" applyBorder="1" applyAlignment="1">
      <alignment vertical="center"/>
    </xf>
    <xf numFmtId="43" fontId="68" fillId="26" borderId="44" xfId="323" applyFont="1" applyFill="1" applyBorder="1" applyAlignment="1">
      <alignment vertical="center"/>
    </xf>
    <xf numFmtId="169" fontId="48" fillId="26" borderId="0" xfId="323" applyNumberFormat="1" applyFont="1" applyFill="1" applyBorder="1" applyAlignment="1">
      <alignment vertical="center"/>
    </xf>
    <xf numFmtId="174" fontId="47" fillId="0" borderId="60" xfId="0" applyFont="1" applyFill="1" applyBorder="1" applyAlignment="1">
      <alignment horizontal="center" vertical="center" wrapText="1"/>
    </xf>
    <xf numFmtId="174" fontId="47" fillId="0" borderId="59" xfId="0" applyFont="1" applyFill="1" applyBorder="1" applyAlignment="1">
      <alignment horizontal="center" vertical="center" wrapText="1"/>
    </xf>
    <xf numFmtId="0" fontId="74" fillId="26" borderId="60" xfId="0" applyNumberFormat="1" applyFont="1" applyFill="1" applyBorder="1" applyAlignment="1">
      <alignment horizontal="center" vertical="center" wrapText="1"/>
    </xf>
    <xf numFmtId="49" fontId="46" fillId="26" borderId="57" xfId="0" applyNumberFormat="1" applyFont="1" applyFill="1" applyBorder="1" applyAlignment="1">
      <alignment horizontal="center" vertical="center" wrapText="1"/>
    </xf>
    <xf numFmtId="168" fontId="62" fillId="26" borderId="18" xfId="0" applyNumberFormat="1" applyFont="1" applyFill="1" applyBorder="1" applyAlignment="1">
      <alignment horizontal="center" vertical="center" wrapText="1"/>
    </xf>
    <xf numFmtId="168" fontId="62" fillId="26" borderId="11" xfId="0" applyNumberFormat="1" applyFont="1" applyFill="1" applyBorder="1" applyAlignment="1">
      <alignment horizontal="center" vertical="center" wrapText="1"/>
    </xf>
    <xf numFmtId="168" fontId="55" fillId="26" borderId="57" xfId="323" applyNumberFormat="1" applyFont="1" applyFill="1" applyBorder="1" applyAlignment="1">
      <alignment horizontal="right"/>
    </xf>
    <xf numFmtId="168" fontId="55" fillId="26" borderId="52" xfId="323" applyNumberFormat="1" applyFont="1" applyFill="1" applyBorder="1" applyAlignment="1">
      <alignment horizontal="right"/>
    </xf>
    <xf numFmtId="174" fontId="46" fillId="26" borderId="61" xfId="0" applyFont="1" applyFill="1" applyBorder="1" applyAlignment="1">
      <alignment horizontal="center" vertical="center"/>
    </xf>
    <xf numFmtId="49" fontId="62" fillId="26" borderId="18" xfId="0" applyNumberFormat="1" applyFont="1" applyFill="1" applyBorder="1" applyAlignment="1">
      <alignment horizontal="center" vertical="center" wrapText="1"/>
    </xf>
    <xf numFmtId="49" fontId="62" fillId="26" borderId="61" xfId="0" applyNumberFormat="1" applyFont="1" applyFill="1" applyBorder="1" applyAlignment="1">
      <alignment horizontal="center"/>
    </xf>
    <xf numFmtId="0" fontId="62" fillId="26" borderId="19" xfId="0" applyNumberFormat="1" applyFont="1" applyFill="1" applyBorder="1" applyAlignment="1">
      <alignment horizontal="center"/>
    </xf>
    <xf numFmtId="168" fontId="75" fillId="26" borderId="0" xfId="323" applyNumberFormat="1" applyFont="1" applyFill="1" applyBorder="1" applyAlignment="1">
      <alignment horizontal="right" vertical="center"/>
    </xf>
    <xf numFmtId="3" fontId="162" fillId="0" borderId="13" xfId="2508" applyNumberFormat="1" applyFont="1" applyFill="1" applyBorder="1" applyAlignment="1">
      <alignment horizontal="center" vertical="center" wrapText="1"/>
    </xf>
    <xf numFmtId="198" fontId="163" fillId="0" borderId="13" xfId="0" applyNumberFormat="1" applyFont="1" applyFill="1" applyBorder="1" applyAlignment="1">
      <alignment horizontal="center" vertical="center" wrapText="1"/>
    </xf>
    <xf numFmtId="174" fontId="74" fillId="0" borderId="51" xfId="0" applyNumberFormat="1" applyFont="1" applyFill="1" applyBorder="1" applyAlignment="1">
      <alignment horizontal="center" vertical="center" wrapText="1"/>
    </xf>
    <xf numFmtId="174" fontId="74" fillId="0" borderId="50" xfId="0" applyNumberFormat="1" applyFont="1" applyFill="1" applyBorder="1" applyAlignment="1">
      <alignment horizontal="center" vertical="center" wrapText="1"/>
    </xf>
    <xf numFmtId="174" fontId="74" fillId="0" borderId="57" xfId="0" applyNumberFormat="1" applyFont="1" applyFill="1" applyBorder="1" applyAlignment="1">
      <alignment horizontal="center" vertical="center" wrapText="1"/>
    </xf>
    <xf numFmtId="174" fontId="74" fillId="0" borderId="46" xfId="0" applyNumberFormat="1" applyFont="1" applyFill="1" applyBorder="1" applyAlignment="1">
      <alignment horizontal="center" vertical="center" wrapText="1"/>
    </xf>
    <xf numFmtId="174" fontId="74" fillId="0" borderId="60" xfId="0" applyNumberFormat="1" applyFont="1" applyFill="1" applyBorder="1" applyAlignment="1">
      <alignment horizontal="center" vertical="center" wrapText="1"/>
    </xf>
    <xf numFmtId="174" fontId="74" fillId="0" borderId="59" xfId="0" applyNumberFormat="1" applyFont="1" applyFill="1" applyBorder="1" applyAlignment="1">
      <alignment horizontal="center" vertical="center" wrapText="1"/>
    </xf>
    <xf numFmtId="174" fontId="74" fillId="0" borderId="52" xfId="0" applyNumberFormat="1" applyFont="1" applyFill="1" applyBorder="1" applyAlignment="1">
      <alignment horizontal="center" vertical="center" wrapText="1"/>
    </xf>
    <xf numFmtId="17" fontId="74" fillId="0" borderId="51" xfId="0" applyNumberFormat="1" applyFont="1" applyFill="1" applyBorder="1" applyAlignment="1" applyProtection="1">
      <alignment horizontal="center" vertical="center"/>
    </xf>
    <xf numFmtId="3" fontId="75" fillId="0" borderId="52" xfId="0" applyNumberFormat="1" applyFont="1" applyFill="1" applyBorder="1" applyAlignment="1" applyProtection="1">
      <alignment horizontal="center"/>
    </xf>
    <xf numFmtId="3" fontId="74" fillId="0" borderId="52" xfId="0" applyNumberFormat="1" applyFont="1" applyFill="1" applyBorder="1" applyAlignment="1" applyProtection="1">
      <alignment horizontal="center"/>
    </xf>
    <xf numFmtId="3" fontId="75" fillId="26" borderId="51" xfId="0" applyNumberFormat="1" applyFont="1" applyFill="1" applyBorder="1" applyAlignment="1" applyProtection="1">
      <alignment horizontal="center"/>
    </xf>
    <xf numFmtId="3" fontId="75" fillId="26" borderId="57" xfId="0" applyNumberFormat="1" applyFont="1" applyFill="1" applyBorder="1" applyAlignment="1" applyProtection="1">
      <alignment horizontal="center"/>
    </xf>
    <xf numFmtId="3" fontId="75" fillId="26" borderId="52" xfId="0" applyNumberFormat="1" applyFont="1" applyFill="1" applyBorder="1" applyAlignment="1" applyProtection="1">
      <alignment horizontal="center"/>
    </xf>
    <xf numFmtId="3" fontId="74" fillId="0" borderId="61" xfId="0" applyNumberFormat="1" applyFont="1" applyFill="1" applyBorder="1" applyAlignment="1" applyProtection="1">
      <alignment horizontal="center"/>
    </xf>
    <xf numFmtId="175" fontId="74" fillId="0" borderId="61" xfId="0" applyNumberFormat="1" applyFont="1" applyFill="1" applyBorder="1" applyAlignment="1" applyProtection="1">
      <alignment horizontal="center"/>
    </xf>
    <xf numFmtId="17" fontId="74" fillId="0" borderId="58" xfId="0" applyNumberFormat="1" applyFont="1" applyFill="1" applyBorder="1" applyAlignment="1" applyProtection="1">
      <alignment horizontal="center" vertical="center"/>
    </xf>
    <xf numFmtId="3" fontId="75" fillId="0" borderId="24" xfId="0" applyNumberFormat="1" applyFont="1" applyFill="1" applyBorder="1" applyAlignment="1" applyProtection="1">
      <alignment horizontal="center"/>
    </xf>
    <xf numFmtId="3" fontId="74" fillId="0" borderId="24" xfId="0" applyNumberFormat="1" applyFont="1" applyFill="1" applyBorder="1" applyAlignment="1" applyProtection="1">
      <alignment horizontal="center"/>
    </xf>
    <xf numFmtId="3" fontId="75" fillId="26" borderId="58" xfId="0" applyNumberFormat="1" applyFont="1" applyFill="1" applyBorder="1" applyAlignment="1" applyProtection="1">
      <alignment horizontal="center"/>
    </xf>
    <xf numFmtId="3" fontId="75" fillId="26" borderId="0" xfId="0" applyNumberFormat="1" applyFont="1" applyFill="1" applyBorder="1" applyAlignment="1" applyProtection="1">
      <alignment horizontal="center"/>
    </xf>
    <xf numFmtId="3" fontId="75" fillId="26" borderId="24" xfId="0" applyNumberFormat="1" applyFont="1" applyFill="1" applyBorder="1" applyAlignment="1" applyProtection="1">
      <alignment horizontal="center"/>
    </xf>
    <xf numFmtId="3" fontId="74" fillId="0" borderId="19" xfId="0" applyNumberFormat="1" applyFont="1" applyFill="1" applyBorder="1" applyAlignment="1" applyProtection="1">
      <alignment horizontal="center"/>
    </xf>
    <xf numFmtId="175" fontId="74" fillId="0" borderId="19" xfId="0" applyNumberFormat="1" applyFont="1" applyFill="1" applyBorder="1" applyAlignment="1" applyProtection="1">
      <alignment horizontal="center"/>
    </xf>
    <xf numFmtId="3" fontId="74" fillId="26" borderId="24" xfId="0" applyNumberFormat="1" applyFont="1" applyFill="1" applyBorder="1" applyAlignment="1" applyProtection="1">
      <alignment horizontal="center"/>
    </xf>
    <xf numFmtId="3" fontId="74" fillId="26" borderId="19" xfId="0" applyNumberFormat="1" applyFont="1" applyFill="1" applyBorder="1" applyAlignment="1" applyProtection="1">
      <alignment horizontal="center"/>
    </xf>
    <xf numFmtId="17" fontId="74" fillId="0" borderId="18" xfId="0" applyNumberFormat="1" applyFont="1" applyFill="1" applyBorder="1" applyAlignment="1" applyProtection="1">
      <alignment horizontal="center" vertical="center"/>
    </xf>
    <xf numFmtId="3" fontId="75" fillId="26" borderId="18" xfId="0" applyNumberFormat="1" applyFont="1" applyFill="1" applyBorder="1" applyAlignment="1" applyProtection="1">
      <alignment horizontal="center"/>
    </xf>
    <xf numFmtId="3" fontId="75" fillId="26" borderId="11" xfId="0" applyNumberFormat="1" applyFont="1" applyFill="1" applyBorder="1" applyAlignment="1" applyProtection="1">
      <alignment horizontal="center"/>
    </xf>
    <xf numFmtId="3" fontId="75" fillId="0" borderId="22" xfId="0" applyNumberFormat="1" applyFont="1" applyFill="1" applyBorder="1" applyAlignment="1" applyProtection="1">
      <alignment horizontal="center"/>
    </xf>
    <xf numFmtId="3" fontId="74" fillId="26" borderId="22" xfId="0" applyNumberFormat="1" applyFont="1" applyFill="1" applyBorder="1" applyAlignment="1" applyProtection="1">
      <alignment horizontal="center"/>
    </xf>
    <xf numFmtId="3" fontId="75" fillId="26" borderId="22" xfId="0" applyNumberFormat="1" applyFont="1" applyFill="1" applyBorder="1" applyAlignment="1" applyProtection="1">
      <alignment horizontal="center"/>
    </xf>
    <xf numFmtId="3" fontId="74" fillId="26" borderId="14" xfId="0" applyNumberFormat="1" applyFont="1" applyFill="1" applyBorder="1" applyAlignment="1" applyProtection="1">
      <alignment horizontal="center"/>
    </xf>
    <xf numFmtId="175" fontId="74" fillId="0" borderId="14" xfId="0" applyNumberFormat="1" applyFont="1" applyFill="1" applyBorder="1" applyAlignment="1" applyProtection="1">
      <alignment horizontal="center"/>
    </xf>
    <xf numFmtId="174" fontId="42" fillId="0" borderId="0" xfId="920"/>
    <xf numFmtId="174" fontId="0" fillId="0" borderId="0" xfId="920" applyFont="1"/>
    <xf numFmtId="174" fontId="96" fillId="0" borderId="0" xfId="920" applyFont="1"/>
    <xf numFmtId="174" fontId="187" fillId="0" borderId="0" xfId="920" applyFont="1"/>
    <xf numFmtId="17" fontId="60" fillId="0" borderId="61" xfId="0" applyNumberFormat="1" applyFont="1" applyFill="1" applyBorder="1" applyAlignment="1">
      <alignment horizontal="center"/>
    </xf>
    <xf numFmtId="3" fontId="50" fillId="0" borderId="51" xfId="0" applyNumberFormat="1" applyFont="1" applyFill="1" applyBorder="1" applyAlignment="1">
      <alignment horizontal="center"/>
    </xf>
    <xf numFmtId="3" fontId="50" fillId="0" borderId="50" xfId="0" applyNumberFormat="1" applyFont="1" applyFill="1" applyBorder="1" applyAlignment="1">
      <alignment horizontal="center"/>
    </xf>
    <xf numFmtId="3" fontId="60" fillId="0" borderId="61" xfId="0" applyNumberFormat="1" applyFont="1" applyFill="1" applyBorder="1" applyAlignment="1">
      <alignment horizontal="center"/>
    </xf>
    <xf numFmtId="3" fontId="50" fillId="0" borderId="58" xfId="0" applyNumberFormat="1" applyFont="1" applyFill="1" applyBorder="1" applyAlignment="1">
      <alignment horizontal="center"/>
    </xf>
    <xf numFmtId="183" fontId="68" fillId="0" borderId="0" xfId="0" applyNumberFormat="1" applyFont="1" applyAlignment="1"/>
    <xf numFmtId="174" fontId="0" fillId="0" borderId="0" xfId="0" applyAlignment="1">
      <alignment horizontal="center" vertical="center"/>
    </xf>
    <xf numFmtId="3" fontId="50" fillId="26" borderId="18" xfId="0" applyNumberFormat="1" applyFont="1" applyFill="1" applyBorder="1" applyAlignment="1">
      <alignment horizontal="center"/>
    </xf>
    <xf numFmtId="38" fontId="48" fillId="26" borderId="0" xfId="323" applyNumberFormat="1" applyFont="1" applyFill="1" applyBorder="1" applyAlignment="1">
      <alignment horizontal="center" vertical="center"/>
    </xf>
    <xf numFmtId="41" fontId="63" fillId="26" borderId="61" xfId="0" applyNumberFormat="1" applyFont="1" applyFill="1" applyBorder="1" applyAlignment="1">
      <alignment horizontal="center" vertical="center"/>
    </xf>
    <xf numFmtId="41" fontId="63" fillId="26" borderId="19" xfId="0" applyNumberFormat="1" applyFont="1" applyFill="1" applyBorder="1" applyAlignment="1">
      <alignment horizontal="center" vertical="center"/>
    </xf>
    <xf numFmtId="41" fontId="63" fillId="26" borderId="14" xfId="0" applyNumberFormat="1" applyFont="1" applyFill="1" applyBorder="1" applyAlignment="1">
      <alignment horizontal="center" vertical="center"/>
    </xf>
    <xf numFmtId="43" fontId="50" fillId="26" borderId="57" xfId="323" applyFont="1" applyFill="1" applyBorder="1" applyAlignment="1">
      <alignment horizontal="center"/>
    </xf>
    <xf numFmtId="43" fontId="50" fillId="0" borderId="11" xfId="323" applyFont="1" applyFill="1" applyBorder="1" applyAlignment="1">
      <alignment horizontal="center"/>
    </xf>
    <xf numFmtId="0" fontId="74" fillId="26" borderId="57" xfId="743" applyFont="1" applyFill="1" applyBorder="1" applyAlignment="1">
      <alignment horizontal="center" vertical="center" wrapText="1"/>
    </xf>
    <xf numFmtId="0" fontId="159" fillId="26" borderId="13" xfId="2504" applyFont="1" applyFill="1" applyBorder="1" applyAlignment="1">
      <alignment horizontal="left" vertical="center" wrapText="1" indent="6"/>
    </xf>
    <xf numFmtId="174" fontId="45" fillId="0" borderId="0" xfId="0" applyFont="1"/>
    <xf numFmtId="0" fontId="74" fillId="26" borderId="60" xfId="742" applyFont="1" applyFill="1" applyBorder="1" applyAlignment="1">
      <alignment horizontal="center" vertical="center"/>
    </xf>
    <xf numFmtId="0" fontId="74" fillId="26" borderId="60" xfId="742" applyFont="1" applyFill="1" applyBorder="1" applyAlignment="1">
      <alignment horizontal="center" vertical="center" wrapText="1"/>
    </xf>
    <xf numFmtId="174" fontId="60" fillId="26" borderId="13" xfId="0" applyNumberFormat="1" applyFont="1" applyFill="1" applyBorder="1" applyAlignment="1">
      <alignment horizontal="center" vertical="center"/>
    </xf>
    <xf numFmtId="49" fontId="60" fillId="26" borderId="13" xfId="0" applyNumberFormat="1" applyFont="1" applyFill="1" applyBorder="1" applyAlignment="1">
      <alignment horizontal="center" vertical="center" wrapText="1"/>
    </xf>
    <xf numFmtId="0" fontId="60" fillId="26" borderId="60" xfId="0" applyNumberFormat="1" applyFont="1" applyFill="1" applyBorder="1" applyAlignment="1">
      <alignment horizontal="center" vertical="center" wrapText="1"/>
    </xf>
    <xf numFmtId="49" fontId="60" fillId="26" borderId="60" xfId="0" applyNumberFormat="1" applyFont="1" applyFill="1" applyBorder="1" applyAlignment="1">
      <alignment horizontal="center" vertical="center" wrapText="1"/>
    </xf>
    <xf numFmtId="49" fontId="60" fillId="26" borderId="49" xfId="0" applyNumberFormat="1" applyFont="1" applyFill="1" applyBorder="1" applyAlignment="1">
      <alignment horizontal="center" vertical="center" wrapText="1"/>
    </xf>
    <xf numFmtId="174"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wrapText="1"/>
    </xf>
    <xf numFmtId="49" fontId="60" fillId="26" borderId="23" xfId="0" applyNumberFormat="1" applyFont="1" applyFill="1" applyBorder="1" applyAlignment="1">
      <alignment horizontal="center" vertical="center"/>
    </xf>
    <xf numFmtId="43" fontId="60" fillId="26" borderId="19" xfId="0" applyNumberFormat="1" applyFont="1" applyFill="1" applyBorder="1" applyAlignment="1">
      <alignment horizontal="right" vertical="center"/>
    </xf>
    <xf numFmtId="43" fontId="50" fillId="26" borderId="0" xfId="0" applyNumberFormat="1" applyFont="1" applyFill="1" applyBorder="1" applyAlignment="1">
      <alignment vertical="center"/>
    </xf>
    <xf numFmtId="43" fontId="50" fillId="29" borderId="0" xfId="0" applyNumberFormat="1" applyFont="1" applyFill="1" applyBorder="1" applyAlignment="1">
      <alignment vertical="center"/>
    </xf>
    <xf numFmtId="43" fontId="60" fillId="30" borderId="13" xfId="323" applyFont="1" applyFill="1" applyBorder="1" applyAlignment="1">
      <alignment horizontal="center" vertical="center"/>
    </xf>
    <xf numFmtId="43" fontId="60" fillId="30" borderId="23" xfId="323" applyFont="1" applyFill="1" applyBorder="1" applyAlignment="1">
      <alignment horizontal="right" vertical="center"/>
    </xf>
    <xf numFmtId="43" fontId="48" fillId="26" borderId="51" xfId="323" applyNumberFormat="1" applyFont="1" applyFill="1" applyBorder="1" applyAlignment="1">
      <alignment horizontal="right" vertical="center"/>
    </xf>
    <xf numFmtId="10" fontId="63" fillId="26" borderId="57" xfId="446" applyNumberFormat="1" applyFont="1" applyFill="1" applyBorder="1" applyAlignment="1">
      <alignment horizontal="right" vertical="center"/>
    </xf>
    <xf numFmtId="43" fontId="48" fillId="26" borderId="57" xfId="323" applyNumberFormat="1" applyFont="1" applyFill="1" applyBorder="1" applyAlignment="1">
      <alignment horizontal="right" vertical="center"/>
    </xf>
    <xf numFmtId="171" fontId="63" fillId="26" borderId="52" xfId="446" applyNumberFormat="1" applyFont="1" applyFill="1" applyBorder="1" applyAlignment="1">
      <alignment horizontal="right" vertical="center"/>
    </xf>
    <xf numFmtId="198" fontId="163" fillId="0" borderId="13" xfId="1049" applyNumberFormat="1" applyFont="1" applyFill="1" applyBorder="1" applyAlignment="1">
      <alignment horizontal="right" vertical="center" wrapText="1"/>
    </xf>
    <xf numFmtId="198" fontId="162" fillId="0" borderId="13" xfId="0" applyNumberFormat="1" applyFont="1" applyFill="1" applyBorder="1" applyAlignment="1">
      <alignment horizontal="left" vertical="center" wrapText="1"/>
    </xf>
    <xf numFmtId="2" fontId="74" fillId="26" borderId="61" xfId="551" applyNumberFormat="1" applyFont="1" applyFill="1" applyBorder="1" applyAlignment="1">
      <alignment horizontal="center" vertical="center"/>
    </xf>
    <xf numFmtId="2" fontId="74" fillId="26" borderId="19" xfId="551" applyNumberFormat="1" applyFont="1" applyFill="1" applyBorder="1" applyAlignment="1">
      <alignment horizontal="center" vertical="center"/>
    </xf>
    <xf numFmtId="2" fontId="74" fillId="26" borderId="14" xfId="551" applyNumberFormat="1" applyFont="1" applyFill="1" applyBorder="1" applyAlignment="1">
      <alignment horizontal="center" vertical="center"/>
    </xf>
    <xf numFmtId="174" fontId="0" fillId="0" borderId="0" xfId="0" applyNumberFormat="1" applyFont="1" applyBorder="1" applyAlignment="1">
      <alignment horizontal="center" vertical="center"/>
    </xf>
    <xf numFmtId="3" fontId="48" fillId="0" borderId="0" xfId="0" applyNumberFormat="1" applyFont="1" applyFill="1" applyBorder="1" applyAlignment="1" applyProtection="1">
      <alignment horizontal="center" vertical="center"/>
    </xf>
    <xf numFmtId="174" fontId="0" fillId="0" borderId="0" xfId="0" applyFont="1" applyAlignment="1">
      <alignment horizontal="center" vertical="center"/>
    </xf>
    <xf numFmtId="174" fontId="0" fillId="0" borderId="0" xfId="0" applyAlignment="1">
      <alignment horizontal="center" vertical="center"/>
    </xf>
    <xf numFmtId="174" fontId="74" fillId="25" borderId="61" xfId="0" applyNumberFormat="1" applyFont="1" applyFill="1" applyBorder="1" applyAlignment="1">
      <alignment horizontal="center" vertical="center" wrapText="1"/>
    </xf>
    <xf numFmtId="3" fontId="75" fillId="25" borderId="61" xfId="0" applyNumberFormat="1" applyFont="1" applyFill="1" applyBorder="1" applyAlignment="1" applyProtection="1">
      <alignment horizontal="center"/>
    </xf>
    <xf numFmtId="3" fontId="75" fillId="25" borderId="19" xfId="0" applyNumberFormat="1" applyFont="1" applyFill="1" applyBorder="1" applyAlignment="1" applyProtection="1">
      <alignment horizontal="center"/>
    </xf>
    <xf numFmtId="3" fontId="75" fillId="25" borderId="14" xfId="0" applyNumberFormat="1" applyFont="1" applyFill="1" applyBorder="1" applyAlignment="1" applyProtection="1">
      <alignment horizontal="center"/>
    </xf>
    <xf numFmtId="192" fontId="50" fillId="26" borderId="0" xfId="0" applyNumberFormat="1" applyFont="1" applyFill="1" applyBorder="1"/>
    <xf numFmtId="192" fontId="188" fillId="26" borderId="0" xfId="0" applyNumberFormat="1" applyFont="1" applyFill="1" applyBorder="1" applyAlignment="1">
      <alignment horizontal="center" vertical="center" wrapText="1"/>
    </xf>
    <xf numFmtId="3" fontId="73" fillId="0" borderId="0" xfId="0" applyNumberFormat="1" applyFont="1" applyFill="1" applyBorder="1" applyAlignment="1">
      <alignment horizontal="center"/>
    </xf>
    <xf numFmtId="202" fontId="73" fillId="0" borderId="0" xfId="0" applyNumberFormat="1" applyFont="1" applyFill="1" applyBorder="1" applyAlignment="1">
      <alignment horizontal="center"/>
    </xf>
    <xf numFmtId="49" fontId="63" fillId="26" borderId="13" xfId="0" applyNumberFormat="1" applyFont="1" applyFill="1" applyBorder="1" applyAlignment="1">
      <alignment horizontal="center" vertical="center" wrapText="1"/>
    </xf>
    <xf numFmtId="0" fontId="63" fillId="26" borderId="59" xfId="0" applyNumberFormat="1" applyFont="1" applyFill="1" applyBorder="1" applyAlignment="1">
      <alignment horizontal="center" vertical="center" wrapText="1"/>
    </xf>
    <xf numFmtId="174" fontId="63" fillId="26" borderId="19" xfId="0" applyNumberFormat="1" applyFont="1" applyFill="1" applyBorder="1" applyAlignment="1">
      <alignment horizontal="left" vertical="center"/>
    </xf>
    <xf numFmtId="168" fontId="48" fillId="26" borderId="19" xfId="0" applyNumberFormat="1" applyFont="1" applyFill="1" applyBorder="1" applyAlignment="1">
      <alignment horizontal="right" vertical="center"/>
    </xf>
    <xf numFmtId="171" fontId="48" fillId="26" borderId="24" xfId="551" applyNumberFormat="1" applyFont="1" applyFill="1" applyBorder="1" applyAlignment="1">
      <alignment vertical="center"/>
    </xf>
    <xf numFmtId="43" fontId="63" fillId="30" borderId="13" xfId="323" applyFont="1" applyFill="1" applyBorder="1" applyAlignment="1">
      <alignment horizontal="center" vertical="center"/>
    </xf>
    <xf numFmtId="171" fontId="63" fillId="30" borderId="59" xfId="551" applyNumberFormat="1" applyFont="1" applyFill="1" applyBorder="1" applyAlignment="1">
      <alignment horizontal="right" vertical="center"/>
    </xf>
    <xf numFmtId="174" fontId="74" fillId="0" borderId="0" xfId="0" applyFont="1" applyFill="1" applyBorder="1" applyAlignment="1">
      <alignment horizontal="center" vertical="center" wrapText="1"/>
    </xf>
    <xf numFmtId="174" fontId="63" fillId="26" borderId="13" xfId="0" applyNumberFormat="1" applyFont="1" applyFill="1" applyBorder="1" applyAlignment="1">
      <alignment horizontal="left" vertical="center"/>
    </xf>
    <xf numFmtId="174" fontId="76" fillId="0" borderId="59" xfId="0" applyNumberFormat="1" applyFont="1" applyFill="1" applyBorder="1" applyAlignment="1">
      <alignment horizontal="center" vertical="center" wrapText="1"/>
    </xf>
    <xf numFmtId="4" fontId="75" fillId="26" borderId="24" xfId="323" applyNumberFormat="1" applyFont="1" applyFill="1" applyBorder="1" applyAlignment="1">
      <alignment horizontal="right"/>
    </xf>
    <xf numFmtId="3" fontId="0" fillId="0" borderId="0" xfId="0" applyNumberFormat="1"/>
    <xf numFmtId="174" fontId="45" fillId="0" borderId="0" xfId="0" applyFont="1" applyAlignment="1">
      <alignment vertical="center"/>
    </xf>
    <xf numFmtId="171" fontId="45" fillId="0" borderId="0" xfId="551" applyNumberFormat="1" applyFont="1"/>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198" fontId="162" fillId="73" borderId="13" xfId="1049" applyNumberFormat="1" applyFont="1" applyFill="1" applyBorder="1" applyAlignment="1">
      <alignment horizontal="right" vertical="center" wrapText="1"/>
    </xf>
    <xf numFmtId="41" fontId="158" fillId="0" borderId="13" xfId="2504" applyNumberFormat="1" applyFont="1" applyFill="1" applyBorder="1" applyAlignment="1">
      <alignment horizontal="left" vertical="center" wrapText="1"/>
    </xf>
    <xf numFmtId="174" fontId="0" fillId="0" borderId="0" xfId="0" applyAlignment="1">
      <alignment horizontal="center"/>
    </xf>
    <xf numFmtId="174" fontId="0" fillId="0" borderId="0" xfId="0" applyAlignment="1">
      <alignment horizontal="center" vertical="center"/>
    </xf>
    <xf numFmtId="41" fontId="158" fillId="29" borderId="13" xfId="2504" applyNumberFormat="1" applyFont="1" applyFill="1" applyBorder="1" applyAlignment="1">
      <alignment horizontal="center" vertical="center" wrapText="1"/>
    </xf>
    <xf numFmtId="168" fontId="74" fillId="26" borderId="23" xfId="0" applyNumberFormat="1" applyFont="1" applyFill="1" applyBorder="1" applyAlignment="1">
      <alignment horizontal="center" vertical="center" wrapText="1"/>
    </xf>
    <xf numFmtId="168" fontId="74" fillId="26" borderId="60" xfId="323" applyNumberFormat="1" applyFont="1" applyFill="1" applyBorder="1" applyAlignment="1">
      <alignment horizontal="center"/>
    </xf>
    <xf numFmtId="174" fontId="45" fillId="0" borderId="0" xfId="0" applyFont="1" applyAlignment="1">
      <alignment horizontal="center"/>
    </xf>
    <xf numFmtId="174" fontId="45" fillId="0" borderId="0" xfId="0" applyFont="1" applyAlignment="1">
      <alignment horizontal="center" vertical="center"/>
    </xf>
    <xf numFmtId="181" fontId="161" fillId="26" borderId="13" xfId="2504" applyNumberFormat="1" applyFont="1" applyFill="1" applyBorder="1" applyAlignment="1">
      <alignment horizontal="left" vertical="center" wrapText="1"/>
    </xf>
    <xf numFmtId="181" fontId="160" fillId="64" borderId="13" xfId="2504" applyNumberFormat="1" applyFont="1" applyFill="1" applyBorder="1" applyAlignment="1">
      <alignment horizontal="left" vertical="center" wrapText="1"/>
    </xf>
    <xf numFmtId="181" fontId="151" fillId="0" borderId="0" xfId="2504" applyNumberFormat="1" applyFont="1" applyAlignment="1">
      <alignment vertical="center"/>
    </xf>
    <xf numFmtId="43" fontId="151" fillId="0" borderId="0" xfId="2504" applyNumberFormat="1" applyFont="1" applyAlignment="1">
      <alignment vertical="center"/>
    </xf>
    <xf numFmtId="174" fontId="79" fillId="0" borderId="0" xfId="0" applyFont="1" applyAlignment="1">
      <alignment horizontal="justify" vertical="justify" wrapText="1"/>
    </xf>
    <xf numFmtId="171" fontId="67" fillId="0" borderId="19" xfId="0" applyNumberFormat="1" applyFont="1" applyFill="1" applyBorder="1" applyAlignment="1">
      <alignment horizontal="center"/>
    </xf>
    <xf numFmtId="171" fontId="67" fillId="0" borderId="14" xfId="0" applyNumberFormat="1" applyFont="1" applyFill="1" applyBorder="1" applyAlignment="1">
      <alignment horizontal="center"/>
    </xf>
    <xf numFmtId="171" fontId="67" fillId="0" borderId="52" xfId="0" applyNumberFormat="1" applyFont="1" applyFill="1" applyBorder="1" applyAlignment="1">
      <alignment horizontal="center"/>
    </xf>
    <xf numFmtId="171" fontId="67" fillId="0" borderId="61" xfId="0" applyNumberFormat="1" applyFont="1" applyFill="1" applyBorder="1" applyAlignment="1">
      <alignment horizontal="center"/>
    </xf>
    <xf numFmtId="174" fontId="0" fillId="0" borderId="0" xfId="0" applyAlignment="1">
      <alignment horizont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66" fillId="0" borderId="0" xfId="0" applyFont="1" applyFill="1" applyBorder="1" applyAlignment="1">
      <alignment horizontal="center" vertical="center" wrapText="1"/>
    </xf>
    <xf numFmtId="41" fontId="50" fillId="0" borderId="0" xfId="0" applyNumberFormat="1" applyFont="1" applyBorder="1" applyAlignment="1">
      <alignment horizontal="left"/>
    </xf>
    <xf numFmtId="188" fontId="66" fillId="0" borderId="0" xfId="0" applyNumberFormat="1" applyFont="1" applyFill="1" applyBorder="1" applyAlignment="1">
      <alignment horizontal="center" vertical="center" wrapText="1"/>
    </xf>
    <xf numFmtId="3" fontId="76" fillId="26" borderId="0" xfId="336" applyNumberFormat="1" applyFont="1" applyFill="1" applyBorder="1" applyAlignment="1">
      <alignment horizontal="center"/>
    </xf>
    <xf numFmtId="3" fontId="58" fillId="26" borderId="58" xfId="336" applyNumberFormat="1" applyFont="1" applyFill="1" applyBorder="1" applyAlignment="1">
      <alignment horizontal="center"/>
    </xf>
    <xf numFmtId="3" fontId="58" fillId="0" borderId="50" xfId="336" applyNumberFormat="1" applyFont="1" applyFill="1" applyBorder="1" applyAlignment="1">
      <alignment horizontal="center"/>
    </xf>
    <xf numFmtId="3" fontId="58" fillId="0" borderId="0" xfId="336" applyNumberFormat="1" applyFont="1" applyFill="1" applyBorder="1" applyAlignment="1">
      <alignment horizontal="center"/>
    </xf>
    <xf numFmtId="3" fontId="58" fillId="26" borderId="0" xfId="336" applyNumberFormat="1" applyFont="1" applyFill="1" applyBorder="1" applyAlignment="1">
      <alignment horizontal="center"/>
    </xf>
    <xf numFmtId="3" fontId="58" fillId="26" borderId="11" xfId="336" applyNumberFormat="1" applyFont="1" applyFill="1" applyBorder="1" applyAlignment="1">
      <alignment horizontal="center"/>
    </xf>
    <xf numFmtId="171" fontId="58" fillId="0" borderId="0" xfId="551" applyNumberFormat="1" applyFont="1" applyFill="1" applyBorder="1" applyAlignment="1">
      <alignment horizontal="center"/>
    </xf>
    <xf numFmtId="3" fontId="58" fillId="0" borderId="58" xfId="336" applyNumberFormat="1" applyFont="1" applyFill="1" applyBorder="1" applyAlignment="1">
      <alignment horizontal="center"/>
    </xf>
    <xf numFmtId="3" fontId="76" fillId="0" borderId="50" xfId="336" applyNumberFormat="1" applyFont="1" applyFill="1" applyBorder="1" applyAlignment="1">
      <alignment horizontal="center"/>
    </xf>
    <xf numFmtId="49" fontId="76" fillId="0" borderId="58" xfId="0" applyNumberFormat="1" applyFont="1" applyFill="1" applyBorder="1" applyAlignment="1">
      <alignment horizontal="center" vertical="center"/>
    </xf>
    <xf numFmtId="0" fontId="76" fillId="0" borderId="18" xfId="0" applyNumberFormat="1" applyFont="1" applyFill="1" applyBorder="1" applyAlignment="1">
      <alignment horizontal="center" vertical="center"/>
    </xf>
    <xf numFmtId="3" fontId="58" fillId="0" borderId="51" xfId="336" applyNumberFormat="1" applyFont="1" applyFill="1" applyBorder="1" applyAlignment="1">
      <alignment horizontal="center"/>
    </xf>
    <xf numFmtId="171" fontId="58" fillId="0" borderId="50" xfId="551" applyNumberFormat="1" applyFont="1" applyFill="1" applyBorder="1" applyAlignment="1">
      <alignment horizontal="center"/>
    </xf>
    <xf numFmtId="171" fontId="58" fillId="0" borderId="52" xfId="551" applyNumberFormat="1" applyFont="1" applyFill="1" applyBorder="1" applyAlignment="1">
      <alignment horizontal="center"/>
    </xf>
    <xf numFmtId="171" fontId="58" fillId="0" borderId="24" xfId="551" applyNumberFormat="1" applyFont="1" applyFill="1" applyBorder="1" applyAlignment="1">
      <alignment horizontal="center"/>
    </xf>
    <xf numFmtId="171" fontId="58" fillId="0" borderId="11" xfId="551" applyNumberFormat="1" applyFont="1" applyFill="1" applyBorder="1" applyAlignment="1">
      <alignment horizontal="center"/>
    </xf>
    <xf numFmtId="171" fontId="58" fillId="0" borderId="22" xfId="551" applyNumberFormat="1" applyFont="1" applyFill="1" applyBorder="1" applyAlignment="1">
      <alignment horizontal="center"/>
    </xf>
    <xf numFmtId="3" fontId="76" fillId="0" borderId="24" xfId="336" applyNumberFormat="1" applyFont="1" applyFill="1" applyBorder="1" applyAlignment="1">
      <alignment horizontal="center"/>
    </xf>
    <xf numFmtId="3" fontId="76" fillId="26" borderId="22" xfId="336" applyNumberFormat="1" applyFont="1" applyFill="1" applyBorder="1" applyAlignment="1">
      <alignment horizontal="center"/>
    </xf>
    <xf numFmtId="3" fontId="76" fillId="0" borderId="51" xfId="336" applyNumberFormat="1" applyFont="1" applyFill="1" applyBorder="1" applyAlignment="1">
      <alignment horizontal="center"/>
    </xf>
    <xf numFmtId="3" fontId="76" fillId="0" borderId="58" xfId="336" applyNumberFormat="1" applyFont="1" applyFill="1" applyBorder="1" applyAlignment="1">
      <alignment horizontal="center"/>
    </xf>
    <xf numFmtId="3" fontId="76" fillId="26" borderId="58" xfId="336" applyNumberFormat="1" applyFont="1" applyFill="1" applyBorder="1" applyAlignment="1">
      <alignment horizontal="center"/>
    </xf>
    <xf numFmtId="3" fontId="76" fillId="26" borderId="18" xfId="336" applyNumberFormat="1" applyFont="1" applyFill="1" applyBorder="1" applyAlignment="1">
      <alignment horizontal="center"/>
    </xf>
    <xf numFmtId="174" fontId="66" fillId="0" borderId="13" xfId="0" applyNumberFormat="1" applyFont="1" applyFill="1" applyBorder="1" applyAlignment="1">
      <alignment horizontal="center" vertical="center"/>
    </xf>
    <xf numFmtId="49" fontId="66" fillId="0" borderId="20" xfId="0" applyNumberFormat="1" applyFont="1" applyFill="1" applyBorder="1" applyAlignment="1">
      <alignment horizontal="center"/>
    </xf>
    <xf numFmtId="168" fontId="191" fillId="0" borderId="19" xfId="323" applyNumberFormat="1" applyFont="1" applyFill="1" applyBorder="1" applyAlignment="1">
      <alignment horizontal="center" vertical="center"/>
    </xf>
    <xf numFmtId="0" fontId="66" fillId="0" borderId="58" xfId="0" applyNumberFormat="1" applyFont="1" applyFill="1" applyBorder="1" applyAlignment="1">
      <alignment horizontal="center"/>
    </xf>
    <xf numFmtId="174" fontId="66" fillId="0" borderId="13" xfId="0" applyNumberFormat="1" applyFont="1" applyFill="1" applyBorder="1" applyAlignment="1">
      <alignment horizontal="center"/>
    </xf>
    <xf numFmtId="168" fontId="66" fillId="0" borderId="13" xfId="323" applyNumberFormat="1" applyFont="1" applyFill="1" applyBorder="1" applyAlignment="1">
      <alignment horizontal="center" vertical="center"/>
    </xf>
    <xf numFmtId="14" fontId="53" fillId="26" borderId="17"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wrapText="1"/>
    </xf>
    <xf numFmtId="174" fontId="53" fillId="26" borderId="12" xfId="0" applyNumberFormat="1" applyFont="1" applyFill="1" applyBorder="1" applyAlignment="1">
      <alignment horizontal="center" vertical="center"/>
    </xf>
    <xf numFmtId="174" fontId="53" fillId="26" borderId="17" xfId="0" applyNumberFormat="1" applyFont="1" applyFill="1" applyBorder="1" applyAlignment="1">
      <alignment horizontal="center" vertical="center" wrapText="1"/>
    </xf>
    <xf numFmtId="49" fontId="53" fillId="26" borderId="48" xfId="0" applyNumberFormat="1" applyFont="1" applyFill="1" applyBorder="1" applyAlignment="1">
      <alignment horizontal="center" vertical="center"/>
    </xf>
    <xf numFmtId="38" fontId="79" fillId="26" borderId="51" xfId="0" applyNumberFormat="1" applyFont="1" applyFill="1" applyBorder="1" applyAlignment="1">
      <alignment horizontal="center" vertical="center"/>
    </xf>
    <xf numFmtId="38" fontId="79" fillId="26" borderId="52" xfId="0" applyNumberFormat="1" applyFont="1" applyFill="1" applyBorder="1" applyAlignment="1">
      <alignment horizontal="center" vertical="center"/>
    </xf>
    <xf numFmtId="171" fontId="53" fillId="26" borderId="61" xfId="0" applyNumberFormat="1" applyFont="1" applyFill="1" applyBorder="1" applyAlignment="1">
      <alignment horizontal="center" vertical="center"/>
    </xf>
    <xf numFmtId="49" fontId="53" fillId="26" borderId="19" xfId="0" applyNumberFormat="1" applyFont="1" applyFill="1" applyBorder="1" applyAlignment="1">
      <alignment horizontal="center" vertical="center"/>
    </xf>
    <xf numFmtId="38" fontId="79" fillId="26" borderId="58" xfId="0" applyNumberFormat="1" applyFont="1" applyFill="1" applyBorder="1" applyAlignment="1">
      <alignment horizontal="center" vertical="center"/>
    </xf>
    <xf numFmtId="38" fontId="79" fillId="26" borderId="24" xfId="0" applyNumberFormat="1" applyFont="1" applyFill="1" applyBorder="1" applyAlignment="1">
      <alignment horizontal="center" vertical="center"/>
    </xf>
    <xf numFmtId="38" fontId="91" fillId="26" borderId="24" xfId="0" applyNumberFormat="1" applyFont="1" applyFill="1" applyBorder="1" applyAlignment="1">
      <alignment horizontal="center" vertical="center"/>
    </xf>
    <xf numFmtId="38" fontId="79" fillId="0" borderId="58" xfId="0" applyNumberFormat="1" applyFont="1" applyFill="1" applyBorder="1" applyAlignment="1">
      <alignment horizontal="center" vertical="center"/>
    </xf>
    <xf numFmtId="38" fontId="79" fillId="0" borderId="24" xfId="0" applyNumberFormat="1" applyFont="1" applyFill="1" applyBorder="1" applyAlignment="1">
      <alignment horizontal="center" vertical="center"/>
    </xf>
    <xf numFmtId="0" fontId="53" fillId="26" borderId="14" xfId="0" applyNumberFormat="1" applyFont="1" applyFill="1" applyBorder="1" applyAlignment="1">
      <alignment horizontal="center" vertical="center"/>
    </xf>
    <xf numFmtId="43" fontId="68" fillId="26" borderId="58" xfId="323" applyFont="1" applyFill="1" applyBorder="1" applyAlignment="1">
      <alignment vertical="center"/>
    </xf>
    <xf numFmtId="43" fontId="147" fillId="26" borderId="19" xfId="323" applyFont="1" applyFill="1" applyBorder="1" applyAlignment="1">
      <alignment vertical="center"/>
    </xf>
    <xf numFmtId="43" fontId="147" fillId="26" borderId="14" xfId="323" applyFont="1" applyFill="1" applyBorder="1" applyAlignment="1">
      <alignment vertical="center"/>
    </xf>
    <xf numFmtId="174" fontId="115" fillId="0" borderId="0" xfId="0" applyFont="1" applyAlignment="1">
      <alignment vertical="center"/>
    </xf>
    <xf numFmtId="0" fontId="78" fillId="62" borderId="13" xfId="2504" applyFont="1" applyFill="1" applyBorder="1" applyAlignment="1">
      <alignment horizontal="center" vertical="center" wrapText="1"/>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0" fillId="0" borderId="0" xfId="0" applyAlignment="1">
      <alignment horizontal="center"/>
    </xf>
    <xf numFmtId="174" fontId="0" fillId="0" borderId="0" xfId="0" applyBorder="1" applyAlignment="1">
      <alignment horizontal="center"/>
    </xf>
    <xf numFmtId="0" fontId="153" fillId="0" borderId="0" xfId="2504" applyFont="1" applyAlignment="1"/>
    <xf numFmtId="198" fontId="163" fillId="26" borderId="13" xfId="1049" applyNumberFormat="1" applyFont="1" applyFill="1" applyBorder="1" applyAlignment="1">
      <alignment vertical="center" wrapText="1"/>
    </xf>
    <xf numFmtId="0" fontId="160" fillId="65" borderId="13" xfId="2504" applyFont="1" applyFill="1" applyBorder="1" applyAlignment="1">
      <alignment vertical="center" wrapText="1"/>
    </xf>
    <xf numFmtId="41" fontId="160" fillId="65" borderId="13" xfId="2504" applyNumberFormat="1" applyFont="1" applyFill="1" applyBorder="1" applyAlignment="1">
      <alignment vertical="center" wrapText="1"/>
    </xf>
    <xf numFmtId="0" fontId="151" fillId="0" borderId="0" xfId="2504" applyFont="1" applyAlignment="1"/>
    <xf numFmtId="174" fontId="162" fillId="0" borderId="13" xfId="0" applyFont="1" applyFill="1" applyBorder="1" applyAlignment="1">
      <alignment vertical="center" wrapText="1"/>
    </xf>
    <xf numFmtId="1" fontId="160" fillId="64" borderId="13" xfId="2504" applyNumberFormat="1" applyFont="1" applyFill="1" applyBorder="1" applyAlignment="1">
      <alignment horizontal="center" vertical="center" wrapText="1"/>
    </xf>
    <xf numFmtId="41" fontId="78" fillId="62" borderId="13" xfId="2504" applyNumberFormat="1" applyFont="1" applyFill="1" applyBorder="1" applyAlignment="1">
      <alignment horizontal="center" vertical="center" wrapText="1"/>
    </xf>
    <xf numFmtId="41" fontId="160" fillId="62" borderId="13" xfId="2504" applyNumberFormat="1" applyFont="1" applyFill="1" applyBorder="1" applyAlignment="1">
      <alignment horizontal="center" vertical="center" wrapText="1"/>
    </xf>
    <xf numFmtId="198" fontId="162" fillId="0" borderId="13" xfId="0" applyNumberFormat="1" applyFont="1" applyFill="1" applyBorder="1" applyAlignment="1">
      <alignment horizontal="center" vertical="center" wrapText="1"/>
    </xf>
    <xf numFmtId="0" fontId="192" fillId="0" borderId="13" xfId="2504" applyFont="1" applyBorder="1" applyAlignment="1">
      <alignment horizontal="center"/>
    </xf>
    <xf numFmtId="174" fontId="78" fillId="64" borderId="13" xfId="0" applyFont="1" applyFill="1" applyBorder="1" applyAlignment="1">
      <alignment vertical="center" wrapText="1"/>
    </xf>
    <xf numFmtId="198" fontId="78" fillId="64" borderId="13" xfId="0" applyNumberFormat="1" applyFont="1" applyFill="1" applyBorder="1" applyAlignment="1">
      <alignment horizontal="right" vertical="center" wrapText="1"/>
    </xf>
    <xf numFmtId="198" fontId="161" fillId="67" borderId="14" xfId="2504" applyNumberFormat="1" applyFont="1" applyFill="1" applyBorder="1" applyAlignment="1">
      <alignment vertical="center"/>
    </xf>
    <xf numFmtId="0" fontId="83" fillId="62" borderId="13" xfId="2504"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168" fontId="151" fillId="0" borderId="0" xfId="323" applyNumberFormat="1" applyFont="1" applyAlignment="1">
      <alignment horizontal="center" vertical="center"/>
    </xf>
    <xf numFmtId="181" fontId="164" fillId="26" borderId="13" xfId="2504" applyNumberFormat="1" applyFont="1" applyFill="1" applyBorder="1" applyAlignment="1">
      <alignment horizontal="left" vertical="center" wrapText="1"/>
    </xf>
    <xf numFmtId="181" fontId="164" fillId="74" borderId="13" xfId="2504" applyNumberFormat="1" applyFont="1" applyFill="1" applyBorder="1" applyAlignment="1">
      <alignment horizontal="left" vertical="center" wrapText="1"/>
    </xf>
    <xf numFmtId="181" fontId="164" fillId="71" borderId="13" xfId="2504" applyNumberFormat="1" applyFont="1" applyFill="1" applyBorder="1" applyAlignment="1">
      <alignment horizontal="left" vertical="center" wrapText="1"/>
    </xf>
    <xf numFmtId="181" fontId="164" fillId="0" borderId="13" xfId="2504" applyNumberFormat="1" applyFont="1" applyFill="1" applyBorder="1" applyAlignment="1">
      <alignment horizontal="left" vertical="center" wrapText="1"/>
    </xf>
    <xf numFmtId="174" fontId="54" fillId="62" borderId="13" xfId="388" applyNumberFormat="1" applyFont="1" applyFill="1" applyBorder="1" applyAlignment="1">
      <alignment vertical="center" wrapText="1"/>
    </xf>
    <xf numFmtId="174" fontId="54" fillId="62" borderId="13" xfId="388" applyNumberFormat="1" applyFont="1" applyFill="1" applyBorder="1" applyAlignment="1">
      <alignment horizontal="center" vertical="center" wrapText="1"/>
    </xf>
    <xf numFmtId="198" fontId="193" fillId="26" borderId="13" xfId="1049" applyNumberFormat="1" applyFont="1" applyFill="1" applyBorder="1" applyAlignment="1">
      <alignment horizontal="right" vertical="center" wrapText="1"/>
    </xf>
    <xf numFmtId="198" fontId="193" fillId="26" borderId="13" xfId="1049" applyNumberFormat="1" applyFont="1" applyFill="1" applyBorder="1" applyAlignment="1">
      <alignment vertical="center" wrapText="1"/>
    </xf>
    <xf numFmtId="0" fontId="78" fillId="62" borderId="13" xfId="2504" applyFont="1" applyFill="1" applyBorder="1" applyAlignment="1">
      <alignment horizontal="left" vertical="center" wrapText="1"/>
    </xf>
    <xf numFmtId="171" fontId="76" fillId="0" borderId="50" xfId="551" applyNumberFormat="1" applyFont="1" applyFill="1" applyBorder="1" applyAlignment="1">
      <alignment horizontal="center"/>
    </xf>
    <xf numFmtId="171" fontId="76" fillId="0" borderId="0" xfId="551" applyNumberFormat="1" applyFont="1" applyFill="1" applyBorder="1" applyAlignment="1">
      <alignment horizontal="center"/>
    </xf>
    <xf numFmtId="171" fontId="76" fillId="26" borderId="0" xfId="551" applyNumberFormat="1" applyFont="1" applyFill="1" applyBorder="1" applyAlignment="1">
      <alignment horizontal="center"/>
    </xf>
    <xf numFmtId="171" fontId="76" fillId="26" borderId="11" xfId="551" applyNumberFormat="1" applyFont="1" applyFill="1" applyBorder="1" applyAlignment="1">
      <alignment horizontal="center"/>
    </xf>
    <xf numFmtId="171" fontId="76" fillId="0" borderId="52" xfId="551" applyNumberFormat="1" applyFont="1" applyFill="1" applyBorder="1" applyAlignment="1">
      <alignment horizontal="center"/>
    </xf>
    <xf numFmtId="171" fontId="76" fillId="0" borderId="24" xfId="551" applyNumberFormat="1" applyFont="1" applyFill="1" applyBorder="1" applyAlignment="1">
      <alignment horizontal="center"/>
    </xf>
    <xf numFmtId="171" fontId="76" fillId="0" borderId="22" xfId="551" applyNumberFormat="1" applyFont="1" applyFill="1" applyBorder="1" applyAlignment="1">
      <alignment horizontal="center"/>
    </xf>
    <xf numFmtId="9" fontId="53" fillId="26" borderId="61" xfId="0" applyNumberFormat="1" applyFont="1" applyFill="1" applyBorder="1" applyAlignment="1">
      <alignment horizontal="center" vertical="center"/>
    </xf>
    <xf numFmtId="171" fontId="53" fillId="26" borderId="19" xfId="0" applyNumberFormat="1" applyFont="1" applyFill="1" applyBorder="1" applyAlignment="1">
      <alignment horizontal="center" vertical="center"/>
    </xf>
    <xf numFmtId="9" fontId="53" fillId="26" borderId="19" xfId="0" applyNumberFormat="1" applyFont="1" applyFill="1" applyBorder="1" applyAlignment="1">
      <alignment horizontal="center" vertical="center"/>
    </xf>
    <xf numFmtId="171" fontId="53" fillId="26" borderId="14" xfId="0" applyNumberFormat="1" applyFont="1" applyFill="1" applyBorder="1" applyAlignment="1">
      <alignment horizontal="center" vertical="center"/>
    </xf>
    <xf numFmtId="9" fontId="53" fillId="26" borderId="14" xfId="0" applyNumberFormat="1" applyFont="1" applyFill="1" applyBorder="1" applyAlignment="1">
      <alignment horizontal="center" vertical="center"/>
    </xf>
    <xf numFmtId="174" fontId="43" fillId="0" borderId="0" xfId="0" applyFont="1" applyFill="1" applyBorder="1" applyAlignment="1">
      <alignment horizontal="center"/>
    </xf>
    <xf numFmtId="38" fontId="79" fillId="26" borderId="18" xfId="0" applyNumberFormat="1" applyFont="1" applyFill="1" applyBorder="1" applyAlignment="1">
      <alignment horizontal="center" vertical="center"/>
    </xf>
    <xf numFmtId="38" fontId="79" fillId="26" borderId="22" xfId="0" applyNumberFormat="1" applyFont="1" applyFill="1" applyBorder="1" applyAlignment="1">
      <alignment horizontal="center" vertical="center"/>
    </xf>
    <xf numFmtId="0" fontId="63" fillId="26" borderId="71" xfId="1241" applyFont="1" applyFill="1" applyBorder="1" applyAlignment="1">
      <alignment horizontal="center" vertical="center" wrapText="1"/>
    </xf>
    <xf numFmtId="0" fontId="63" fillId="26" borderId="70" xfId="1241" applyFont="1" applyFill="1" applyBorder="1" applyAlignment="1">
      <alignment horizontal="center" vertical="center" wrapText="1"/>
    </xf>
    <xf numFmtId="0" fontId="63" fillId="26" borderId="72" xfId="1241" applyFont="1" applyFill="1" applyBorder="1" applyAlignment="1">
      <alignment horizontal="center" vertical="center" wrapText="1"/>
    </xf>
    <xf numFmtId="0" fontId="50" fillId="26" borderId="71" xfId="1241" applyFont="1" applyFill="1" applyBorder="1" applyAlignment="1">
      <alignment horizontal="center" vertical="center" wrapText="1"/>
    </xf>
    <xf numFmtId="0" fontId="50" fillId="26" borderId="70"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9" fontId="50" fillId="26" borderId="71" xfId="551" applyFont="1" applyFill="1" applyBorder="1" applyAlignment="1">
      <alignment horizontal="center" vertical="center" wrapText="1"/>
    </xf>
    <xf numFmtId="9" fontId="50" fillId="26" borderId="70" xfId="551" applyFont="1" applyFill="1" applyBorder="1" applyAlignment="1">
      <alignment horizontal="center" vertical="center" wrapText="1"/>
    </xf>
    <xf numFmtId="9" fontId="50" fillId="26" borderId="72" xfId="551" applyFont="1" applyFill="1" applyBorder="1" applyAlignment="1">
      <alignment horizontal="center" vertical="center" wrapText="1"/>
    </xf>
    <xf numFmtId="182" fontId="177" fillId="0" borderId="0" xfId="2585" applyFont="1" applyBorder="1" applyAlignment="1">
      <alignment horizontal="center" vertical="center"/>
    </xf>
    <xf numFmtId="182" fontId="166" fillId="0" borderId="0" xfId="2585" applyFont="1" applyBorder="1" applyAlignment="1">
      <alignment horizontal="center" vertical="center"/>
    </xf>
    <xf numFmtId="0" fontId="62" fillId="26" borderId="71" xfId="1241" applyFont="1" applyFill="1" applyBorder="1" applyAlignment="1">
      <alignment horizontal="center" vertical="center" wrapText="1"/>
    </xf>
    <xf numFmtId="0" fontId="62" fillId="26" borderId="70" xfId="1241" applyFont="1" applyFill="1" applyBorder="1" applyAlignment="1">
      <alignment horizontal="center" vertical="center" wrapText="1"/>
    </xf>
    <xf numFmtId="0" fontId="62" fillId="26" borderId="72" xfId="1241" applyFont="1" applyFill="1" applyBorder="1" applyAlignment="1">
      <alignment horizontal="center" vertical="center" wrapText="1"/>
    </xf>
    <xf numFmtId="0" fontId="42" fillId="26" borderId="71" xfId="1241" applyFill="1" applyBorder="1" applyAlignment="1">
      <alignment horizontal="center" vertical="center" wrapText="1"/>
    </xf>
    <xf numFmtId="0" fontId="42" fillId="26" borderId="70" xfId="1241" applyFill="1" applyBorder="1" applyAlignment="1">
      <alignment horizontal="center" vertical="center" wrapText="1"/>
    </xf>
    <xf numFmtId="0" fontId="42" fillId="26" borderId="72" xfId="1241" applyFill="1" applyBorder="1" applyAlignment="1">
      <alignment horizontal="center" vertical="center" wrapText="1"/>
    </xf>
    <xf numFmtId="9" fontId="0" fillId="26" borderId="71" xfId="551" applyFont="1" applyFill="1" applyBorder="1" applyAlignment="1">
      <alignment horizontal="center" vertical="center" wrapText="1"/>
    </xf>
    <xf numFmtId="9" fontId="0" fillId="26" borderId="70" xfId="551" applyFont="1" applyFill="1" applyBorder="1" applyAlignment="1">
      <alignment horizontal="center" vertical="center" wrapText="1"/>
    </xf>
    <xf numFmtId="9" fontId="0" fillId="26" borderId="72" xfId="551" applyFont="1" applyFill="1" applyBorder="1" applyAlignment="1">
      <alignment horizontal="center" vertical="center" wrapText="1"/>
    </xf>
    <xf numFmtId="0" fontId="62" fillId="0" borderId="71" xfId="1241" applyFont="1" applyFill="1" applyBorder="1" applyAlignment="1">
      <alignment horizontal="center" vertical="center" wrapText="1"/>
    </xf>
    <xf numFmtId="0" fontId="62" fillId="0" borderId="70" xfId="1241" applyFont="1" applyFill="1" applyBorder="1" applyAlignment="1">
      <alignment horizontal="center" vertical="center" wrapText="1"/>
    </xf>
    <xf numFmtId="0" fontId="42" fillId="0" borderId="71" xfId="1241" applyFill="1" applyBorder="1" applyAlignment="1">
      <alignment horizontal="center" vertical="center" wrapText="1"/>
    </xf>
    <xf numFmtId="0" fontId="42" fillId="0" borderId="70" xfId="1241" applyFill="1" applyBorder="1" applyAlignment="1">
      <alignment horizontal="center" vertical="center" wrapText="1"/>
    </xf>
    <xf numFmtId="9" fontId="0" fillId="0" borderId="71" xfId="551" applyFont="1" applyFill="1" applyBorder="1" applyAlignment="1">
      <alignment horizontal="center" vertical="center" wrapText="1"/>
    </xf>
    <xf numFmtId="9" fontId="0" fillId="0" borderId="70" xfId="551" applyFont="1" applyFill="1" applyBorder="1" applyAlignment="1">
      <alignment horizontal="center" vertical="center" wrapText="1"/>
    </xf>
    <xf numFmtId="0" fontId="63" fillId="26" borderId="62" xfId="1241" applyFont="1" applyFill="1" applyBorder="1" applyAlignment="1">
      <alignment horizontal="center" vertical="center" wrapText="1"/>
    </xf>
    <xf numFmtId="0" fontId="63" fillId="26" borderId="64" xfId="1241" applyFont="1" applyFill="1" applyBorder="1" applyAlignment="1">
      <alignment horizontal="center" vertical="center" wrapText="1"/>
    </xf>
    <xf numFmtId="0" fontId="63" fillId="26" borderId="66" xfId="1241" applyFont="1" applyFill="1" applyBorder="1" applyAlignment="1">
      <alignment horizontal="center" vertical="center" wrapText="1"/>
    </xf>
    <xf numFmtId="0" fontId="50" fillId="26" borderId="63" xfId="1241" applyFont="1" applyFill="1" applyBorder="1" applyAlignment="1">
      <alignment horizontal="center" vertical="center" wrapText="1"/>
    </xf>
    <xf numFmtId="0" fontId="50" fillId="26" borderId="65" xfId="1241" applyFont="1" applyFill="1" applyBorder="1" applyAlignment="1">
      <alignment horizontal="center" vertical="center" wrapText="1"/>
    </xf>
    <xf numFmtId="0" fontId="50" fillId="26" borderId="67" xfId="1241" applyFont="1" applyFill="1" applyBorder="1" applyAlignment="1">
      <alignment horizontal="center" vertical="center" wrapText="1"/>
    </xf>
    <xf numFmtId="0" fontId="78" fillId="62" borderId="13" xfId="2504" applyFont="1" applyFill="1" applyBorder="1" applyAlignment="1">
      <alignment horizontal="center" vertical="center" wrapText="1"/>
    </xf>
    <xf numFmtId="41" fontId="83" fillId="62" borderId="13" xfId="2504" applyNumberFormat="1" applyFont="1" applyFill="1" applyBorder="1" applyAlignment="1">
      <alignment horizontal="center" vertical="center" wrapText="1"/>
    </xf>
    <xf numFmtId="0" fontId="83" fillId="62" borderId="13" xfId="2504" applyFont="1" applyFill="1" applyBorder="1" applyAlignment="1">
      <alignment horizontal="center" vertical="center" wrapText="1"/>
    </xf>
    <xf numFmtId="174" fontId="78" fillId="64" borderId="13" xfId="0" applyFont="1" applyFill="1" applyBorder="1" applyAlignment="1">
      <alignment horizontal="center" vertical="center" wrapText="1"/>
    </xf>
    <xf numFmtId="0" fontId="78" fillId="62" borderId="13" xfId="2504" applyFont="1" applyFill="1" applyBorder="1" applyAlignment="1">
      <alignment horizontal="center" vertical="center"/>
    </xf>
    <xf numFmtId="174" fontId="161" fillId="0" borderId="13" xfId="0" applyFont="1" applyFill="1" applyBorder="1" applyAlignment="1">
      <alignment horizontal="center" vertical="center" wrapText="1"/>
    </xf>
    <xf numFmtId="41" fontId="160" fillId="64" borderId="13" xfId="2504" applyNumberFormat="1" applyFont="1" applyFill="1" applyBorder="1" applyAlignment="1">
      <alignment horizontal="center" vertical="center" wrapText="1"/>
    </xf>
    <xf numFmtId="0" fontId="155" fillId="62" borderId="58" xfId="2504" applyFont="1" applyFill="1" applyBorder="1" applyAlignment="1">
      <alignment horizontal="center"/>
    </xf>
    <xf numFmtId="0" fontId="155" fillId="62" borderId="0" xfId="2504" applyFont="1" applyFill="1" applyBorder="1" applyAlignment="1">
      <alignment horizontal="center"/>
    </xf>
    <xf numFmtId="174" fontId="83" fillId="62" borderId="13" xfId="388" applyNumberFormat="1" applyFont="1" applyFill="1" applyBorder="1" applyAlignment="1">
      <alignment horizontal="center" vertical="center" wrapText="1"/>
    </xf>
    <xf numFmtId="0" fontId="78" fillId="62" borderId="46" xfId="2504" applyFont="1" applyFill="1" applyBorder="1" applyAlignment="1">
      <alignment horizontal="center" vertical="center" wrapText="1"/>
    </xf>
    <xf numFmtId="0" fontId="78" fillId="62" borderId="59" xfId="2504" applyFont="1" applyFill="1" applyBorder="1" applyAlignment="1">
      <alignment horizontal="center" vertical="center" wrapText="1"/>
    </xf>
    <xf numFmtId="174" fontId="54" fillId="62" borderId="13" xfId="388" applyNumberFormat="1" applyFont="1" applyFill="1" applyBorder="1" applyAlignment="1">
      <alignment horizontal="center" vertical="center" wrapText="1"/>
    </xf>
    <xf numFmtId="0" fontId="78" fillId="62" borderId="61"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190" fillId="0" borderId="0" xfId="0" applyFont="1" applyAlignment="1">
      <alignment horizontal="left" vertical="top" wrapText="1" indent="2"/>
    </xf>
    <xf numFmtId="174" fontId="190" fillId="0" borderId="0" xfId="0" applyFont="1" applyAlignment="1">
      <alignment horizontal="left" vertical="top" indent="2"/>
    </xf>
    <xf numFmtId="174" fontId="75" fillId="0" borderId="0" xfId="0" applyFont="1" applyFill="1" applyBorder="1" applyAlignment="1">
      <alignment horizontal="left" vertical="center" wrapText="1"/>
    </xf>
    <xf numFmtId="174" fontId="83" fillId="66" borderId="0" xfId="0" applyFont="1" applyFill="1" applyBorder="1" applyAlignment="1">
      <alignment horizontal="center" vertical="center" wrapText="1"/>
    </xf>
    <xf numFmtId="174" fontId="83" fillId="66" borderId="0" xfId="0" applyFont="1" applyFill="1" applyBorder="1" applyAlignment="1">
      <alignment horizontal="center" vertical="center"/>
    </xf>
    <xf numFmtId="174" fontId="58" fillId="26" borderId="12" xfId="0" applyNumberFormat="1" applyFont="1" applyFill="1" applyBorder="1" applyAlignment="1">
      <alignment horizontal="left" vertical="center" wrapText="1"/>
    </xf>
    <xf numFmtId="174" fontId="89" fillId="66" borderId="0" xfId="0" applyFont="1" applyFill="1" applyAlignment="1">
      <alignment horizontal="center"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184" fillId="66" borderId="0" xfId="0" applyFont="1" applyFill="1" applyBorder="1" applyAlignment="1">
      <alignment horizontal="center" wrapText="1"/>
    </xf>
    <xf numFmtId="174" fontId="96" fillId="0" borderId="50" xfId="0" applyNumberFormat="1" applyFont="1" applyBorder="1" applyAlignment="1">
      <alignment horizontal="left" vertical="center" wrapText="1"/>
    </xf>
    <xf numFmtId="174" fontId="92" fillId="66" borderId="0" xfId="0" applyFont="1" applyFill="1" applyBorder="1" applyAlignment="1">
      <alignment horizontal="center"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83" fillId="64" borderId="0" xfId="0" applyFont="1" applyFill="1" applyBorder="1" applyAlignment="1">
      <alignment horizontal="center" vertical="center" wrapText="1"/>
    </xf>
    <xf numFmtId="174" fontId="65" fillId="64" borderId="0" xfId="0" applyFont="1" applyFill="1" applyBorder="1" applyAlignment="1">
      <alignment horizontal="center" vertical="center" wrapText="1"/>
    </xf>
    <xf numFmtId="174" fontId="67" fillId="0" borderId="60" xfId="0" applyFont="1" applyBorder="1" applyAlignment="1">
      <alignment horizontal="center" vertical="center"/>
    </xf>
    <xf numFmtId="174" fontId="76" fillId="0" borderId="51" xfId="0" applyNumberFormat="1" applyFont="1" applyFill="1" applyBorder="1" applyAlignment="1">
      <alignment horizontal="center" vertical="center"/>
    </xf>
    <xf numFmtId="174" fontId="76" fillId="0" borderId="18" xfId="0" applyNumberFormat="1" applyFont="1" applyFill="1" applyBorder="1" applyAlignment="1">
      <alignment horizontal="center" vertical="center"/>
    </xf>
    <xf numFmtId="174" fontId="76" fillId="0" borderId="46" xfId="0" applyNumberFormat="1" applyFont="1" applyFill="1" applyBorder="1" applyAlignment="1">
      <alignment horizontal="center" vertical="center" wrapText="1"/>
    </xf>
    <xf numFmtId="174" fontId="76" fillId="0" borderId="60" xfId="0" applyNumberFormat="1" applyFont="1" applyFill="1" applyBorder="1" applyAlignment="1">
      <alignment horizontal="center" vertical="center" wrapText="1"/>
    </xf>
    <xf numFmtId="174" fontId="76" fillId="0" borderId="59" xfId="0" applyNumberFormat="1" applyFont="1" applyFill="1" applyBorder="1" applyAlignment="1">
      <alignment horizontal="center" vertical="center" wrapText="1"/>
    </xf>
    <xf numFmtId="174" fontId="76" fillId="0" borderId="46" xfId="0" applyNumberFormat="1" applyFont="1" applyFill="1" applyBorder="1" applyAlignment="1">
      <alignment horizontal="center" vertical="center"/>
    </xf>
    <xf numFmtId="174" fontId="76" fillId="0" borderId="60" xfId="0" applyNumberFormat="1" applyFont="1" applyFill="1" applyBorder="1" applyAlignment="1">
      <alignment horizontal="center" vertical="center"/>
    </xf>
    <xf numFmtId="174" fontId="76" fillId="0" borderId="59" xfId="0" applyNumberFormat="1" applyFont="1" applyFill="1" applyBorder="1" applyAlignment="1">
      <alignment horizontal="center" vertical="center"/>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2" fillId="64" borderId="0" xfId="0" applyFont="1" applyFill="1" applyAlignment="1">
      <alignment horizontal="center" vertical="center" wrapText="1"/>
    </xf>
    <xf numFmtId="174" fontId="78" fillId="64" borderId="0" xfId="0" applyFont="1" applyFill="1" applyAlignment="1">
      <alignment horizontal="center" vertical="center" wrapText="1"/>
    </xf>
    <xf numFmtId="174" fontId="91" fillId="0" borderId="42" xfId="0" applyNumberFormat="1" applyFont="1" applyBorder="1" applyAlignment="1">
      <alignment horizontal="left" vertical="center"/>
    </xf>
    <xf numFmtId="174" fontId="185" fillId="64" borderId="0" xfId="0" applyFont="1" applyFill="1" applyBorder="1" applyAlignment="1">
      <alignment horizontal="center" vertical="center" wrapText="1"/>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8" fillId="64" borderId="0" xfId="0" applyFont="1" applyFill="1" applyBorder="1" applyAlignment="1">
      <alignment horizontal="center" vertical="center" wrapText="1"/>
    </xf>
    <xf numFmtId="174" fontId="89" fillId="64" borderId="0" xfId="0" applyFont="1" applyFill="1" applyBorder="1" applyAlignment="1">
      <alignment horizontal="center" vertical="center" wrapText="1"/>
    </xf>
    <xf numFmtId="174" fontId="79" fillId="0" borderId="0" xfId="0" applyFont="1" applyBorder="1" applyAlignment="1">
      <alignment horizontal="left" vertical="center"/>
    </xf>
    <xf numFmtId="174" fontId="186" fillId="64" borderId="0" xfId="0" applyFont="1" applyFill="1" applyAlignment="1">
      <alignment horizontal="center" vertical="center" wrapText="1"/>
    </xf>
    <xf numFmtId="174" fontId="89" fillId="64" borderId="0" xfId="0" applyFont="1" applyFill="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189" fillId="64" borderId="0" xfId="0" applyFont="1" applyFill="1" applyBorder="1" applyAlignment="1">
      <alignment horizontal="center" vertical="center" wrapText="1"/>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61"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1" fillId="26" borderId="46" xfId="388" applyNumberFormat="1" applyFont="1" applyFill="1" applyBorder="1" applyAlignment="1">
      <alignment horizontal="center" vertical="center" wrapText="1"/>
    </xf>
    <xf numFmtId="174" fontId="141" fillId="26" borderId="60" xfId="388" applyNumberFormat="1" applyFont="1" applyFill="1" applyBorder="1" applyAlignment="1">
      <alignment horizontal="center" vertical="center" wrapText="1"/>
    </xf>
    <xf numFmtId="174" fontId="141" fillId="26" borderId="59" xfId="388" applyNumberFormat="1" applyFont="1" applyFill="1" applyBorder="1" applyAlignment="1">
      <alignment horizontal="center" vertical="center" wrapText="1"/>
    </xf>
    <xf numFmtId="174" fontId="51" fillId="26" borderId="46" xfId="388" applyNumberFormat="1" applyFont="1" applyFill="1" applyBorder="1" applyAlignment="1">
      <alignment horizontal="center" vertical="center" wrapText="1"/>
    </xf>
    <xf numFmtId="174" fontId="51" fillId="26" borderId="59" xfId="388" applyNumberFormat="1"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8" xfId="0" applyFont="1" applyBorder="1" applyAlignment="1">
      <alignment horizontal="left" vertical="center"/>
    </xf>
    <xf numFmtId="174" fontId="78" fillId="64" borderId="0" xfId="0" applyFont="1" applyFill="1" applyBorder="1" applyAlignment="1">
      <alignment horizontal="center" wrapText="1"/>
    </xf>
    <xf numFmtId="174" fontId="61" fillId="0" borderId="12" xfId="0" applyFont="1" applyBorder="1" applyAlignment="1">
      <alignment horizontal="left" vertical="top" wrapText="1"/>
    </xf>
    <xf numFmtId="174" fontId="49" fillId="6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54" fillId="66" borderId="0" xfId="0" applyFont="1" applyFill="1" applyBorder="1" applyAlignment="1">
      <alignment horizontal="center" vertical="top" wrapText="1"/>
    </xf>
    <xf numFmtId="174" fontId="77" fillId="66" borderId="0" xfId="0" applyFont="1" applyFill="1" applyBorder="1" applyAlignment="1">
      <alignment horizontal="center" vertical="center"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77" fillId="66" borderId="0" xfId="0" applyFont="1" applyFill="1" applyBorder="1" applyAlignment="1">
      <alignment horizontal="center" vertical="top" wrapText="1"/>
    </xf>
    <xf numFmtId="174" fontId="81" fillId="0" borderId="61"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6" xfId="0" applyFont="1" applyFill="1" applyBorder="1" applyAlignment="1">
      <alignment horizontal="center" vertical="center" wrapText="1"/>
    </xf>
    <xf numFmtId="174" fontId="81" fillId="0" borderId="60" xfId="0" applyFont="1" applyFill="1" applyBorder="1" applyAlignment="1">
      <alignment horizontal="center" vertical="center" wrapText="1"/>
    </xf>
    <xf numFmtId="174" fontId="81" fillId="0" borderId="59" xfId="0" applyFont="1" applyFill="1" applyBorder="1" applyAlignment="1">
      <alignment horizontal="center" vertical="center" wrapText="1"/>
    </xf>
    <xf numFmtId="174" fontId="49" fillId="66" borderId="0" xfId="0" applyFont="1" applyFill="1" applyBorder="1" applyAlignment="1">
      <alignment horizontal="center" vertical="center" wrapText="1"/>
    </xf>
    <xf numFmtId="174" fontId="54" fillId="66" borderId="0" xfId="0" applyFont="1" applyFill="1" applyBorder="1" applyAlignment="1">
      <alignment horizontal="center" vertical="center" wrapText="1"/>
    </xf>
    <xf numFmtId="174" fontId="89" fillId="66" borderId="0" xfId="0" applyFont="1" applyFill="1" applyBorder="1" applyAlignment="1">
      <alignment horizontal="center" vertical="center" wrapText="1"/>
    </xf>
    <xf numFmtId="174" fontId="66" fillId="0" borderId="17" xfId="0" applyNumberFormat="1" applyFont="1" applyFill="1" applyBorder="1" applyAlignment="1">
      <alignment horizontal="center" vertical="center"/>
    </xf>
    <xf numFmtId="174" fontId="83" fillId="66" borderId="0" xfId="0" applyFont="1" applyFill="1" applyBorder="1" applyAlignment="1">
      <alignment horizontal="center" vertical="top" wrapText="1"/>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65" fillId="66" borderId="0" xfId="0" applyFont="1" applyFill="1" applyBorder="1" applyAlignment="1">
      <alignment horizontal="center" vertical="center" wrapText="1"/>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49" xfId="0" applyNumberFormat="1" applyFont="1" applyFill="1" applyBorder="1" applyAlignment="1">
      <alignment horizontal="center" vertical="center"/>
    </xf>
    <xf numFmtId="38" fontId="53" fillId="26" borderId="60" xfId="0" applyNumberFormat="1" applyFont="1" applyFill="1" applyBorder="1" applyAlignment="1">
      <alignment horizontal="center" vertical="center"/>
    </xf>
    <xf numFmtId="38" fontId="53" fillId="26" borderId="45" xfId="0" applyNumberFormat="1" applyFont="1" applyFill="1" applyBorder="1" applyAlignment="1">
      <alignment horizontal="center" vertical="center"/>
    </xf>
    <xf numFmtId="174" fontId="92" fillId="66" borderId="0" xfId="0" applyFont="1" applyFill="1" applyBorder="1" applyAlignment="1">
      <alignment horizontal="center" wrapText="1"/>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185" fillId="6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43" fontId="83" fillId="66" borderId="0"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61"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6" xfId="388" applyFont="1" applyFill="1" applyBorder="1" applyAlignment="1">
      <alignment horizontal="center" vertical="center"/>
    </xf>
    <xf numFmtId="174" fontId="74" fillId="26" borderId="60"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89" fillId="66" borderId="0" xfId="742" applyFont="1" applyFill="1" applyBorder="1" applyAlignment="1">
      <alignment horizontal="center" vertical="center" wrapText="1"/>
    </xf>
    <xf numFmtId="0" fontId="89" fillId="66" borderId="0" xfId="743" applyFont="1" applyFill="1" applyBorder="1" applyAlignment="1">
      <alignment horizontal="center" vertical="center" wrapText="1"/>
    </xf>
    <xf numFmtId="0" fontId="83" fillId="66" borderId="0" xfId="743" applyFont="1" applyFill="1" applyBorder="1" applyAlignment="1">
      <alignment horizontal="center" vertical="center" wrapText="1"/>
    </xf>
    <xf numFmtId="0" fontId="89" fillId="66" borderId="0" xfId="744" applyFont="1" applyFill="1" applyBorder="1" applyAlignment="1">
      <alignment horizontal="center" vertical="center" wrapText="1"/>
    </xf>
    <xf numFmtId="0" fontId="54" fillId="66" borderId="0" xfId="744" applyFont="1" applyFill="1" applyBorder="1" applyAlignment="1">
      <alignment horizontal="center" vertical="center" wrapText="1"/>
    </xf>
    <xf numFmtId="174" fontId="61" fillId="0" borderId="50" xfId="0" applyNumberFormat="1" applyFont="1" applyBorder="1" applyAlignment="1">
      <alignment horizontal="left" vertical="center" wrapText="1"/>
    </xf>
    <xf numFmtId="174" fontId="61" fillId="0" borderId="57" xfId="0" applyNumberFormat="1" applyFont="1" applyBorder="1" applyAlignment="1">
      <alignment horizontal="left" vertical="center" wrapText="1"/>
    </xf>
    <xf numFmtId="174" fontId="49" fillId="64" borderId="0" xfId="0" applyFont="1" applyFill="1" applyBorder="1" applyAlignment="1">
      <alignment horizontal="center" vertical="center" wrapText="1"/>
    </xf>
    <xf numFmtId="174" fontId="49" fillId="64" borderId="0" xfId="0" applyFont="1" applyFill="1" applyAlignment="1">
      <alignment horizontal="center" vertical="center" wrapText="1"/>
    </xf>
    <xf numFmtId="174" fontId="54" fillId="64" borderId="0" xfId="0" applyFont="1" applyFill="1" applyAlignment="1">
      <alignment horizontal="center" vertical="center" wrapText="1"/>
    </xf>
    <xf numFmtId="174" fontId="47" fillId="0" borderId="0" xfId="0" applyFont="1" applyAlignment="1">
      <alignment horizontal="left" vertical="center"/>
    </xf>
    <xf numFmtId="174" fontId="54" fillId="64" borderId="0" xfId="442" applyFont="1" applyFill="1" applyBorder="1" applyAlignment="1">
      <alignment horizontal="center" vertical="center" wrapText="1"/>
    </xf>
    <xf numFmtId="174" fontId="83" fillId="64" borderId="0" xfId="442" applyFont="1" applyFill="1" applyBorder="1" applyAlignment="1">
      <alignment horizontal="center" vertical="center" wrapText="1"/>
    </xf>
    <xf numFmtId="174" fontId="49" fillId="64"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174" fontId="65" fillId="64" borderId="0" xfId="0" applyFont="1" applyFill="1" applyAlignment="1">
      <alignment horizontal="center" vertical="center" wrapText="1"/>
    </xf>
    <xf numFmtId="174" fontId="54" fillId="64" borderId="0" xfId="0" applyFont="1" applyFill="1" applyAlignment="1">
      <alignment horizontal="center" vertical="top" wrapText="1"/>
    </xf>
    <xf numFmtId="174" fontId="92" fillId="64" borderId="0" xfId="0" applyFont="1" applyFill="1" applyBorder="1" applyAlignment="1">
      <alignment horizontal="center" vertical="center" wrapText="1"/>
    </xf>
    <xf numFmtId="174" fontId="77" fillId="64" borderId="0" xfId="0" applyFont="1" applyFill="1" applyBorder="1" applyAlignment="1">
      <alignment horizontal="center" vertical="center" wrapText="1"/>
    </xf>
    <xf numFmtId="0" fontId="77" fillId="64" borderId="0" xfId="579" applyFont="1" applyFill="1" applyBorder="1" applyAlignment="1">
      <alignment horizontal="center" vertical="center" wrapText="1"/>
    </xf>
    <xf numFmtId="0" fontId="59" fillId="0" borderId="0" xfId="579" applyFont="1" applyBorder="1" applyAlignment="1">
      <alignment horizontal="center" vertical="center"/>
    </xf>
    <xf numFmtId="0" fontId="55" fillId="0" borderId="0" xfId="579" applyFont="1" applyBorder="1" applyAlignment="1">
      <alignment horizontal="left" vertical="center"/>
    </xf>
    <xf numFmtId="0" fontId="77" fillId="64" borderId="0" xfId="579" applyFont="1" applyFill="1" applyBorder="1" applyAlignment="1">
      <alignment horizontal="center" wrapText="1"/>
    </xf>
    <xf numFmtId="174" fontId="48" fillId="0" borderId="0" xfId="0" applyFont="1" applyBorder="1" applyAlignment="1">
      <alignment horizontal="left" vertical="center" wrapText="1" readingOrder="1"/>
    </xf>
    <xf numFmtId="174" fontId="0" fillId="26" borderId="0" xfId="448" applyFont="1" applyFill="1" applyBorder="1" applyAlignment="1">
      <alignment horizontal="left" vertical="center" wrapText="1"/>
    </xf>
    <xf numFmtId="174" fontId="42" fillId="26" borderId="0" xfId="448" applyFont="1" applyFill="1" applyBorder="1" applyAlignment="1">
      <alignment horizontal="left" vertical="center"/>
    </xf>
    <xf numFmtId="174" fontId="65" fillId="64" borderId="0" xfId="446" applyFont="1" applyFill="1" applyBorder="1" applyAlignment="1">
      <alignment horizontal="center" vertical="center" wrapText="1"/>
    </xf>
    <xf numFmtId="174" fontId="77" fillId="64" borderId="0" xfId="446" applyFont="1" applyFill="1" applyBorder="1" applyAlignment="1">
      <alignment horizontal="center" vertical="center" wrapText="1"/>
    </xf>
    <xf numFmtId="174" fontId="54" fillId="64" borderId="0" xfId="0" applyFont="1" applyFill="1" applyBorder="1" applyAlignment="1">
      <alignment horizontal="center" vertical="center" wrapText="1"/>
    </xf>
    <xf numFmtId="174" fontId="89" fillId="64"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83" fillId="64" borderId="0" xfId="636"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8" xfId="0" applyNumberFormat="1" applyFont="1" applyFill="1" applyBorder="1" applyAlignment="1">
      <alignment horizontal="left" vertical="center"/>
    </xf>
    <xf numFmtId="174" fontId="27" fillId="0" borderId="0" xfId="0" applyFont="1" applyBorder="1" applyAlignment="1">
      <alignment horizontal="center"/>
    </xf>
    <xf numFmtId="174" fontId="51" fillId="26" borderId="0" xfId="0" applyFont="1" applyFill="1" applyBorder="1" applyAlignment="1">
      <alignment horizontal="left" vertical="top" wrapText="1"/>
    </xf>
    <xf numFmtId="174" fontId="49" fillId="64" borderId="0" xfId="0" applyFont="1" applyFill="1" applyBorder="1" applyAlignment="1">
      <alignment horizontal="center" vertical="center"/>
    </xf>
    <xf numFmtId="174" fontId="54" fillId="62"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62" borderId="0" xfId="0" applyNumberFormat="1" applyFont="1" applyFill="1" applyBorder="1" applyAlignment="1">
      <alignment horizontal="center" vertical="center" wrapText="1"/>
    </xf>
    <xf numFmtId="0" fontId="77" fillId="62" borderId="0" xfId="0" applyNumberFormat="1" applyFont="1" applyFill="1" applyBorder="1" applyAlignment="1">
      <alignment horizontal="center" vertical="center" wrapText="1"/>
    </xf>
    <xf numFmtId="49" fontId="54" fillId="62" borderId="0" xfId="0" applyNumberFormat="1" applyFont="1" applyFill="1" applyBorder="1" applyAlignment="1">
      <alignment horizontal="center" vertical="center" wrapText="1"/>
    </xf>
    <xf numFmtId="174" fontId="77" fillId="62" borderId="0" xfId="0" applyFont="1" applyFill="1" applyBorder="1" applyAlignment="1">
      <alignment horizontal="center" vertical="center" wrapText="1"/>
    </xf>
    <xf numFmtId="49" fontId="67" fillId="26" borderId="21" xfId="0" applyNumberFormat="1" applyFont="1" applyFill="1" applyBorder="1" applyAlignment="1">
      <alignment horizontal="left"/>
    </xf>
    <xf numFmtId="49" fontId="67" fillId="26" borderId="0" xfId="0" applyNumberFormat="1" applyFont="1" applyFill="1" applyBorder="1" applyAlignment="1">
      <alignment horizontal="left"/>
    </xf>
    <xf numFmtId="0" fontId="78" fillId="62" borderId="0" xfId="437" applyFont="1" applyFill="1" applyBorder="1" applyAlignment="1">
      <alignment horizontal="center" vertical="center" wrapText="1"/>
    </xf>
    <xf numFmtId="0" fontId="49" fillId="62" borderId="0" xfId="437" applyFont="1" applyFill="1" applyBorder="1" applyAlignment="1">
      <alignment horizontal="center" vertical="center" wrapText="1"/>
    </xf>
    <xf numFmtId="0" fontId="46" fillId="0" borderId="0" xfId="919" applyFont="1" applyAlignment="1">
      <alignment horizontal="center"/>
    </xf>
    <xf numFmtId="0" fontId="55" fillId="0" borderId="42" xfId="919" applyFont="1" applyBorder="1" applyAlignment="1">
      <alignment horizontal="left"/>
    </xf>
    <xf numFmtId="0" fontId="54" fillId="62" borderId="0" xfId="437" applyFont="1" applyFill="1" applyBorder="1" applyAlignment="1">
      <alignment horizontal="center" vertical="center" wrapText="1"/>
    </xf>
    <xf numFmtId="0" fontId="80" fillId="62" borderId="0" xfId="437" applyFont="1" applyFill="1" applyBorder="1" applyAlignment="1">
      <alignment horizontal="center" vertical="center" wrapText="1"/>
    </xf>
  </cellXfs>
  <cellStyles count="262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80">
    <dxf>
      <fill>
        <patternFill>
          <bgColor rgb="FFFFFF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FFFF"/>
      <color rgb="FFFF3399"/>
      <color rgb="FFA79E23"/>
      <color rgb="FFFF6600"/>
      <color rgb="FFB81271"/>
      <color rgb="FF19F333"/>
      <color rgb="FF000000"/>
      <color rgb="FF9E2C96"/>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powerPivotData" Target="model/item.data"/><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5.xml"/><Relationship Id="rId128" Type="http://schemas.openxmlformats.org/officeDocument/2006/relationships/customXml" Target="../customXml/item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118" Type="http://schemas.openxmlformats.org/officeDocument/2006/relationships/calcChain" Target="calcChain.xml"/><Relationship Id="rId134" Type="http://schemas.openxmlformats.org/officeDocument/2006/relationships/customXml" Target="../customXml/item16.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6.xml"/><Relationship Id="rId129" Type="http://schemas.openxmlformats.org/officeDocument/2006/relationships/customXml" Target="../customXml/item1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onnections" Target="connections.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2.xml"/><Relationship Id="rId135" Type="http://schemas.openxmlformats.org/officeDocument/2006/relationships/customXml" Target="../customXml/item1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125" Type="http://schemas.openxmlformats.org/officeDocument/2006/relationships/customXml" Target="../customXml/item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tyles" Target="styles.xml"/><Relationship Id="rId131" Type="http://schemas.openxmlformats.org/officeDocument/2006/relationships/customXml" Target="../customXml/item13.xml"/><Relationship Id="rId136" Type="http://schemas.openxmlformats.org/officeDocument/2006/relationships/customXml" Target="../customXml/item1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8.xml"/><Relationship Id="rId133" Type="http://schemas.openxmlformats.org/officeDocument/2006/relationships/customXml" Target="../customXml/item1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12.xml"/><Relationship Id="rId1" Type="http://schemas.microsoft.com/office/2011/relationships/chartStyle" Target="style12.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4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4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5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769104728960898E-2"/>
          <c:y val="0.27173701778381243"/>
          <c:w val="0.8785483288577367"/>
          <c:h val="0.59094109558517693"/>
        </c:manualLayout>
      </c:layout>
      <c:barChart>
        <c:barDir val="col"/>
        <c:grouping val="clustered"/>
        <c:varyColors val="0"/>
        <c:ser>
          <c:idx val="1"/>
          <c:order val="0"/>
          <c:tx>
            <c:strRef>
              <c:f>'II.3. Empl x sector '!$L$4</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rot="-5400000" vert="horz"/>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dLbl>
              <c:idx val="13"/>
              <c:layout>
                <c:manualLayout>
                  <c:x val="-5.394990366088744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FE1-4599-ADDD-22B566BF3BB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Ago.2022</c:v>
                </c:pt>
              </c:strCache>
            </c:strRef>
          </c:cat>
          <c:val>
            <c:numRef>
              <c:f>'II.3. Empl x sector '!$L$5:$L$19</c:f>
              <c:numCache>
                <c:formatCode>#,##0</c:formatCode>
                <c:ptCount val="15"/>
                <c:pt idx="0">
                  <c:v>986587</c:v>
                </c:pt>
                <c:pt idx="1">
                  <c:v>1017970</c:v>
                </c:pt>
                <c:pt idx="2">
                  <c:v>1080381</c:v>
                </c:pt>
                <c:pt idx="3">
                  <c:v>1138788</c:v>
                </c:pt>
                <c:pt idx="4">
                  <c:v>1191404</c:v>
                </c:pt>
                <c:pt idx="5">
                  <c:v>1277652</c:v>
                </c:pt>
                <c:pt idx="6">
                  <c:v>1370163</c:v>
                </c:pt>
                <c:pt idx="7">
                  <c:v>1457776</c:v>
                </c:pt>
                <c:pt idx="8">
                  <c:v>1600361</c:v>
                </c:pt>
                <c:pt idx="9">
                  <c:v>1728108</c:v>
                </c:pt>
                <c:pt idx="10">
                  <c:v>1841157</c:v>
                </c:pt>
                <c:pt idx="11">
                  <c:v>1912941</c:v>
                </c:pt>
                <c:pt idx="12">
                  <c:v>1787658</c:v>
                </c:pt>
                <c:pt idx="13">
                  <c:v>2352043</c:v>
                </c:pt>
                <c:pt idx="14">
                  <c:v>2359209</c:v>
                </c:pt>
              </c:numCache>
            </c:numRef>
          </c:val>
          <c:extLst>
            <c:ext xmlns:c16="http://schemas.microsoft.com/office/drawing/2014/chart" uri="{C3380CC4-5D6E-409C-BE32-E72D297353CC}">
              <c16:uniqueId val="{00000006-5F9A-4C59-AB48-BCFC739A413A}"/>
            </c:ext>
          </c:extLst>
        </c:ser>
        <c:ser>
          <c:idx val="0"/>
          <c:order val="1"/>
          <c:tx>
            <c:strRef>
              <c:f>'II.3. Empl x sector '!$G$4</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rot="-5400000" vert="horz"/>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vert="horz"/>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Ago.2022</c:v>
                </c:pt>
              </c:strCache>
            </c:strRef>
          </c:cat>
          <c:val>
            <c:numRef>
              <c:f>'II.3. Empl x sector '!$G$5:$G$19</c:f>
              <c:numCache>
                <c:formatCode>#,##0</c:formatCode>
                <c:ptCount val="15"/>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96521</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'!$M$4</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'!$A$5:$A$19</c:f>
              <c:strCache>
                <c:ptCount val="15"/>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pt idx="14">
                  <c:v>Ago.2022</c:v>
                </c:pt>
              </c:strCache>
            </c:strRef>
          </c:cat>
          <c:val>
            <c:numRef>
              <c:f>'II.3. Empl x sector '!$M$5:$M$19</c:f>
              <c:numCache>
                <c:formatCode>#,##0.0</c:formatCode>
                <c:ptCount val="15"/>
                <c:pt idx="0">
                  <c:v>23.626864956773716</c:v>
                </c:pt>
                <c:pt idx="1">
                  <c:v>24.428739411101244</c:v>
                </c:pt>
                <c:pt idx="2">
                  <c:v>24.454627764322417</c:v>
                </c:pt>
                <c:pt idx="3">
                  <c:v>24.115624073525051</c:v>
                </c:pt>
                <c:pt idx="4">
                  <c:v>23.201184008101109</c:v>
                </c:pt>
                <c:pt idx="5">
                  <c:v>21.532855818656778</c:v>
                </c:pt>
                <c:pt idx="6">
                  <c:v>20.865638229829745</c:v>
                </c:pt>
                <c:pt idx="7">
                  <c:v>20.819720361616131</c:v>
                </c:pt>
                <c:pt idx="8">
                  <c:v>21.388909678971427</c:v>
                </c:pt>
                <c:pt idx="9">
                  <c:v>21.709354036330744</c:v>
                </c:pt>
                <c:pt idx="10">
                  <c:v>21.530726322313566</c:v>
                </c:pt>
                <c:pt idx="11">
                  <c:v>20.914916414287745</c:v>
                </c:pt>
                <c:pt idx="12">
                  <c:v>19.36308395524409</c:v>
                </c:pt>
                <c:pt idx="13">
                  <c:v>22.584310336550001</c:v>
                </c:pt>
                <c:pt idx="14">
                  <c:v>24.44244257726298</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3212950404320848"/>
          <c:y val="4.4362210852633081E-2"/>
          <c:w val="0.58939359458680385"/>
          <c:h val="5.4847776605577651E-2"/>
        </c:manualLayout>
      </c:layout>
      <c:overlay val="0"/>
      <c:txPr>
        <a:bodyPr/>
        <a:lstStyle/>
        <a:p>
          <a:pPr>
            <a:defRPr sz="18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59027</c:v>
                </c:pt>
                <c:pt idx="1">
                  <c:v>16551</c:v>
                </c:pt>
                <c:pt idx="2">
                  <c:v>9951</c:v>
                </c:pt>
                <c:pt idx="3">
                  <c:v>6744</c:v>
                </c:pt>
                <c:pt idx="4">
                  <c:v>1983</c:v>
                </c:pt>
                <c:pt idx="5">
                  <c:v>1694</c:v>
                </c:pt>
                <c:pt idx="6">
                  <c:v>304</c:v>
                </c:pt>
                <c:pt idx="7">
                  <c:v>256</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147591</c:v>
                </c:pt>
                <c:pt idx="1">
                  <c:v>125690</c:v>
                </c:pt>
                <c:pt idx="2">
                  <c:v>144158</c:v>
                </c:pt>
                <c:pt idx="3">
                  <c:v>213475</c:v>
                </c:pt>
                <c:pt idx="4">
                  <c:v>139055</c:v>
                </c:pt>
                <c:pt idx="5">
                  <c:v>353675</c:v>
                </c:pt>
                <c:pt idx="6">
                  <c:v>213413</c:v>
                </c:pt>
                <c:pt idx="7">
                  <c:v>568213</c:v>
                </c:pt>
                <c:pt idx="8">
                  <c:v>453939</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0.61154567399840454</c:v>
                </c:pt>
                <c:pt idx="1">
                  <c:v>0.17147563742605237</c:v>
                </c:pt>
                <c:pt idx="2">
                  <c:v>0.10309673542545146</c:v>
                </c:pt>
                <c:pt idx="3">
                  <c:v>6.9870805316977647E-2</c:v>
                </c:pt>
                <c:pt idx="4">
                  <c:v>2.0544751919271454E-2</c:v>
                </c:pt>
                <c:pt idx="5">
                  <c:v>1.7550584846820899E-2</c:v>
                </c:pt>
                <c:pt idx="6">
                  <c:v>3.1495736679064659E-3</c:v>
                </c:pt>
                <c:pt idx="7">
                  <c:v>2.6522725624475501E-3</c:v>
                </c:pt>
                <c:pt idx="8">
                  <c:v>1.1396483666766818E-4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Ago.2021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22319779198818737"/>
          <c:w val="0.8812107165849552"/>
          <c:h val="0.56024296874913992"/>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Ago.2022</c:v>
                </c:pt>
              </c:strCache>
            </c:strRef>
          </c:cat>
          <c:val>
            <c:numRef>
              <c:f>III.1.3.Afil.SFSPob.Nac.!$C$5:$C$19</c:f>
              <c:numCache>
                <c:formatCode>#,##0_);[Red]\(#,##0\)</c:formatCode>
                <c:ptCount val="15"/>
                <c:pt idx="0">
                  <c:v>9327818</c:v>
                </c:pt>
                <c:pt idx="1">
                  <c:v>9428533.4999999963</c:v>
                </c:pt>
                <c:pt idx="2">
                  <c:v>9529297.5000000037</c:v>
                </c:pt>
                <c:pt idx="3">
                  <c:v>9630258.5</c:v>
                </c:pt>
                <c:pt idx="4">
                  <c:v>9730638.5</c:v>
                </c:pt>
                <c:pt idx="5">
                  <c:v>9830624</c:v>
                </c:pt>
                <c:pt idx="6">
                  <c:v>9930374</c:v>
                </c:pt>
                <c:pt idx="7">
                  <c:v>10028012</c:v>
                </c:pt>
                <c:pt idx="8">
                  <c:v>10123139</c:v>
                </c:pt>
                <c:pt idx="9">
                  <c:v>10217441</c:v>
                </c:pt>
                <c:pt idx="10">
                  <c:v>10310703</c:v>
                </c:pt>
                <c:pt idx="11">
                  <c:v>10402759</c:v>
                </c:pt>
                <c:pt idx="12">
                  <c:v>10492017</c:v>
                </c:pt>
                <c:pt idx="13">
                  <c:v>10578737</c:v>
                </c:pt>
                <c:pt idx="14">
                  <c:v>10636808</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Ago.2022</c:v>
                </c:pt>
              </c:strCache>
            </c:strRef>
          </c:cat>
          <c:val>
            <c:numRef>
              <c:f>III.1.3.Afil.SFSPob.Nac.!$D$5:$D$19</c:f>
              <c:numCache>
                <c:formatCode>0.0%</c:formatCode>
                <c:ptCount val="15"/>
                <c:pt idx="0">
                  <c:v>0.31273734114452062</c:v>
                </c:pt>
                <c:pt idx="1">
                  <c:v>0.37275213584381933</c:v>
                </c:pt>
                <c:pt idx="2">
                  <c:v>0.46225590081535373</c:v>
                </c:pt>
                <c:pt idx="3">
                  <c:v>0.47252895651762616</c:v>
                </c:pt>
                <c:pt idx="4">
                  <c:v>0.51614958257877941</c:v>
                </c:pt>
                <c:pt idx="5">
                  <c:v>0.57354772189435788</c:v>
                </c:pt>
                <c:pt idx="6">
                  <c:v>0.62309989533123322</c:v>
                </c:pt>
                <c:pt idx="7">
                  <c:v>0.66690905435693537</c:v>
                </c:pt>
                <c:pt idx="8">
                  <c:v>0.68963431204491021</c:v>
                </c:pt>
                <c:pt idx="9">
                  <c:v>0.73638751620880416</c:v>
                </c:pt>
                <c:pt idx="10">
                  <c:v>0.76309365132522966</c:v>
                </c:pt>
                <c:pt idx="11">
                  <c:v>0.78092590629082148</c:v>
                </c:pt>
                <c:pt idx="12">
                  <c:v>0.9586018589180707</c:v>
                </c:pt>
                <c:pt idx="13">
                  <c:v>0.9576496702772741</c:v>
                </c:pt>
                <c:pt idx="14">
                  <c:v>0.98353726042624823</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SFS'!$B$4</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Ago.2022</c:v>
                </c:pt>
              </c:strCache>
            </c:strRef>
          </c:cat>
          <c:val>
            <c:numRef>
              <c:f>'III.1.4.Afil. SFS'!$B$5:$B$19</c:f>
              <c:numCache>
                <c:formatCode>#,##0</c:formatCode>
                <c:ptCount val="15"/>
                <c:pt idx="0">
                  <c:v>1692259</c:v>
                </c:pt>
                <c:pt idx="1">
                  <c:v>2088299</c:v>
                </c:pt>
                <c:pt idx="2">
                  <c:v>2364083</c:v>
                </c:pt>
                <c:pt idx="3">
                  <c:v>2517423</c:v>
                </c:pt>
                <c:pt idx="4">
                  <c:v>2688411</c:v>
                </c:pt>
                <c:pt idx="5">
                  <c:v>2859306</c:v>
                </c:pt>
                <c:pt idx="6">
                  <c:v>3141599</c:v>
                </c:pt>
                <c:pt idx="7">
                  <c:v>3339838</c:v>
                </c:pt>
                <c:pt idx="8">
                  <c:v>3591288</c:v>
                </c:pt>
                <c:pt idx="9">
                  <c:v>3902592</c:v>
                </c:pt>
                <c:pt idx="10">
                  <c:v>4153987</c:v>
                </c:pt>
                <c:pt idx="11">
                  <c:v>4228661</c:v>
                </c:pt>
                <c:pt idx="12">
                  <c:v>4214903</c:v>
                </c:pt>
                <c:pt idx="13">
                  <c:v>4285359</c:v>
                </c:pt>
                <c:pt idx="14">
                  <c:v>4520183</c:v>
                </c:pt>
              </c:numCache>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Ago.2022</c:v>
                </c:pt>
              </c:strCache>
            </c:strRef>
          </c:cat>
          <c:val>
            <c:numRef>
              <c:f>'III.1.4.Afil. SFS'!$C$5:$C$19</c:f>
              <c:numCache>
                <c:formatCode>#,##0</c:formatCode>
                <c:ptCount val="15"/>
                <c:pt idx="0">
                  <c:v>1224898</c:v>
                </c:pt>
                <c:pt idx="1">
                  <c:v>1404225</c:v>
                </c:pt>
                <c:pt idx="2">
                  <c:v>2013786</c:v>
                </c:pt>
                <c:pt idx="3">
                  <c:v>2003427</c:v>
                </c:pt>
                <c:pt idx="4">
                  <c:v>2303351</c:v>
                </c:pt>
                <c:pt idx="5">
                  <c:v>2751753</c:v>
                </c:pt>
                <c:pt idx="6">
                  <c:v>3015646</c:v>
                </c:pt>
                <c:pt idx="7">
                  <c:v>3317405</c:v>
                </c:pt>
                <c:pt idx="8">
                  <c:v>3347068</c:v>
                </c:pt>
                <c:pt idx="9">
                  <c:v>3546688</c:v>
                </c:pt>
                <c:pt idx="10">
                  <c:v>3620150</c:v>
                </c:pt>
                <c:pt idx="11">
                  <c:v>3726262</c:v>
                </c:pt>
                <c:pt idx="12">
                  <c:v>5746839</c:v>
                </c:pt>
                <c:pt idx="13">
                  <c:v>5747449</c:v>
                </c:pt>
                <c:pt idx="14">
                  <c:v>5838975</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Ago.2022</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SFS'!$F$4</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Ago.2022</c:v>
                </c:pt>
              </c:strCache>
            </c:strRef>
          </c:cat>
          <c:val>
            <c:numRef>
              <c:f>'III.1.4.Afil. SFS'!$F$5:$F$19</c:f>
              <c:numCache>
                <c:formatCode>0.0%</c:formatCode>
                <c:ptCount val="15"/>
                <c:pt idx="0">
                  <c:v>0.58010556168214467</c:v>
                </c:pt>
                <c:pt idx="1">
                  <c:v>0.59419417693411247</c:v>
                </c:pt>
                <c:pt idx="2">
                  <c:v>0.53668489303228573</c:v>
                </c:pt>
                <c:pt idx="3">
                  <c:v>0.55320974751328178</c:v>
                </c:pt>
                <c:pt idx="4">
                  <c:v>0.53527719954245578</c:v>
                </c:pt>
                <c:pt idx="5">
                  <c:v>0.50711912672045567</c:v>
                </c:pt>
                <c:pt idx="6">
                  <c:v>0.50772373523562797</c:v>
                </c:pt>
                <c:pt idx="7">
                  <c:v>0.49939471620743053</c:v>
                </c:pt>
                <c:pt idx="8">
                  <c:v>0.51441801943029231</c:v>
                </c:pt>
                <c:pt idx="9">
                  <c:v>0.51868608117282355</c:v>
                </c:pt>
                <c:pt idx="10">
                  <c:v>0.52795756295856444</c:v>
                </c:pt>
                <c:pt idx="11">
                  <c:v>0.52558808687502956</c:v>
                </c:pt>
                <c:pt idx="12">
                  <c:v>0.41907362810878507</c:v>
                </c:pt>
                <c:pt idx="13">
                  <c:v>0.41907362810878507</c:v>
                </c:pt>
                <c:pt idx="14">
                  <c:v>0.43206976841328898</c:v>
                </c:pt>
              </c:numCache>
            </c:numRef>
          </c:val>
          <c:smooth val="0"/>
          <c:extLst>
            <c:ext xmlns:c16="http://schemas.microsoft.com/office/drawing/2014/chart" uri="{C3380CC4-5D6E-409C-BE32-E72D297353CC}">
              <c16:uniqueId val="{00000011-E806-4E31-A39D-DFACA314FF6F}"/>
            </c:ext>
          </c:extLst>
        </c:ser>
        <c:ser>
          <c:idx val="4"/>
          <c:order val="4"/>
          <c:tx>
            <c:strRef>
              <c:f>'III.1.4.Afil. SFS'!$G$4</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Ago.2022</c:v>
                </c:pt>
              </c:strCache>
            </c:strRef>
          </c:cat>
          <c:val>
            <c:numRef>
              <c:f>'III.1.4.Afil. SFS'!$G$5:$G$19</c:f>
              <c:numCache>
                <c:formatCode>0.0%</c:formatCode>
                <c:ptCount val="15"/>
                <c:pt idx="0">
                  <c:v>0.41989443831785539</c:v>
                </c:pt>
                <c:pt idx="1">
                  <c:v>0.39955117447516092</c:v>
                </c:pt>
                <c:pt idx="2">
                  <c:v>0.45716183568847396</c:v>
                </c:pt>
                <c:pt idx="3">
                  <c:v>0.44025789262721904</c:v>
                </c:pt>
                <c:pt idx="4">
                  <c:v>0.45860966676721493</c:v>
                </c:pt>
                <c:pt idx="5">
                  <c:v>0.48804380444429307</c:v>
                </c:pt>
                <c:pt idx="6">
                  <c:v>0.48736807315904429</c:v>
                </c:pt>
                <c:pt idx="7">
                  <c:v>0.4960403853480651</c:v>
                </c:pt>
                <c:pt idx="8">
                  <c:v>0.47943581563453264</c:v>
                </c:pt>
                <c:pt idx="9">
                  <c:v>0.47138355735436327</c:v>
                </c:pt>
                <c:pt idx="10">
                  <c:v>0.46010870316745028</c:v>
                </c:pt>
                <c:pt idx="11">
                  <c:v>0.46314398713330795</c:v>
                </c:pt>
                <c:pt idx="12">
                  <c:v>0.57138887179303111</c:v>
                </c:pt>
                <c:pt idx="13">
                  <c:v>0.57138887179303111</c:v>
                </c:pt>
                <c:pt idx="14">
                  <c:v>0.55812885806193779</c:v>
                </c:pt>
              </c:numCache>
            </c:numRef>
          </c:val>
          <c:smooth val="0"/>
          <c:extLst>
            <c:ext xmlns:c16="http://schemas.microsoft.com/office/drawing/2014/chart" uri="{C3380CC4-5D6E-409C-BE32-E72D297353CC}">
              <c16:uniqueId val="{0000001E-E806-4E31-A39D-DFACA314FF6F}"/>
            </c:ext>
          </c:extLst>
        </c:ser>
        <c:ser>
          <c:idx val="5"/>
          <c:order val="5"/>
          <c:tx>
            <c:strRef>
              <c:f>'III.1.4.Afil. SFS'!$H$4</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Dic.2020</c:v>
                </c:pt>
                <c:pt idx="13">
                  <c:v>Dic.2021</c:v>
                </c:pt>
                <c:pt idx="14">
                  <c:v>Ago.2022</c:v>
                </c:pt>
              </c:strCache>
            </c:strRef>
          </c:cat>
          <c:val>
            <c:numRef>
              <c:f>'III.1.4.Afil. SFS'!$H$5:$H$19</c:f>
              <c:numCache>
                <c:formatCode>0.0%</c:formatCode>
                <c:ptCount val="15"/>
                <c:pt idx="0">
                  <c:v>0</c:v>
                </c:pt>
                <c:pt idx="1">
                  <c:v>6.2546485907265491E-3</c:v>
                </c:pt>
                <c:pt idx="2">
                  <c:v>6.1532712792402404E-3</c:v>
                </c:pt>
                <c:pt idx="3">
                  <c:v>6.5323598594991053E-3</c:v>
                </c:pt>
                <c:pt idx="4">
                  <c:v>6.1131336903293499E-3</c:v>
                </c:pt>
                <c:pt idx="5">
                  <c:v>4.8370688352512761E-3</c:v>
                </c:pt>
                <c:pt idx="6">
                  <c:v>4.9081916053277394E-3</c:v>
                </c:pt>
                <c:pt idx="7">
                  <c:v>4.5648984445043877E-3</c:v>
                </c:pt>
                <c:pt idx="8">
                  <c:v>6.1461649351750632E-3</c:v>
                </c:pt>
                <c:pt idx="9">
                  <c:v>9.9303614728131172E-3</c:v>
                </c:pt>
                <c:pt idx="10">
                  <c:v>1.1933733873985261E-2</c:v>
                </c:pt>
                <c:pt idx="11">
                  <c:v>1.1267925991662504E-2</c:v>
                </c:pt>
                <c:pt idx="12">
                  <c:v>9.5375000981838039E-3</c:v>
                </c:pt>
                <c:pt idx="13">
                  <c:v>9.5375000981838039E-3</c:v>
                </c:pt>
                <c:pt idx="14">
                  <c:v>9.8013735247732756E-3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0"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45688215146763322"/>
          <c:h val="9.372468084401329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0"/>
      <c:rAngAx val="0"/>
      <c:perspective val="1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756481881765069E-3"/>
          <c:y val="8.1481888546506648E-2"/>
          <c:w val="0.99023214290694361"/>
          <c:h val="0.8675717036695888"/>
        </c:manualLayout>
      </c:layout>
      <c:bar3DChart>
        <c:barDir val="col"/>
        <c:grouping val="standard"/>
        <c:varyColors val="0"/>
        <c:ser>
          <c:idx val="0"/>
          <c:order val="0"/>
          <c:tx>
            <c:strRef>
              <c:f>'III.1.5.Afil. SFS x sexo'!$K$5</c:f>
              <c:strCache>
                <c:ptCount val="1"/>
                <c:pt idx="0">
                  <c:v>Hombres</c:v>
                </c:pt>
              </c:strCache>
            </c:strRef>
          </c:tx>
          <c:spPr>
            <a:solidFill>
              <a:schemeClr val="accent2"/>
            </a:solidFill>
            <a:ln>
              <a:noFill/>
            </a:ln>
            <a:effectLst/>
            <a:sp3d/>
          </c:spPr>
          <c:invertIfNegative val="0"/>
          <c:dLbls>
            <c:dLbl>
              <c:idx val="0"/>
              <c:layout>
                <c:manualLayout>
                  <c:x val="1.1612563019299197E-3"/>
                  <c:y val="8.2209385322003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2.1289452931138428E-17"/>
                  <c:y val="9.890816671553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1612563019299303E-3"/>
                  <c:y val="9.7623645069879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1.1612563019299303E-3"/>
                  <c:y val="0.107899818235129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1.1612563019299303E-3"/>
                  <c:y val="0.120745034691692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5.8062815096496516E-4"/>
                  <c:y val="0.12459859962866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7418844528948954E-3"/>
                  <c:y val="0.137443816085225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8.5157811724553711E-17"/>
                  <c:y val="0.14386642431350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7418844528948954E-3"/>
                  <c:y val="0.14771998925047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5.8062815096487995E-4"/>
                  <c:y val="0.146435467604819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0"/>
                  <c:y val="0.1952472901397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dLbl>
              <c:idx val="11"/>
              <c:layout>
                <c:manualLayout>
                  <c:x val="5.8062815096496516E-4"/>
                  <c:y val="0.18882468191147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C-4ABF-9471-07C5D60C7F19}"/>
                </c:ext>
              </c:extLst>
            </c:dLbl>
            <c:dLbl>
              <c:idx val="12"/>
              <c:layout>
                <c:manualLayout>
                  <c:x val="-5.8062815096496516E-4"/>
                  <c:y val="0.19139372520279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FC-4ABF-9471-07C5D60C7F19}"/>
                </c:ext>
              </c:extLst>
            </c:dLbl>
            <c:dLbl>
              <c:idx val="13"/>
              <c:layout>
                <c:manualLayout>
                  <c:x val="2.9031407548248257E-3"/>
                  <c:y val="0.17084136159280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FC-4ABF-9471-07C5D60C7F19}"/>
                </c:ext>
              </c:extLst>
            </c:dLbl>
            <c:dLbl>
              <c:idx val="14"/>
              <c:layout>
                <c:manualLayout>
                  <c:x val="-5.8062815096496516E-4"/>
                  <c:y val="0.164418754014129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FC-4ABF-9471-07C5D60C7F19}"/>
                </c:ext>
              </c:extLst>
            </c:dLbl>
            <c:dLbl>
              <c:idx val="15"/>
              <c:layout>
                <c:manualLayout>
                  <c:x val="-5.8062815096496516E-4"/>
                  <c:y val="0.169556840077071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A4-4EBB-AE3C-BAB4F70E0786}"/>
                </c:ext>
              </c:extLst>
            </c:dLbl>
            <c:spPr>
              <a:noFill/>
              <a:ln>
                <a:noFill/>
              </a:ln>
              <a:effectLst/>
            </c:spPr>
            <c:txPr>
              <a:bodyPr rot="-5400000" spcFirstLastPara="1" vertOverflow="ellipsis" wrap="square" lIns="38100" tIns="19050" rIns="38100" bIns="19050" anchor="ctr" anchorCtr="1">
                <a:spAutoFit/>
              </a:bodyPr>
              <a:lstStyle/>
              <a:p>
                <a:pPr>
                  <a:defRPr sz="18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Ago.2022</c:v>
                </c:pt>
              </c:strCache>
            </c:strRef>
          </c:cat>
          <c:val>
            <c:numRef>
              <c:f>'III.1.5.Afil. SFS x sexo'!$K$9:$K$21</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5164848</c:v>
                </c:pt>
              </c:numCache>
            </c:numRef>
          </c:val>
          <c:shape val="cone"/>
          <c:extLst>
            <c:ext xmlns:c16="http://schemas.microsoft.com/office/drawing/2014/chart" uri="{C3380CC4-5D6E-409C-BE32-E72D297353CC}">
              <c16:uniqueId val="{0000000B-016C-48E1-A8E8-9D680922F7AA}"/>
            </c:ext>
          </c:extLst>
        </c:ser>
        <c:ser>
          <c:idx val="1"/>
          <c:order val="1"/>
          <c:tx>
            <c:strRef>
              <c:f>'III.1.5.Afil. SFS x sexo'!$M$5</c:f>
              <c:strCache>
                <c:ptCount val="1"/>
                <c:pt idx="0">
                  <c:v>Mujeres</c:v>
                </c:pt>
              </c:strCache>
            </c:strRef>
          </c:tx>
          <c:spPr>
            <a:solidFill>
              <a:schemeClr val="accent4"/>
            </a:solidFill>
            <a:ln>
              <a:noFill/>
            </a:ln>
            <a:effectLst/>
            <a:sp3d/>
          </c:spPr>
          <c:invertIfNegative val="0"/>
          <c:dLbls>
            <c:dLbl>
              <c:idx val="3"/>
              <c:layout>
                <c:manualLayout>
                  <c:x val="2.3225126038598607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9031407548247832E-3"/>
                  <c:y val="-7.7071290944123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0"/>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5.8062815096496516E-4"/>
                  <c:y val="-1.6698779704560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5.8062815096496516E-4"/>
                  <c:y val="-1.2845215157353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1.1612563019299303E-3"/>
                  <c:y val="-3.2113037893384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9031407548247403E-3"/>
                  <c:y val="-2.5690430314707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5.8062815096505027E-4"/>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1.1612563019299303E-3"/>
                  <c:y val="-2.69749518304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10-44B6-8680-EAB23C6F4DB7}"/>
                </c:ext>
              </c:extLst>
            </c:dLbl>
            <c:dLbl>
              <c:idx val="12"/>
              <c:layout>
                <c:manualLayout>
                  <c:x val="2.3225126038598607E-3"/>
                  <c:y val="-2.4405908798972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0-44B6-8680-EAB23C6F4DB7}"/>
                </c:ext>
              </c:extLst>
            </c:dLbl>
            <c:dLbl>
              <c:idx val="13"/>
              <c:layout>
                <c:manualLayout>
                  <c:x val="1.1612563019301005E-3"/>
                  <c:y val="-2.5690430314707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6C-464E-B9C4-FB6FF301B862}"/>
                </c:ext>
              </c:extLst>
            </c:dLbl>
            <c:dLbl>
              <c:idx val="14"/>
              <c:layout>
                <c:manualLayout>
                  <c:x val="0"/>
                  <c:y val="-2.05523442517662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6C-464E-B9C4-FB6FF301B862}"/>
                </c:ext>
              </c:extLst>
            </c:dLbl>
            <c:dLbl>
              <c:idx val="15"/>
              <c:layout>
                <c:manualLayout>
                  <c:x val="5.8062815096479484E-4"/>
                  <c:y val="-2.1836865767501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4-4EBB-AE3C-BAB4F70E0786}"/>
                </c:ext>
              </c:extLst>
            </c:dLbl>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ln>
                      <a:noFill/>
                    </a:ln>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Ago.2022</c:v>
                </c:pt>
              </c:strCache>
            </c:strRef>
          </c:cat>
          <c:val>
            <c:numRef>
              <c:f>'III.1.5.Afil. SFS x sexo'!$M$9:$M$21</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5194310</c:v>
                </c:pt>
              </c:numCache>
            </c:numRef>
          </c:val>
          <c:shape val="pyramidToMax"/>
          <c:extLst>
            <c:ext xmlns:c16="http://schemas.microsoft.com/office/drawing/2014/chart" uri="{C3380CC4-5D6E-409C-BE32-E72D297353CC}">
              <c16:uniqueId val="{00000017-016C-48E1-A8E8-9D680922F7AA}"/>
            </c:ext>
          </c:extLst>
        </c:ser>
        <c:ser>
          <c:idx val="2"/>
          <c:order val="2"/>
          <c:tx>
            <c:strRef>
              <c:f>'III.1.5.Afil. SFS x sexo'!$O$5</c:f>
              <c:strCache>
                <c:ptCount val="1"/>
                <c:pt idx="0">
                  <c:v>Total</c:v>
                </c:pt>
              </c:strCache>
            </c:strRef>
          </c:tx>
          <c:spPr>
            <a:solidFill>
              <a:schemeClr val="accent6"/>
            </a:solidFill>
            <a:ln>
              <a:noFill/>
            </a:ln>
            <a:effectLst/>
            <a:sp3d/>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6C-464E-B9C4-FB6FF301B862}"/>
                </c:ext>
              </c:extLst>
            </c:dLbl>
            <c:dLbl>
              <c:idx val="14"/>
              <c:layout>
                <c:manualLayout>
                  <c:x val="1.1612563019299303E-3"/>
                  <c:y val="-9.9397596647857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6C-464E-B9C4-FB6FF301B862}"/>
                </c:ext>
              </c:extLst>
            </c:dLbl>
            <c:dLbl>
              <c:idx val="15"/>
              <c:spPr>
                <a:noFill/>
                <a:ln>
                  <a:noFill/>
                </a:ln>
                <a:effectLst/>
              </c:spPr>
              <c:txPr>
                <a:bodyPr rot="-5400000" spcFirstLastPara="1" vertOverflow="ellipsis" wrap="square" anchor="ctr" anchorCtr="1"/>
                <a:lstStyle/>
                <a:p>
                  <a:pPr>
                    <a:defRPr sz="2400" b="1"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9A4-4EBB-AE3C-BAB4F70E0786}"/>
                </c:ext>
              </c:extLst>
            </c:dLbl>
            <c:spPr>
              <a:noFill/>
              <a:ln>
                <a:noFill/>
              </a:ln>
              <a:effectLst/>
            </c:spPr>
            <c:txPr>
              <a:bodyPr rot="-5400000" spcFirstLastPara="1" vertOverflow="ellipsis" wrap="square" anchor="ctr" anchorCtr="1"/>
              <a:lstStyle/>
              <a:p>
                <a:pPr>
                  <a:defRPr sz="2400" b="0" i="0" u="none" strike="noStrike" kern="1200" baseline="0">
                    <a:ln>
                      <a:noFill/>
                    </a:ln>
                    <a:solidFill>
                      <a:schemeClr val="accent5">
                        <a:lumMod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sexo'!$B$9:$B$21</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Ago.2022</c:v>
                </c:pt>
              </c:strCache>
            </c:strRef>
          </c:cat>
          <c:val>
            <c:numRef>
              <c:f>'III.1.5.Afil. SFS x sexo'!$O$9:$O$21</c:f>
              <c:numCache>
                <c:formatCode>#,##0</c:formatCode>
                <c:ptCount val="13"/>
                <c:pt idx="0">
                  <c:v>4377869</c:v>
                </c:pt>
                <c:pt idx="1">
                  <c:v>4520850</c:v>
                </c:pt>
                <c:pt idx="2">
                  <c:v>4991762</c:v>
                </c:pt>
                <c:pt idx="3">
                  <c:v>5652729</c:v>
                </c:pt>
                <c:pt idx="4">
                  <c:v>6157245</c:v>
                </c:pt>
                <c:pt idx="5">
                  <c:v>6657243</c:v>
                </c:pt>
                <c:pt idx="6">
                  <c:v>6938356</c:v>
                </c:pt>
                <c:pt idx="7">
                  <c:v>7449280</c:v>
                </c:pt>
                <c:pt idx="8">
                  <c:v>7774137</c:v>
                </c:pt>
                <c:pt idx="9">
                  <c:v>7954923</c:v>
                </c:pt>
                <c:pt idx="10">
                  <c:v>9961742</c:v>
                </c:pt>
                <c:pt idx="11">
                  <c:v>10032808</c:v>
                </c:pt>
                <c:pt idx="12">
                  <c:v>10359158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ln>
                  <a:noFill/>
                </a:ln>
                <a:solidFill>
                  <a:schemeClr val="tx1"/>
                </a:solidFill>
                <a:latin typeface="+mn-lt"/>
                <a:ea typeface="+mn-ea"/>
                <a:cs typeface="+mn-cs"/>
              </a:defRPr>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spPr>
        <a:noFill/>
        <a:ln>
          <a:noFill/>
        </a:ln>
        <a:effectLst/>
      </c:spPr>
    </c:plotArea>
    <c:legend>
      <c:legendPos val="t"/>
      <c:layout>
        <c:manualLayout>
          <c:xMode val="edge"/>
          <c:yMode val="edge"/>
          <c:x val="0.35957422237115433"/>
          <c:y val="5.5671488757922591E-2"/>
          <c:w val="0.29071827496930785"/>
          <c:h val="5.5743884615579123E-2"/>
        </c:manualLayout>
      </c:layout>
      <c:overlay val="0"/>
      <c:spPr>
        <a:noFill/>
        <a:ln>
          <a:noFill/>
        </a:ln>
        <a:effectLst/>
      </c:spPr>
      <c:txPr>
        <a:bodyPr rot="0" spcFirstLastPara="1" vertOverflow="ellipsis" vert="horz" wrap="square" anchor="ctr" anchorCtr="1"/>
        <a:lstStyle/>
        <a:p>
          <a:pPr>
            <a:defRPr sz="2800" b="0" i="0" u="none" strike="noStrike" kern="1200" baseline="0">
              <a:ln>
                <a:noFill/>
              </a:ln>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ln>
            <a:noFill/>
          </a:ln>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Ago.2022</c:v>
                </c:pt>
              </c:strCache>
            </c:strRef>
          </c:cat>
          <c:val>
            <c:numRef>
              <c:f>'III.2.2. Afil. SFS RC Anual '!$C$5:$C$19</c:f>
              <c:numCache>
                <c:formatCode>#,##0</c:formatCode>
                <c:ptCount val="15"/>
                <c:pt idx="0">
                  <c:v>726113</c:v>
                </c:pt>
                <c:pt idx="1">
                  <c:v>1008697</c:v>
                </c:pt>
                <c:pt idx="2">
                  <c:v>1211222</c:v>
                </c:pt>
                <c:pt idx="3">
                  <c:v>1329078</c:v>
                </c:pt>
                <c:pt idx="4">
                  <c:v>1445581</c:v>
                </c:pt>
                <c:pt idx="5">
                  <c:v>1561485</c:v>
                </c:pt>
                <c:pt idx="6">
                  <c:v>1718613</c:v>
                </c:pt>
                <c:pt idx="7">
                  <c:v>1826204</c:v>
                </c:pt>
                <c:pt idx="8">
                  <c:v>1971618</c:v>
                </c:pt>
                <c:pt idx="9">
                  <c:v>2136515</c:v>
                </c:pt>
                <c:pt idx="10">
                  <c:v>2294628</c:v>
                </c:pt>
                <c:pt idx="11">
                  <c:v>2337255</c:v>
                </c:pt>
                <c:pt idx="12">
                  <c:v>2366912</c:v>
                </c:pt>
                <c:pt idx="13">
                  <c:v>2366912</c:v>
                </c:pt>
                <c:pt idx="14">
                  <c:v>2469331</c:v>
                </c:pt>
              </c:numCache>
            </c:numRef>
          </c:val>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 2020</c:v>
                </c:pt>
                <c:pt idx="13">
                  <c:v>Dic.2021</c:v>
                </c:pt>
                <c:pt idx="14">
                  <c:v>Ago.2022</c:v>
                </c:pt>
              </c:strCache>
            </c:strRef>
          </c:cat>
          <c:val>
            <c:numRef>
              <c:f>'III.2.2. Afil. SFS RC Anual '!$B$5:$B$19</c:f>
              <c:numCache>
                <c:formatCode>#,##0</c:formatCode>
                <c:ptCount val="15"/>
                <c:pt idx="0">
                  <c:v>966146</c:v>
                </c:pt>
                <c:pt idx="1">
                  <c:v>1079602</c:v>
                </c:pt>
                <c:pt idx="2">
                  <c:v>1152861</c:v>
                </c:pt>
                <c:pt idx="3">
                  <c:v>1188345</c:v>
                </c:pt>
                <c:pt idx="4">
                  <c:v>1242830</c:v>
                </c:pt>
                <c:pt idx="5">
                  <c:v>1297821</c:v>
                </c:pt>
                <c:pt idx="6">
                  <c:v>1422986</c:v>
                </c:pt>
                <c:pt idx="7">
                  <c:v>1513634</c:v>
                </c:pt>
                <c:pt idx="8">
                  <c:v>1619670</c:v>
                </c:pt>
                <c:pt idx="9">
                  <c:v>1766077</c:v>
                </c:pt>
                <c:pt idx="10">
                  <c:v>1859359</c:v>
                </c:pt>
                <c:pt idx="11">
                  <c:v>1891406</c:v>
                </c:pt>
                <c:pt idx="12">
                  <c:v>1847991</c:v>
                </c:pt>
                <c:pt idx="13">
                  <c:v>1928263</c:v>
                </c:pt>
                <c:pt idx="14">
                  <c:v>2050852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30546012128661337"/>
          <c:h val="4.908130579773657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3"/>
          <c:order val="23"/>
          <c:tx>
            <c:strRef>
              <c:f>'III.2.3.Afil. SFS RC X sex.tipo'!$A$6</c:f>
              <c:strCache>
                <c:ptCount val="1"/>
                <c:pt idx="0">
                  <c:v>Dic.2008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Dic.2009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Dic.2010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Dic.2011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Dic.2012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Dic.2013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Dic.2014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sex.tipo'!$A$20</c:f>
              <c:strCache>
                <c:ptCount val="1"/>
                <c:pt idx="0">
                  <c:v>Ago.2022</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sex.tipo'!$B$4:$D$5,'III.2.3.Afil. SFS RC X sex.tipo'!$F$4:$H$5)</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sex.tipo'!$B$20:$D$20,'III.2.3.Afil. SFS RC X sex.tipo'!$F$20:$H$20)</c:f>
              <c:numCache>
                <c:formatCode>#,##0</c:formatCode>
                <c:ptCount val="6"/>
                <c:pt idx="0">
                  <c:v>1163554</c:v>
                </c:pt>
                <c:pt idx="1">
                  <c:v>1014910</c:v>
                </c:pt>
                <c:pt idx="2">
                  <c:v>77112</c:v>
                </c:pt>
                <c:pt idx="3">
                  <c:v>887298</c:v>
                </c:pt>
                <c:pt idx="4">
                  <c:v>1209544</c:v>
                </c:pt>
                <c:pt idx="5">
                  <c:v>167765</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'III.2.3.Afil. SFS RC X sex.tipo'!#REF!</c15:sqref>
                        </c15:formulaRef>
                      </c:ext>
                    </c:extLst>
                    <c:strCache>
                      <c:ptCount val="1"/>
                      <c:pt idx="0">
                        <c:v>#REF!</c:v>
                      </c:pt>
                    </c:strCache>
                  </c:strRef>
                </c:tx>
                <c:invertIfNegative val="0"/>
                <c:dLbls>
                  <c:dLbl>
                    <c:idx val="0"/>
                    <c:layout>
                      <c:manualLayout>
                        <c:x val="5.5713837935464508E-3"/>
                        <c:y val="0"/>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multiLvlStrRef>
                    <c:extLst xmlns:c15="http://schemas.microsoft.com/office/drawing/2012/chart">
                      <c:ext xmlns:c15="http://schemas.microsoft.com/office/drawing/2012/chart" uri="{02D57815-91ED-43cb-92C2-25804820EDAC}">
                        <c15:formulaRef>
                          <c15:sqref>('III.2.3.Afil. SFS RC X sex.tipo'!$B$4:$D$5,'III.2.3.Afil. SFS RC X sex.tipo'!$F$4:$H$5)</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('III.2.3.Afil. SFS RC X sex.tipo'!#REF!,'III.2.3.Afil. SFS RC X sex.tipo'!#REF!)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B-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3823553623070259"/>
          <c:y val="5.3831112457096708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14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7"/>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8"/>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50"/>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5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2"/>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3"/>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4"/>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5"/>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Ago.2022</c:v>
                </c:pt>
              </c:strCache>
            </c:strRef>
          </c:cat>
          <c:val>
            <c:numRef>
              <c:extLst>
                <c:ext xmlns:c15="http://schemas.microsoft.com/office/drawing/2012/chart" uri="{02D57815-91ED-43cb-92C2-25804820EDAC}">
                  <c15:fullRef>
                    <c15:sqref>'III.3.2. Afil anual SFS RS '!$D$5:$D$19</c15:sqref>
                  </c15:fullRef>
                </c:ext>
              </c:extLst>
              <c:f>'III.3.2. Afil anual SFS RS '!$D$8:$D$19</c:f>
              <c:numCache>
                <c:formatCode>_(* #,##0_);_(* \(#,##0\);_(* "-"??_);_(@_)</c:formatCode>
                <c:ptCount val="12"/>
                <c:pt idx="0">
                  <c:v>1119652</c:v>
                </c:pt>
                <c:pt idx="1">
                  <c:v>1125311</c:v>
                </c:pt>
                <c:pt idx="2">
                  <c:v>1183528</c:v>
                </c:pt>
                <c:pt idx="3">
                  <c:v>1220432</c:v>
                </c:pt>
                <c:pt idx="4">
                  <c:v>1152700</c:v>
                </c:pt>
                <c:pt idx="5">
                  <c:v>1178111</c:v>
                </c:pt>
                <c:pt idx="6">
                  <c:v>1118476</c:v>
                </c:pt>
                <c:pt idx="7">
                  <c:v>1069752</c:v>
                </c:pt>
                <c:pt idx="8">
                  <c:v>1044102</c:v>
                </c:pt>
                <c:pt idx="9">
                  <c:v>1090709</c:v>
                </c:pt>
                <c:pt idx="10">
                  <c:v>2890462</c:v>
                </c:pt>
                <c:pt idx="11">
                  <c:v>2929703</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146"/>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7"/>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8"/>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9"/>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5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51"/>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2"/>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3"/>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4"/>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Ago.2022</c:v>
                </c:pt>
              </c:strCache>
            </c:strRef>
          </c:cat>
          <c:val>
            <c:numRef>
              <c:extLst>
                <c:ext xmlns:c15="http://schemas.microsoft.com/office/drawing/2012/chart" uri="{02D57815-91ED-43cb-92C2-25804820EDAC}">
                  <c15:fullRef>
                    <c15:sqref>'III.3.2. Afil anual SFS RS '!$C$5:$C$19</c15:sqref>
                  </c15:fullRef>
                </c:ext>
              </c:extLst>
              <c:f>'III.3.2. Afil anual SFS RS '!$C$8:$C$19</c:f>
              <c:numCache>
                <c:formatCode>_(* #,##0_);_(* \(#,##0\);_(* "-"??_);_(@_)</c:formatCode>
                <c:ptCount val="12"/>
                <c:pt idx="0">
                  <c:v>883775</c:v>
                </c:pt>
                <c:pt idx="1">
                  <c:v>1178040</c:v>
                </c:pt>
                <c:pt idx="2">
                  <c:v>1568225</c:v>
                </c:pt>
                <c:pt idx="3">
                  <c:v>1795214</c:v>
                </c:pt>
                <c:pt idx="4">
                  <c:v>2164705</c:v>
                </c:pt>
                <c:pt idx="5">
                  <c:v>2168957</c:v>
                </c:pt>
                <c:pt idx="6">
                  <c:v>2428212</c:v>
                </c:pt>
                <c:pt idx="7">
                  <c:v>2550398</c:v>
                </c:pt>
                <c:pt idx="8">
                  <c:v>2667056</c:v>
                </c:pt>
                <c:pt idx="9">
                  <c:v>4656130</c:v>
                </c:pt>
                <c:pt idx="10">
                  <c:v>2856987</c:v>
                </c:pt>
                <c:pt idx="11">
                  <c:v>2909272</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6"/>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7"/>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8"/>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9"/>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50"/>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51"/>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2"/>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3"/>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4"/>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5"/>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'!$B$5:$B$19</c15:sqref>
                  </c15:fullRef>
                </c:ext>
              </c:extLst>
              <c:f>'III.3.2. Afil anual SFS RS '!$B$8:$B$19</c:f>
              <c:strCache>
                <c:ptCount val="12"/>
                <c:pt idx="0">
                  <c:v>Dic. 2011</c:v>
                </c:pt>
                <c:pt idx="1">
                  <c:v>Dic. 2012</c:v>
                </c:pt>
                <c:pt idx="2">
                  <c:v>Dic. 2013</c:v>
                </c:pt>
                <c:pt idx="3">
                  <c:v>Dic. 2014</c:v>
                </c:pt>
                <c:pt idx="4">
                  <c:v>Dic. 2015</c:v>
                </c:pt>
                <c:pt idx="5">
                  <c:v>Dic. 2016</c:v>
                </c:pt>
                <c:pt idx="6">
                  <c:v>Dic. 2017</c:v>
                </c:pt>
                <c:pt idx="7">
                  <c:v>Dic.2018</c:v>
                </c:pt>
                <c:pt idx="8">
                  <c:v>Dic.2019</c:v>
                </c:pt>
                <c:pt idx="9">
                  <c:v>Dic. 2020</c:v>
                </c:pt>
                <c:pt idx="10">
                  <c:v>Dic.2021</c:v>
                </c:pt>
                <c:pt idx="11">
                  <c:v>Ago.2022</c:v>
                </c:pt>
              </c:strCache>
            </c:strRef>
          </c:cat>
          <c:val>
            <c:numRef>
              <c:extLst>
                <c:ext xmlns:c15="http://schemas.microsoft.com/office/drawing/2012/chart" uri="{02D57815-91ED-43cb-92C2-25804820EDAC}">
                  <c15:fullRef>
                    <c15:sqref>'III.3.2. Afil anual SFS RS '!$H$5:$H$19</c15:sqref>
                  </c15:fullRef>
                </c:ext>
              </c:extLst>
              <c:f>'III.3.2. Afil anual SFS RS '!$H$8:$H$19</c:f>
              <c:numCache>
                <c:formatCode>_(* #,##0.00_);_(* \(#,##0.00\);_(* "-"??_);_(@_)</c:formatCode>
                <c:ptCount val="12"/>
                <c:pt idx="0">
                  <c:v>1.2668971174789962</c:v>
                </c:pt>
                <c:pt idx="1">
                  <c:v>0.95524005976027981</c:v>
                </c:pt>
                <c:pt idx="2">
                  <c:v>0.75469272585247649</c:v>
                </c:pt>
                <c:pt idx="3">
                  <c:v>0.67982535786819842</c:v>
                </c:pt>
                <c:pt idx="4">
                  <c:v>0.53249749965930693</c:v>
                </c:pt>
                <c:pt idx="5">
                  <c:v>0.54316936665872118</c:v>
                </c:pt>
                <c:pt idx="6">
                  <c:v>0.46061711250912196</c:v>
                </c:pt>
                <c:pt idx="7">
                  <c:v>0.41944512189862132</c:v>
                </c:pt>
                <c:pt idx="8">
                  <c:v>0.39148109376031098</c:v>
                </c:pt>
                <c:pt idx="9">
                  <c:v>0.23425226529328005</c:v>
                </c:pt>
                <c:pt idx="10">
                  <c:v>1.0117168891563035</c:v>
                </c:pt>
                <c:pt idx="11">
                  <c:v>1.0070227190857368</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35665574531409E-2"/>
          <c:y val="0.19829605237270453"/>
          <c:w val="0.92918772925508197"/>
          <c:h val="0.6260767108220453"/>
        </c:manualLayout>
      </c:layout>
      <c:barChart>
        <c:barDir val="col"/>
        <c:grouping val="stacked"/>
        <c:varyColors val="0"/>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'!$B$20</c:f>
              <c:strCache>
                <c:ptCount val="1"/>
                <c:pt idx="0">
                  <c:v>Ago.2022</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('III.3.3.Afil.SFSRSsex tipo '!$C$4:$D$5,'III.3.3.Afil.SFSRSsex tipo '!$F$4:$G$5)</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'!$C$20:$D$20,'III.3.3.Afil.SFSRSsex tipo '!$F$20:$G$20)</c:f>
              <c:numCache>
                <c:formatCode>#,##0</c:formatCode>
                <c:ptCount val="4"/>
                <c:pt idx="0">
                  <c:v>2402990</c:v>
                </c:pt>
                <c:pt idx="1">
                  <c:v>461140</c:v>
                </c:pt>
                <c:pt idx="2">
                  <c:v>2468563</c:v>
                </c:pt>
                <c:pt idx="3">
                  <c:v>461140</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extLst>
          <c:ext xmlns:c15="http://schemas.microsoft.com/office/drawing/2012/chart" uri="{02D57815-91ED-43cb-92C2-25804820EDAC}">
            <c15:filteredBarSeries>
              <c15:ser>
                <c:idx val="0"/>
                <c:order val="0"/>
                <c:tx>
                  <c:strRef>
                    <c:extLst>
                      <c:ext uri="{02D57815-91ED-43cb-92C2-25804820EDAC}">
                        <c15:formulaRef>
                          <c15:sqref>'III.3.3.Afil.SFSRSsex tipo '!#REF!</c15:sqref>
                        </c15:formulaRef>
                      </c:ext>
                    </c:extLst>
                    <c:strCache>
                      <c:ptCount val="1"/>
                      <c:pt idx="0">
                        <c:v>#REF!</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('III.3.3.Afil.SFSRSsex tipo '!$C$4:$D$5,'III.3.3.Afil.SFSRSsex tipo '!$F$4:$G$5)</c15:sqref>
                        </c15:formulaRef>
                      </c:ext>
                    </c:extLst>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extLst>
                      <c:ext uri="{02D57815-91ED-43cb-92C2-25804820EDAC}">
                        <c15:formulaRef>
                          <c15:sqref>('III.3.3.Afil.SFSRSsex tipo '!#REF!,'III.3.3.Afil.SFSRSsex tipo '!#REF!)</c15:sqref>
                        </c15:formulaRef>
                      </c:ext>
                    </c:extLst>
                    <c:numCache>
                      <c:formatCode>General</c:formatCode>
                      <c:ptCount val="1"/>
                      <c:pt idx="0">
                        <c:v>1</c:v>
                      </c:pt>
                    </c:numCache>
                  </c:numRef>
                </c:val>
                <c:extLst>
                  <c:ext xmlns:c16="http://schemas.microsoft.com/office/drawing/2014/chart" uri="{C3380CC4-5D6E-409C-BE32-E72D297353CC}">
                    <c16:uniqueId val="{00000000-A53D-4425-9C22-20DE6C2F0296}"/>
                  </c:ext>
                </c:extLst>
              </c15:ser>
            </c15:filteredBarSeries>
          </c:ext>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552213018831659"/>
          <c:y val="4.7208101498774482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29708268178264274"/>
          <c:y val="0.20265820252369918"/>
          <c:w val="0.37752541047693511"/>
          <c:h val="0.62948223352289989"/>
        </c:manualLayout>
      </c:layout>
      <c:doughnutChart>
        <c:varyColors val="1"/>
        <c:ser>
          <c:idx val="0"/>
          <c:order val="0"/>
          <c:explosion val="2"/>
          <c:dPt>
            <c:idx val="0"/>
            <c:bubble3D val="0"/>
            <c:spPr>
              <a:solidFill>
                <a:schemeClr val="accent3">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spPr>
              <a:solidFill>
                <a:schemeClr val="accent3">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3">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3">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9.0703374030191783E-2"/>
                  <c:y val="-0.10984649819943501"/>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n-US"/>
                  </a:p>
                </c:rich>
              </c:tx>
              <c:showLegendKey val="0"/>
              <c:showVal val="1"/>
              <c:showCatName val="0"/>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Anual.'!$C$6:$G$6</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19246</c:v>
                </c:pt>
                <c:pt idx="1">
                  <c:v>20190</c:v>
                </c:pt>
                <c:pt idx="2">
                  <c:v>5802</c:v>
                </c:pt>
                <c:pt idx="3">
                  <c:v>27293</c:v>
                </c:pt>
                <c:pt idx="4">
                  <c:v>30008</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306293979671618E-2"/>
          <c:y val="3.0247586460713988E-2"/>
          <c:w val="0.9410552114031393"/>
          <c:h val="4.4185669287706321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870893077977733E-2"/>
          <c:y val="0.16763559183444146"/>
          <c:w val="0.87563311306157898"/>
          <c:h val="0.67218851175301464"/>
        </c:manualLayout>
      </c:layout>
      <c:barChart>
        <c:barDir val="col"/>
        <c:grouping val="clustered"/>
        <c:varyColors val="0"/>
        <c:ser>
          <c:idx val="0"/>
          <c:order val="0"/>
          <c:tx>
            <c:strRef>
              <c:f>'III.5.3.Afil. SVDS'!$B$4</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'III.5.3.Afil. SVDS'!$B$5:$B$19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2077092</c:v>
                </c:pt>
              </c:numCache>
            </c:numRef>
          </c:val>
          <c:extLs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'III.5.3.Afil. SVDS'!$C$5:$C$19</c:f>
              <c:numCache>
                <c:formatCode>#,##0</c:formatCode>
                <c:ptCount val="15"/>
                <c:pt idx="0">
                  <c:v>1983720</c:v>
                </c:pt>
                <c:pt idx="1">
                  <c:v>2193890</c:v>
                </c:pt>
                <c:pt idx="2">
                  <c:v>2374783</c:v>
                </c:pt>
                <c:pt idx="3">
                  <c:v>2552974</c:v>
                </c:pt>
                <c:pt idx="4">
                  <c:v>2714449</c:v>
                </c:pt>
                <c:pt idx="5">
                  <c:v>2881130</c:v>
                </c:pt>
                <c:pt idx="6">
                  <c:v>3069900</c:v>
                </c:pt>
                <c:pt idx="7">
                  <c:v>3269757</c:v>
                </c:pt>
                <c:pt idx="8">
                  <c:v>3473894</c:v>
                </c:pt>
                <c:pt idx="9">
                  <c:v>3703355</c:v>
                </c:pt>
                <c:pt idx="10">
                  <c:v>3919943</c:v>
                </c:pt>
                <c:pt idx="11">
                  <c:v>4133143</c:v>
                </c:pt>
                <c:pt idx="12">
                  <c:v>4295419</c:v>
                </c:pt>
                <c:pt idx="13">
                  <c:v>4511974</c:v>
                </c:pt>
                <c:pt idx="14">
                  <c:v>4713780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SVDS'!$D$4</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'III.5.3.Afil. SVDS'!$D$5:$D$19</c:f>
              <c:numCache>
                <c:formatCode>0.0%</c:formatCode>
                <c:ptCount val="15"/>
                <c:pt idx="0">
                  <c:v>0.46868660899723752</c:v>
                </c:pt>
                <c:pt idx="1">
                  <c:v>0.50973066106322562</c:v>
                </c:pt>
                <c:pt idx="2">
                  <c:v>0.50093040079872564</c:v>
                </c:pt>
                <c:pt idx="3">
                  <c:v>0.4867969669883046</c:v>
                </c:pt>
                <c:pt idx="4">
                  <c:v>0.47565343832210516</c:v>
                </c:pt>
                <c:pt idx="5">
                  <c:v>0.47792567499557465</c:v>
                </c:pt>
                <c:pt idx="6">
                  <c:v>0.49134890387309033</c:v>
                </c:pt>
                <c:pt idx="7">
                  <c:v>0.49456488662613152</c:v>
                </c:pt>
                <c:pt idx="8">
                  <c:v>0.49679178466585339</c:v>
                </c:pt>
                <c:pt idx="9">
                  <c:v>0.49606478449946062</c:v>
                </c:pt>
                <c:pt idx="10">
                  <c:v>0.49387656912358163</c:v>
                </c:pt>
                <c:pt idx="11">
                  <c:v>0.46572765568479002</c:v>
                </c:pt>
                <c:pt idx="12">
                  <c:v>0.40681479501766882</c:v>
                </c:pt>
                <c:pt idx="13">
                  <c:v>0.43706634834331937</c:v>
                </c:pt>
                <c:pt idx="14">
                  <c:v>0.44064254165446837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812031621475428"/>
          <c:y val="5.9199496750852537E-2"/>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52510126710094E-2"/>
          <c:y val="0.23681172862448344"/>
          <c:w val="0.8456925189537795"/>
          <c:h val="0.60238990841864049"/>
        </c:manualLayout>
      </c:layout>
      <c:lineChart>
        <c:grouping val="standard"/>
        <c:varyColors val="0"/>
        <c:ser>
          <c:idx val="1"/>
          <c:order val="1"/>
          <c:tx>
            <c:strRef>
              <c:f>'III.5.4.Afil. cotiz.'!$B$4</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'III.5.4.Afil. cotiz.'!$B$5:$B$19</c:f>
              <c:numCache>
                <c:formatCode>#,##0</c:formatCode>
                <c:ptCount val="15"/>
                <c:pt idx="0">
                  <c:v>929743</c:v>
                </c:pt>
                <c:pt idx="1">
                  <c:v>1118293</c:v>
                </c:pt>
                <c:pt idx="2">
                  <c:v>1189601</c:v>
                </c:pt>
                <c:pt idx="3">
                  <c:v>1242780</c:v>
                </c:pt>
                <c:pt idx="4">
                  <c:v>1291137</c:v>
                </c:pt>
                <c:pt idx="5">
                  <c:v>1376966</c:v>
                </c:pt>
                <c:pt idx="6">
                  <c:v>1508392</c:v>
                </c:pt>
                <c:pt idx="7">
                  <c:v>1617107</c:v>
                </c:pt>
                <c:pt idx="8">
                  <c:v>1725802</c:v>
                </c:pt>
                <c:pt idx="9">
                  <c:v>1837104</c:v>
                </c:pt>
                <c:pt idx="10">
                  <c:v>1935968</c:v>
                </c:pt>
                <c:pt idx="11">
                  <c:v>1924919</c:v>
                </c:pt>
                <c:pt idx="12">
                  <c:v>1747440</c:v>
                </c:pt>
                <c:pt idx="13">
                  <c:v>1972032</c:v>
                </c:pt>
                <c:pt idx="14">
                  <c:v>2077092</c:v>
                </c:pt>
              </c:numCache>
            </c:numRef>
          </c:val>
          <c:smooth val="0"/>
          <c:extLst>
            <c:ext xmlns:c16="http://schemas.microsoft.com/office/drawing/2014/chart" uri="{C3380CC4-5D6E-409C-BE32-E72D297353CC}">
              <c16:uniqueId val="{0000000E-5B02-46A5-85BE-B0DD71912A1B}"/>
            </c:ext>
          </c:extLst>
        </c:ser>
        <c:ser>
          <c:idx val="2"/>
          <c:order val="2"/>
          <c:tx>
            <c:strRef>
              <c:f>'III.5.4.Afil. cotiz.'!$C$4</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'III.5.4.Afil. cotiz.'!$C$5:$C$19</c:f>
              <c:numCache>
                <c:formatCode>#,##0</c:formatCode>
                <c:ptCount val="15"/>
                <c:pt idx="0">
                  <c:v>1566047</c:v>
                </c:pt>
                <c:pt idx="1">
                  <c:v>1560994</c:v>
                </c:pt>
                <c:pt idx="2">
                  <c:v>1631129</c:v>
                </c:pt>
                <c:pt idx="3">
                  <c:v>1686216</c:v>
                </c:pt>
                <c:pt idx="4">
                  <c:v>1716228</c:v>
                </c:pt>
                <c:pt idx="5">
                  <c:v>1769801</c:v>
                </c:pt>
                <c:pt idx="6">
                  <c:v>1865496</c:v>
                </c:pt>
                <c:pt idx="7">
                  <c:v>1965498</c:v>
                </c:pt>
                <c:pt idx="8">
                  <c:v>2012995</c:v>
                </c:pt>
                <c:pt idx="9">
                  <c:v>2050907</c:v>
                </c:pt>
                <c:pt idx="10">
                  <c:v>2202518.1965998798</c:v>
                </c:pt>
                <c:pt idx="11">
                  <c:v>2240987</c:v>
                </c:pt>
                <c:pt idx="12">
                  <c:v>2123180</c:v>
                </c:pt>
                <c:pt idx="13">
                  <c:v>2123180</c:v>
                </c:pt>
                <c:pt idx="14">
                  <c:v>2158710.5593860699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'III.5.5.Afil. cotiz.'!#REF!</c15:sqref>
                        </c15:formulaRef>
                      </c:ext>
                    </c:extLst>
                    <c:strCache>
                      <c:ptCount val="1"/>
                      <c:pt idx="0">
                        <c:v>#REF!</c:v>
                      </c:pt>
                    </c:strCache>
                  </c:strRef>
                </c:tx>
                <c:cat>
                  <c:strRef>
                    <c:extLst>
                      <c:ext uri="{02D57815-91ED-43cb-92C2-25804820EDAC}">
                        <c15:formulaRef>
                          <c15:sqref>'III.5.4.Afil. cotiz.'!$A$5:$A$19</c15:sqref>
                        </c15:formulaRef>
                      </c:ext>
                    </c:extLst>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extLst>
                      <c:ext uri="{02D57815-91ED-43cb-92C2-25804820EDAC}">
                        <c15:formulaRef>
                          <c15:sqref>'III.5.5.Afil. cotiz.'!#REF!</c15:sqref>
                        </c15:formulaRef>
                      </c:ext>
                    </c:extLst>
                    <c:numCache>
                      <c:formatCode>General</c:formatCode>
                      <c:ptCount val="1"/>
                      <c:pt idx="0">
                        <c:v>1</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3"/>
          <c:order val="3"/>
          <c:tx>
            <c:strRef>
              <c:f>'III.5.4.Afil. cotiz.'!$D$4</c:f>
              <c:strCache>
                <c:ptCount val="1"/>
                <c:pt idx="0">
                  <c:v>% Cotizantes/ Pobl.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1"/>
              <c:layout>
                <c:manualLayout>
                  <c:x val="-2.5063973994560139E-2"/>
                  <c:y val="9.386283878113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E8-413E-BFC7-C1774633EEF7}"/>
                </c:ext>
              </c:extLst>
            </c:dLbl>
            <c:dLbl>
              <c:idx val="2"/>
              <c:layout>
                <c:manualLayout>
                  <c:x val="-3.4707054723470743E-2"/>
                  <c:y val="8.90299489489542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8-413E-BFC7-C1774633EEF7}"/>
                </c:ext>
              </c:extLst>
            </c:dLbl>
            <c:dLbl>
              <c:idx val="3"/>
              <c:layout>
                <c:manualLayout>
                  <c:x val="-2.667115411604527E-2"/>
                  <c:y val="8.741898567155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8-413E-BFC7-C1774633EEF7}"/>
                </c:ext>
              </c:extLst>
            </c:dLbl>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2.4591880652575872E-2"/>
                  <c:y val="3.2615410297125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2.421533227056966E-2"/>
                  <c:y val="3.1333616287828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2.6443997555567738E-2"/>
                  <c:y val="6.0987898494599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1.4872623230653593E-2"/>
                  <c:y val="3.3241783262776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cotiz.'!$A$5:$A$19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'III.5.4.Afil. cotiz.'!$D$5:$D$19</c:f>
              <c:numCache>
                <c:formatCode>0.00%</c:formatCode>
                <c:ptCount val="15"/>
                <c:pt idx="0">
                  <c:v>0.59368780119626041</c:v>
                </c:pt>
                <c:pt idx="1">
                  <c:v>0.71639801306090867</c:v>
                </c:pt>
                <c:pt idx="2">
                  <c:v>0.72931141559006063</c:v>
                </c:pt>
                <c:pt idx="3">
                  <c:v>0.73702301484507327</c:v>
                </c:pt>
                <c:pt idx="4">
                  <c:v>0.75231088177095351</c:v>
                </c:pt>
                <c:pt idx="5">
                  <c:v>0.77803436657567715</c:v>
                </c:pt>
                <c:pt idx="6">
                  <c:v>0.80857423441272458</c:v>
                </c:pt>
                <c:pt idx="7">
                  <c:v>0.82274670338000855</c:v>
                </c:pt>
                <c:pt idx="8">
                  <c:v>0.8573304951080355</c:v>
                </c:pt>
                <c:pt idx="9">
                  <c:v>0.8957519770521043</c:v>
                </c:pt>
                <c:pt idx="10">
                  <c:v>0.87897934418368728</c:v>
                </c:pt>
                <c:pt idx="11">
                  <c:v>0.85896035987714336</c:v>
                </c:pt>
                <c:pt idx="12">
                  <c:v>0.8230296065335958</c:v>
                </c:pt>
                <c:pt idx="13">
                  <c:v>0.92881055774828325</c:v>
                </c:pt>
                <c:pt idx="14">
                  <c:v>0.96219105936588278</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10"/>
      <c:rotY val="0"/>
      <c:rAngAx val="0"/>
      <c:perspective val="0"/>
    </c:view3D>
    <c:floor>
      <c:thickness val="0"/>
    </c:floor>
    <c:sideWall>
      <c:thickness val="0"/>
    </c:sideWall>
    <c:backWall>
      <c:thickness val="0"/>
    </c:backWall>
    <c:plotArea>
      <c:layout>
        <c:manualLayout>
          <c:layoutTarget val="inner"/>
          <c:xMode val="edge"/>
          <c:yMode val="edge"/>
          <c:x val="2.1590333654497362E-2"/>
          <c:y val="0.13889355603173026"/>
          <c:w val="0.95121836656908976"/>
          <c:h val="0.62445898196370031"/>
        </c:manualLayout>
      </c:layout>
      <c:bar3DChart>
        <c:barDir val="col"/>
        <c:grouping val="clustered"/>
        <c:varyColors val="0"/>
        <c:ser>
          <c:idx val="0"/>
          <c:order val="0"/>
          <c:tx>
            <c:strRef>
              <c:f>'III.5.5.Cotiz. x rango de edad'!$B$4</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33433</c:v>
                </c:pt>
                <c:pt idx="1">
                  <c:v>250060</c:v>
                </c:pt>
                <c:pt idx="2">
                  <c:v>320233</c:v>
                </c:pt>
                <c:pt idx="3">
                  <c:v>313248</c:v>
                </c:pt>
                <c:pt idx="4">
                  <c:v>263251</c:v>
                </c:pt>
                <c:pt idx="5">
                  <c:v>238934</c:v>
                </c:pt>
                <c:pt idx="6">
                  <c:v>191484</c:v>
                </c:pt>
                <c:pt idx="7">
                  <c:v>159241</c:v>
                </c:pt>
                <c:pt idx="8">
                  <c:v>128082</c:v>
                </c:pt>
                <c:pt idx="9">
                  <c:v>179126</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600" b="1">
                <a:solidFill>
                  <a:sysClr val="windowText" lastClr="000000"/>
                </a:solidFill>
              </a:defRPr>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4357971005873087"/>
          <c:h val="0.71947762734299614"/>
        </c:manualLayout>
      </c:layout>
      <c:bar3DChart>
        <c:barDir val="col"/>
        <c:grouping val="stacked"/>
        <c:varyColors val="0"/>
        <c:ser>
          <c:idx val="0"/>
          <c:order val="0"/>
          <c:tx>
            <c:strRef>
              <c:f>'III.5.6.Cotiz x sal. min. cot.'!$B$5</c:f>
              <c:strCache>
                <c:ptCount val="1"/>
                <c:pt idx="0">
                  <c:v>Cotizantes</c:v>
                </c:pt>
              </c:strCache>
            </c:strRef>
          </c:tx>
          <c:spPr>
            <a:solidFill>
              <a:schemeClr val="accent3">
                <a:lumMod val="75000"/>
              </a:schemeClr>
            </a:solidFill>
          </c:spPr>
          <c:invertIfNegative val="0"/>
          <c:dLbls>
            <c:dLbl>
              <c:idx val="0"/>
              <c:layout>
                <c:manualLayout>
                  <c:x val="-9.0268555502027417E-4"/>
                  <c:y val="-0.37869428160812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3149213518659654E-3"/>
                  <c:y val="-0.327714280709423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890199053884E-3"/>
                  <c:y val="-0.13963224928389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cot.'!$A$6:$A$14</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cot.'!$B$6:$B$14</c:f>
              <c:numCache>
                <c:formatCode>#,##0</c:formatCode>
                <c:ptCount val="9"/>
                <c:pt idx="0">
                  <c:v>852358</c:v>
                </c:pt>
                <c:pt idx="1">
                  <c:v>711469</c:v>
                </c:pt>
                <c:pt idx="2">
                  <c:v>216191</c:v>
                </c:pt>
                <c:pt idx="3">
                  <c:v>125090</c:v>
                </c:pt>
                <c:pt idx="4">
                  <c:v>108210</c:v>
                </c:pt>
                <c:pt idx="5">
                  <c:v>26931</c:v>
                </c:pt>
                <c:pt idx="6">
                  <c:v>12736</c:v>
                </c:pt>
                <c:pt idx="7">
                  <c:v>13800</c:v>
                </c:pt>
                <c:pt idx="8">
                  <c:v>10307</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05950326517336E-2"/>
          <c:y val="0.12456440369074069"/>
          <c:w val="0.84411289236293507"/>
          <c:h val="0.74505235430230932"/>
        </c:manualLayout>
      </c:layout>
      <c:barChart>
        <c:barDir val="bar"/>
        <c:grouping val="clustered"/>
        <c:varyColors val="0"/>
        <c:ser>
          <c:idx val="0"/>
          <c:order val="0"/>
          <c:tx>
            <c:strRef>
              <c:f>'III.5.7.Cot.Afil X Sexo'!$B$26</c:f>
              <c:strCache>
                <c:ptCount val="1"/>
                <c:pt idx="0">
                  <c:v>Afiliados Masculinos</c:v>
                </c:pt>
              </c:strCache>
            </c:strRef>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Ago.2022</c:v>
                </c:pt>
              </c:strCache>
            </c:strRef>
          </c:cat>
          <c:val>
            <c:numRef>
              <c:f>'III.5.7.Cot.Afil X Sexo'!$B$27:$B$44</c:f>
              <c:numCache>
                <c:formatCode>#,##0</c:formatCode>
                <c:ptCount val="14"/>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2594032</c:v>
                </c:pt>
              </c:numCache>
            </c:numRef>
          </c:val>
          <c:extLst>
            <c:ext xmlns:c16="http://schemas.microsoft.com/office/drawing/2014/chart" uri="{C3380CC4-5D6E-409C-BE32-E72D297353CC}">
              <c16:uniqueId val="{00000002-1D85-4814-89DB-1969E8910772}"/>
            </c:ext>
          </c:extLst>
        </c:ser>
        <c:ser>
          <c:idx val="1"/>
          <c:order val="1"/>
          <c:tx>
            <c:strRef>
              <c:f>'III.5.7.Cot.Afil X Sexo'!$C$26</c:f>
              <c:strCache>
                <c:ptCount val="1"/>
                <c:pt idx="0">
                  <c:v>Cotizantes Masculinos</c:v>
                </c:pt>
              </c:strCache>
            </c:strRef>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Ago.2022</c:v>
                </c:pt>
              </c:strCache>
            </c:strRef>
          </c:cat>
          <c:val>
            <c:numRef>
              <c:f>'III.5.7.Cot.Afil X Sexo'!$C$27:$C$44</c:f>
              <c:numCache>
                <c:formatCode>#,##0</c:formatCode>
                <c:ptCount val="14"/>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1088891</c:v>
                </c:pt>
              </c:numCache>
            </c:numRef>
          </c:val>
          <c:extLst>
            <c:ext xmlns:c16="http://schemas.microsoft.com/office/drawing/2014/chart" uri="{C3380CC4-5D6E-409C-BE32-E72D297353CC}">
              <c16:uniqueId val="{00000003-1D85-4814-89DB-1969E8910772}"/>
            </c:ext>
          </c:extLst>
        </c:ser>
        <c:ser>
          <c:idx val="2"/>
          <c:order val="2"/>
          <c:tx>
            <c:strRef>
              <c:f>'III.5.7.Cot.Afil X Sexo'!$D$26</c:f>
              <c:strCache>
                <c:ptCount val="1"/>
                <c:pt idx="0">
                  <c:v>Afiliados Femeninos</c:v>
                </c:pt>
              </c:strCache>
            </c:strRef>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dLbls>
            <c:numFmt formatCode="#,##0;[Red]#,##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Ago.2022</c:v>
                </c:pt>
              </c:strCache>
            </c:strRef>
          </c:cat>
          <c:val>
            <c:numRef>
              <c:f>'III.5.7.Cot.Afil X Sexo'!$D$27:$D$44</c:f>
              <c:numCache>
                <c:formatCode>0;0</c:formatCode>
                <c:ptCount val="14"/>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-2119748</c:v>
                </c:pt>
              </c:numCache>
            </c:numRef>
          </c:val>
          <c:extLst>
            <c:ext xmlns:c16="http://schemas.microsoft.com/office/drawing/2014/chart" uri="{C3380CC4-5D6E-409C-BE32-E72D297353CC}">
              <c16:uniqueId val="{00000004-1D85-4814-89DB-1969E8910772}"/>
            </c:ext>
          </c:extLst>
        </c:ser>
        <c:ser>
          <c:idx val="3"/>
          <c:order val="3"/>
          <c:tx>
            <c:strRef>
              <c:f>'III.5.7.Cot.Afil X Sexo'!$E$26</c:f>
              <c:strCache>
                <c:ptCount val="1"/>
                <c:pt idx="0">
                  <c:v>Cotizantes Femeninos</c:v>
                </c:pt>
              </c:strCache>
            </c:strRef>
          </c:tx>
          <c:spPr>
            <a:gradFill rotWithShape="1">
              <a:gsLst>
                <a:gs pos="0">
                  <a:schemeClr val="accent6">
                    <a:lumMod val="60000"/>
                    <a:tint val="50000"/>
                    <a:satMod val="300000"/>
                  </a:schemeClr>
                </a:gs>
                <a:gs pos="35000">
                  <a:schemeClr val="accent6">
                    <a:lumMod val="60000"/>
                    <a:tint val="37000"/>
                    <a:satMod val="300000"/>
                  </a:schemeClr>
                </a:gs>
                <a:gs pos="100000">
                  <a:schemeClr val="accent6">
                    <a:lumMod val="60000"/>
                    <a:tint val="15000"/>
                    <a:satMod val="350000"/>
                  </a:schemeClr>
                </a:gs>
              </a:gsLst>
              <a:lin ang="16200000" scaled="1"/>
            </a:gradFill>
            <a:ln w="9525" cap="flat" cmpd="sng" algn="ctr">
              <a:solidFill>
                <a:schemeClr val="accent6">
                  <a:lumMod val="60000"/>
                  <a:shade val="95000"/>
                </a:schemeClr>
              </a:solidFill>
              <a:round/>
            </a:ln>
            <a:effectLst>
              <a:outerShdw blurRad="40000" dist="20000" dir="5400000" rotWithShape="0">
                <a:srgbClr val="000000">
                  <a:alpha val="38000"/>
                </a:srgbClr>
              </a:outerShdw>
            </a:effectLst>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3-4456-BFEB-AD9C28BC86CB}"/>
                </c:ext>
              </c:extLst>
            </c:dLbl>
            <c:numFmt formatCode="#,##0;[Red]#,##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'III.5.7.Cot.Afil X Sexo'!$A$27:$A$44</c:f>
              <c:strCache>
                <c:ptCount val="14"/>
                <c:pt idx="0">
                  <c:v>Dec-08</c:v>
                </c:pt>
                <c:pt idx="1">
                  <c:v>Dec-09</c:v>
                </c:pt>
                <c:pt idx="2">
                  <c:v>Dec-10</c:v>
                </c:pt>
                <c:pt idx="3">
                  <c:v>Dec-11</c:v>
                </c:pt>
                <c:pt idx="4">
                  <c:v>Dec-12</c:v>
                </c:pt>
                <c:pt idx="5">
                  <c:v>Dec-13</c:v>
                </c:pt>
                <c:pt idx="6">
                  <c:v>Dec-14</c:v>
                </c:pt>
                <c:pt idx="7">
                  <c:v>Dic-15</c:v>
                </c:pt>
                <c:pt idx="8">
                  <c:v>Dec-16</c:v>
                </c:pt>
                <c:pt idx="9">
                  <c:v>Dic-17</c:v>
                </c:pt>
                <c:pt idx="10">
                  <c:v>Dec-18</c:v>
                </c:pt>
                <c:pt idx="11">
                  <c:v>Dec-19</c:v>
                </c:pt>
                <c:pt idx="12">
                  <c:v>Dec-20</c:v>
                </c:pt>
                <c:pt idx="13">
                  <c:v>Ago.2022</c:v>
                </c:pt>
              </c:strCache>
            </c:strRef>
          </c:cat>
          <c:val>
            <c:numRef>
              <c:f>'III.5.7.Cot.Afil X Sexo'!$E$27:$E$44</c:f>
              <c:numCache>
                <c:formatCode>0;0</c:formatCode>
                <c:ptCount val="14"/>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-988201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1312"/>
        <c:crossesAt val="0"/>
        <c:auto val="1"/>
        <c:lblAlgn val="ctr"/>
        <c:lblOffset val="100"/>
        <c:noMultiLvlLbl val="0"/>
      </c:catAx>
      <c:valAx>
        <c:axId val="408461312"/>
        <c:scaling>
          <c:orientation val="minMax"/>
        </c:scaling>
        <c:delete val="0"/>
        <c:axPos val="b"/>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408460920"/>
        <c:crosses val="autoZero"/>
        <c:crossBetween val="between"/>
      </c:valAx>
      <c:spPr>
        <a:noFill/>
        <a:ln>
          <a:noFill/>
        </a:ln>
        <a:effectLst/>
      </c:spPr>
    </c:plotArea>
    <c:legend>
      <c:legendPos val="b"/>
      <c:layout>
        <c:manualLayout>
          <c:xMode val="edge"/>
          <c:yMode val="edge"/>
          <c:x val="0.28712103319898952"/>
          <c:y val="3.780247044499388E-2"/>
          <c:w val="0.42490550725408044"/>
          <c:h val="5.3753240536045174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8341578514806858E-2"/>
          <c:y val="6.1922161591397622E-2"/>
          <c:w val="0.93699631485458235"/>
          <c:h val="0.74878304243648597"/>
        </c:manualLayout>
      </c:layout>
      <c:barChart>
        <c:barDir val="col"/>
        <c:grouping val="clustered"/>
        <c:varyColors val="0"/>
        <c:ser>
          <c:idx val="0"/>
          <c:order val="0"/>
          <c:tx>
            <c:strRef>
              <c:f>'III.5.8.Traspasos anual'!$B$5</c:f>
              <c:strCache>
                <c:ptCount val="1"/>
                <c:pt idx="0">
                  <c:v>Casos</c:v>
                </c:pt>
              </c:strCache>
            </c:strRef>
          </c:tx>
          <c:spPr>
            <a:solidFill>
              <a:schemeClr val="accent3"/>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Ene-Ago.2022</c:v>
                </c:pt>
              </c:strCache>
            </c:strRef>
          </c:cat>
          <c:val>
            <c:numRef>
              <c:f>'III.5.8.Traspasos anual'!$B$6:$B$18</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45694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5185217073788074"/>
          <c:y val="2.928806673643133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5956635034709401E-2"/>
          <c:y val="0.33007308113964851"/>
          <c:w val="0.96201066091710508"/>
          <c:h val="0.5337575621993581"/>
        </c:manualLayout>
      </c:layout>
      <c:bar3DChart>
        <c:barDir val="col"/>
        <c:grouping val="stacked"/>
        <c:varyColors val="0"/>
        <c:ser>
          <c:idx val="0"/>
          <c:order val="0"/>
          <c:tx>
            <c:strRef>
              <c:f>'III.5.9.Trasp. recibidos'!$J$4</c:f>
              <c:strCache>
                <c:ptCount val="1"/>
                <c:pt idx="0">
                  <c:v>Ministerio de Hacienda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recibidos'!$J$5:$J$17</c:f>
              <c:numCache>
                <c:formatCode>_(* #,##0_);_(* \(#,##0\);_(* "-"_);_(@_)</c:formatCode>
                <c:ptCount val="13"/>
                <c:pt idx="0">
                  <c:v>4114</c:v>
                </c:pt>
                <c:pt idx="1">
                  <c:v>199</c:v>
                </c:pt>
                <c:pt idx="2">
                  <c:v>17</c:v>
                </c:pt>
                <c:pt idx="3">
                  <c:v>1532</c:v>
                </c:pt>
                <c:pt idx="4">
                  <c:v>462</c:v>
                </c:pt>
                <c:pt idx="5">
                  <c:v>426</c:v>
                </c:pt>
                <c:pt idx="6">
                  <c:v>725</c:v>
                </c:pt>
                <c:pt idx="7">
                  <c:v>872</c:v>
                </c:pt>
                <c:pt idx="8">
                  <c:v>204</c:v>
                </c:pt>
                <c:pt idx="9">
                  <c:v>316</c:v>
                </c:pt>
                <c:pt idx="10">
                  <c:v>461</c:v>
                </c:pt>
                <c:pt idx="11">
                  <c:v>942</c:v>
                </c:pt>
                <c:pt idx="12">
                  <c:v>997</c:v>
                </c:pt>
              </c:numCache>
            </c:numRef>
          </c:val>
          <c:extLst>
            <c:ext xmlns:c16="http://schemas.microsoft.com/office/drawing/2014/chart" uri="{C3380CC4-5D6E-409C-BE32-E72D297353CC}">
              <c16:uniqueId val="{00000000-0C33-4BEC-928E-69BFFDD961D9}"/>
            </c:ext>
          </c:extLst>
        </c:ser>
        <c:ser>
          <c:idx val="1"/>
          <c:order val="1"/>
          <c:tx>
            <c:strRef>
              <c:f>'III.5.9.Trasp. recibidos'!$K$4</c:f>
              <c:strCache>
                <c:ptCount val="1"/>
                <c:pt idx="0">
                  <c:v>Plan  Sustitutivo del Banco Central</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recibidos'!$K$5:$K$17</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0C33-4BEC-928E-69BFFDD961D9}"/>
            </c:ext>
          </c:extLst>
        </c:ser>
        <c:ser>
          <c:idx val="2"/>
          <c:order val="2"/>
          <c:tx>
            <c:strRef>
              <c:f>'III.5.9.Trasp. recibidos'!$L$4</c:f>
              <c:strCache>
                <c:ptCount val="1"/>
                <c:pt idx="0">
                  <c:v>Plan  Sustitutivo del Banco de 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recibidos'!$L$5:$L$17</c:f>
              <c:numCache>
                <c:formatCode>_(* #,##0_);_(* \(#,##0\);_(* "-"_);_(@_)</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C33-4BEC-928E-69BFFDD961D9}"/>
            </c:ext>
          </c:extLst>
        </c:ser>
        <c:ser>
          <c:idx val="3"/>
          <c:order val="3"/>
          <c:tx>
            <c:strRef>
              <c:f>'III.5.9.Trasp. recibidos'!$M$4</c:f>
              <c:strCache>
                <c:ptCount val="1"/>
                <c:pt idx="0">
                  <c:v>Plan Sustitutivo INABIMA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recibidos'!$M$5:$M$17</c:f>
              <c:numCache>
                <c:formatCode>_(* #,##0_);_(* \(#,##0\);_(* "-"_);_(@_)</c:formatCode>
                <c:ptCount val="13"/>
                <c:pt idx="0">
                  <c:v>3310</c:v>
                </c:pt>
                <c:pt idx="1">
                  <c:v>1778</c:v>
                </c:pt>
                <c:pt idx="2">
                  <c:v>3457</c:v>
                </c:pt>
                <c:pt idx="3">
                  <c:v>2249</c:v>
                </c:pt>
                <c:pt idx="4">
                  <c:v>7035</c:v>
                </c:pt>
                <c:pt idx="5">
                  <c:v>5549</c:v>
                </c:pt>
                <c:pt idx="6">
                  <c:v>2156</c:v>
                </c:pt>
                <c:pt idx="7">
                  <c:v>5722</c:v>
                </c:pt>
                <c:pt idx="8">
                  <c:v>1858</c:v>
                </c:pt>
                <c:pt idx="9">
                  <c:v>4635</c:v>
                </c:pt>
                <c:pt idx="10">
                  <c:v>90</c:v>
                </c:pt>
                <c:pt idx="11">
                  <c:v>232</c:v>
                </c:pt>
                <c:pt idx="12">
                  <c:v>20419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140742154596869"/>
          <c:y val="9.09139288634108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2720662236694572"/>
          <c:y val="2.6856226737005044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'III.5.9.Trasp. recibidos'!$B$4</c:f>
              <c:strCache>
                <c:ptCount val="1"/>
                <c:pt idx="0">
                  <c:v>Atlántico</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recibidos'!$B$5:$B$17</c:f>
              <c:numCache>
                <c:formatCode>_(* #,##0_);_(* \(#,##0\);_(* "-"_);_(@_)</c:formatCode>
                <c:ptCount val="13"/>
                <c:pt idx="0">
                  <c:v>0</c:v>
                </c:pt>
                <c:pt idx="1">
                  <c:v>0</c:v>
                </c:pt>
                <c:pt idx="2">
                  <c:v>0</c:v>
                </c:pt>
                <c:pt idx="3">
                  <c:v>0</c:v>
                </c:pt>
                <c:pt idx="4">
                  <c:v>0</c:v>
                </c:pt>
                <c:pt idx="5">
                  <c:v>0</c:v>
                </c:pt>
                <c:pt idx="6">
                  <c:v>11383</c:v>
                </c:pt>
                <c:pt idx="7">
                  <c:v>13678</c:v>
                </c:pt>
                <c:pt idx="8">
                  <c:v>4664</c:v>
                </c:pt>
                <c:pt idx="9">
                  <c:v>5794</c:v>
                </c:pt>
                <c:pt idx="10">
                  <c:v>4302</c:v>
                </c:pt>
                <c:pt idx="11">
                  <c:v>4168</c:v>
                </c:pt>
                <c:pt idx="12">
                  <c:v>3332</c:v>
                </c:pt>
              </c:numCache>
            </c:numRef>
          </c:val>
          <c:extLst>
            <c:ext xmlns:c16="http://schemas.microsoft.com/office/drawing/2014/chart" uri="{C3380CC4-5D6E-409C-BE32-E72D297353CC}">
              <c16:uniqueId val="{00000000-0D94-41EE-8A17-5609AB9E21E8}"/>
            </c:ext>
          </c:extLst>
        </c:ser>
        <c:ser>
          <c:idx val="1"/>
          <c:order val="1"/>
          <c:tx>
            <c:strRef>
              <c:f>'III.5.9.Trasp. recibidos'!$C$4</c:f>
              <c:strCache>
                <c:ptCount val="1"/>
                <c:pt idx="0">
                  <c:v>Crecer</c:v>
                </c:pt>
              </c:strCache>
            </c:strRef>
          </c:tx>
          <c:spPr>
            <a:solidFill>
              <a:srgbClr val="FF000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recibidos'!$C$5:$C$17</c:f>
              <c:numCache>
                <c:formatCode>_(* #,##0_);_(* \(#,##0\);_(* "-"_);_(@_)</c:formatCode>
                <c:ptCount val="13"/>
                <c:pt idx="0">
                  <c:v>116</c:v>
                </c:pt>
                <c:pt idx="1">
                  <c:v>306</c:v>
                </c:pt>
                <c:pt idx="2">
                  <c:v>1022</c:v>
                </c:pt>
                <c:pt idx="3">
                  <c:v>1578</c:v>
                </c:pt>
                <c:pt idx="4">
                  <c:v>4313</c:v>
                </c:pt>
                <c:pt idx="5">
                  <c:v>5871</c:v>
                </c:pt>
                <c:pt idx="6">
                  <c:v>10015</c:v>
                </c:pt>
                <c:pt idx="7">
                  <c:v>10088</c:v>
                </c:pt>
                <c:pt idx="8">
                  <c:v>14487</c:v>
                </c:pt>
                <c:pt idx="9">
                  <c:v>24336</c:v>
                </c:pt>
                <c:pt idx="10">
                  <c:v>6423</c:v>
                </c:pt>
                <c:pt idx="11">
                  <c:v>9156</c:v>
                </c:pt>
                <c:pt idx="12">
                  <c:v>6330</c:v>
                </c:pt>
              </c:numCache>
            </c:numRef>
          </c:val>
          <c:extLst>
            <c:ext xmlns:c16="http://schemas.microsoft.com/office/drawing/2014/chart" uri="{C3380CC4-5D6E-409C-BE32-E72D297353CC}">
              <c16:uniqueId val="{00000001-0D94-41EE-8A17-5609AB9E21E8}"/>
            </c:ext>
          </c:extLst>
        </c:ser>
        <c:ser>
          <c:idx val="3"/>
          <c:order val="2"/>
          <c:tx>
            <c:strRef>
              <c:f>'III.5.9.Trasp. recibidos'!$D$4</c:f>
              <c:strCache>
                <c:ptCount val="1"/>
                <c:pt idx="0">
                  <c:v>JMMB-BDI</c:v>
                </c:pt>
              </c:strCache>
            </c:strRef>
          </c:tx>
          <c:spPr>
            <a:solidFill>
              <a:schemeClr val="accent3">
                <a:lumMod val="75000"/>
              </a:schemeClr>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recibidos'!$D$5:$D$17</c:f>
              <c:numCache>
                <c:formatCode>_(* #,##0_);_(* \(#,##0\);_(* "-"_);_(@_)</c:formatCode>
                <c:ptCount val="13"/>
                <c:pt idx="0">
                  <c:v>0</c:v>
                </c:pt>
                <c:pt idx="1">
                  <c:v>0</c:v>
                </c:pt>
                <c:pt idx="2">
                  <c:v>0</c:v>
                </c:pt>
                <c:pt idx="3">
                  <c:v>0</c:v>
                </c:pt>
                <c:pt idx="4">
                  <c:v>0</c:v>
                </c:pt>
                <c:pt idx="5">
                  <c:v>0</c:v>
                </c:pt>
                <c:pt idx="6">
                  <c:v>0</c:v>
                </c:pt>
                <c:pt idx="7">
                  <c:v>287</c:v>
                </c:pt>
                <c:pt idx="8">
                  <c:v>2547</c:v>
                </c:pt>
                <c:pt idx="9">
                  <c:v>3249</c:v>
                </c:pt>
                <c:pt idx="10">
                  <c:v>777</c:v>
                </c:pt>
                <c:pt idx="11">
                  <c:v>1668</c:v>
                </c:pt>
                <c:pt idx="12">
                  <c:v>1705</c:v>
                </c:pt>
              </c:numCache>
            </c:numRef>
          </c:val>
          <c:extLst>
            <c:ext xmlns:c16="http://schemas.microsoft.com/office/drawing/2014/chart" uri="{C3380CC4-5D6E-409C-BE32-E72D297353CC}">
              <c16:uniqueId val="{00000003-0D94-41EE-8A17-5609AB9E21E8}"/>
            </c:ext>
          </c:extLst>
        </c:ser>
        <c:ser>
          <c:idx val="7"/>
          <c:order val="5"/>
          <c:tx>
            <c:strRef>
              <c:f>'III.5.9.Trasp. recibidos'!$E$4</c:f>
              <c:strCache>
                <c:ptCount val="1"/>
                <c:pt idx="0">
                  <c:v>Popular</c:v>
                </c:pt>
              </c:strCache>
            </c:strRef>
          </c:tx>
          <c:spPr>
            <a:solidFill>
              <a:srgbClr val="00B050"/>
            </a:solidFill>
          </c:spPr>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recibidos'!$E$5:$E$17</c:f>
              <c:numCache>
                <c:formatCode>_(* #,##0_);_(* \(#,##0\);_(* "-"_);_(@_)</c:formatCode>
                <c:ptCount val="13"/>
                <c:pt idx="0">
                  <c:v>505</c:v>
                </c:pt>
                <c:pt idx="1">
                  <c:v>572</c:v>
                </c:pt>
                <c:pt idx="2">
                  <c:v>1014</c:v>
                </c:pt>
                <c:pt idx="3">
                  <c:v>1482</c:v>
                </c:pt>
                <c:pt idx="4">
                  <c:v>2468</c:v>
                </c:pt>
                <c:pt idx="5">
                  <c:v>4978</c:v>
                </c:pt>
                <c:pt idx="6">
                  <c:v>10052</c:v>
                </c:pt>
                <c:pt idx="7">
                  <c:v>18702</c:v>
                </c:pt>
                <c:pt idx="8">
                  <c:v>26449</c:v>
                </c:pt>
                <c:pt idx="9">
                  <c:v>18892</c:v>
                </c:pt>
                <c:pt idx="10">
                  <c:v>3046</c:v>
                </c:pt>
                <c:pt idx="11">
                  <c:v>5713</c:v>
                </c:pt>
                <c:pt idx="12">
                  <c:v>4284</c:v>
                </c:pt>
              </c:numCache>
            </c:numRef>
          </c:val>
          <c:extLst>
            <c:ext xmlns:c16="http://schemas.microsoft.com/office/drawing/2014/chart" uri="{C3380CC4-5D6E-409C-BE32-E72D297353CC}">
              <c16:uniqueId val="{00000007-0D94-41EE-8A17-5609AB9E21E8}"/>
            </c:ext>
          </c:extLst>
        </c:ser>
        <c:ser>
          <c:idx val="9"/>
          <c:order val="7"/>
          <c:tx>
            <c:strRef>
              <c:f>'III.5.9.Trasp. recibidos'!$F$4</c:f>
              <c:strCache>
                <c:ptCount val="1"/>
                <c:pt idx="0">
                  <c:v>Reservas</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recibidos'!$F$5:$F$17</c:f>
              <c:numCache>
                <c:formatCode>_(* #,##0_);_(* \(#,##0\);_(* "-"_);_(@_)</c:formatCode>
                <c:ptCount val="13"/>
                <c:pt idx="0">
                  <c:v>2471</c:v>
                </c:pt>
                <c:pt idx="1">
                  <c:v>3158</c:v>
                </c:pt>
                <c:pt idx="2">
                  <c:v>3741</c:v>
                </c:pt>
                <c:pt idx="3">
                  <c:v>7614</c:v>
                </c:pt>
                <c:pt idx="4">
                  <c:v>14806</c:v>
                </c:pt>
                <c:pt idx="5">
                  <c:v>20426</c:v>
                </c:pt>
                <c:pt idx="6">
                  <c:v>22261</c:v>
                </c:pt>
                <c:pt idx="7">
                  <c:v>19380</c:v>
                </c:pt>
                <c:pt idx="8">
                  <c:v>21853</c:v>
                </c:pt>
                <c:pt idx="9">
                  <c:v>19821</c:v>
                </c:pt>
                <c:pt idx="10">
                  <c:v>6734</c:v>
                </c:pt>
                <c:pt idx="11">
                  <c:v>8222</c:v>
                </c:pt>
                <c:pt idx="12">
                  <c:v>4598</c:v>
                </c:pt>
              </c:numCache>
            </c:numRef>
          </c:val>
          <c:extLst>
            <c:ext xmlns:c16="http://schemas.microsoft.com/office/drawing/2014/chart" uri="{C3380CC4-5D6E-409C-BE32-E72D297353CC}">
              <c16:uniqueId val="{00000016-0D94-41EE-8A17-5609AB9E21E8}"/>
            </c:ext>
          </c:extLst>
        </c:ser>
        <c:ser>
          <c:idx val="10"/>
          <c:order val="8"/>
          <c:tx>
            <c:strRef>
              <c:f>'III.5.9.Trasp. recibidos'!$G$4</c:f>
              <c:strCache>
                <c:ptCount val="1"/>
                <c:pt idx="0">
                  <c:v>Romana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recibidos'!$G$5:$G$17</c:f>
              <c:numCache>
                <c:formatCode>_(* #,##0_);_(* \(#,##0\);_(* "-"_);_(@_)</c:formatCode>
                <c:ptCount val="13"/>
                <c:pt idx="0">
                  <c:v>2</c:v>
                </c:pt>
                <c:pt idx="1">
                  <c:v>8</c:v>
                </c:pt>
                <c:pt idx="2">
                  <c:v>11</c:v>
                </c:pt>
                <c:pt idx="3">
                  <c:v>7</c:v>
                </c:pt>
                <c:pt idx="4">
                  <c:v>768</c:v>
                </c:pt>
                <c:pt idx="5">
                  <c:v>1042</c:v>
                </c:pt>
                <c:pt idx="6">
                  <c:v>740</c:v>
                </c:pt>
                <c:pt idx="7">
                  <c:v>1053</c:v>
                </c:pt>
                <c:pt idx="8">
                  <c:v>665</c:v>
                </c:pt>
                <c:pt idx="9">
                  <c:v>396</c:v>
                </c:pt>
                <c:pt idx="10">
                  <c:v>97</c:v>
                </c:pt>
                <c:pt idx="11">
                  <c:v>577</c:v>
                </c:pt>
                <c:pt idx="12">
                  <c:v>227</c:v>
                </c:pt>
              </c:numCache>
            </c:numRef>
          </c:val>
          <c:extLst>
            <c:ext xmlns:c16="http://schemas.microsoft.com/office/drawing/2014/chart" uri="{C3380CC4-5D6E-409C-BE32-E72D297353CC}">
              <c16:uniqueId val="{00000000-9D5C-44BC-AAF6-98A6A72A00AB}"/>
            </c:ext>
          </c:extLst>
        </c:ser>
        <c:ser>
          <c:idx val="2"/>
          <c:order val="9"/>
          <c:tx>
            <c:strRef>
              <c:f>'III.5.9.Trasp. recibidos'!$H$4</c:f>
              <c:strCache>
                <c:ptCount val="1"/>
                <c:pt idx="0">
                  <c:v>Siembra</c:v>
                </c:pt>
              </c:strCache>
            </c:strRef>
          </c:tx>
          <c:invertIfNegative val="0"/>
          <c:cat>
            <c:strRef>
              <c:f>'III.5.9.Trasp. recibidos'!$A$5:$A$17</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f>'III.5.9.Trasp. recibidos'!$H$5:$H$17</c:f>
              <c:numCache>
                <c:formatCode>_(* #,##0_);_(* \(#,##0\);_(* "-"_);_(@_)</c:formatCode>
                <c:ptCount val="13"/>
                <c:pt idx="0">
                  <c:v>125</c:v>
                </c:pt>
                <c:pt idx="1">
                  <c:v>247</c:v>
                </c:pt>
                <c:pt idx="2">
                  <c:v>783</c:v>
                </c:pt>
                <c:pt idx="3">
                  <c:v>1278</c:v>
                </c:pt>
                <c:pt idx="4">
                  <c:v>2513</c:v>
                </c:pt>
                <c:pt idx="5">
                  <c:v>4287</c:v>
                </c:pt>
                <c:pt idx="6">
                  <c:v>7745</c:v>
                </c:pt>
                <c:pt idx="7">
                  <c:v>10735</c:v>
                </c:pt>
                <c:pt idx="8">
                  <c:v>9985</c:v>
                </c:pt>
                <c:pt idx="9">
                  <c:v>10586</c:v>
                </c:pt>
                <c:pt idx="10">
                  <c:v>1553</c:v>
                </c:pt>
                <c:pt idx="11">
                  <c:v>4639</c:v>
                </c:pt>
                <c:pt idx="12">
                  <c:v>3802</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recibidos'!$A$5:$A$17</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pt idx="12">
                        <c:v>Ene-Ago.2022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1689020218190167"/>
          <c:y val="8.5889664641566069E-2"/>
          <c:w val="0.73090940191673304"/>
          <c:h val="7.4164451490214819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1071504338311321"/>
          <c:y val="3.507447337017785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'III.5.10.Trasp. cedidos'!$B$5</c:f>
              <c:strCache>
                <c:ptCount val="1"/>
                <c:pt idx="0">
                  <c:v>Atlántico</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cedidos'!$B$6:$B$18</c:f>
              <c:numCache>
                <c:formatCode>_(* #,##0_);_(* \(#,##0\);_(* "-"??_);_(@_)</c:formatCode>
                <c:ptCount val="13"/>
                <c:pt idx="0">
                  <c:v>0</c:v>
                </c:pt>
                <c:pt idx="1">
                  <c:v>0</c:v>
                </c:pt>
                <c:pt idx="2">
                  <c:v>0</c:v>
                </c:pt>
                <c:pt idx="3">
                  <c:v>0</c:v>
                </c:pt>
                <c:pt idx="4">
                  <c:v>0</c:v>
                </c:pt>
                <c:pt idx="5">
                  <c:v>0</c:v>
                </c:pt>
                <c:pt idx="6">
                  <c:v>1</c:v>
                </c:pt>
                <c:pt idx="7">
                  <c:v>1141</c:v>
                </c:pt>
                <c:pt idx="8">
                  <c:v>4086</c:v>
                </c:pt>
                <c:pt idx="9">
                  <c:v>4144</c:v>
                </c:pt>
                <c:pt idx="10">
                  <c:v>2517</c:v>
                </c:pt>
                <c:pt idx="11">
                  <c:v>2856</c:v>
                </c:pt>
                <c:pt idx="12">
                  <c:v>2504</c:v>
                </c:pt>
              </c:numCache>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cedidos'!$C$6:$C$18</c:f>
              <c:numCache>
                <c:formatCode>_(* #,##0_);_(* \(#,##0\);_(* "-"??_);_(@_)</c:formatCode>
                <c:ptCount val="13"/>
                <c:pt idx="0">
                  <c:v>2869</c:v>
                </c:pt>
                <c:pt idx="1">
                  <c:v>2173</c:v>
                </c:pt>
                <c:pt idx="2">
                  <c:v>3381</c:v>
                </c:pt>
                <c:pt idx="3">
                  <c:v>5417</c:v>
                </c:pt>
                <c:pt idx="4">
                  <c:v>11143</c:v>
                </c:pt>
                <c:pt idx="5">
                  <c:v>14572</c:v>
                </c:pt>
                <c:pt idx="6">
                  <c:v>25447</c:v>
                </c:pt>
                <c:pt idx="7">
                  <c:v>31376</c:v>
                </c:pt>
                <c:pt idx="8">
                  <c:v>31118</c:v>
                </c:pt>
                <c:pt idx="9">
                  <c:v>28073</c:v>
                </c:pt>
                <c:pt idx="10">
                  <c:v>5967</c:v>
                </c:pt>
                <c:pt idx="11">
                  <c:v>10077</c:v>
                </c:pt>
                <c:pt idx="12">
                  <c:v>12500</c:v>
                </c:pt>
              </c:numCache>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cedidos'!$D$6:$D$18</c:f>
              <c:numCache>
                <c:formatCode>_(* #,##0_);_(* \(#,##0\);_(* "-"??_);_(@_)</c:formatCode>
                <c:ptCount val="13"/>
                <c:pt idx="0">
                  <c:v>0</c:v>
                </c:pt>
                <c:pt idx="1">
                  <c:v>0</c:v>
                </c:pt>
                <c:pt idx="2">
                  <c:v>0</c:v>
                </c:pt>
                <c:pt idx="3">
                  <c:v>0</c:v>
                </c:pt>
                <c:pt idx="4">
                  <c:v>0</c:v>
                </c:pt>
                <c:pt idx="5">
                  <c:v>0</c:v>
                </c:pt>
                <c:pt idx="6">
                  <c:v>0</c:v>
                </c:pt>
                <c:pt idx="7">
                  <c:v>0</c:v>
                </c:pt>
                <c:pt idx="8">
                  <c:v>6</c:v>
                </c:pt>
                <c:pt idx="9">
                  <c:v>152</c:v>
                </c:pt>
                <c:pt idx="10">
                  <c:v>160</c:v>
                </c:pt>
                <c:pt idx="11">
                  <c:v>412</c:v>
                </c:pt>
                <c:pt idx="12">
                  <c:v>716</c:v>
                </c:pt>
              </c:numCache>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cedidos'!$E$6:$E$18</c:f>
              <c:numCache>
                <c:formatCode>_(* #,##0_);_(* \(#,##0\);_(* "-"??_);_(@_)</c:formatCode>
                <c:ptCount val="13"/>
                <c:pt idx="0">
                  <c:v>2345</c:v>
                </c:pt>
                <c:pt idx="1">
                  <c:v>1603</c:v>
                </c:pt>
                <c:pt idx="2">
                  <c:v>2631</c:v>
                </c:pt>
                <c:pt idx="3">
                  <c:v>3642</c:v>
                </c:pt>
                <c:pt idx="4">
                  <c:v>7753</c:v>
                </c:pt>
                <c:pt idx="5">
                  <c:v>10453</c:v>
                </c:pt>
                <c:pt idx="6">
                  <c:v>17688</c:v>
                </c:pt>
                <c:pt idx="7">
                  <c:v>20913</c:v>
                </c:pt>
                <c:pt idx="8">
                  <c:v>19850</c:v>
                </c:pt>
                <c:pt idx="9">
                  <c:v>23841</c:v>
                </c:pt>
                <c:pt idx="10">
                  <c:v>5615</c:v>
                </c:pt>
                <c:pt idx="11">
                  <c:v>9305</c:v>
                </c:pt>
                <c:pt idx="12">
                  <c:v>13519</c:v>
                </c:pt>
              </c:numCache>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cedidos'!$F$6:$F$18</c:f>
              <c:numCache>
                <c:formatCode>_(* #,##0_);_(* \(#,##0\);_(* "-"??_);_(@_)</c:formatCode>
                <c:ptCount val="13"/>
                <c:pt idx="0">
                  <c:v>3608</c:v>
                </c:pt>
                <c:pt idx="1">
                  <c:v>1068</c:v>
                </c:pt>
                <c:pt idx="2">
                  <c:v>1755</c:v>
                </c:pt>
                <c:pt idx="3">
                  <c:v>3099</c:v>
                </c:pt>
                <c:pt idx="4">
                  <c:v>7468</c:v>
                </c:pt>
                <c:pt idx="5">
                  <c:v>8284</c:v>
                </c:pt>
                <c:pt idx="6">
                  <c:v>7993</c:v>
                </c:pt>
                <c:pt idx="7">
                  <c:v>9213</c:v>
                </c:pt>
                <c:pt idx="8">
                  <c:v>8259</c:v>
                </c:pt>
                <c:pt idx="9">
                  <c:v>10417</c:v>
                </c:pt>
                <c:pt idx="10">
                  <c:v>3890</c:v>
                </c:pt>
                <c:pt idx="11">
                  <c:v>5337</c:v>
                </c:pt>
                <c:pt idx="12">
                  <c:v>7394</c:v>
                </c:pt>
              </c:numCache>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cedidos'!$G$6:$G$18</c:f>
              <c:numCache>
                <c:formatCode>_(* #,##0_);_(* \(#,##0\);_(* "-"??_);_(@_)</c:formatCode>
                <c:ptCount val="13"/>
                <c:pt idx="0">
                  <c:v>22</c:v>
                </c:pt>
                <c:pt idx="1">
                  <c:v>23</c:v>
                </c:pt>
                <c:pt idx="2">
                  <c:v>39</c:v>
                </c:pt>
                <c:pt idx="3">
                  <c:v>33</c:v>
                </c:pt>
                <c:pt idx="4">
                  <c:v>107</c:v>
                </c:pt>
                <c:pt idx="5">
                  <c:v>192</c:v>
                </c:pt>
                <c:pt idx="6">
                  <c:v>430</c:v>
                </c:pt>
                <c:pt idx="7">
                  <c:v>257</c:v>
                </c:pt>
                <c:pt idx="8">
                  <c:v>195</c:v>
                </c:pt>
                <c:pt idx="9">
                  <c:v>212</c:v>
                </c:pt>
                <c:pt idx="10">
                  <c:v>84</c:v>
                </c:pt>
                <c:pt idx="11">
                  <c:v>141</c:v>
                </c:pt>
                <c:pt idx="12">
                  <c:v>118</c:v>
                </c:pt>
              </c:numCache>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cedidos'!$H$6:$H$18</c:f>
              <c:numCache>
                <c:formatCode>_(* #,##0_);_(* \(#,##0\);_(* "-"??_);_(@_)</c:formatCode>
                <c:ptCount val="13"/>
                <c:pt idx="0">
                  <c:v>1752</c:v>
                </c:pt>
                <c:pt idx="1">
                  <c:v>1337</c:v>
                </c:pt>
                <c:pt idx="2">
                  <c:v>2221</c:v>
                </c:pt>
                <c:pt idx="3">
                  <c:v>3510</c:v>
                </c:pt>
                <c:pt idx="4">
                  <c:v>5850</c:v>
                </c:pt>
                <c:pt idx="5">
                  <c:v>8960</c:v>
                </c:pt>
                <c:pt idx="6">
                  <c:v>13415</c:v>
                </c:pt>
                <c:pt idx="7">
                  <c:v>17231</c:v>
                </c:pt>
                <c:pt idx="8">
                  <c:v>18879</c:v>
                </c:pt>
                <c:pt idx="9">
                  <c:v>20749</c:v>
                </c:pt>
                <c:pt idx="10">
                  <c:v>4984</c:v>
                </c:pt>
                <c:pt idx="11">
                  <c:v>6784</c:v>
                </c:pt>
                <c:pt idx="12">
                  <c:v>8677</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'III.5.10.Trasp. cedidos'!$A$6:$A$18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6.897348224733093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8456773633875079"/>
          <c:y val="4.7929744864934953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'III.5.10.Trasp. cedidos'!$J$5</c:f>
              <c:strCache>
                <c:ptCount val="1"/>
                <c:pt idx="0">
                  <c:v>FPBC</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cedidos'!$J$6:$J$18</c:f>
              <c:numCache>
                <c:formatCode>0</c:formatCode>
                <c:ptCount val="13"/>
                <c:pt idx="0">
                  <c:v>0</c:v>
                </c:pt>
                <c:pt idx="1">
                  <c:v>0</c:v>
                </c:pt>
                <c:pt idx="2">
                  <c:v>0</c:v>
                </c:pt>
                <c:pt idx="3">
                  <c:v>0</c:v>
                </c:pt>
                <c:pt idx="4">
                  <c:v>7</c:v>
                </c:pt>
                <c:pt idx="5">
                  <c:v>90</c:v>
                </c:pt>
                <c:pt idx="6">
                  <c:v>96</c:v>
                </c:pt>
                <c:pt idx="7">
                  <c:v>104</c:v>
                </c:pt>
                <c:pt idx="8">
                  <c:v>120</c:v>
                </c:pt>
                <c:pt idx="9">
                  <c:v>18</c:v>
                </c:pt>
                <c:pt idx="10">
                  <c:v>15</c:v>
                </c:pt>
                <c:pt idx="11">
                  <c:v>4</c:v>
                </c:pt>
                <c:pt idx="12">
                  <c:v>3</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5">
                <a:lumMod val="50000"/>
              </a:schemeClr>
            </a:solidFill>
          </c:spPr>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cedidos'!$K$6:$K$18</c:f>
              <c:numCache>
                <c:formatCode>0</c:formatCode>
                <c:ptCount val="13"/>
                <c:pt idx="0">
                  <c:v>5</c:v>
                </c:pt>
                <c:pt idx="1">
                  <c:v>23</c:v>
                </c:pt>
                <c:pt idx="2">
                  <c:v>3</c:v>
                </c:pt>
                <c:pt idx="3">
                  <c:v>7</c:v>
                </c:pt>
                <c:pt idx="4">
                  <c:v>5</c:v>
                </c:pt>
                <c:pt idx="5">
                  <c:v>2</c:v>
                </c:pt>
                <c:pt idx="6">
                  <c:v>0</c:v>
                </c:pt>
                <c:pt idx="7">
                  <c:v>4</c:v>
                </c:pt>
                <c:pt idx="8">
                  <c:v>50</c:v>
                </c:pt>
                <c:pt idx="9">
                  <c:v>9</c:v>
                </c:pt>
                <c:pt idx="10">
                  <c:v>5</c:v>
                </c:pt>
                <c:pt idx="11">
                  <c:v>23</c:v>
                </c:pt>
                <c:pt idx="12">
                  <c:v>11</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cedidos'!$L$6:$L$18</c:f>
              <c:numCache>
                <c:formatCode>0</c:formatCode>
                <c:ptCount val="13"/>
                <c:pt idx="0">
                  <c:v>43</c:v>
                </c:pt>
                <c:pt idx="1">
                  <c:v>41</c:v>
                </c:pt>
                <c:pt idx="2">
                  <c:v>16</c:v>
                </c:pt>
                <c:pt idx="3">
                  <c:v>32</c:v>
                </c:pt>
                <c:pt idx="4">
                  <c:v>32</c:v>
                </c:pt>
                <c:pt idx="5">
                  <c:v>37</c:v>
                </c:pt>
                <c:pt idx="6">
                  <c:v>7</c:v>
                </c:pt>
                <c:pt idx="7">
                  <c:v>11</c:v>
                </c:pt>
                <c:pt idx="8">
                  <c:v>5</c:v>
                </c:pt>
                <c:pt idx="9">
                  <c:v>302</c:v>
                </c:pt>
                <c:pt idx="10">
                  <c:v>208</c:v>
                </c:pt>
                <c:pt idx="11">
                  <c:v>314</c:v>
                </c:pt>
                <c:pt idx="12">
                  <c:v>179</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invertIfNegative val="0"/>
          <c:cat>
            <c:strRef>
              <c:f>'III.5.10.Trasp. cedidos'!$A$6:$A$18</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pt idx="12">
                  <c:v>Ago.2022</c:v>
                </c:pt>
              </c:strCache>
            </c:strRef>
          </c:cat>
          <c:val>
            <c:numRef>
              <c:f>'III.5.10.Trasp. cedidos'!$M$6:$M$18</c:f>
              <c:numCache>
                <c:formatCode>0</c:formatCode>
                <c:ptCount val="13"/>
                <c:pt idx="0">
                  <c:v>0</c:v>
                </c:pt>
                <c:pt idx="1">
                  <c:v>0</c:v>
                </c:pt>
                <c:pt idx="2">
                  <c:v>0</c:v>
                </c:pt>
                <c:pt idx="3">
                  <c:v>0</c:v>
                </c:pt>
                <c:pt idx="4">
                  <c:v>0</c:v>
                </c:pt>
                <c:pt idx="5">
                  <c:v>0</c:v>
                </c:pt>
                <c:pt idx="6">
                  <c:v>0</c:v>
                </c:pt>
                <c:pt idx="7">
                  <c:v>267</c:v>
                </c:pt>
                <c:pt idx="8">
                  <c:v>144</c:v>
                </c:pt>
                <c:pt idx="9">
                  <c:v>108</c:v>
                </c:pt>
                <c:pt idx="10">
                  <c:v>38</c:v>
                </c:pt>
                <c:pt idx="11">
                  <c:v>54</c:v>
                </c:pt>
                <c:pt idx="12">
                  <c:v>73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8.9337093929128808E-2"/>
          <c:y val="9.9310556948641424E-2"/>
          <c:w val="0.81509029199245475"/>
          <c:h val="5.2636842402862614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989</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-9235</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-2796</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109</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-4875</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877</c:v>
                </c:pt>
                <c:pt idx="12">
                  <c:v>924</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-3</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f>'III.5.11.Trasp. netos'!$L$6:$L$18</c:f>
              <c:numCache>
                <c:formatCode>#,##0_);[Red]\(#,##0\)</c:formatCode>
                <c:ptCount val="13"/>
                <c:pt idx="0">
                  <c:v>-4</c:v>
                </c:pt>
                <c:pt idx="1">
                  <c:v>-23</c:v>
                </c:pt>
                <c:pt idx="2">
                  <c:v>-2</c:v>
                </c:pt>
                <c:pt idx="3">
                  <c:v>-7</c:v>
                </c:pt>
                <c:pt idx="4">
                  <c:v>-5</c:v>
                </c:pt>
                <c:pt idx="5">
                  <c:v>9</c:v>
                </c:pt>
                <c:pt idx="6">
                  <c:v>0</c:v>
                </c:pt>
                <c:pt idx="7">
                  <c:v>-4</c:v>
                </c:pt>
                <c:pt idx="8">
                  <c:v>-50</c:v>
                </c:pt>
                <c:pt idx="9">
                  <c:v>-9</c:v>
                </c:pt>
                <c:pt idx="10">
                  <c:v>-5</c:v>
                </c:pt>
                <c:pt idx="11">
                  <c:v>-23</c:v>
                </c:pt>
                <c:pt idx="12">
                  <c:v>-11</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Ene-Ago.2022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7.5887614295991945E-2"/>
          <c:y val="6.8045620470700022E-2"/>
          <c:w val="0.90011734368487994"/>
          <c:h val="6.6912060819117616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3679227811812469E-2"/>
          <c:y val="0.17169936511585865"/>
          <c:w val="0.88473091225029321"/>
          <c:h val="0.65917287702378391"/>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3">
                    <a:shade val="65000"/>
                    <a:shade val="51000"/>
                    <a:satMod val="130000"/>
                  </a:schemeClr>
                </a:gs>
                <a:gs pos="80000">
                  <a:schemeClr val="accent3">
                    <a:shade val="65000"/>
                    <a:shade val="93000"/>
                    <a:satMod val="130000"/>
                  </a:schemeClr>
                </a:gs>
                <a:gs pos="100000">
                  <a:schemeClr val="accent3">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Ago.2022</c:v>
                </c:pt>
              </c:strCache>
            </c:strRef>
          </c:cat>
          <c:val>
            <c:numRef>
              <c:f>'III.6.3.Afil. SRL'!$B$5:$B$19</c:f>
              <c:numCache>
                <c:formatCode>#,##0_);[Red]\(#,##0\)</c:formatCode>
                <c:ptCount val="15"/>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pt idx="14">
                  <c:v>2158710.5593860699</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24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Ago.2022</c:v>
                </c:pt>
              </c:strCache>
            </c:strRef>
          </c:cat>
          <c:val>
            <c:numRef>
              <c:f>'III.6.3.Afil. SRL'!$C$5:$C$19</c:f>
              <c:numCache>
                <c:formatCode>#,##0_);[Red]\(#,##0\)</c:formatCode>
                <c:ptCount val="15"/>
                <c:pt idx="0">
                  <c:v>1188229</c:v>
                </c:pt>
                <c:pt idx="1">
                  <c:v>1227725</c:v>
                </c:pt>
                <c:pt idx="2">
                  <c:v>1299087</c:v>
                </c:pt>
                <c:pt idx="3">
                  <c:v>1367790</c:v>
                </c:pt>
                <c:pt idx="4">
                  <c:v>1430273</c:v>
                </c:pt>
                <c:pt idx="5">
                  <c:v>1530322</c:v>
                </c:pt>
                <c:pt idx="6">
                  <c:v>1370163</c:v>
                </c:pt>
                <c:pt idx="7">
                  <c:v>1457776</c:v>
                </c:pt>
                <c:pt idx="8">
                  <c:v>1888238</c:v>
                </c:pt>
                <c:pt idx="9">
                  <c:v>2038807</c:v>
                </c:pt>
                <c:pt idx="10">
                  <c:v>2173990</c:v>
                </c:pt>
                <c:pt idx="11">
                  <c:v>2255713</c:v>
                </c:pt>
                <c:pt idx="12">
                  <c:v>2117050</c:v>
                </c:pt>
                <c:pt idx="13">
                  <c:v>2311186</c:v>
                </c:pt>
                <c:pt idx="14">
                  <c:v>2359209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SRL'!$E$4</c:f>
              <c:strCache>
                <c:ptCount val="1"/>
                <c:pt idx="0">
                  <c:v>%  Afil./Ocup.</c:v>
                </c:pt>
              </c:strCache>
            </c:strRef>
          </c:tx>
          <c:spPr>
            <a:ln w="66675" cap="rnd" cmpd="sng" algn="ctr">
              <a:solidFill>
                <a:schemeClr val="accent3">
                  <a:tint val="65000"/>
                  <a:shade val="95000"/>
                  <a:satMod val="105000"/>
                </a:schemeClr>
              </a:solidFill>
              <a:prstDash val="solid"/>
              <a:round/>
            </a:ln>
            <a:effectLst/>
          </c:spPr>
          <c:marker>
            <c:symbol val="circle"/>
            <c:size val="5"/>
            <c:spPr>
              <a:gradFill rotWithShape="1">
                <a:gsLst>
                  <a:gs pos="0">
                    <a:schemeClr val="accent3">
                      <a:tint val="65000"/>
                      <a:shade val="51000"/>
                      <a:satMod val="130000"/>
                    </a:schemeClr>
                  </a:gs>
                  <a:gs pos="80000">
                    <a:schemeClr val="accent3">
                      <a:tint val="65000"/>
                      <a:shade val="93000"/>
                      <a:satMod val="130000"/>
                    </a:schemeClr>
                  </a:gs>
                  <a:gs pos="100000">
                    <a:schemeClr val="accent3">
                      <a:tint val="65000"/>
                      <a:shade val="94000"/>
                      <a:satMod val="135000"/>
                    </a:schemeClr>
                  </a:gs>
                </a:gsLst>
                <a:lin ang="16200000" scaled="0"/>
              </a:gradFill>
              <a:ln w="9525" cap="flat" cmpd="sng" algn="ctr">
                <a:solidFill>
                  <a:schemeClr val="accent3">
                    <a:tint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SRL'!$A$5:$A$19</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Ago.2022</c:v>
                </c:pt>
              </c:strCache>
            </c:strRef>
          </c:cat>
          <c:val>
            <c:numRef>
              <c:f>'III.6.3.Afil. SRL'!$E$5:$E$19</c:f>
              <c:numCache>
                <c:formatCode>0%</c:formatCode>
                <c:ptCount val="15"/>
                <c:pt idx="0">
                  <c:v>0.75874415007978691</c:v>
                </c:pt>
                <c:pt idx="1">
                  <c:v>0.78650206214758034</c:v>
                </c:pt>
                <c:pt idx="2">
                  <c:v>0.79643424891593495</c:v>
                </c:pt>
                <c:pt idx="3">
                  <c:v>0.81115942441537736</c:v>
                </c:pt>
                <c:pt idx="4">
                  <c:v>0.83338169520599825</c:v>
                </c:pt>
                <c:pt idx="5">
                  <c:v>0.864685916665207</c:v>
                </c:pt>
                <c:pt idx="6">
                  <c:v>0.73911668724921675</c:v>
                </c:pt>
                <c:pt idx="7">
                  <c:v>0.75165925260028488</c:v>
                </c:pt>
                <c:pt idx="8">
                  <c:v>0.93802398466233272</c:v>
                </c:pt>
                <c:pt idx="9">
                  <c:v>0.99410035310205069</c:v>
                </c:pt>
                <c:pt idx="10">
                  <c:v>0.98704755193828153</c:v>
                </c:pt>
                <c:pt idx="11">
                  <c:v>0.98097381866983724</c:v>
                </c:pt>
                <c:pt idx="12">
                  <c:v>1.0347890096956023</c:v>
                </c:pt>
                <c:pt idx="13">
                  <c:v>1.138115528880743</c:v>
                </c:pt>
                <c:pt idx="14">
                  <c:v>1.0928787973645486</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27936204570056444"/>
          <c:y val="9.5064912347181951E-2"/>
          <c:w val="0.48510871512375719"/>
          <c:h val="3.822582812178902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2659623517095E-2"/>
          <c:y val="0.15000947469664519"/>
          <c:w val="0.8889742442471158"/>
          <c:h val="0.76035837632462344"/>
        </c:manualLayout>
      </c:layout>
      <c:barChart>
        <c:barDir val="bar"/>
        <c:grouping val="stacked"/>
        <c:varyColors val="0"/>
        <c:ser>
          <c:idx val="0"/>
          <c:order val="0"/>
          <c:tx>
            <c:strRef>
              <c:f>'III.6.4.Afil. SRL x sexoy edad'!$E$32</c:f>
              <c:strCache>
                <c:ptCount val="1"/>
                <c:pt idx="0">
                  <c:v>Hombres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53455001626495"/>
                  <c:y val="1.9106174746053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7119593005983219"/>
                  <c:y val="1.6139935723577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441177961477192"/>
                  <c:y val="1.5970949985327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24381</c:v>
                </c:pt>
                <c:pt idx="1">
                  <c:v>157452</c:v>
                </c:pt>
                <c:pt idx="2">
                  <c:v>194672</c:v>
                </c:pt>
                <c:pt idx="3">
                  <c:v>189173</c:v>
                </c:pt>
                <c:pt idx="4">
                  <c:v>158210</c:v>
                </c:pt>
                <c:pt idx="5">
                  <c:v>145056</c:v>
                </c:pt>
                <c:pt idx="6">
                  <c:v>117094</c:v>
                </c:pt>
                <c:pt idx="7">
                  <c:v>98006</c:v>
                </c:pt>
                <c:pt idx="8">
                  <c:v>78516</c:v>
                </c:pt>
                <c:pt idx="9">
                  <c:v>49848</c:v>
                </c:pt>
                <c:pt idx="10">
                  <c:v>31335</c:v>
                </c:pt>
                <c:pt idx="11">
                  <c:v>17151</c:v>
                </c:pt>
                <c:pt idx="12">
                  <c:v>8262</c:v>
                </c:pt>
                <c:pt idx="13">
                  <c:v>4064</c:v>
                </c:pt>
                <c:pt idx="14">
                  <c:v>2474</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rot="0" spcFirstLastPara="1" vertOverflow="ellipsis" vert="horz" wrap="square" anchor="ctr" anchorCtr="0"/>
              <a:lstStyle/>
              <a:p>
                <a:pPr algn="r">
                  <a:defRPr sz="20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General</c:formatCode>
                <c:ptCount val="15"/>
                <c:pt idx="0">
                  <c:v>-17640</c:v>
                </c:pt>
                <c:pt idx="1">
                  <c:v>-131917</c:v>
                </c:pt>
                <c:pt idx="2">
                  <c:v>-172542</c:v>
                </c:pt>
                <c:pt idx="3">
                  <c:v>-167985</c:v>
                </c:pt>
                <c:pt idx="4">
                  <c:v>-141076</c:v>
                </c:pt>
                <c:pt idx="5">
                  <c:v>-126747</c:v>
                </c:pt>
                <c:pt idx="6">
                  <c:v>-99035</c:v>
                </c:pt>
                <c:pt idx="7">
                  <c:v>-80230</c:v>
                </c:pt>
                <c:pt idx="8">
                  <c:v>-63455</c:v>
                </c:pt>
                <c:pt idx="9">
                  <c:v>-38459</c:v>
                </c:pt>
                <c:pt idx="10">
                  <c:v>-22046</c:v>
                </c:pt>
                <c:pt idx="11">
                  <c:v>-11540</c:v>
                </c:pt>
                <c:pt idx="12">
                  <c:v>-5847</c:v>
                </c:pt>
                <c:pt idx="13">
                  <c:v>-2939</c:v>
                </c:pt>
                <c:pt idx="14">
                  <c:v>-2055</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n-US"/>
          </a:p>
        </c:txPr>
        <c:crossAx val="408899024"/>
        <c:crosses val="autoZero"/>
        <c:crossBetween val="between"/>
      </c:valAx>
      <c:spPr>
        <a:solidFill>
          <a:schemeClr val="bg1"/>
        </a:solidFill>
        <a:ln>
          <a:noFill/>
        </a:ln>
        <a:effectLst/>
      </c:spPr>
    </c:plotArea>
    <c:legend>
      <c:legendPos val="t"/>
      <c:layout>
        <c:manualLayout>
          <c:xMode val="edge"/>
          <c:yMode val="edge"/>
          <c:x val="0.26004674740664402"/>
          <c:y val="4.8642197969923327E-2"/>
          <c:w val="0.39356950640693122"/>
          <c:h val="3.719421308525749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Accidentabilidad'!$A$5:$A$19</c:f>
              <c:strCache>
                <c:ptCount val="15"/>
                <c:pt idx="0">
                  <c:v>Dic. 2008</c:v>
                </c:pt>
                <c:pt idx="1">
                  <c:v>Dic. 2009</c:v>
                </c:pt>
                <c:pt idx="2">
                  <c:v>Dic. 2010</c:v>
                </c:pt>
                <c:pt idx="3">
                  <c:v>Dic. 2011</c:v>
                </c:pt>
                <c:pt idx="4">
                  <c:v>Dic. 2012</c:v>
                </c:pt>
                <c:pt idx="5">
                  <c:v>Dic. 2013</c:v>
                </c:pt>
                <c:pt idx="6">
                  <c:v>Dic. 2014</c:v>
                </c:pt>
                <c:pt idx="7">
                  <c:v>Dic. 2015</c:v>
                </c:pt>
                <c:pt idx="8">
                  <c:v>Dic. 2016</c:v>
                </c:pt>
                <c:pt idx="9">
                  <c:v>Dic. 2017</c:v>
                </c:pt>
                <c:pt idx="10">
                  <c:v>Dic. 2018</c:v>
                </c:pt>
                <c:pt idx="11">
                  <c:v>Dic. 2019</c:v>
                </c:pt>
                <c:pt idx="12">
                  <c:v>Dic. 2020</c:v>
                </c:pt>
                <c:pt idx="13">
                  <c:v>Dic.2021</c:v>
                </c:pt>
                <c:pt idx="14">
                  <c:v>Ago.2022</c:v>
                </c:pt>
              </c:strCache>
            </c:strRef>
          </c:cat>
          <c:val>
            <c:numRef>
              <c:f>'III.6.6.ID. Accidentabilidad'!$D$5:$D$19</c:f>
              <c:numCache>
                <c:formatCode>_(* #,##0.0_);_(* \(#,##0.0\);_(* "-"??_);_(@_)</c:formatCode>
                <c:ptCount val="15"/>
                <c:pt idx="0">
                  <c:v>1105.7208994042787</c:v>
                </c:pt>
                <c:pt idx="1">
                  <c:v>1353.6399297504852</c:v>
                </c:pt>
                <c:pt idx="2">
                  <c:v>1474.9933035506815</c:v>
                </c:pt>
                <c:pt idx="3">
                  <c:v>1652.0810943200345</c:v>
                </c:pt>
                <c:pt idx="4">
                  <c:v>1865.9374818653503</c:v>
                </c:pt>
                <c:pt idx="5">
                  <c:v>1871.174824644748</c:v>
                </c:pt>
                <c:pt idx="6">
                  <c:v>1879.3581887618836</c:v>
                </c:pt>
                <c:pt idx="7">
                  <c:v>1963.6160681300721</c:v>
                </c:pt>
                <c:pt idx="8">
                  <c:v>2057.7914436633519</c:v>
                </c:pt>
                <c:pt idx="9">
                  <c:v>2023.5358153499792</c:v>
                </c:pt>
                <c:pt idx="10">
                  <c:v>2064.4553188668606</c:v>
                </c:pt>
                <c:pt idx="11">
                  <c:v>2137.6567805622331</c:v>
                </c:pt>
                <c:pt idx="12">
                  <c:v>1896.2707541153964</c:v>
                </c:pt>
                <c:pt idx="13">
                  <c:v>2017.3950901407841</c:v>
                </c:pt>
                <c:pt idx="14">
                  <c:v>1435.3115811274033</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3.2030610369429724E-2"/>
          <c:y val="0.17660553525482459"/>
          <c:w val="0.94806875692103521"/>
          <c:h val="0.6618120177668789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Ene-Ago.2022</c:v>
                </c:pt>
              </c:strCache>
            </c:strRef>
          </c:cat>
          <c:val>
            <c:numRef>
              <c:extLst>
                <c:ext xmlns:c15="http://schemas.microsoft.com/office/drawing/2012/chart" uri="{02D57815-91ED-43cb-92C2-25804820EDAC}">
                  <c15:fullRef>
                    <c15:sqref>'IV.1.3. Ingr y egr SDSS'!$G$6:$G$19</c15:sqref>
                  </c15:fullRef>
                </c:ext>
              </c:extLst>
              <c:f>'IV.1.3. Ingr y egr SDSS'!$G$10:$G$19</c:f>
              <c:numCache>
                <c:formatCode>#,##0.00_);[Red]\(#,##0.00\)</c:formatCode>
                <c:ptCount val="10"/>
                <c:pt idx="0">
                  <c:v>60742865824.650002</c:v>
                </c:pt>
                <c:pt idx="1">
                  <c:v>67694940459.490005</c:v>
                </c:pt>
                <c:pt idx="2">
                  <c:v>77611284130.220001</c:v>
                </c:pt>
                <c:pt idx="3">
                  <c:v>86884766331.37999</c:v>
                </c:pt>
                <c:pt idx="4">
                  <c:v>98602561905.37999</c:v>
                </c:pt>
                <c:pt idx="5">
                  <c:v>109761671437.35001</c:v>
                </c:pt>
                <c:pt idx="6">
                  <c:v>123691157117.06</c:v>
                </c:pt>
                <c:pt idx="7">
                  <c:v>134631839843.52</c:v>
                </c:pt>
                <c:pt idx="8">
                  <c:v>133906001839.78001</c:v>
                </c:pt>
                <c:pt idx="9">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Ene-Ago.2022</c:v>
                </c:pt>
              </c:strCache>
            </c:strRef>
          </c:cat>
          <c:val>
            <c:numRef>
              <c:extLst>
                <c:ext xmlns:c15="http://schemas.microsoft.com/office/drawing/2012/chart" uri="{02D57815-91ED-43cb-92C2-25804820EDAC}">
                  <c15:fullRef>
                    <c15:sqref>'IV.1.3. Ingr y egr SDSS'!$K$6:$K$20</c15:sqref>
                  </c15:fullRef>
                </c:ext>
              </c:extLst>
              <c:f>'IV.1.3. Ingr y egr SDSS'!$K$10:$K$20</c:f>
              <c:numCache>
                <c:formatCode>#,##0.00_);[Red]\(#,##0.00\)</c:formatCode>
                <c:ptCount val="11"/>
                <c:pt idx="0">
                  <c:v>61089518822.399994</c:v>
                </c:pt>
                <c:pt idx="1">
                  <c:v>67697663532.259995</c:v>
                </c:pt>
                <c:pt idx="2">
                  <c:v>77919978415.960007</c:v>
                </c:pt>
                <c:pt idx="3">
                  <c:v>85765652637.12001</c:v>
                </c:pt>
                <c:pt idx="4">
                  <c:v>97587315108.51001</c:v>
                </c:pt>
                <c:pt idx="5">
                  <c:v>108387838045.39999</c:v>
                </c:pt>
                <c:pt idx="6">
                  <c:v>123371232676.84001</c:v>
                </c:pt>
                <c:pt idx="7">
                  <c:v>133999996223.83</c:v>
                </c:pt>
                <c:pt idx="8">
                  <c:v>140667569950.54999</c:v>
                </c:pt>
                <c:pt idx="9">
                  <c:v>157469199706.80499</c:v>
                </c:pt>
                <c:pt idx="10">
                  <c:v>122374966243.42001</c:v>
                </c:pt>
              </c:numCache>
            </c:numRef>
          </c:val>
          <c:extLst>
            <c:ext xmlns:c16="http://schemas.microsoft.com/office/drawing/2014/chart" uri="{C3380CC4-5D6E-409C-BE32-E72D297353CC}">
              <c16:uniqueId val="{00000001-035C-4E02-8C81-955B2A4F6364}"/>
            </c:ext>
          </c:extLst>
        </c:ser>
        <c:ser>
          <c:idx val="2"/>
          <c:order val="2"/>
          <c:tx>
            <c:strRef>
              <c:f>'IV.1.3. Ingr y egr SDSS'!$M$4:$M$5</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SDSS'!$A$6:$A$20</c15:sqref>
                  </c15:fullRef>
                </c:ext>
              </c:extLst>
              <c:f>'IV.1.3. Ingr y egr SDSS'!$A$10:$A$20</c:f>
              <c:strCache>
                <c:ptCount val="11"/>
                <c:pt idx="0">
                  <c:v>2012</c:v>
                </c:pt>
                <c:pt idx="1">
                  <c:v>2013</c:v>
                </c:pt>
                <c:pt idx="2">
                  <c:v>2014</c:v>
                </c:pt>
                <c:pt idx="3">
                  <c:v>2015</c:v>
                </c:pt>
                <c:pt idx="4">
                  <c:v>2016</c:v>
                </c:pt>
                <c:pt idx="5">
                  <c:v>2017</c:v>
                </c:pt>
                <c:pt idx="6">
                  <c:v>2018</c:v>
                </c:pt>
                <c:pt idx="7">
                  <c:v>2019</c:v>
                </c:pt>
                <c:pt idx="8">
                  <c:v>2020</c:v>
                </c:pt>
                <c:pt idx="9">
                  <c:v>2021</c:v>
                </c:pt>
                <c:pt idx="10">
                  <c:v>Ene-Ago.2022</c:v>
                </c:pt>
              </c:strCache>
            </c:strRef>
          </c:cat>
          <c:val>
            <c:numRef>
              <c:extLst>
                <c:ext xmlns:c15="http://schemas.microsoft.com/office/drawing/2012/chart" uri="{02D57815-91ED-43cb-92C2-25804820EDAC}">
                  <c15:fullRef>
                    <c15:sqref>'IV.1.3. Ingr y egr SDSS'!$M$6:$M$19</c15:sqref>
                  </c15:fullRef>
                </c:ext>
              </c:extLst>
              <c:f>'IV.1.3. Ingr y egr SDSS'!$M$10:$M$19</c:f>
              <c:numCache>
                <c:formatCode>#,##0.00_);[Red]\(#,##0.00\)</c:formatCode>
                <c:ptCount val="10"/>
                <c:pt idx="0">
                  <c:v>-346652997.74999237</c:v>
                </c:pt>
                <c:pt idx="1">
                  <c:v>-2723072.7699890137</c:v>
                </c:pt>
                <c:pt idx="2">
                  <c:v>-308694285.74000549</c:v>
                </c:pt>
                <c:pt idx="3">
                  <c:v>1119113694.2599792</c:v>
                </c:pt>
                <c:pt idx="4">
                  <c:v>1015246796.8699799</c:v>
                </c:pt>
                <c:pt idx="5">
                  <c:v>1373833391.9500122</c:v>
                </c:pt>
                <c:pt idx="6">
                  <c:v>319924440.21998596</c:v>
                </c:pt>
                <c:pt idx="7">
                  <c:v>631843619.69000244</c:v>
                </c:pt>
                <c:pt idx="8">
                  <c:v>-6761568110.7699738</c:v>
                </c:pt>
                <c:pt idx="9">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7069924287543187E-2"/>
          <c:y val="0.16525986565317455"/>
          <c:w val="0.88714717673094046"/>
          <c:h val="0.6169101126033403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'IV.1.4. Recaudo x sector'!$B$5:$B$20</c:f>
              <c:numCache>
                <c:formatCode>_(* #,##0.00_);_(* \(#,##0.00\);_(* "-"??_);_(@_)</c:formatCode>
                <c:ptCount val="15"/>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45225769297.220001</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'IV.1.4. Recaudo x sector'!$C$5:$C$20</c:f>
              <c:numCache>
                <c:formatCode>_(* #,##0.00_);_(* \(#,##0.00\);_(* "-"??_);_(@_)</c:formatCode>
                <c:ptCount val="15"/>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64890780991.569992</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f>'IV.1.4. Recaudo x sector'!$A$5:$A$20</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'IV.1.4. Recaudo x sector'!$D$5:$D$20</c:f>
              <c:numCache>
                <c:formatCode>_(* #,##0.00_);_(* \(#,##0.00\);_(*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5577996</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6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12526042877286375"/>
          <c:y val="5.7550034302716963E-2"/>
          <c:w val="0.70287255740146493"/>
          <c:h val="8.8888901331779707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8115197532275293E-3"/>
          <c:y val="0.17616768339319697"/>
          <c:w val="0.97300062072601468"/>
          <c:h val="0.63327332750218124"/>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12889344249.707699</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18493872582.597446</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32336425047.512299</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invertIfNegative val="0"/>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46396908408.972542</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110116550288.78998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6.1464468405091038E-2"/>
          <c:y val="4.149955377146923E-2"/>
          <c:w val="0.82289735069919512"/>
          <c:h val="4.3659279614929138E-2"/>
        </c:manualLayout>
      </c:layout>
      <c:overlay val="0"/>
      <c:txPr>
        <a:bodyPr/>
        <a:lstStyle/>
        <a:p>
          <a:pPr>
            <a:defRPr sz="1600">
              <a:solidFill>
                <a:sysClr val="windowText" lastClr="000000"/>
              </a:solidFill>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819889259.25999987</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11240354666.639999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32336425047.512299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44396668973.4123</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A'!$K$4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A'!$A$5:$A$10</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A'!$K$5:$K$10</c:f>
              <c:numCache>
                <c:formatCode>_(* #,##0.00_);_(* \(#,##0.00\);_(* "-"??_);_(@_)</c:formatCode>
                <c:ptCount val="6"/>
                <c:pt idx="0">
                  <c:v>489044108030.68005</c:v>
                </c:pt>
                <c:pt idx="1">
                  <c:v>6719184468.4099998</c:v>
                </c:pt>
                <c:pt idx="2">
                  <c:v>24078411864.219997</c:v>
                </c:pt>
                <c:pt idx="3">
                  <c:v>3579808114.6799998</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8107940850310105"/>
                <c:y val="0.13703547911176006"/>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ARS'!$C$4</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178130632023.56998</c:v>
                </c:pt>
                <c:pt idx="1">
                  <c:v>116251905924.5</c:v>
                </c:pt>
                <c:pt idx="2">
                  <c:v>79814101428.259995</c:v>
                </c:pt>
                <c:pt idx="3">
                  <c:v>54584527720.93</c:v>
                </c:pt>
                <c:pt idx="4">
                  <c:v>20854396441.590004</c:v>
                </c:pt>
                <c:pt idx="5">
                  <c:v>20408975739.339996</c:v>
                </c:pt>
                <c:pt idx="6">
                  <c:v>15490633522.299999</c:v>
                </c:pt>
                <c:pt idx="7">
                  <c:v>9976004797.5200024</c:v>
                </c:pt>
                <c:pt idx="8">
                  <c:v>8956481560.7600021</c:v>
                </c:pt>
                <c:pt idx="9">
                  <c:v>7464087435.54</c:v>
                </c:pt>
                <c:pt idx="10">
                  <c:v>6356516651.7000008</c:v>
                </c:pt>
                <c:pt idx="11">
                  <c:v>5580334510.3499994</c:v>
                </c:pt>
                <c:pt idx="12">
                  <c:v>5333988870.8200006</c:v>
                </c:pt>
                <c:pt idx="13">
                  <c:v>4471853206.3800001</c:v>
                </c:pt>
                <c:pt idx="14">
                  <c:v>4545972468.460001</c:v>
                </c:pt>
                <c:pt idx="15">
                  <c:v>4015951482.7000003</c:v>
                </c:pt>
                <c:pt idx="16">
                  <c:v>3119370268.7700005</c:v>
                </c:pt>
                <c:pt idx="17">
                  <c:v>3335600328.73</c:v>
                </c:pt>
                <c:pt idx="18">
                  <c:v>2163231786.7200003</c:v>
                </c:pt>
                <c:pt idx="19">
                  <c:v>1604309375.4899991</c:v>
                </c:pt>
                <c:pt idx="20">
                  <c:v>1230670447.79</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8694054623238935E-2"/>
          <c:y val="0.12424943541341396"/>
          <c:w val="0.91564265491908736"/>
          <c:h val="0.70287955444036154"/>
        </c:manualLayout>
      </c:layout>
      <c:barChart>
        <c:barDir val="col"/>
        <c:grouping val="clustered"/>
        <c:varyColors val="0"/>
        <c:ser>
          <c:idx val="0"/>
          <c:order val="0"/>
          <c:tx>
            <c:strRef>
              <c:f>'IV.2.5.Afiliacion x ARS (2)'!$C$4</c:f>
              <c:strCache>
                <c:ptCount val="1"/>
                <c:pt idx="0">
                  <c:v>Cantidad de afiliados</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'IV.2.5.Afiliacion x ARS (2)'!$B$5:$B$21</c:f>
              <c:strCache>
                <c:ptCount val="17"/>
                <c:pt idx="0">
                  <c:v>PRIMERA ARS (Ant._Humano)</c:v>
                </c:pt>
                <c:pt idx="1">
                  <c:v>SENASA_RC</c:v>
                </c:pt>
                <c:pt idx="2">
                  <c:v>MAPFRE SALUD ARS, S.A.</c:v>
                </c:pt>
                <c:pt idx="3">
                  <c:v>ARS UNIVERSAL, S.A.</c:v>
                </c:pt>
                <c:pt idx="4">
                  <c:v>ARS FUTURO</c:v>
                </c:pt>
                <c:pt idx="5">
                  <c:v>ARS SEMMA</c:v>
                </c:pt>
                <c:pt idx="6">
                  <c:v>LA MONUMENTAL DE SEGUROS</c:v>
                </c:pt>
                <c:pt idx="7">
                  <c:v>ARS-SIMAG</c:v>
                </c:pt>
                <c:pt idx="8">
                  <c:v>ARS DR. YUNEN</c:v>
                </c:pt>
                <c:pt idx="9">
                  <c:v>ARS RENACER</c:v>
                </c:pt>
                <c:pt idx="10">
                  <c:v>ARS APS</c:v>
                </c:pt>
                <c:pt idx="11">
                  <c:v>GRUPO MEDICO ASOCIADO</c:v>
                </c:pt>
                <c:pt idx="12">
                  <c:v>ARS  CMD</c:v>
                </c:pt>
                <c:pt idx="13">
                  <c:v>ARS RESERVAS</c:v>
                </c:pt>
                <c:pt idx="14">
                  <c:v>ARS META-SALUD SINATRAE</c:v>
                </c:pt>
                <c:pt idx="15">
                  <c:v>ADM. SERVICIOS MEDICOS AMOR Y PAZ</c:v>
                </c:pt>
                <c:pt idx="16">
                  <c:v>PLAN SALUD DEL BANCO CENTRAL</c:v>
                </c:pt>
              </c:strCache>
            </c:strRef>
          </c:cat>
          <c:val>
            <c:numRef>
              <c:f>'IV.2.5.Afiliacion x ARS (2)'!$C$5:$C$21</c:f>
              <c:numCache>
                <c:formatCode>_(* #,##0_);_(* \(#,##0\);_(* "-"??_);_(@_)</c:formatCode>
                <c:ptCount val="17"/>
                <c:pt idx="0">
                  <c:v>1275405</c:v>
                </c:pt>
                <c:pt idx="1">
                  <c:v>1260845</c:v>
                </c:pt>
                <c:pt idx="2">
                  <c:v>570296</c:v>
                </c:pt>
                <c:pt idx="3">
                  <c:v>311806</c:v>
                </c:pt>
                <c:pt idx="4">
                  <c:v>207716</c:v>
                </c:pt>
                <c:pt idx="5">
                  <c:v>147632</c:v>
                </c:pt>
                <c:pt idx="6">
                  <c:v>83005</c:v>
                </c:pt>
                <c:pt idx="7">
                  <c:v>80455</c:v>
                </c:pt>
                <c:pt idx="8">
                  <c:v>74134</c:v>
                </c:pt>
                <c:pt idx="9">
                  <c:v>68860</c:v>
                </c:pt>
                <c:pt idx="10">
                  <c:v>38335</c:v>
                </c:pt>
                <c:pt idx="11">
                  <c:v>36097</c:v>
                </c:pt>
                <c:pt idx="12">
                  <c:v>34619</c:v>
                </c:pt>
                <c:pt idx="13">
                  <c:v>33960</c:v>
                </c:pt>
                <c:pt idx="14">
                  <c:v>32797</c:v>
                </c:pt>
                <c:pt idx="15">
                  <c:v>26836</c:v>
                </c:pt>
                <c:pt idx="16">
                  <c:v>7544</c:v>
                </c:pt>
              </c:numCache>
            </c:numRef>
          </c:val>
          <c:extLst>
            <c:ext xmlns:c16="http://schemas.microsoft.com/office/drawing/2014/chart" uri="{C3380CC4-5D6E-409C-BE32-E72D297353CC}">
              <c16:uniqueId val="{00000000-4A45-4989-BE7C-D41234BE9144}"/>
            </c:ext>
          </c:extLst>
        </c:ser>
        <c:dLbls>
          <c:showLegendKey val="0"/>
          <c:showVal val="0"/>
          <c:showCatName val="0"/>
          <c:showSerName val="0"/>
          <c:showPercent val="0"/>
          <c:showBubbleSize val="0"/>
        </c:dLbls>
        <c:gapWidth val="38"/>
        <c:overlap val="-70"/>
        <c:axId val="1297578560"/>
        <c:axId val="1297600192"/>
      </c:barChart>
      <c:catAx>
        <c:axId val="12975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1297600192"/>
        <c:crosses val="autoZero"/>
        <c:auto val="1"/>
        <c:lblAlgn val="ctr"/>
        <c:lblOffset val="100"/>
        <c:noMultiLvlLbl val="0"/>
      </c:catAx>
      <c:valAx>
        <c:axId val="12976001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7578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42625420210518"/>
          <c:y val="0.22509267872402808"/>
          <c:w val="0.71420231788943855"/>
          <c:h val="0.63984045621942809"/>
        </c:manualLayout>
      </c:layout>
      <c:pie3DChart>
        <c:varyColors val="1"/>
        <c:ser>
          <c:idx val="0"/>
          <c:order val="0"/>
          <c:tx>
            <c:strRef>
              <c:f>'IV.2.7.INV_SFS x Entidad'!$B$4</c:f>
              <c:strCache>
                <c:ptCount val="1"/>
                <c:pt idx="0">
                  <c:v> Total Invertido</c:v>
                </c:pt>
              </c:strCache>
            </c:strRef>
          </c:tx>
          <c:dPt>
            <c:idx val="0"/>
            <c:bubble3D val="0"/>
            <c:explosion val="1"/>
            <c:spPr>
              <a:solidFill>
                <a:schemeClr val="accent5">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5">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4"/>
            <c:spPr>
              <a:solidFill>
                <a:schemeClr val="accent5">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5">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5">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5">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29636479831E-2"/>
                  <c:y val="-5.503840245072749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0AFC5D00-37DF-4BF8-87C0-3A894CAAFC63}"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98B5F47F-18CB-4ADF-A9E9-11CD0AC8CCED}"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D552289A-833A-4884-B3D1-9B0C74CA9852}"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2AAFB0E6-FC0F-4D00-A4E6-C98F54C0354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7FAD5874-CBE0-4907-ADD7-F02F2C884360}"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394B2F8D-CC6C-4318-AD72-9326F32903AB}"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4.0369214823895898E-3"/>
                  <c:y val="-1.14430135211345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FD564F8-93CE-4948-BCF2-C2362FF7C80E}"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DCD430CD-1E7A-4233-9798-9A7A378BF574}"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5F743152-EDE7-4DFF-9955-A1A56544B800}"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8.9247541581142075E-3"/>
                  <c:y val="3.490489808389702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78281DE4-C101-4AAC-ADD2-422AD952B7A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r>
                      <a:rPr lang="en-US" sz="1600">
                        <a:solidFill>
                          <a:schemeClr val="accent5">
                            <a:lumMod val="50000"/>
                          </a:schemeClr>
                        </a:solidFill>
                      </a:rPr>
                      <a:t> </a:t>
                    </a:r>
                    <a:fld id="{F31B1E5F-8E97-4D6F-8F91-D1E6108AF116}"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A530545-E373-4438-944F-E8B7181694E9}"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FB779FB1-63E4-47AE-A554-245ABCCA074F}" type="CATEGORYNAME">
                      <a:rPr lang="en-US" sz="1600">
                        <a:solidFill>
                          <a:schemeClr val="accent5">
                            <a:lumMod val="50000"/>
                          </a:schemeClr>
                        </a:solidFill>
                      </a:rPr>
                      <a:pPr>
                        <a:defRPr sz="1600">
                          <a:solidFill>
                            <a:schemeClr val="accent5">
                              <a:lumMod val="50000"/>
                            </a:schemeClr>
                          </a:solidFill>
                        </a:defRPr>
                      </a:pPr>
                      <a:t>[NOMBRE DE CATEGORÍA]</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E8000586-6D4A-4D00-99F1-E3911ED174BA}"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fld id="{013B44E2-3BE3-4E23-9B15-AE8DF58D614D}"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8D3F30BE-07D2-4B45-B2EC-B59E829A102F}"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p>
                  <a:p>
                    <a:pPr>
                      <a:defRPr sz="1600">
                        <a:solidFill>
                          <a:schemeClr val="accent5">
                            <a:lumMod val="50000"/>
                          </a:schemeClr>
                        </a:solidFill>
                      </a:defRPr>
                    </a:pPr>
                    <a:fld id="{282EB535-F9E4-4D16-A1C1-A497DCAC471F}" type="VALUE">
                      <a:rPr lang="en-US" sz="1600">
                        <a:solidFill>
                          <a:schemeClr val="accent5">
                            <a:lumMod val="50000"/>
                          </a:schemeClr>
                        </a:solidFill>
                      </a:rPr>
                      <a:pPr>
                        <a:defRPr sz="1600">
                          <a:solidFill>
                            <a:schemeClr val="accent5">
                              <a:lumMod val="50000"/>
                            </a:schemeClr>
                          </a:solidFill>
                        </a:defRPr>
                      </a:pPr>
                      <a:t>[VALOR]</a:t>
                    </a:fld>
                    <a:endParaRPr lang="en-US" sz="1600">
                      <a:solidFill>
                        <a:schemeClr val="accent5">
                          <a:lumMod val="50000"/>
                        </a:schemeClr>
                      </a:solidFill>
                    </a:endParaRPr>
                  </a:p>
                  <a:p>
                    <a:pPr>
                      <a:defRPr sz="1600">
                        <a:solidFill>
                          <a:schemeClr val="accent5">
                            <a:lumMod val="50000"/>
                          </a:schemeClr>
                        </a:solidFill>
                      </a:defRPr>
                    </a:pPr>
                    <a:r>
                      <a:rPr lang="en-US" sz="1600">
                        <a:solidFill>
                          <a:schemeClr val="accent5">
                            <a:lumMod val="50000"/>
                          </a:schemeClr>
                        </a:solidFill>
                      </a:rPr>
                      <a:t> </a:t>
                    </a:r>
                    <a:fld id="{478D091E-F01D-4242-8211-A1CE7055364E}" type="PERCENTAGE">
                      <a:rPr lang="en-US" sz="1600">
                        <a:solidFill>
                          <a:schemeClr val="accent5">
                            <a:lumMod val="50000"/>
                          </a:schemeClr>
                        </a:solidFill>
                      </a:rPr>
                      <a:pPr>
                        <a:defRPr sz="1600">
                          <a:solidFill>
                            <a:schemeClr val="accent5">
                              <a:lumMod val="50000"/>
                            </a:schemeClr>
                          </a:solidFill>
                        </a:defRPr>
                      </a:pPr>
                      <a:t>[PORCENTAJE]</a:t>
                    </a:fld>
                    <a:endParaRPr lang="en-US" sz="16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fld id="{509932B2-C7DD-4559-B60D-71D9A5FDCEF9}" type="CATEGORYNAME">
                      <a:rPr lang="en-US" sz="1600">
                        <a:solidFill>
                          <a:schemeClr val="accent5">
                            <a:lumMod val="50000"/>
                          </a:schemeClr>
                        </a:solidFill>
                      </a:rPr>
                      <a:pPr>
                        <a:defRPr sz="1600">
                          <a:solidFill>
                            <a:schemeClr val="accent5">
                              <a:lumMod val="50000"/>
                            </a:schemeClr>
                          </a:solidFill>
                        </a:defRPr>
                      </a:pPr>
                      <a:t>[NOMBRE DE CATEGORÍA]</a:t>
                    </a:fld>
                    <a:r>
                      <a:rPr lang="en-US" sz="1600">
                        <a:solidFill>
                          <a:schemeClr val="accent5">
                            <a:lumMod val="50000"/>
                          </a:schemeClr>
                        </a:solidFill>
                      </a:rPr>
                      <a:t> </a:t>
                    </a:r>
                    <a:fld id="{59B05265-9D87-448D-9A7A-B5B70C191C65}" type="VALUE">
                      <a:rPr lang="en-US" sz="1600">
                        <a:solidFill>
                          <a:schemeClr val="accent5">
                            <a:lumMod val="50000"/>
                          </a:schemeClr>
                        </a:solidFill>
                      </a:rPr>
                      <a:pPr>
                        <a:defRPr sz="1600">
                          <a:solidFill>
                            <a:schemeClr val="accent5">
                              <a:lumMod val="50000"/>
                            </a:schemeClr>
                          </a:solidFill>
                        </a:defRPr>
                      </a:pPr>
                      <a:t>[VALOR]</a:t>
                    </a:fld>
                    <a:r>
                      <a:rPr lang="en-US" sz="1600">
                        <a:solidFill>
                          <a:schemeClr val="accent5">
                            <a:lumMod val="50000"/>
                          </a:schemeClr>
                        </a:solidFill>
                      </a:rPr>
                      <a:t> </a:t>
                    </a:r>
                  </a:p>
                  <a:p>
                    <a:pPr>
                      <a:defRPr sz="1600">
                        <a:solidFill>
                          <a:schemeClr val="accent5">
                            <a:lumMod val="50000"/>
                          </a:schemeClr>
                        </a:solidFill>
                      </a:defRPr>
                    </a:pPr>
                    <a:fld id="{2EB7DBDB-0EED-4497-81B7-D227AA3B7A5E}" type="PERCENTAGE">
                      <a:rPr lang="en-US" sz="1600">
                        <a:solidFill>
                          <a:schemeClr val="accent5">
                            <a:lumMod val="50000"/>
                          </a:schemeClr>
                        </a:solidFill>
                      </a:rPr>
                      <a:pPr>
                        <a:defRPr sz="1600">
                          <a:solidFill>
                            <a:schemeClr val="accent5">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lumMod val="50000"/>
                      </a:schemeClr>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2888480308.04</c:v>
                </c:pt>
                <c:pt idx="1">
                  <c:v>3207350456.0700002</c:v>
                </c:pt>
                <c:pt idx="2">
                  <c:v>725995645.32000005</c:v>
                </c:pt>
                <c:pt idx="3">
                  <c:v>779649985.68000031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709512549398672E-2"/>
          <c:y val="0.28767746078300421"/>
          <c:w val="0.72716133939224403"/>
          <c:h val="0.63538113795094164"/>
        </c:manualLayout>
      </c:layout>
      <c:pie3DChart>
        <c:varyColors val="1"/>
        <c:ser>
          <c:idx val="0"/>
          <c:order val="0"/>
          <c:explosion val="23"/>
          <c:dPt>
            <c:idx val="0"/>
            <c:bubble3D val="0"/>
            <c:spPr>
              <a:solidFill>
                <a:schemeClr val="accent2">
                  <a:shade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2">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2">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explosion val="31"/>
            <c:spPr>
              <a:solidFill>
                <a:schemeClr val="accent2">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2">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2">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3.6514373414305246E-2"/>
                  <c:y val="8.7923529303279031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3.8282515876452851E-2"/>
                  <c:y val="9.2181386534357104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5760026926504307E-2"/>
                  <c:y val="4.00073714371619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2.9010841911318634E-2"/>
                  <c:y val="-3.2115490692372996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8738610389019866"/>
                  <c:y val="-4.8168625397423297E-3"/>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7601476395.1100006</c:v>
                </c:pt>
                <c:pt idx="1">
                  <c:v>2291628357.6999998</c:v>
                </c:pt>
                <c:pt idx="2">
                  <c:v>240790041.16999999</c:v>
                </c:pt>
                <c:pt idx="3">
                  <c:v>96077099.489999995</c:v>
                </c:pt>
                <c:pt idx="4">
                  <c:v>79025963.579999998</c:v>
                </c:pt>
                <c:pt idx="5">
                  <c:v>281359712.88000011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5.1192390967442165E-2"/>
          <c:y val="0.19239559122142685"/>
          <c:w val="0.89399665363002012"/>
          <c:h val="0.62003984146478941"/>
        </c:manualLayout>
      </c:layout>
      <c:barChart>
        <c:barDir val="col"/>
        <c:grouping val="clustered"/>
        <c:varyColors val="0"/>
        <c:ser>
          <c:idx val="0"/>
          <c:order val="0"/>
          <c:tx>
            <c:strRef>
              <c:f>'IV.2.9.Aport. GOB. y Pagos RS'!$B$4</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'IV.2.9.Aport. GOB. y Pagos RS'!$B$5:$B$19</c:f>
              <c:numCache>
                <c:formatCode>#,##0.00_);[Red]\(#,##0.00\)</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10800531999.639999</c:v>
                </c:pt>
                <c:pt idx="13">
                  <c:v>16360531999.959999</c:v>
                </c:pt>
                <c:pt idx="14">
                  <c:v>11240354666.639999</c:v>
                </c:pt>
              </c:numCache>
            </c:numRef>
          </c:val>
          <c:extLst>
            <c:ext xmlns:c16="http://schemas.microsoft.com/office/drawing/2014/chart" uri="{C3380CC4-5D6E-409C-BE32-E72D297353CC}">
              <c16:uniqueId val="{00000000-CAF7-4D62-BBC2-48C368195B83}"/>
            </c:ext>
          </c:extLst>
        </c:ser>
        <c:ser>
          <c:idx val="1"/>
          <c:order val="1"/>
          <c:tx>
            <c:strRef>
              <c:f>'IV.2.9.Aport. GOB. y Pagos RS'!$C$4</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'IV.2.9.Aport. GOB. y Pagos RS'!$C$5:$C$19</c:f>
              <c:numCache>
                <c:formatCode>#,##0.00_);[Red]\(#,##0.00\)</c:formatCode>
                <c:ptCount val="15"/>
                <c:pt idx="0">
                  <c:v>2556770326.0999999</c:v>
                </c:pt>
                <c:pt idx="1">
                  <c:v>2723337644.3600001</c:v>
                </c:pt>
                <c:pt idx="2">
                  <c:v>3444380482.9799995</c:v>
                </c:pt>
                <c:pt idx="3">
                  <c:v>4363872025.2399998</c:v>
                </c:pt>
                <c:pt idx="4">
                  <c:v>4742082647.7799997</c:v>
                </c:pt>
                <c:pt idx="5">
                  <c:v>5215203784.9399996</c:v>
                </c:pt>
                <c:pt idx="6">
                  <c:v>7378610518.96</c:v>
                </c:pt>
                <c:pt idx="7">
                  <c:v>6892825210.3000002</c:v>
                </c:pt>
                <c:pt idx="8">
                  <c:v>8178603831.1000004</c:v>
                </c:pt>
                <c:pt idx="9">
                  <c:v>9002153750.7799988</c:v>
                </c:pt>
                <c:pt idx="10">
                  <c:v>9656741344.960001</c:v>
                </c:pt>
                <c:pt idx="11">
                  <c:v>10092459380.139999</c:v>
                </c:pt>
                <c:pt idx="12">
                  <c:v>12108569830.129999</c:v>
                </c:pt>
                <c:pt idx="13">
                  <c:v>18026955388.759998</c:v>
                </c:pt>
                <c:pt idx="14">
                  <c:v>12372820420.02</c:v>
                </c:pt>
              </c:numCache>
            </c:numRef>
          </c:val>
          <c:extLst>
            <c:ext xmlns:c16="http://schemas.microsoft.com/office/drawing/2014/chart" uri="{C3380CC4-5D6E-409C-BE32-E72D297353CC}">
              <c16:uniqueId val="{00000001-CAF7-4D62-BBC2-48C368195B83}"/>
            </c:ext>
          </c:extLst>
        </c:ser>
        <c:ser>
          <c:idx val="2"/>
          <c:order val="2"/>
          <c:tx>
            <c:strRef>
              <c:f>'IV.2.9.Aport. GOB. y Pagos RS'!$D$4</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'IV.2.9.Aport. GOB. y Pagos RS'!$D$5:$D$19</c:f>
              <c:numCache>
                <c:formatCode>#,##0.00_);[Red]\(#,##0.00\)</c:formatCode>
                <c:ptCount val="15"/>
                <c:pt idx="0">
                  <c:v>-353400795.0999999</c:v>
                </c:pt>
                <c:pt idx="1">
                  <c:v>467338210.6500001</c:v>
                </c:pt>
                <c:pt idx="2">
                  <c:v>292295366.4800005</c:v>
                </c:pt>
                <c:pt idx="3">
                  <c:v>-229196173.23999977</c:v>
                </c:pt>
                <c:pt idx="4">
                  <c:v>-142082647.81999969</c:v>
                </c:pt>
                <c:pt idx="5">
                  <c:v>87406215.06000042</c:v>
                </c:pt>
                <c:pt idx="6">
                  <c:v>-538611019.96000004</c:v>
                </c:pt>
                <c:pt idx="7">
                  <c:v>29986060.949999809</c:v>
                </c:pt>
                <c:pt idx="8">
                  <c:v>319563647.89999962</c:v>
                </c:pt>
                <c:pt idx="9">
                  <c:v>-140788418.07999802</c:v>
                </c:pt>
                <c:pt idx="10">
                  <c:v>-353709345.59000206</c:v>
                </c:pt>
                <c:pt idx="11">
                  <c:v>-18594048.449998856</c:v>
                </c:pt>
                <c:pt idx="12">
                  <c:v>-1308037830.4899998</c:v>
                </c:pt>
                <c:pt idx="13">
                  <c:v>-1666423388.7999992</c:v>
                </c:pt>
                <c:pt idx="14">
                  <c:v>-1132465753.3800011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18650697791398826"/>
          <c:y val="4.3056562772769723E-2"/>
          <c:w val="0.57759396883773884"/>
          <c:h val="5.0869558442875745E-2"/>
        </c:manualLayout>
      </c:layout>
      <c:overlay val="0"/>
      <c:txPr>
        <a:bodyPr/>
        <a:lstStyle/>
        <a:p>
          <a:pPr>
            <a:defRPr sz="20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7196784292630152"/>
          <c:w val="0.81472594989533897"/>
          <c:h val="0.67380063957747138"/>
        </c:manualLayout>
      </c:layout>
      <c:barChart>
        <c:barDir val="bar"/>
        <c:grouping val="clustered"/>
        <c:varyColors val="0"/>
        <c:ser>
          <c:idx val="0"/>
          <c:order val="0"/>
          <c:tx>
            <c:strRef>
              <c:f>'IV.2.10 Pagos.SFS Pens.'!$B$4</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Ene-Ago.2022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887560219.60000002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2.2737065629697271E-2"/>
          <c:y val="0.1936717460330151"/>
          <c:w val="0.96931434889423562"/>
          <c:h val="0.55290771570206232"/>
        </c:manualLayout>
      </c:layout>
      <c:bar3DChart>
        <c:barDir val="col"/>
        <c:grouping val="stacked"/>
        <c:varyColors val="0"/>
        <c:ser>
          <c:idx val="0"/>
          <c:order val="0"/>
          <c:spPr>
            <a:solidFill>
              <a:schemeClr val="accent3">
                <a:lumMod val="75000"/>
              </a:schemeClr>
            </a:solidFill>
          </c:spPr>
          <c:invertIfNegative val="0"/>
          <c:dLbls>
            <c:dLbl>
              <c:idx val="0"/>
              <c:layout>
                <c:manualLayout>
                  <c:x val="8.6187947066118809E-3"/>
                  <c:y val="-0.15270759581549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6064812059980458E-3"/>
                  <c:y val="-0.16470948421446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8703140267581762E-3"/>
                  <c:y val="-0.188412402312008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5.0286130145566609E-3"/>
                  <c:y val="-0.18490002879410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7.8486626381128952E-3"/>
                  <c:y val="-0.193821344914571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6.2045593697541701E-3"/>
                  <c:y val="-0.2116746866211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5.8841358861774357E-3"/>
                  <c:y val="-0.22178685116095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7.4979486633427704E-3"/>
                  <c:y val="-0.244346174976328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7.8960429810364767E-3"/>
                  <c:y val="-0.25318035048538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70819119835274E-3"/>
                  <c:y val="-0.25235884831569849"/>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9799836151796558E-3"/>
                  <c:y val="-0.300912202760682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1.0255205913841697E-2"/>
                  <c:y val="-0.32213789554640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7.3784675164486283E-3"/>
                  <c:y val="-0.315022651828547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6.6470426253075953E-3"/>
                  <c:y val="-0.34604596281320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1738660596135878E-2"/>
                  <c:y val="-0.25565740494593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'IV.3.2.Pagos_ SVDS'!$B$5:$B$19</c:f>
              <c:numCache>
                <c:formatCode>#,##0.00</c:formatCode>
                <c:ptCount val="15"/>
                <c:pt idx="0">
                  <c:v>15887938438.049999</c:v>
                </c:pt>
                <c:pt idx="1">
                  <c:v>18789773765.599998</c:v>
                </c:pt>
                <c:pt idx="2">
                  <c:v>23938490112.330002</c:v>
                </c:pt>
                <c:pt idx="3">
                  <c:v>23585106301.459999</c:v>
                </c:pt>
                <c:pt idx="4">
                  <c:v>26400473552.349998</c:v>
                </c:pt>
                <c:pt idx="5">
                  <c:v>29506184318.75</c:v>
                </c:pt>
                <c:pt idx="6">
                  <c:v>33591892120.470001</c:v>
                </c:pt>
                <c:pt idx="7">
                  <c:v>38018208331.940002</c:v>
                </c:pt>
                <c:pt idx="8">
                  <c:v>42519520570.940002</c:v>
                </c:pt>
                <c:pt idx="9">
                  <c:v>42519520570.939995</c:v>
                </c:pt>
                <c:pt idx="10">
                  <c:v>53637242685.029984</c:v>
                </c:pt>
                <c:pt idx="11">
                  <c:v>58492444764.090012</c:v>
                </c:pt>
                <c:pt idx="12">
                  <c:v>57570980579.770004</c:v>
                </c:pt>
                <c:pt idx="13">
                  <c:v>66464047805.589996</c:v>
                </c:pt>
                <c:pt idx="14">
                  <c:v>52561722927.359993</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6"/>
        <c:gapDepth val="148"/>
        <c:shape val="box"/>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b="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2807770633816918"/>
          <c:w val="0.91425194287488631"/>
          <c:h val="0.66054492969330847"/>
        </c:manualLayout>
      </c:layout>
      <c:bar3DChart>
        <c:barDir val="col"/>
        <c:grouping val="clustered"/>
        <c:varyColors val="0"/>
        <c:ser>
          <c:idx val="0"/>
          <c:order val="0"/>
          <c:tx>
            <c:strRef>
              <c:f>'IV.3.3.Pagos anuales x cuentas'!$A$5</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cuentas'!$B$5:$J$5</c:f>
              <c:numCache>
                <c:formatCode>_(* #,##0.00_);_(* \(#,##0.00\);_(* "-"??_);_(@_)</c:formatCode>
                <c:ptCount val="9"/>
                <c:pt idx="0">
                  <c:v>20128712672.200001</c:v>
                </c:pt>
                <c:pt idx="1">
                  <c:v>32962116298.629997</c:v>
                </c:pt>
                <c:pt idx="2">
                  <c:v>38670787569.119995</c:v>
                </c:pt>
                <c:pt idx="3">
                  <c:v>49336490530.479996</c:v>
                </c:pt>
                <c:pt idx="4">
                  <c:v>63454952170.690002</c:v>
                </c:pt>
                <c:pt idx="5">
                  <c:v>120882497972.31999</c:v>
                </c:pt>
                <c:pt idx="6">
                  <c:v>92187023149.380005</c:v>
                </c:pt>
                <c:pt idx="7">
                  <c:v>54105517195.599998</c:v>
                </c:pt>
                <c:pt idx="8">
                  <c:v>41976334081.959999</c:v>
                </c:pt>
              </c:numCache>
            </c:numRef>
          </c:val>
          <c:extLst>
            <c:ext xmlns:c16="http://schemas.microsoft.com/office/drawing/2014/chart" uri="{C3380CC4-5D6E-409C-BE32-E72D297353CC}">
              <c16:uniqueId val="{00000003-C43E-441D-B8EC-B37D5A24814D}"/>
            </c:ext>
          </c:extLst>
        </c:ser>
        <c:ser>
          <c:idx val="1"/>
          <c:order val="1"/>
          <c:tx>
            <c:strRef>
              <c:f>'IV.3.3.Pagos anuales x cuentas'!$A$6</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cuentas'!$B$6:$J$6</c:f>
              <c:numCache>
                <c:formatCode>_(* #,##0.00_);_(* \(#,##0.00\);_(* "-"??_);_(@_)</c:formatCode>
                <c:ptCount val="9"/>
                <c:pt idx="0">
                  <c:v>1428981451.9089999</c:v>
                </c:pt>
                <c:pt idx="1">
                  <c:v>1727296672.25</c:v>
                </c:pt>
                <c:pt idx="2">
                  <c:v>2077234459.25</c:v>
                </c:pt>
                <c:pt idx="3">
                  <c:v>2280692521.3000002</c:v>
                </c:pt>
                <c:pt idx="4">
                  <c:v>2300078766.1599998</c:v>
                </c:pt>
                <c:pt idx="5">
                  <c:v>5443882888.29</c:v>
                </c:pt>
                <c:pt idx="6">
                  <c:v>4111247247.6100001</c:v>
                </c:pt>
                <c:pt idx="7">
                  <c:v>2349684284.77</c:v>
                </c:pt>
                <c:pt idx="8">
                  <c:v>2699960188.1100001</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cuentas'!$B$7:$J$7</c:f>
              <c:numCache>
                <c:formatCode>_(* #,##0.00_);_(* \(#,##0.00\);_(* "-"??_);_(@_)</c:formatCode>
                <c:ptCount val="9"/>
                <c:pt idx="0">
                  <c:v>3755460803.8300004</c:v>
                </c:pt>
                <c:pt idx="1">
                  <c:v>404625934.49000001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cuentas'!$A$8</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cuentas'!$B$8:$J$8</c:f>
              <c:numCache>
                <c:formatCode>_(* #,##0.00_);_(* \(#,##0.00\);_(* "-"??_);_(@_)</c:formatCode>
                <c:ptCount val="9"/>
                <c:pt idx="0">
                  <c:v>2483746224.3299999</c:v>
                </c:pt>
                <c:pt idx="1">
                  <c:v>3437969707.8699999</c:v>
                </c:pt>
                <c:pt idx="2">
                  <c:v>4333222558.0100002</c:v>
                </c:pt>
                <c:pt idx="3">
                  <c:v>5422692696.8099995</c:v>
                </c:pt>
                <c:pt idx="4">
                  <c:v>7118103243.5200005</c:v>
                </c:pt>
                <c:pt idx="5">
                  <c:v>13628387358.849998</c:v>
                </c:pt>
                <c:pt idx="6">
                  <c:v>10010336904.24</c:v>
                </c:pt>
                <c:pt idx="7">
                  <c:v>5547479153.0100002</c:v>
                </c:pt>
                <c:pt idx="8">
                  <c:v>4318323390.9700003</c:v>
                </c:pt>
              </c:numCache>
            </c:numRef>
          </c:val>
          <c:extLst>
            <c:ext xmlns:c16="http://schemas.microsoft.com/office/drawing/2014/chart" uri="{C3380CC4-5D6E-409C-BE32-E72D297353CC}">
              <c16:uniqueId val="{0000000C-C43E-441D-B8EC-B37D5A24814D}"/>
            </c:ext>
          </c:extLst>
        </c:ser>
        <c:ser>
          <c:idx val="4"/>
          <c:order val="4"/>
          <c:tx>
            <c:strRef>
              <c:f>'IV.3.3.Pagos anuales x cuentas'!$A$9</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cuentas'!$B$9:$J$9</c:f>
              <c:numCache>
                <c:formatCode>_(* #,##0.00_);_(* \(#,##0.00\);_(* "-"??_);_(@_)</c:formatCode>
                <c:ptCount val="9"/>
                <c:pt idx="0">
                  <c:v>136954683.85000002</c:v>
                </c:pt>
                <c:pt idx="1">
                  <c:v>162904511.99000001</c:v>
                </c:pt>
                <c:pt idx="2">
                  <c:v>183917908.27000001</c:v>
                </c:pt>
                <c:pt idx="3">
                  <c:v>183060302.36000001</c:v>
                </c:pt>
                <c:pt idx="4">
                  <c:v>213460070.02999997</c:v>
                </c:pt>
                <c:pt idx="5">
                  <c:v>534235013.23999995</c:v>
                </c:pt>
                <c:pt idx="6">
                  <c:v>360774402.46000004</c:v>
                </c:pt>
                <c:pt idx="7">
                  <c:v>233300212.19</c:v>
                </c:pt>
                <c:pt idx="8">
                  <c:v>198542008.52000001</c:v>
                </c:pt>
              </c:numCache>
            </c:numRef>
          </c:val>
          <c:extLst>
            <c:ext xmlns:c16="http://schemas.microsoft.com/office/drawing/2014/chart" uri="{C3380CC4-5D6E-409C-BE32-E72D297353CC}">
              <c16:uniqueId val="{0000000E-C43E-441D-B8EC-B37D5A24814D}"/>
            </c:ext>
          </c:extLst>
        </c:ser>
        <c:ser>
          <c:idx val="5"/>
          <c:order val="5"/>
          <c:tx>
            <c:strRef>
              <c:f>'IV.3.3.Pagos anuales x cuentas'!$A$10</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cuentas'!$B$10:$J$10</c:f>
              <c:numCache>
                <c:formatCode>_(* #,##0.00_);_(* \(#,##0.00\);_(* "-"??_);_(@_)</c:formatCode>
                <c:ptCount val="9"/>
                <c:pt idx="0">
                  <c:v>1429744237.6700001</c:v>
                </c:pt>
                <c:pt idx="1">
                  <c:v>2131047028.6600001</c:v>
                </c:pt>
                <c:pt idx="2">
                  <c:v>0</c:v>
                </c:pt>
                <c:pt idx="3">
                  <c:v>3019884924.6999998</c:v>
                </c:pt>
                <c:pt idx="4">
                  <c:v>3827695909.1799998</c:v>
                </c:pt>
                <c:pt idx="5">
                  <c:v>7325824005.4099998</c:v>
                </c:pt>
                <c:pt idx="6">
                  <c:v>3596313494.4900002</c:v>
                </c:pt>
                <c:pt idx="7">
                  <c:v>407419102.83999997</c:v>
                </c:pt>
                <c:pt idx="8">
                  <c:v>358271012.33999997</c:v>
                </c:pt>
              </c:numCache>
            </c:numRef>
          </c:val>
          <c:extLst>
            <c:ext xmlns:c16="http://schemas.microsoft.com/office/drawing/2014/chart" uri="{C3380CC4-5D6E-409C-BE32-E72D297353CC}">
              <c16:uniqueId val="{0000000F-C43E-441D-B8EC-B37D5A24814D}"/>
            </c:ext>
          </c:extLst>
        </c:ser>
        <c:ser>
          <c:idx val="6"/>
          <c:order val="6"/>
          <c:tx>
            <c:strRef>
              <c:f>'IV.3.3.Pagos anuales x cuentas'!$A$11</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cuentas'!$B$11:$J$11</c:f>
              <c:numCache>
                <c:formatCode>_(* #,##0.00_);_(* \(#,##0.00\);_(* "-"??_);_(@_)</c:formatCode>
                <c:ptCount val="9"/>
                <c:pt idx="0">
                  <c:v>270721477.07050002</c:v>
                </c:pt>
                <c:pt idx="1">
                  <c:v>320172115.23000002</c:v>
                </c:pt>
                <c:pt idx="2">
                  <c:v>341527841.87</c:v>
                </c:pt>
                <c:pt idx="3">
                  <c:v>424786435.99000001</c:v>
                </c:pt>
                <c:pt idx="4">
                  <c:v>538605415.06999993</c:v>
                </c:pt>
                <c:pt idx="5">
                  <c:v>1031051006.5699999</c:v>
                </c:pt>
                <c:pt idx="6">
                  <c:v>776998923.64999998</c:v>
                </c:pt>
                <c:pt idx="7">
                  <c:v>445112117.31999999</c:v>
                </c:pt>
                <c:pt idx="8">
                  <c:v>351994829.49000001</c:v>
                </c:pt>
              </c:numCache>
            </c:numRef>
          </c:val>
          <c:extLst>
            <c:ext xmlns:c16="http://schemas.microsoft.com/office/drawing/2014/chart" uri="{C3380CC4-5D6E-409C-BE32-E72D297353CC}">
              <c16:uniqueId val="{00000011-C43E-441D-B8EC-B37D5A24814D}"/>
            </c:ext>
          </c:extLst>
        </c:ser>
        <c:ser>
          <c:idx val="7"/>
          <c:order val="7"/>
          <c:tx>
            <c:strRef>
              <c:f>'IV.3.3.Pagos anuales x cuentas'!$A$12</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'IV.3.3.Pagos anuales x cuentas'!$B$12:$J$12</c:f>
              <c:numCache>
                <c:formatCode>_(* #,##0.00_);_(* \(#,##0.00\);_(* "-"??_);_(@_)</c:formatCode>
                <c:ptCount val="9"/>
                <c:pt idx="0">
                  <c:v>1146222145.3295002</c:v>
                </c:pt>
                <c:pt idx="1">
                  <c:v>1582131608.8099999</c:v>
                </c:pt>
                <c:pt idx="2">
                  <c:v>1954779094.0799999</c:v>
                </c:pt>
                <c:pt idx="3">
                  <c:v>2430469027.5699997</c:v>
                </c:pt>
                <c:pt idx="4">
                  <c:v>3084833328.23</c:v>
                </c:pt>
                <c:pt idx="5">
                  <c:v>5891726017.71</c:v>
                </c:pt>
                <c:pt idx="6">
                  <c:v>4439951088.1399994</c:v>
                </c:pt>
                <c:pt idx="7">
                  <c:v>2543480297.6900001</c:v>
                </c:pt>
                <c:pt idx="8">
                  <c:v>2011376011.98</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cuentas'!$B$4:$J$4</c:f>
              <c:strCache>
                <c:ptCount val="9"/>
                <c:pt idx="0">
                  <c:v>2007-2008</c:v>
                </c:pt>
                <c:pt idx="1">
                  <c:v>2009-2010</c:v>
                </c:pt>
                <c:pt idx="2">
                  <c:v>2011-2012</c:v>
                </c:pt>
                <c:pt idx="3">
                  <c:v>2013-2014</c:v>
                </c:pt>
                <c:pt idx="4">
                  <c:v>2015-2016</c:v>
                </c:pt>
                <c:pt idx="5">
                  <c:v>2017-2018</c:v>
                </c:pt>
                <c:pt idx="6">
                  <c:v>2019-2020</c:v>
                </c:pt>
                <c:pt idx="7">
                  <c:v>2021</c:v>
                </c:pt>
                <c:pt idx="8">
                  <c:v>Ene-Ago.2022</c:v>
                </c:pt>
              </c:strCache>
            </c:strRef>
          </c:cat>
          <c:val>
            <c:numRef>
              <c:f>[8]R_Contributivo!$DK$228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546102639238091"/>
          <c:y val="7.2414887432380101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2371835663399221"/>
          <c:w val="0.84834777784263971"/>
          <c:h val="0.74650265145428252"/>
        </c:manualLayout>
      </c:layout>
      <c:barChart>
        <c:barDir val="bar"/>
        <c:grouping val="clustered"/>
        <c:varyColors val="0"/>
        <c:ser>
          <c:idx val="0"/>
          <c:order val="0"/>
          <c:tx>
            <c:strRef>
              <c:f>'IV.3.4.Pago Entidades'!$J$4</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Entidades'!$A$5:$A$21</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Entidades'!$J$5:$J$21</c:f>
              <c:numCache>
                <c:formatCode>_(* #,##0.00_);_(* \(#,##0.00\);_(* "-"??_);_(@_)</c:formatCode>
                <c:ptCount val="17"/>
                <c:pt idx="0">
                  <c:v>168825900136.79999</c:v>
                </c:pt>
                <c:pt idx="1">
                  <c:v>122587808974.92999</c:v>
                </c:pt>
                <c:pt idx="2">
                  <c:v>101053831072.44</c:v>
                </c:pt>
                <c:pt idx="3">
                  <c:v>102805707371.91</c:v>
                </c:pt>
                <c:pt idx="4">
                  <c:v>83905390930.099991</c:v>
                </c:pt>
                <c:pt idx="5">
                  <c:v>24080771370.650002</c:v>
                </c:pt>
                <c:pt idx="6">
                  <c:v>4234187027.54</c:v>
                </c:pt>
                <c:pt idx="7">
                  <c:v>4230248685.1900005</c:v>
                </c:pt>
                <c:pt idx="8">
                  <c:v>3903013851</c:v>
                </c:pt>
                <c:pt idx="9">
                  <c:v>2448275210.8299999</c:v>
                </c:pt>
                <c:pt idx="10">
                  <c:v>2070194429.26</c:v>
                </c:pt>
                <c:pt idx="11">
                  <c:v>2852186937.2399998</c:v>
                </c:pt>
                <c:pt idx="12">
                  <c:v>1101703551.53</c:v>
                </c:pt>
                <c:pt idx="13">
                  <c:v>1373149179.76</c:v>
                </c:pt>
                <c:pt idx="14">
                  <c:v>686607800.28999996</c:v>
                </c:pt>
                <c:pt idx="15">
                  <c:v>0</c:v>
                </c:pt>
                <c:pt idx="16">
                  <c:v>0</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9.8044124917081921E-2"/>
          <c:y val="0.13402093504674045"/>
          <c:w val="0.84143805246026371"/>
          <c:h val="0.6737216230724804"/>
        </c:manualLayout>
      </c:layout>
      <c:lineChart>
        <c:grouping val="standard"/>
        <c:varyColors val="0"/>
        <c:ser>
          <c:idx val="0"/>
          <c:order val="0"/>
          <c:tx>
            <c:strRef>
              <c:f>'IV.3.5.Patrim. fp anual'!$B$4</c:f>
              <c:strCache>
                <c:ptCount val="1"/>
                <c:pt idx="0">
                  <c:v>Patrimonio Fondos de Pensiones 
(RD$ Millones)</c:v>
                </c:pt>
              </c:strCache>
            </c:strRef>
          </c:tx>
          <c:spPr>
            <a:ln w="6350" cmpd="sng">
              <a:solidFill>
                <a:srgbClr val="002060"/>
              </a:solidFill>
            </a:ln>
          </c:spPr>
          <c:marker>
            <c:symbol val="circle"/>
            <c:size val="13"/>
            <c:spPr>
              <a:solidFill>
                <a:srgbClr val="FFC000"/>
              </a:solidFill>
              <a:ln w="38100">
                <a:solidFill>
                  <a:srgbClr val="002060"/>
                </a:solidFill>
              </a:ln>
            </c:spPr>
          </c:marker>
          <c:dLbls>
            <c:dLbl>
              <c:idx val="0"/>
              <c:layout>
                <c:manualLayout>
                  <c:x val="-3.6032181955406056E-2"/>
                  <c:y val="2.16808504172900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2.2055043979557213E-2"/>
                  <c:y val="3.3471863978993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2.0411425390803425E-2"/>
                  <c:y val="3.6330080236875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8.3206984034035245E-2"/>
                  <c:y val="-3.8831480597665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8.102227489434681E-2"/>
                  <c:y val="-3.786802230075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4.1849508888765888E-2"/>
                  <c:y val="-4.0261474359318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'IV.3.5.Patrim. fp anual'!$B$5:$B$19</c:f>
              <c:numCache>
                <c:formatCode>_(* #,##0.00_);_(* \(#,##0.00\);_(* "-"??_);_(@_)</c:formatCode>
                <c:ptCount val="15"/>
                <c:pt idx="0">
                  <c:v>68371.91</c:v>
                </c:pt>
                <c:pt idx="1">
                  <c:v>94318.74</c:v>
                </c:pt>
                <c:pt idx="2">
                  <c:v>120339.19</c:v>
                </c:pt>
                <c:pt idx="3">
                  <c:v>154672.16</c:v>
                </c:pt>
                <c:pt idx="4">
                  <c:v>198249.65</c:v>
                </c:pt>
                <c:pt idx="5">
                  <c:v>248516.38566900001</c:v>
                </c:pt>
                <c:pt idx="6">
                  <c:v>305297.32352799998</c:v>
                </c:pt>
                <c:pt idx="7">
                  <c:v>367708.87092800002</c:v>
                </c:pt>
                <c:pt idx="8">
                  <c:v>436929.96823200001</c:v>
                </c:pt>
                <c:pt idx="9">
                  <c:v>520077.01557300001</c:v>
                </c:pt>
                <c:pt idx="10">
                  <c:v>599976.12957899994</c:v>
                </c:pt>
                <c:pt idx="11">
                  <c:v>707666.437209</c:v>
                </c:pt>
                <c:pt idx="12">
                  <c:v>820942.24981800001</c:v>
                </c:pt>
                <c:pt idx="13">
                  <c:v>960567.11641200003</c:v>
                </c:pt>
                <c:pt idx="14">
                  <c:v>1011266.718816</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12700">
              <a:solidFill>
                <a:schemeClr val="accent3">
                  <a:lumMod val="50000"/>
                </a:schemeClr>
              </a:solidFill>
            </a:ln>
          </c:spPr>
          <c:marker>
            <c:symbol val="circle"/>
            <c:size val="12"/>
            <c:spPr>
              <a:solidFill>
                <a:schemeClr val="bg1"/>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919922047136E-2"/>
                  <c:y val="-4.5201014099195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1.7369730897977533E-2"/>
                  <c:y val="2.9598189627897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2.9009816362005787E-2"/>
                  <c:y val="3.2533430572909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anual'!$A$5:$A$19</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Ene-Ago.2022</c:v>
                </c:pt>
              </c:strCache>
            </c:strRef>
          </c:cat>
          <c:val>
            <c:numRef>
              <c:f>'IV.3.5.Patrim. fp anual'!$E$5:$E$19</c:f>
              <c:numCache>
                <c:formatCode>0.0%</c:formatCode>
                <c:ptCount val="15"/>
                <c:pt idx="0">
                  <c:v>4.3378710625577514E-2</c:v>
                </c:pt>
                <c:pt idx="1">
                  <c:v>5.6183488957878856E-2</c:v>
                </c:pt>
                <c:pt idx="2">
                  <c:v>6.3273252432689955E-2</c:v>
                </c:pt>
                <c:pt idx="3">
                  <c:v>7.2982602100370983E-2</c:v>
                </c:pt>
                <c:pt idx="4">
                  <c:v>8.5571065611347308E-2</c:v>
                </c:pt>
                <c:pt idx="5">
                  <c:v>9.8070140691973604E-2</c:v>
                </c:pt>
                <c:pt idx="6">
                  <c:v>0.10957363748990527</c:v>
                </c:pt>
                <c:pt idx="7">
                  <c:v>0.1198475384857927</c:v>
                </c:pt>
                <c:pt idx="8">
                  <c:v>0.13300480292241038</c:v>
                </c:pt>
                <c:pt idx="9">
                  <c:v>0.14394017038949464</c:v>
                </c:pt>
                <c:pt idx="10">
                  <c:v>0.14905897121049302</c:v>
                </c:pt>
                <c:pt idx="11">
                  <c:v>0.15511397849904754</c:v>
                </c:pt>
                <c:pt idx="12">
                  <c:v>0.18420582522236675</c:v>
                </c:pt>
                <c:pt idx="13">
                  <c:v>0.17812313025102211</c:v>
                </c:pt>
                <c:pt idx="14">
                  <c:v>0.1875246303944117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0.60000000000000009"/>
      </c:valAx>
    </c:plotArea>
    <c:legend>
      <c:legendPos val="b"/>
      <c:layout>
        <c:manualLayout>
          <c:xMode val="edge"/>
          <c:yMode val="edge"/>
          <c:x val="0.16736691164032688"/>
          <c:y val="2.5010961090461012E-2"/>
          <c:w val="0.61921649122607347"/>
          <c:h val="9.3342865453780663E-2"/>
        </c:manualLayout>
      </c:layout>
      <c:overlay val="0"/>
      <c:txPr>
        <a:bodyPr/>
        <a:lstStyle/>
        <a:p>
          <a:pPr rtl="0">
            <a:defRPr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9463547771773589E-2"/>
          <c:y val="0.27832592238700843"/>
          <c:w val="0.6725773558220941"/>
          <c:h val="0.62046493363636979"/>
        </c:manualLayout>
      </c:layout>
      <c:pie3DChart>
        <c:varyColors val="1"/>
        <c:ser>
          <c:idx val="0"/>
          <c:order val="0"/>
          <c:tx>
            <c:strRef>
              <c:f>'IV.3.6.Cartera de inv fp'!$B$4</c:f>
              <c:strCache>
                <c:ptCount val="1"/>
                <c:pt idx="0">
                  <c:v>Inversión </c:v>
                </c:pt>
              </c:strCache>
            </c:strRef>
          </c:tx>
          <c:explosion val="9"/>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2-0EE7-44FC-8BC7-5182AFCFDE21}"/>
              </c:ext>
            </c:extLst>
          </c:dPt>
          <c:dLbls>
            <c:dLbl>
              <c:idx val="0"/>
              <c:layout>
                <c:manualLayout>
                  <c:x val="1.8498011771924415E-2"/>
                  <c:y val="-6.3598548546234104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B6F1AFB7-BEA2-4D02-BD8E-2D8CD935846D}" type="CATEGORYNAME">
                      <a:rPr lang="en-US" sz="1100"/>
                      <a:pPr>
                        <a:defRPr sz="1100"/>
                      </a:pPr>
                      <a:t>[NOMBRE DE CATEGORÍA]</a:t>
                    </a:fld>
                    <a:r>
                      <a:rPr lang="en-US" sz="1100"/>
                      <a:t> </a:t>
                    </a:r>
                    <a:fld id="{802593D4-D7C9-4FFF-8538-6F19ABEF7343}" type="VALUE">
                      <a:rPr lang="en-US" sz="1100"/>
                      <a:pPr>
                        <a:defRPr sz="1100"/>
                      </a:pPr>
                      <a:t>[VALOR]</a:t>
                    </a:fld>
                    <a:r>
                      <a:rPr lang="en-US" sz="1100"/>
                      <a:t> </a:t>
                    </a:r>
                  </a:p>
                  <a:p>
                    <a:pPr>
                      <a:defRPr sz="1100"/>
                    </a:pPr>
                    <a:fld id="{D001C737-3F8B-48C0-B8FC-3D84735647BA}" type="PERCENTAGE">
                      <a:rPr lang="en-US" sz="1100"/>
                      <a:pPr>
                        <a:defRPr sz="11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1.1610556527543456E-2"/>
                  <c:y val="6.7887110363678838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9DB53A80-1631-4C54-B94A-7623F16DC562}" type="CATEGORYNAME">
                      <a:rPr lang="en-US" sz="1100"/>
                      <a:pPr>
                        <a:defRPr sz="1100">
                          <a:solidFill>
                            <a:schemeClr val="accent1"/>
                          </a:solidFill>
                        </a:defRPr>
                      </a:pPr>
                      <a:t>[NOMBRE DE CATEGORÍA]</a:t>
                    </a:fld>
                    <a:r>
                      <a:rPr lang="en-US" sz="1100"/>
                      <a:t> </a:t>
                    </a:r>
                    <a:fld id="{8B1BE688-23E6-409E-A9E5-487FD9D966BE}" type="VALUE">
                      <a:rPr lang="en-US" sz="1100"/>
                      <a:pPr>
                        <a:defRPr sz="1100">
                          <a:solidFill>
                            <a:schemeClr val="accent1"/>
                          </a:solidFill>
                        </a:defRPr>
                      </a:pPr>
                      <a:t>[VALOR]</a:t>
                    </a:fld>
                    <a:r>
                      <a:rPr lang="en-US" sz="1100"/>
                      <a:t> </a:t>
                    </a:r>
                  </a:p>
                  <a:p>
                    <a:pPr>
                      <a:defRPr sz="1100">
                        <a:solidFill>
                          <a:schemeClr val="accent1"/>
                        </a:solidFill>
                      </a:defRPr>
                    </a:pPr>
                    <a:fld id="{D0DF9589-4A9B-4BCB-BDFB-E932696D7EAC}"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4.4627731408880163E-2"/>
                  <c:y val="6.6212837711519063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C822C21F-0988-4DDE-BA82-A40D03D21168}" type="CATEGORYNAME">
                      <a:rPr lang="en-US" sz="1100"/>
                      <a:pPr>
                        <a:defRPr sz="1100">
                          <a:solidFill>
                            <a:schemeClr val="accent1"/>
                          </a:solidFill>
                        </a:defRPr>
                      </a:pPr>
                      <a:t>[NOMBRE DE CATEGORÍA]</a:t>
                    </a:fld>
                    <a:r>
                      <a:rPr lang="en-US" sz="1100"/>
                      <a:t> </a:t>
                    </a:r>
                    <a:fld id="{E05FC477-5633-4DC9-A14F-63E5DD5E4C00}" type="VALUE">
                      <a:rPr lang="en-US" sz="1100"/>
                      <a:pPr>
                        <a:defRPr sz="1100">
                          <a:solidFill>
                            <a:schemeClr val="accent1"/>
                          </a:solidFill>
                        </a:defRPr>
                      </a:pPr>
                      <a:t>[VALOR]</a:t>
                    </a:fld>
                    <a:r>
                      <a:rPr lang="en-US" sz="1100"/>
                      <a:t> </a:t>
                    </a:r>
                  </a:p>
                  <a:p>
                    <a:pPr>
                      <a:defRPr sz="1100">
                        <a:solidFill>
                          <a:schemeClr val="accent1"/>
                        </a:solidFill>
                      </a:defRPr>
                    </a:pPr>
                    <a:fld id="{87E1A451-509B-4625-B12B-E5AD063B949E}"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5.3304967597819525E-2"/>
                  <c:y val="7.0967597742746982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441E169C-1271-4FB6-9C79-850CD6DBDDF9}" type="CATEGORYNAME">
                      <a:rPr lang="en-US" sz="1100"/>
                      <a:pPr>
                        <a:defRPr sz="1100">
                          <a:solidFill>
                            <a:schemeClr val="accent1"/>
                          </a:solidFill>
                        </a:defRPr>
                      </a:pPr>
                      <a:t>[NOMBRE DE CATEGORÍA]</a:t>
                    </a:fld>
                    <a:r>
                      <a:rPr lang="en-US" sz="1100"/>
                      <a:t> </a:t>
                    </a:r>
                    <a:fld id="{FC9DF459-C227-4F7A-863B-82216E0DF0CF}" type="VALUE">
                      <a:rPr lang="en-US" sz="1100"/>
                      <a:pPr>
                        <a:defRPr sz="1100">
                          <a:solidFill>
                            <a:schemeClr val="accent1"/>
                          </a:solidFill>
                        </a:defRPr>
                      </a:pPr>
                      <a:t>[VALOR]</a:t>
                    </a:fld>
                    <a:r>
                      <a:rPr lang="en-US" sz="1100"/>
                      <a:t> </a:t>
                    </a:r>
                  </a:p>
                  <a:p>
                    <a:pPr>
                      <a:defRPr sz="1100">
                        <a:solidFill>
                          <a:schemeClr val="accent1"/>
                        </a:solidFill>
                      </a:defRPr>
                    </a:pPr>
                    <a:fld id="{620B5D4B-2CA5-470A-B586-099CE11DD813}"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8.2043644990733133E-2"/>
                  <c:y val="5.3760303081162128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7DD70EF7-1AAF-438F-9331-27DA076168CA}" type="CATEGORYNAME">
                      <a:rPr lang="en-US" sz="1100"/>
                      <a:pPr>
                        <a:defRPr sz="1100">
                          <a:solidFill>
                            <a:schemeClr val="accent1"/>
                          </a:solidFill>
                        </a:defRPr>
                      </a:pPr>
                      <a:t>[NOMBRE DE CATEGORÍA]</a:t>
                    </a:fld>
                    <a:r>
                      <a:rPr lang="en-US" sz="1100"/>
                      <a:t> </a:t>
                    </a:r>
                    <a:fld id="{6D252B49-7D56-4E22-A534-BB9B7756DFBD}" type="VALUE">
                      <a:rPr lang="en-US" sz="1100"/>
                      <a:pPr>
                        <a:defRPr sz="1100">
                          <a:solidFill>
                            <a:schemeClr val="accent1"/>
                          </a:solidFill>
                        </a:defRPr>
                      </a:pPr>
                      <a:t>[VALOR]</a:t>
                    </a:fld>
                    <a:r>
                      <a:rPr lang="en-US" sz="1100"/>
                      <a:t> </a:t>
                    </a:r>
                  </a:p>
                  <a:p>
                    <a:pPr>
                      <a:defRPr sz="1100">
                        <a:solidFill>
                          <a:schemeClr val="accent1"/>
                        </a:solidFill>
                      </a:defRPr>
                    </a:pPr>
                    <a:fld id="{1D9AE98C-01ED-475F-925F-8D75A818D38B}"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9.743571912509276E-2"/>
                  <c:y val="-9.1967623887883234E-3"/>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EF644DE4-DF8F-49A5-9A62-64921D302CCE}" type="CATEGORYNAME">
                      <a:rPr lang="en-US" sz="1100"/>
                      <a:pPr>
                        <a:defRPr sz="1100">
                          <a:solidFill>
                            <a:schemeClr val="accent1"/>
                          </a:solidFill>
                        </a:defRPr>
                      </a:pPr>
                      <a:t>[NOMBRE DE CATEGORÍA]</a:t>
                    </a:fld>
                    <a:r>
                      <a:rPr lang="en-US" sz="1100"/>
                      <a:t> </a:t>
                    </a:r>
                    <a:fld id="{3E2E50A4-1B0A-4FC5-902F-E8410AC53794}" type="VALUE">
                      <a:rPr lang="en-US" sz="1100"/>
                      <a:pPr>
                        <a:defRPr sz="1100">
                          <a:solidFill>
                            <a:schemeClr val="accent1"/>
                          </a:solidFill>
                        </a:defRPr>
                      </a:pPr>
                      <a:t>[VALOR]</a:t>
                    </a:fld>
                    <a:r>
                      <a:rPr lang="en-US" sz="1100"/>
                      <a:t> </a:t>
                    </a:r>
                  </a:p>
                  <a:p>
                    <a:pPr>
                      <a:defRPr sz="1100">
                        <a:solidFill>
                          <a:schemeClr val="accent1"/>
                        </a:solidFill>
                      </a:defRPr>
                    </a:pPr>
                    <a:fld id="{4111708A-3B59-4967-84E6-EECC52FCFB84}"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6.7503108158254901E-2"/>
                  <c:y val="-9.0079410930409803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A5E59B5B-77F2-432F-9811-2B7739094CF8}" type="CATEGORYNAME">
                      <a:rPr lang="en-US" sz="1100"/>
                      <a:pPr>
                        <a:defRPr sz="1100">
                          <a:solidFill>
                            <a:schemeClr val="accent1"/>
                          </a:solidFill>
                        </a:defRPr>
                      </a:pPr>
                      <a:t>[NOMBRE DE CATEGORÍA]</a:t>
                    </a:fld>
                    <a:endParaRPr lang="en-US" sz="1100"/>
                  </a:p>
                  <a:p>
                    <a:pPr>
                      <a:defRPr sz="1100">
                        <a:solidFill>
                          <a:schemeClr val="accent1"/>
                        </a:solidFill>
                      </a:defRPr>
                    </a:pPr>
                    <a:r>
                      <a:rPr lang="en-US" sz="1100"/>
                      <a:t> </a:t>
                    </a:r>
                    <a:fld id="{1BDD7775-3694-48B1-8E00-43164F4FB3DE}" type="VALUE">
                      <a:rPr lang="en-US" sz="1100"/>
                      <a:pPr>
                        <a:defRPr sz="1100">
                          <a:solidFill>
                            <a:schemeClr val="accent1"/>
                          </a:solidFill>
                        </a:defRPr>
                      </a:pPr>
                      <a:t>[VALOR]</a:t>
                    </a:fld>
                    <a:r>
                      <a:rPr lang="en-US" sz="1100"/>
                      <a:t> </a:t>
                    </a:r>
                  </a:p>
                  <a:p>
                    <a:pPr>
                      <a:defRPr sz="1100">
                        <a:solidFill>
                          <a:schemeClr val="accent1"/>
                        </a:solidFill>
                      </a:defRPr>
                    </a:pPr>
                    <a:r>
                      <a:rPr lang="en-US" sz="1100"/>
                      <a:t> </a:t>
                    </a:r>
                    <a:fld id="{C5A6A023-0142-4CE2-AEC3-D8F09CE2FF15}" type="PERCENTAGE">
                      <a:rPr lang="en-US" sz="1100"/>
                      <a:pPr>
                        <a:defRPr sz="1100">
                          <a:solidFill>
                            <a:schemeClr val="accent1"/>
                          </a:solidFill>
                        </a:defRPr>
                      </a:pPr>
                      <a:t>[PORCENTAJE]</a:t>
                    </a:fld>
                    <a:endParaRPr lang="en-US" sz="11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8.5718709729578027E-2"/>
                  <c:y val="-0.12725413943566427"/>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50981681-95F5-453F-9142-449085960DA7}" type="CATEGORYNAME">
                      <a:rPr lang="en-US" sz="1100"/>
                      <a:pPr>
                        <a:defRPr sz="1100">
                          <a:solidFill>
                            <a:schemeClr val="accent1"/>
                          </a:solidFill>
                        </a:defRPr>
                      </a:pPr>
                      <a:t>[NOMBRE DE CATEGORÍA]</a:t>
                    </a:fld>
                    <a:r>
                      <a:rPr lang="en-US" sz="1100"/>
                      <a:t> </a:t>
                    </a:r>
                    <a:fld id="{B02056E3-4B15-4376-97D8-3D55DF97EFAB}" type="VALUE">
                      <a:rPr lang="en-US" sz="1100"/>
                      <a:pPr>
                        <a:defRPr sz="1100">
                          <a:solidFill>
                            <a:schemeClr val="accent1"/>
                          </a:solidFill>
                        </a:defRPr>
                      </a:pPr>
                      <a:t>[VALOR]</a:t>
                    </a:fld>
                    <a:r>
                      <a:rPr lang="en-US" sz="1100"/>
                      <a:t> </a:t>
                    </a:r>
                  </a:p>
                  <a:p>
                    <a:pPr>
                      <a:defRPr sz="1100">
                        <a:solidFill>
                          <a:schemeClr val="accent1"/>
                        </a:solidFill>
                      </a:defRPr>
                    </a:pPr>
                    <a:fld id="{C5E724B0-74E6-4A35-BFFD-0F1D175430A2}"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7008744636355547"/>
                  <c:y val="-1.8269831545177244E-2"/>
                </c:manualLayout>
              </c:layout>
              <c:tx>
                <c:rich>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fld id="{25B0F813-7B7E-44B9-B531-6EF160358BCD}" type="CATEGORYNAME">
                      <a:rPr lang="en-US" sz="1100"/>
                      <a:pPr>
                        <a:defRPr sz="1100">
                          <a:solidFill>
                            <a:schemeClr val="accent1"/>
                          </a:solidFill>
                        </a:defRPr>
                      </a:pPr>
                      <a:t>[NOMBRE DE CATEGORÍA]</a:t>
                    </a:fld>
                    <a:r>
                      <a:rPr lang="en-US" sz="1100"/>
                      <a:t> </a:t>
                    </a:r>
                  </a:p>
                  <a:p>
                    <a:pPr>
                      <a:defRPr sz="1100">
                        <a:solidFill>
                          <a:schemeClr val="accent1"/>
                        </a:solidFill>
                      </a:defRPr>
                    </a:pPr>
                    <a:fld id="{AB02F347-BE99-467F-8042-2D347CDADC91}" type="VALUE">
                      <a:rPr lang="en-US" sz="1100"/>
                      <a:pPr>
                        <a:defRPr sz="1100">
                          <a:solidFill>
                            <a:schemeClr val="accent1"/>
                          </a:solidFill>
                        </a:defRPr>
                      </a:pPr>
                      <a:t>[VALOR]</a:t>
                    </a:fld>
                    <a:r>
                      <a:rPr lang="en-US" sz="1100"/>
                      <a:t> </a:t>
                    </a:r>
                  </a:p>
                  <a:p>
                    <a:pPr>
                      <a:defRPr sz="1100">
                        <a:solidFill>
                          <a:schemeClr val="accent1"/>
                        </a:solidFill>
                      </a:defRPr>
                    </a:pPr>
                    <a:fld id="{2DB289DC-793E-46FC-A1D6-5C878650ED82}" type="PERCENTAGE">
                      <a:rPr lang="en-US" sz="1100"/>
                      <a:pPr>
                        <a:defRPr sz="11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dLbl>
              <c:idx val="9"/>
              <c:layout>
                <c:manualLayout>
                  <c:x val="0.17376105519028806"/>
                  <c:y val="7.27429539745326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0EE7-44FC-8BC7-5182AFCFDE2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fp'!$A$6:$A$15</c:f>
              <c:strCache>
                <c:ptCount val="10"/>
                <c:pt idx="0">
                  <c:v>Banco Central de la República Dominicana</c:v>
                </c:pt>
                <c:pt idx="1">
                  <c:v>Fondos de Inversión</c:v>
                </c:pt>
                <c:pt idx="2">
                  <c:v>Bancos Múltiples</c:v>
                </c:pt>
                <c:pt idx="3">
                  <c:v>Fideicomisos de Oferta Pública</c:v>
                </c:pt>
                <c:pt idx="4">
                  <c:v>Empresas Privadas</c:v>
                </c:pt>
                <c:pt idx="5">
                  <c:v>Asociaciones de Ahorros y Préstamos</c:v>
                </c:pt>
                <c:pt idx="6">
                  <c:v>Valores Titularizados de Renta Fija-Créditos Hipotecarios</c:v>
                </c:pt>
                <c:pt idx="7">
                  <c:v>Organismos Multilaterales</c:v>
                </c:pt>
                <c:pt idx="8">
                  <c:v>Bancos de Ahorro y Crédito</c:v>
                </c:pt>
                <c:pt idx="9">
                  <c:v>Banco Nacional de las Exportaciones</c:v>
                </c:pt>
              </c:strCache>
            </c:strRef>
          </c:cat>
          <c:val>
            <c:numRef>
              <c:f>'IV.3.6.Cartera de inv fp'!$B$6:$B$15</c:f>
              <c:numCache>
                <c:formatCode>"RD$"#,##0.00</c:formatCode>
                <c:ptCount val="10"/>
                <c:pt idx="0">
                  <c:v>207730570577.05002</c:v>
                </c:pt>
                <c:pt idx="1">
                  <c:v>67126709775.200012</c:v>
                </c:pt>
                <c:pt idx="2">
                  <c:v>42666466951.959999</c:v>
                </c:pt>
                <c:pt idx="3">
                  <c:v>33228045651.849998</c:v>
                </c:pt>
                <c:pt idx="4">
                  <c:v>26486600297.410004</c:v>
                </c:pt>
                <c:pt idx="5">
                  <c:v>14148103038.01</c:v>
                </c:pt>
                <c:pt idx="6">
                  <c:v>575146719.99000001</c:v>
                </c:pt>
                <c:pt idx="7">
                  <c:v>476462444.43000001</c:v>
                </c:pt>
                <c:pt idx="8">
                  <c:v>348214755.15999997</c:v>
                </c:pt>
                <c:pt idx="9">
                  <c:v>0</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612233469958492E-2"/>
          <c:y val="0.25086977217668927"/>
          <c:w val="0.91757822037095937"/>
          <c:h val="0.51492856874153081"/>
        </c:manualLayout>
      </c:layout>
      <c:lineChart>
        <c:grouping val="standard"/>
        <c:varyColors val="0"/>
        <c:ser>
          <c:idx val="1"/>
          <c:order val="0"/>
          <c:tx>
            <c:strRef>
              <c:f>'IV.3.8.Rentab.Real'!$B$5</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Ago.2022</c:v>
                </c:pt>
              </c:strCache>
            </c:strRef>
          </c:cat>
          <c:val>
            <c:numRef>
              <c:f>'IV.3.8.Rentab.Real'!$B$6:$B$20</c:f>
              <c:numCache>
                <c:formatCode>0.00%</c:formatCode>
                <c:ptCount val="15"/>
                <c:pt idx="0">
                  <c:v>0.1326</c:v>
                </c:pt>
                <c:pt idx="1">
                  <c:v>0.14330000000000001</c:v>
                </c:pt>
                <c:pt idx="2">
                  <c:v>0.110547250717437</c:v>
                </c:pt>
                <c:pt idx="3">
                  <c:v>0.12663965470126301</c:v>
                </c:pt>
                <c:pt idx="4">
                  <c:v>0.1454</c:v>
                </c:pt>
                <c:pt idx="5">
                  <c:v>0.133732017269869</c:v>
                </c:pt>
                <c:pt idx="6">
                  <c:v>0.124785116569871</c:v>
                </c:pt>
                <c:pt idx="7">
                  <c:v>0.1108</c:v>
                </c:pt>
                <c:pt idx="8">
                  <c:v>0.1024</c:v>
                </c:pt>
                <c:pt idx="9">
                  <c:v>0.1082</c:v>
                </c:pt>
                <c:pt idx="10">
                  <c:v>8.7800000000000003E-2</c:v>
                </c:pt>
                <c:pt idx="11">
                  <c:v>0.10809646211624585</c:v>
                </c:pt>
                <c:pt idx="12">
                  <c:v>0.1028</c:v>
                </c:pt>
                <c:pt idx="13">
                  <c:v>0.1215</c:v>
                </c:pt>
                <c:pt idx="14">
                  <c:v>5.3499999999999999E-2</c:v>
                </c:pt>
              </c:numCache>
            </c:numRef>
          </c:val>
          <c:smooth val="0"/>
          <c:extLst>
            <c:ext xmlns:c16="http://schemas.microsoft.com/office/drawing/2014/chart" uri="{C3380CC4-5D6E-409C-BE32-E72D297353CC}">
              <c16:uniqueId val="{0000000E-BF8A-4748-83BA-FED14E472CC9}"/>
            </c:ext>
          </c:extLst>
        </c:ser>
        <c:ser>
          <c:idx val="2"/>
          <c:order val="1"/>
          <c:tx>
            <c:strRef>
              <c:f>'IV.3.8.Rentab.Real'!$D$5</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Ago.2022</c:v>
                </c:pt>
              </c:strCache>
            </c:strRef>
          </c:cat>
          <c:val>
            <c:numRef>
              <c:f>'IV.3.8.Rentab.Real'!$D$6:$D$20</c:f>
              <c:numCache>
                <c:formatCode>0.00%</c:formatCode>
                <c:ptCount val="15"/>
                <c:pt idx="0">
                  <c:v>8.7427517181557446E-2</c:v>
                </c:pt>
                <c:pt idx="1">
                  <c:v>8.5651889683350496E-2</c:v>
                </c:pt>
                <c:pt idx="2">
                  <c:v>4.8164200074592781E-2</c:v>
                </c:pt>
                <c:pt idx="3">
                  <c:v>4.9039654701263008E-2</c:v>
                </c:pt>
                <c:pt idx="4">
                  <c:v>0.10630000000000001</c:v>
                </c:pt>
                <c:pt idx="5">
                  <c:v>9.4932017269868996E-2</c:v>
                </c:pt>
                <c:pt idx="6">
                  <c:v>0.108985116569871</c:v>
                </c:pt>
                <c:pt idx="7">
                  <c:v>8.7399999999999992E-2</c:v>
                </c:pt>
                <c:pt idx="8">
                  <c:v>8.5400000000000004E-2</c:v>
                </c:pt>
                <c:pt idx="9">
                  <c:v>6.6200000000000009E-2</c:v>
                </c:pt>
                <c:pt idx="10">
                  <c:v>6.4100000000000004E-2</c:v>
                </c:pt>
                <c:pt idx="11">
                  <c:v>7.1496462116245857E-2</c:v>
                </c:pt>
                <c:pt idx="12">
                  <c:v>4.7300000000000002E-2</c:v>
                </c:pt>
                <c:pt idx="13">
                  <c:v>3.6499999999999991E-2</c:v>
                </c:pt>
                <c:pt idx="14">
                  <c:v>-3.4499999999999996E-2</c:v>
                </c:pt>
              </c:numCache>
            </c:numRef>
          </c:val>
          <c:smooth val="0"/>
          <c:extLst>
            <c:ext xmlns:c16="http://schemas.microsoft.com/office/drawing/2014/chart" uri="{C3380CC4-5D6E-409C-BE32-E72D297353CC}">
              <c16:uniqueId val="{0000001D-BF8A-4748-83BA-FED14E472CC9}"/>
            </c:ext>
          </c:extLst>
        </c:ser>
        <c:ser>
          <c:idx val="0"/>
          <c:order val="2"/>
          <c:tx>
            <c:strRef>
              <c:f>'IV.3.8.Rentab.Real'!$C$5</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128509782582436E-2"/>
                  <c:y val="-2.6097796157897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1.396038419371215E-2"/>
                  <c:y val="2.0477764967645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1.6071171781618387E-2"/>
                  <c:y val="1.952723864499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3.3845422888033341E-2"/>
                  <c:y val="-2.4530393916723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5.919477618035799E-3"/>
                  <c:y val="-1.9627516713678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'IV.3.8.Rentab.Real'!$A$6:$A$20</c:f>
              <c:strCache>
                <c:ptCount val="15"/>
                <c:pt idx="0">
                  <c:v>Dec-08</c:v>
                </c:pt>
                <c:pt idx="1">
                  <c:v>Dec-09</c:v>
                </c:pt>
                <c:pt idx="2">
                  <c:v>Dec-10</c:v>
                </c:pt>
                <c:pt idx="3">
                  <c:v>Dec-11</c:v>
                </c:pt>
                <c:pt idx="4">
                  <c:v>Dec-12</c:v>
                </c:pt>
                <c:pt idx="5">
                  <c:v>Dec-13</c:v>
                </c:pt>
                <c:pt idx="6">
                  <c:v>Dec-14</c:v>
                </c:pt>
                <c:pt idx="7">
                  <c:v>Dec-15</c:v>
                </c:pt>
                <c:pt idx="8">
                  <c:v>Dic-16</c:v>
                </c:pt>
                <c:pt idx="9">
                  <c:v>Dec-17</c:v>
                </c:pt>
                <c:pt idx="10">
                  <c:v>Dic-18</c:v>
                </c:pt>
                <c:pt idx="11">
                  <c:v>Dec-19</c:v>
                </c:pt>
                <c:pt idx="12">
                  <c:v>Dec-20</c:v>
                </c:pt>
                <c:pt idx="13">
                  <c:v>Dec.21</c:v>
                </c:pt>
                <c:pt idx="14">
                  <c:v>Ago.2022</c:v>
                </c:pt>
              </c:strCache>
            </c:strRef>
          </c:cat>
          <c:val>
            <c:numRef>
              <c:f>'IV.3.8.Rentab.Real'!$C$6:$C$20</c:f>
              <c:numCache>
                <c:formatCode>0.00%</c:formatCode>
                <c:ptCount val="15"/>
                <c:pt idx="0">
                  <c:v>4.517248281844255E-2</c:v>
                </c:pt>
                <c:pt idx="1">
                  <c:v>5.7648110316649515E-2</c:v>
                </c:pt>
                <c:pt idx="2">
                  <c:v>6.2383050642844218E-2</c:v>
                </c:pt>
                <c:pt idx="3">
                  <c:v>7.7600000000000002E-2</c:v>
                </c:pt>
                <c:pt idx="4">
                  <c:v>3.9100000000000003E-2</c:v>
                </c:pt>
                <c:pt idx="5">
                  <c:v>3.8800000000000001E-2</c:v>
                </c:pt>
                <c:pt idx="6">
                  <c:v>1.5800000000000002E-2</c:v>
                </c:pt>
                <c:pt idx="7">
                  <c:v>2.3400000000000001E-2</c:v>
                </c:pt>
                <c:pt idx="8">
                  <c:v>1.7000000000000001E-2</c:v>
                </c:pt>
                <c:pt idx="9">
                  <c:v>4.2000000000000003E-2</c:v>
                </c:pt>
                <c:pt idx="10">
                  <c:v>2.3699999999999999E-2</c:v>
                </c:pt>
                <c:pt idx="11">
                  <c:v>3.6600000000000001E-2</c:v>
                </c:pt>
                <c:pt idx="12">
                  <c:v>5.5500000000000001E-2</c:v>
                </c:pt>
                <c:pt idx="13">
                  <c:v>8.5000000000000006E-2</c:v>
                </c:pt>
                <c:pt idx="14">
                  <c:v>8.7999999999999995E-2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b="1"/>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1156402639346658"/>
          <c:y val="5.2093141746194498E-2"/>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47915820842252E-2"/>
          <c:y val="0.21703023351792791"/>
          <c:w val="0.94524868213695556"/>
          <c:h val="0.58575593201982001"/>
        </c:manualLayout>
      </c:layout>
      <c:lineChart>
        <c:grouping val="standard"/>
        <c:varyColors val="0"/>
        <c:ser>
          <c:idx val="0"/>
          <c:order val="0"/>
          <c:tx>
            <c:strRef>
              <c:f>'IV.3.7. Rent. nom. de los FP'!$B$5</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4-4216-B18E-E5D6BBBE65D0}"/>
                </c:ext>
              </c:extLst>
            </c:dLbl>
            <c:dLbl>
              <c:idx val="2"/>
              <c:layout>
                <c:manualLayout>
                  <c:x val="-1.2866958554346577E-2"/>
                  <c:y val="6.893939593868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65-45F9-84C7-4125DF76F143}"/>
                </c:ext>
              </c:extLst>
            </c:dLbl>
            <c:dLbl>
              <c:idx val="23"/>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Ago.2022</c:v>
                </c:pt>
              </c:strCache>
            </c:strRef>
          </c:cat>
          <c:val>
            <c:numRef>
              <c:f>'IV.3.7. Rent. nom. de los FP'!$B$6:$B$38</c:f>
              <c:numCache>
                <c:formatCode>0.00%</c:formatCode>
                <c:ptCount val="25"/>
                <c:pt idx="0">
                  <c:v>8.4768885030462301E-2</c:v>
                </c:pt>
                <c:pt idx="1">
                  <c:v>8.6699999999999999E-2</c:v>
                </c:pt>
                <c:pt idx="2">
                  <c:v>0.1208</c:v>
                </c:pt>
                <c:pt idx="3">
                  <c:v>0.15529999999999999</c:v>
                </c:pt>
                <c:pt idx="4">
                  <c:v>0.1404</c:v>
                </c:pt>
                <c:pt idx="5">
                  <c:v>0.11609999999999999</c:v>
                </c:pt>
                <c:pt idx="6">
                  <c:v>0.108409960162953</c:v>
                </c:pt>
                <c:pt idx="7">
                  <c:v>0.113957126516463</c:v>
                </c:pt>
                <c:pt idx="8">
                  <c:v>0.124824699343822</c:v>
                </c:pt>
                <c:pt idx="9">
                  <c:v>0.13097785101096041</c:v>
                </c:pt>
                <c:pt idx="10">
                  <c:v>0.14269999999999999</c:v>
                </c:pt>
                <c:pt idx="11">
                  <c:v>0.15329999999999999</c:v>
                </c:pt>
                <c:pt idx="12">
                  <c:v>0.132289709655253</c:v>
                </c:pt>
                <c:pt idx="13">
                  <c:v>0.116663916655663</c:v>
                </c:pt>
                <c:pt idx="14">
                  <c:v>0.12024802064232901</c:v>
                </c:pt>
                <c:pt idx="15">
                  <c:v>0.119904812700729</c:v>
                </c:pt>
                <c:pt idx="16">
                  <c:v>0.10699132529452618</c:v>
                </c:pt>
                <c:pt idx="17">
                  <c:v>9.4724611591017208E-2</c:v>
                </c:pt>
                <c:pt idx="18">
                  <c:v>9.8297349429762718E-2</c:v>
                </c:pt>
                <c:pt idx="19">
                  <c:v>0.1082</c:v>
                </c:pt>
                <c:pt idx="20">
                  <c:v>7.7600000000000002E-2</c:v>
                </c:pt>
                <c:pt idx="21">
                  <c:v>0.10809646211624585</c:v>
                </c:pt>
                <c:pt idx="22">
                  <c:v>0.1028</c:v>
                </c:pt>
                <c:pt idx="23">
                  <c:v>0.1215</c:v>
                </c:pt>
                <c:pt idx="24">
                  <c:v>5.3499999999999999E-2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44-4216-B18E-E5D6BBBE65D0}"/>
                </c:ext>
              </c:extLst>
            </c:dLbl>
            <c:dLbl>
              <c:idx val="24"/>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'IV.3.7. Rent. nom. de los FP'!$A$6:$A$38</c:f>
              <c:strCache>
                <c:ptCount val="25"/>
                <c:pt idx="0">
                  <c:v>Dec-07</c:v>
                </c:pt>
                <c:pt idx="1">
                  <c:v>Jun-08</c:v>
                </c:pt>
                <c:pt idx="2">
                  <c:v>Dec-08</c:v>
                </c:pt>
                <c:pt idx="3">
                  <c:v>Jun-09</c:v>
                </c:pt>
                <c:pt idx="4">
                  <c:v>Dec-09</c:v>
                </c:pt>
                <c:pt idx="5">
                  <c:v>Jun-10</c:v>
                </c:pt>
                <c:pt idx="6">
                  <c:v>Dec-10</c:v>
                </c:pt>
                <c:pt idx="7">
                  <c:v>Jun-11</c:v>
                </c:pt>
                <c:pt idx="8">
                  <c:v>Dec-11</c:v>
                </c:pt>
                <c:pt idx="9">
                  <c:v>Jun-12</c:v>
                </c:pt>
                <c:pt idx="10">
                  <c:v>Dec-12</c:v>
                </c:pt>
                <c:pt idx="11">
                  <c:v>Jun-13</c:v>
                </c:pt>
                <c:pt idx="12">
                  <c:v>Dec-13</c:v>
                </c:pt>
                <c:pt idx="13">
                  <c:v>Jun-14</c:v>
                </c:pt>
                <c:pt idx="14">
                  <c:v>Dec-14</c:v>
                </c:pt>
                <c:pt idx="15">
                  <c:v>Jun-15</c:v>
                </c:pt>
                <c:pt idx="16">
                  <c:v>Dec-15</c:v>
                </c:pt>
                <c:pt idx="17">
                  <c:v>Jun-16</c:v>
                </c:pt>
                <c:pt idx="18">
                  <c:v>Dec-16</c:v>
                </c:pt>
                <c:pt idx="19">
                  <c:v>Dec-17</c:v>
                </c:pt>
                <c:pt idx="20">
                  <c:v>Dec-18</c:v>
                </c:pt>
                <c:pt idx="21">
                  <c:v>Dec-19</c:v>
                </c:pt>
                <c:pt idx="22">
                  <c:v>Dec-20</c:v>
                </c:pt>
                <c:pt idx="23">
                  <c:v>Dec-21</c:v>
                </c:pt>
                <c:pt idx="24">
                  <c:v>Ago.2022</c:v>
                </c:pt>
              </c:strCache>
            </c:strRef>
          </c:cat>
          <c:val>
            <c:numRef>
              <c:f>'IV.3.7. Rent. nom. de los FP'!$C$6:$C$38</c:f>
              <c:numCache>
                <c:formatCode>0.00%</c:formatCode>
                <c:ptCount val="25"/>
                <c:pt idx="0">
                  <c:v>8.4401489702688598E-2</c:v>
                </c:pt>
                <c:pt idx="1">
                  <c:v>9.06E-2</c:v>
                </c:pt>
                <c:pt idx="2">
                  <c:v>0.1326</c:v>
                </c:pt>
                <c:pt idx="3">
                  <c:v>0.161</c:v>
                </c:pt>
                <c:pt idx="4">
                  <c:v>0.14330000000000001</c:v>
                </c:pt>
                <c:pt idx="5">
                  <c:v>0.1183</c:v>
                </c:pt>
                <c:pt idx="6">
                  <c:v>0.110547250717437</c:v>
                </c:pt>
                <c:pt idx="7">
                  <c:v>0.115288967128472</c:v>
                </c:pt>
                <c:pt idx="8">
                  <c:v>0.12663965470126301</c:v>
                </c:pt>
                <c:pt idx="9">
                  <c:v>0.13425247806895432</c:v>
                </c:pt>
                <c:pt idx="10">
                  <c:v>0.1454</c:v>
                </c:pt>
                <c:pt idx="11">
                  <c:v>0.15759999999999999</c:v>
                </c:pt>
                <c:pt idx="12">
                  <c:v>0.133732017269869</c:v>
                </c:pt>
                <c:pt idx="13">
                  <c:v>0.117645839774349</c:v>
                </c:pt>
                <c:pt idx="14">
                  <c:v>0.124785116569871</c:v>
                </c:pt>
                <c:pt idx="15">
                  <c:v>0.12382087974788</c:v>
                </c:pt>
                <c:pt idx="16">
                  <c:v>0.11080081164274938</c:v>
                </c:pt>
                <c:pt idx="17">
                  <c:v>9.923979479437206E-2</c:v>
                </c:pt>
                <c:pt idx="18">
                  <c:v>0.10235589284546419</c:v>
                </c:pt>
                <c:pt idx="19">
                  <c:v>0.11070000000000001</c:v>
                </c:pt>
                <c:pt idx="20">
                  <c:v>8.2600000000000007E-2</c:v>
                </c:pt>
                <c:pt idx="21">
                  <c:v>0.10823910973861361</c:v>
                </c:pt>
                <c:pt idx="22">
                  <c:v>0.1021</c:v>
                </c:pt>
                <c:pt idx="23">
                  <c:v>0.12</c:v>
                </c:pt>
                <c:pt idx="24">
                  <c:v>6.0499999999999998E-2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28684764612386121"/>
          <c:y val="4.9549185862175264E-2"/>
          <c:w val="0.35374771502705354"/>
          <c:h val="4.995855182308663E-2"/>
        </c:manualLayout>
      </c:layout>
      <c:overlay val="0"/>
      <c:txPr>
        <a:bodyPr/>
        <a:lstStyle/>
        <a:p>
          <a:pPr>
            <a:defRPr lang="en-US" sz="24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5.6353611565008503E-2"/>
          <c:y val="0.17919919839462989"/>
          <c:w val="0.91867708871310161"/>
          <c:h val="0.56843726841153597"/>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'IV.4.2.Pagos ARL A'!$B$6:$B$21</c:f>
              <c:numCache>
                <c:formatCode>_(* #,##0.00_);_(* \(#,##0.00\);_(* "-"??_);_(@_)</c:formatCode>
                <c:ptCount val="16"/>
                <c:pt idx="0">
                  <c:v>1635826213.1600001</c:v>
                </c:pt>
                <c:pt idx="1">
                  <c:v>1581393650.8599999</c:v>
                </c:pt>
                <c:pt idx="2">
                  <c:v>1687099942.1400001</c:v>
                </c:pt>
                <c:pt idx="3">
                  <c:v>1922473262.4300001</c:v>
                </c:pt>
                <c:pt idx="4">
                  <c:v>2175109581.8400002</c:v>
                </c:pt>
                <c:pt idx="5">
                  <c:v>2411674911.5</c:v>
                </c:pt>
                <c:pt idx="6">
                  <c:v>2663186569.8199997</c:v>
                </c:pt>
                <c:pt idx="7">
                  <c:v>3005088863.5</c:v>
                </c:pt>
                <c:pt idx="8">
                  <c:v>3382710516.6399999</c:v>
                </c:pt>
                <c:pt idx="9">
                  <c:v>3862688790.9599996</c:v>
                </c:pt>
                <c:pt idx="10">
                  <c:v>4365095869.0900002</c:v>
                </c:pt>
                <c:pt idx="11">
                  <c:v>4960308050.1199999</c:v>
                </c:pt>
                <c:pt idx="12">
                  <c:v>5454398175.96</c:v>
                </c:pt>
                <c:pt idx="13">
                  <c:v>5371768693.4499998</c:v>
                </c:pt>
                <c:pt idx="14">
                  <c:v>6220465761.29</c:v>
                </c:pt>
                <c:pt idx="15">
                  <c:v>4925977512.3299999</c:v>
                </c:pt>
              </c:numCache>
            </c:numRef>
          </c:val>
          <c:extLs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'IV.4.2.Pagos ARL A'!$D$6:$D$21</c:f>
              <c:numCache>
                <c:formatCode>_(* #,##0.00_);_(* \(#,##0.00\);_(* "-"??_);_(@_)</c:formatCode>
                <c:ptCount val="16"/>
                <c:pt idx="0">
                  <c:v>70883463.600000009</c:v>
                </c:pt>
                <c:pt idx="1">
                  <c:v>68964104.809999987</c:v>
                </c:pt>
                <c:pt idx="2">
                  <c:v>73407508.640000001</c:v>
                </c:pt>
                <c:pt idx="3">
                  <c:v>83809693.36999999</c:v>
                </c:pt>
                <c:pt idx="4">
                  <c:v>94554070.570000008</c:v>
                </c:pt>
                <c:pt idx="5">
                  <c:v>104789518.08999999</c:v>
                </c:pt>
                <c:pt idx="6">
                  <c:v>115834844.37000003</c:v>
                </c:pt>
                <c:pt idx="7">
                  <c:v>131454109.10000002</c:v>
                </c:pt>
                <c:pt idx="8">
                  <c:v>147262666.77000001</c:v>
                </c:pt>
                <c:pt idx="9">
                  <c:v>168521814.59</c:v>
                </c:pt>
                <c:pt idx="10">
                  <c:v>189049670.72999999</c:v>
                </c:pt>
                <c:pt idx="11">
                  <c:v>216582431.09999999</c:v>
                </c:pt>
                <c:pt idx="12">
                  <c:v>236137407.19999999</c:v>
                </c:pt>
                <c:pt idx="13">
                  <c:v>233752220.31999999</c:v>
                </c:pt>
                <c:pt idx="14">
                  <c:v>270679156.31999999</c:v>
                </c:pt>
                <c:pt idx="15">
                  <c:v>214348914.53</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'IV.4.2.Pagos ARL A'!$F$6:$F$21</c:f>
              <c:numCache>
                <c:formatCode>_(* #,##0.00_);_(* \(#,##0.00\);_(* "-"??_);_(@_)</c:formatCode>
                <c:ptCount val="16"/>
                <c:pt idx="0">
                  <c:v>22880747.219999999</c:v>
                </c:pt>
                <c:pt idx="1">
                  <c:v>16186878.83</c:v>
                </c:pt>
                <c:pt idx="2">
                  <c:v>11097268.350000001</c:v>
                </c:pt>
                <c:pt idx="3">
                  <c:v>10909175.590000002</c:v>
                </c:pt>
                <c:pt idx="4">
                  <c:v>17436831.43</c:v>
                </c:pt>
                <c:pt idx="5">
                  <c:v>16509152.34</c:v>
                </c:pt>
                <c:pt idx="6">
                  <c:v>19107235.449999999</c:v>
                </c:pt>
                <c:pt idx="7">
                  <c:v>21081739.099999998</c:v>
                </c:pt>
                <c:pt idx="8">
                  <c:v>18117196.77</c:v>
                </c:pt>
                <c:pt idx="9">
                  <c:v>17049514.629999999</c:v>
                </c:pt>
                <c:pt idx="10">
                  <c:v>18941966.82</c:v>
                </c:pt>
                <c:pt idx="11">
                  <c:v>20296486.460000001</c:v>
                </c:pt>
                <c:pt idx="12">
                  <c:v>20324305.609999999</c:v>
                </c:pt>
                <c:pt idx="13">
                  <c:v>5713466.4100000001</c:v>
                </c:pt>
                <c:pt idx="14">
                  <c:v>6284233.25</c:v>
                </c:pt>
                <c:pt idx="15">
                  <c:v>4517994.05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solidFill>
                  <a:schemeClr val="bg1"/>
                </a:solidFill>
              </a:defRPr>
            </a:pPr>
            <a:endParaRPr lang="en-US"/>
          </a:p>
        </c:txPr>
        <c:crossAx val="433153680"/>
        <c:crosses val="autoZero"/>
        <c:crossBetween val="between"/>
        <c:dispUnits>
          <c:builtInUnit val="millions"/>
          <c:dispUnitsLbl>
            <c:layout>
              <c:manualLayout>
                <c:xMode val="edge"/>
                <c:yMode val="edge"/>
                <c:x val="3.323760018734933E-2"/>
                <c:y val="0.41440760289463274"/>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13014239803213679"/>
          <c:y val="3.4304259143348739E-2"/>
          <c:w val="0.75288444827150347"/>
          <c:h val="5.706429728018609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26506625219333618"/>
          <c:w val="0.96280730564183836"/>
          <c:h val="0.6614046149259275"/>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24588</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46230</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Dic.2021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67021</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787970176.85000002</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602015933.78999996</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Dic.2021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1056648038.76</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21940491739392567"/>
          <c:w val="0.90139639641881897"/>
          <c:h val="0.55797947957156258"/>
        </c:manualLayout>
      </c:layout>
      <c:bar3DChart>
        <c:barDir val="col"/>
        <c:grouping val="clustered"/>
        <c:varyColors val="0"/>
        <c:ser>
          <c:idx val="0"/>
          <c:order val="0"/>
          <c:tx>
            <c:strRef>
              <c:f>'V.3.2 Pensiones por año'!$C$5</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'V.3.2 Pensiones por año'!$C$6:$C$21</c:f>
              <c:numCache>
                <c:formatCode>#,##0</c:formatCode>
                <c:ptCount val="16"/>
                <c:pt idx="0">
                  <c:v>251</c:v>
                </c:pt>
                <c:pt idx="1">
                  <c:v>480</c:v>
                </c:pt>
                <c:pt idx="2">
                  <c:v>472</c:v>
                </c:pt>
                <c:pt idx="3">
                  <c:v>410</c:v>
                </c:pt>
                <c:pt idx="4">
                  <c:v>534</c:v>
                </c:pt>
                <c:pt idx="5">
                  <c:v>588</c:v>
                </c:pt>
                <c:pt idx="6">
                  <c:v>657</c:v>
                </c:pt>
                <c:pt idx="7">
                  <c:v>706</c:v>
                </c:pt>
                <c:pt idx="8">
                  <c:v>836</c:v>
                </c:pt>
                <c:pt idx="9">
                  <c:v>937</c:v>
                </c:pt>
                <c:pt idx="10">
                  <c:v>933</c:v>
                </c:pt>
                <c:pt idx="11">
                  <c:v>1073</c:v>
                </c:pt>
                <c:pt idx="12">
                  <c:v>1000</c:v>
                </c:pt>
                <c:pt idx="13">
                  <c:v>897</c:v>
                </c:pt>
                <c:pt idx="14">
                  <c:v>1377</c:v>
                </c:pt>
                <c:pt idx="15">
                  <c:v>734</c:v>
                </c:pt>
              </c:numCache>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1"/>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'V.3.2 Pensiones por año'!$B$6:$B$21</c:f>
              <c:numCache>
                <c:formatCode>#,##0</c:formatCode>
                <c:ptCount val="16"/>
                <c:pt idx="0">
                  <c:v>157</c:v>
                </c:pt>
                <c:pt idx="1">
                  <c:v>247</c:v>
                </c:pt>
                <c:pt idx="2">
                  <c:v>254</c:v>
                </c:pt>
                <c:pt idx="3">
                  <c:v>255</c:v>
                </c:pt>
                <c:pt idx="4">
                  <c:v>373</c:v>
                </c:pt>
                <c:pt idx="5">
                  <c:v>625</c:v>
                </c:pt>
                <c:pt idx="6">
                  <c:v>1207</c:v>
                </c:pt>
                <c:pt idx="7">
                  <c:v>1003</c:v>
                </c:pt>
                <c:pt idx="8">
                  <c:v>704</c:v>
                </c:pt>
                <c:pt idx="9">
                  <c:v>580</c:v>
                </c:pt>
                <c:pt idx="10">
                  <c:v>660</c:v>
                </c:pt>
                <c:pt idx="11">
                  <c:v>5389</c:v>
                </c:pt>
                <c:pt idx="12">
                  <c:v>764</c:v>
                </c:pt>
                <c:pt idx="13">
                  <c:v>616</c:v>
                </c:pt>
                <c:pt idx="14">
                  <c:v>1030</c:v>
                </c:pt>
                <c:pt idx="15">
                  <c:v>777</c:v>
                </c:pt>
              </c:numCache>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año'!$A$6:$A$21</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'V.3.2 Pensiones por año'!$D$6:$D$21</c:f>
              <c:numCache>
                <c:formatCode>_(* #,##0_);_(* \(#,##0\);_(* "-"_);_(@_)</c:formatCode>
                <c:ptCount val="16"/>
                <c:pt idx="0">
                  <c:v>0</c:v>
                </c:pt>
                <c:pt idx="1">
                  <c:v>0</c:v>
                </c:pt>
                <c:pt idx="2">
                  <c:v>1</c:v>
                </c:pt>
                <c:pt idx="3">
                  <c:v>1</c:v>
                </c:pt>
                <c:pt idx="4">
                  <c:v>0</c:v>
                </c:pt>
                <c:pt idx="5">
                  <c:v>1</c:v>
                </c:pt>
                <c:pt idx="6">
                  <c:v>8</c:v>
                </c:pt>
                <c:pt idx="7">
                  <c:v>7</c:v>
                </c:pt>
                <c:pt idx="8">
                  <c:v>0</c:v>
                </c:pt>
                <c:pt idx="9">
                  <c:v>0</c:v>
                </c:pt>
                <c:pt idx="10">
                  <c:v>0</c:v>
                </c:pt>
                <c:pt idx="11">
                  <c:v>0</c:v>
                </c:pt>
                <c:pt idx="12">
                  <c:v>1</c:v>
                </c:pt>
                <c:pt idx="13">
                  <c:v>3</c:v>
                </c:pt>
                <c:pt idx="14">
                  <c:v>11</c:v>
                </c:pt>
                <c:pt idx="15">
                  <c:v>7</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año'!$A$6:$A$21</c15:sqref>
                        </c15:formulaRef>
                      </c:ext>
                    </c:extLst>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37305809746756"/>
          <c:y val="0.13489311638149409"/>
          <c:w val="0.70057110950785995"/>
          <c:h val="0.74996546736270153"/>
        </c:manualLayout>
      </c:layout>
      <c:barChart>
        <c:barDir val="bar"/>
        <c:grouping val="clustered"/>
        <c:varyColors val="0"/>
        <c:ser>
          <c:idx val="0"/>
          <c:order val="0"/>
          <c:tx>
            <c:strRef>
              <c:f>'V.3.3.Pens.Disc. AFP'!$B$4</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12035.2</c:v>
                </c:pt>
                <c:pt idx="1">
                  <c:v>12484.7</c:v>
                </c:pt>
                <c:pt idx="2">
                  <c:v>26325.200000000001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9486982085053265"/>
          <c:w val="0.95685136990652719"/>
          <c:h val="0.51446065556479392"/>
        </c:manualLayout>
      </c:layout>
      <c:bar3DChart>
        <c:barDir val="col"/>
        <c:grouping val="clustered"/>
        <c:varyColors val="0"/>
        <c:ser>
          <c:idx val="0"/>
          <c:order val="0"/>
          <c:tx>
            <c:strRef>
              <c:f>'V.4.2.NA. Reportes ARL'!$E$4</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'V.4.2.NA. Reportes ARL'!$E$5:$E$20</c:f>
              <c:numCache>
                <c:formatCode>0.0%</c:formatCode>
                <c:ptCount val="16"/>
                <c:pt idx="0">
                  <c:v>0.99005149812734083</c:v>
                </c:pt>
                <c:pt idx="1">
                  <c:v>0.99052564452947067</c:v>
                </c:pt>
                <c:pt idx="2">
                  <c:v>0.97977252605053466</c:v>
                </c:pt>
                <c:pt idx="3">
                  <c:v>0.97679880843263056</c:v>
                </c:pt>
                <c:pt idx="4">
                  <c:v>0.97889100323051736</c:v>
                </c:pt>
                <c:pt idx="5">
                  <c:v>0.982951139088729</c:v>
                </c:pt>
                <c:pt idx="6">
                  <c:v>0.98641522612187882</c:v>
                </c:pt>
                <c:pt idx="7">
                  <c:v>0.98704563031709203</c:v>
                </c:pt>
                <c:pt idx="8">
                  <c:v>0.98662768821094682</c:v>
                </c:pt>
                <c:pt idx="9">
                  <c:v>0.98780111179740582</c:v>
                </c:pt>
                <c:pt idx="10">
                  <c:v>0.98884041553182767</c:v>
                </c:pt>
                <c:pt idx="11">
                  <c:v>0.98585880800527825</c:v>
                </c:pt>
                <c:pt idx="12">
                  <c:v>0.98467892894929598</c:v>
                </c:pt>
                <c:pt idx="13">
                  <c:v>0.79437040727363306</c:v>
                </c:pt>
                <c:pt idx="14">
                  <c:v>0.8135511064278188</c:v>
                </c:pt>
                <c:pt idx="15">
                  <c:v>0.86577874904022212</c:v>
                </c:pt>
              </c:numCache>
            </c:numRef>
          </c:val>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'V.4.2.NA. Reportes ARL'!$F$5:$F$20</c:f>
              <c:numCache>
                <c:formatCode>0.0%</c:formatCode>
                <c:ptCount val="16"/>
                <c:pt idx="0">
                  <c:v>9.948501872659176E-3</c:v>
                </c:pt>
                <c:pt idx="1">
                  <c:v>9.4743554705292877E-3</c:v>
                </c:pt>
                <c:pt idx="2">
                  <c:v>2.0227473949465367E-2</c:v>
                </c:pt>
                <c:pt idx="3">
                  <c:v>2.3201191567369387E-2</c:v>
                </c:pt>
                <c:pt idx="4">
                  <c:v>2.1108996769482673E-2</c:v>
                </c:pt>
                <c:pt idx="5">
                  <c:v>1.7048860911270985E-2</c:v>
                </c:pt>
                <c:pt idx="6">
                  <c:v>1.358477387812118E-2</c:v>
                </c:pt>
                <c:pt idx="7">
                  <c:v>1.2954369682907967E-2</c:v>
                </c:pt>
                <c:pt idx="8">
                  <c:v>1.3372311789053229E-2</c:v>
                </c:pt>
                <c:pt idx="9">
                  <c:v>1.2198888202594195E-2</c:v>
                </c:pt>
                <c:pt idx="10">
                  <c:v>1.1159584468172286E-2</c:v>
                </c:pt>
                <c:pt idx="11">
                  <c:v>1.4141191994721795E-2</c:v>
                </c:pt>
                <c:pt idx="12">
                  <c:v>1.5321071050703997E-2</c:v>
                </c:pt>
                <c:pt idx="13">
                  <c:v>0.20562959272636691</c:v>
                </c:pt>
                <c:pt idx="14">
                  <c:v>0.18644889357218125</c:v>
                </c:pt>
                <c:pt idx="15">
                  <c:v>0.13422125095977791</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región'!$B$4</c:f>
              <c:strCache>
                <c:ptCount val="1"/>
                <c:pt idx="0">
                  <c:v>Región 0</c:v>
                </c:pt>
              </c:strCache>
            </c:strRef>
          </c:tx>
          <c:spPr>
            <a:solidFill>
              <a:schemeClr val="bg2">
                <a:lumMod val="50000"/>
              </a:schemeClr>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región'!$B$5:$B$20</c:f>
              <c:numCache>
                <c:formatCode>_(* #,##0_);_(* \(#,##0\);_(* "-"??_);_(@_)</c:formatCode>
                <c:ptCount val="16"/>
                <c:pt idx="0">
                  <c:v>5248</c:v>
                </c:pt>
                <c:pt idx="1">
                  <c:v>5249</c:v>
                </c:pt>
                <c:pt idx="2">
                  <c:v>5951</c:v>
                </c:pt>
                <c:pt idx="3">
                  <c:v>6247</c:v>
                </c:pt>
                <c:pt idx="4">
                  <c:v>7512</c:v>
                </c:pt>
                <c:pt idx="5">
                  <c:v>8554</c:v>
                </c:pt>
                <c:pt idx="6">
                  <c:v>9093</c:v>
                </c:pt>
                <c:pt idx="7">
                  <c:v>10098</c:v>
                </c:pt>
                <c:pt idx="8">
                  <c:v>11104</c:v>
                </c:pt>
                <c:pt idx="9">
                  <c:v>13004</c:v>
                </c:pt>
                <c:pt idx="10">
                  <c:v>14295</c:v>
                </c:pt>
                <c:pt idx="11">
                  <c:v>16903</c:v>
                </c:pt>
                <c:pt idx="12">
                  <c:v>18434</c:v>
                </c:pt>
                <c:pt idx="13">
                  <c:v>16908</c:v>
                </c:pt>
                <c:pt idx="14">
                  <c:v>21434</c:v>
                </c:pt>
                <c:pt idx="15">
                  <c:v>14915</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2"/>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región'!$C$5:$C$20</c:f>
              <c:numCache>
                <c:formatCode>_(* #,##0_);_(* \(#,##0\);_(* "-"??_);_(@_)</c:formatCode>
                <c:ptCount val="16"/>
                <c:pt idx="0">
                  <c:v>259</c:v>
                </c:pt>
                <c:pt idx="1">
                  <c:v>457</c:v>
                </c:pt>
                <c:pt idx="2">
                  <c:v>466</c:v>
                </c:pt>
                <c:pt idx="3">
                  <c:v>524</c:v>
                </c:pt>
                <c:pt idx="4">
                  <c:v>818</c:v>
                </c:pt>
                <c:pt idx="5">
                  <c:v>1073</c:v>
                </c:pt>
                <c:pt idx="6">
                  <c:v>1147</c:v>
                </c:pt>
                <c:pt idx="7">
                  <c:v>1346</c:v>
                </c:pt>
                <c:pt idx="8">
                  <c:v>1417</c:v>
                </c:pt>
                <c:pt idx="9">
                  <c:v>1848</c:v>
                </c:pt>
                <c:pt idx="10">
                  <c:v>2006</c:v>
                </c:pt>
                <c:pt idx="11">
                  <c:v>2403</c:v>
                </c:pt>
                <c:pt idx="12">
                  <c:v>1949</c:v>
                </c:pt>
                <c:pt idx="13">
                  <c:v>1624</c:v>
                </c:pt>
                <c:pt idx="14">
                  <c:v>1874</c:v>
                </c:pt>
                <c:pt idx="15">
                  <c:v>1179</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región'!$D$5:$D$20</c:f>
              <c:numCache>
                <c:formatCode>_(* #,##0_);_(* \(#,##0\);_(* "-"??_);_(@_)</c:formatCode>
                <c:ptCount val="16"/>
                <c:pt idx="0">
                  <c:v>1131</c:v>
                </c:pt>
                <c:pt idx="1">
                  <c:v>2480</c:v>
                </c:pt>
                <c:pt idx="2">
                  <c:v>3922</c:v>
                </c:pt>
                <c:pt idx="3">
                  <c:v>4790</c:v>
                </c:pt>
                <c:pt idx="4">
                  <c:v>6018</c:v>
                </c:pt>
                <c:pt idx="5">
                  <c:v>7266</c:v>
                </c:pt>
                <c:pt idx="6">
                  <c:v>8256</c:v>
                </c:pt>
                <c:pt idx="7">
                  <c:v>8494</c:v>
                </c:pt>
                <c:pt idx="8">
                  <c:v>9714</c:v>
                </c:pt>
                <c:pt idx="9">
                  <c:v>10279</c:v>
                </c:pt>
                <c:pt idx="10">
                  <c:v>10762</c:v>
                </c:pt>
                <c:pt idx="11">
                  <c:v>10960</c:v>
                </c:pt>
                <c:pt idx="12">
                  <c:v>11829</c:v>
                </c:pt>
                <c:pt idx="13">
                  <c:v>9095</c:v>
                </c:pt>
                <c:pt idx="14">
                  <c:v>10126</c:v>
                </c:pt>
                <c:pt idx="15">
                  <c:v>6723</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región'!$E$5:$E$20</c:f>
              <c:numCache>
                <c:formatCode>_(* #,##0_);_(* \(#,##0\);_(* "-"??_);_(@_)</c:formatCode>
                <c:ptCount val="16"/>
                <c:pt idx="0">
                  <c:v>112</c:v>
                </c:pt>
                <c:pt idx="1">
                  <c:v>167</c:v>
                </c:pt>
                <c:pt idx="2">
                  <c:v>308</c:v>
                </c:pt>
                <c:pt idx="3">
                  <c:v>428</c:v>
                </c:pt>
                <c:pt idx="4">
                  <c:v>681</c:v>
                </c:pt>
                <c:pt idx="5">
                  <c:v>925</c:v>
                </c:pt>
                <c:pt idx="6">
                  <c:v>933</c:v>
                </c:pt>
                <c:pt idx="7">
                  <c:v>1003</c:v>
                </c:pt>
                <c:pt idx="8">
                  <c:v>1229</c:v>
                </c:pt>
                <c:pt idx="9">
                  <c:v>1386</c:v>
                </c:pt>
                <c:pt idx="10">
                  <c:v>1529</c:v>
                </c:pt>
                <c:pt idx="11">
                  <c:v>1808</c:v>
                </c:pt>
                <c:pt idx="12">
                  <c:v>2244</c:v>
                </c:pt>
                <c:pt idx="13">
                  <c:v>1711</c:v>
                </c:pt>
                <c:pt idx="14">
                  <c:v>1855</c:v>
                </c:pt>
                <c:pt idx="15">
                  <c:v>1350</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rgbClr val="FFC000"/>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región'!$F$5:$F$20</c:f>
              <c:numCache>
                <c:formatCode>_(* #,##0_);_(* \(#,##0\);_(* "-"??_);_(@_)</c:formatCode>
                <c:ptCount val="16"/>
                <c:pt idx="0">
                  <c:v>54</c:v>
                </c:pt>
                <c:pt idx="1">
                  <c:v>61</c:v>
                </c:pt>
                <c:pt idx="2">
                  <c:v>128</c:v>
                </c:pt>
                <c:pt idx="3">
                  <c:v>239</c:v>
                </c:pt>
                <c:pt idx="4">
                  <c:v>471</c:v>
                </c:pt>
                <c:pt idx="5">
                  <c:v>535</c:v>
                </c:pt>
                <c:pt idx="6">
                  <c:v>584</c:v>
                </c:pt>
                <c:pt idx="7">
                  <c:v>627</c:v>
                </c:pt>
                <c:pt idx="8">
                  <c:v>451</c:v>
                </c:pt>
                <c:pt idx="9">
                  <c:v>557</c:v>
                </c:pt>
                <c:pt idx="10">
                  <c:v>713</c:v>
                </c:pt>
                <c:pt idx="11">
                  <c:v>722</c:v>
                </c:pt>
                <c:pt idx="12">
                  <c:v>854</c:v>
                </c:pt>
                <c:pt idx="13">
                  <c:v>1369</c:v>
                </c:pt>
                <c:pt idx="14">
                  <c:v>907</c:v>
                </c:pt>
                <c:pt idx="15">
                  <c:v>489</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región'!$G$5:$G$20</c:f>
              <c:numCache>
                <c:formatCode>_(* #,##0_);_(* \(#,##0\);_(* "-"??_);_(@_)</c:formatCode>
                <c:ptCount val="16"/>
                <c:pt idx="0">
                  <c:v>1402</c:v>
                </c:pt>
                <c:pt idx="1">
                  <c:v>2135</c:v>
                </c:pt>
                <c:pt idx="2">
                  <c:v>2899</c:v>
                </c:pt>
                <c:pt idx="3">
                  <c:v>3860</c:v>
                </c:pt>
                <c:pt idx="4">
                  <c:v>5158</c:v>
                </c:pt>
                <c:pt idx="5">
                  <c:v>5902</c:v>
                </c:pt>
                <c:pt idx="6">
                  <c:v>5913</c:v>
                </c:pt>
                <c:pt idx="7">
                  <c:v>6354</c:v>
                </c:pt>
                <c:pt idx="8">
                  <c:v>7190</c:v>
                </c:pt>
                <c:pt idx="9">
                  <c:v>7820</c:v>
                </c:pt>
                <c:pt idx="10">
                  <c:v>7971</c:v>
                </c:pt>
                <c:pt idx="11">
                  <c:v>8122</c:v>
                </c:pt>
                <c:pt idx="12">
                  <c:v>8942</c:v>
                </c:pt>
                <c:pt idx="13">
                  <c:v>5073</c:v>
                </c:pt>
                <c:pt idx="14">
                  <c:v>6664</c:v>
                </c:pt>
                <c:pt idx="15">
                  <c:v>5729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rgbClr val="00FF99"/>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región'!$H$5:$H$20</c:f>
              <c:numCache>
                <c:formatCode>_(* #,##0_);_(* \(#,##0\);_(* "-"??_);_(@_)</c:formatCode>
                <c:ptCount val="16"/>
                <c:pt idx="0">
                  <c:v>67</c:v>
                </c:pt>
                <c:pt idx="1">
                  <c:v>47</c:v>
                </c:pt>
                <c:pt idx="2">
                  <c:v>159</c:v>
                </c:pt>
                <c:pt idx="3">
                  <c:v>234</c:v>
                </c:pt>
                <c:pt idx="4">
                  <c:v>364</c:v>
                </c:pt>
                <c:pt idx="5">
                  <c:v>474</c:v>
                </c:pt>
                <c:pt idx="6">
                  <c:v>417</c:v>
                </c:pt>
                <c:pt idx="7">
                  <c:v>518</c:v>
                </c:pt>
                <c:pt idx="8">
                  <c:v>574</c:v>
                </c:pt>
                <c:pt idx="9">
                  <c:v>635</c:v>
                </c:pt>
                <c:pt idx="10">
                  <c:v>693</c:v>
                </c:pt>
                <c:pt idx="11">
                  <c:v>830</c:v>
                </c:pt>
                <c:pt idx="12">
                  <c:v>824</c:v>
                </c:pt>
                <c:pt idx="13">
                  <c:v>833</c:v>
                </c:pt>
                <c:pt idx="14">
                  <c:v>795</c:v>
                </c:pt>
                <c:pt idx="15">
                  <c:v>659</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rgbClr val="FFFF66"/>
            </a:solidFill>
          </c:spPr>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región'!$I$5:$I$20</c:f>
              <c:numCache>
                <c:formatCode>_(* #,##0_);_(* \(#,##0\);_(* "-"??_);_(@_)</c:formatCode>
                <c:ptCount val="16"/>
                <c:pt idx="0">
                  <c:v>271</c:v>
                </c:pt>
                <c:pt idx="1">
                  <c:v>381</c:v>
                </c:pt>
                <c:pt idx="2">
                  <c:v>850</c:v>
                </c:pt>
                <c:pt idx="3">
                  <c:v>1134</c:v>
                </c:pt>
                <c:pt idx="4">
                  <c:v>1575</c:v>
                </c:pt>
                <c:pt idx="5">
                  <c:v>1959</c:v>
                </c:pt>
                <c:pt idx="6">
                  <c:v>2292</c:v>
                </c:pt>
                <c:pt idx="7">
                  <c:v>2592</c:v>
                </c:pt>
                <c:pt idx="8">
                  <c:v>2870</c:v>
                </c:pt>
                <c:pt idx="9">
                  <c:v>3327</c:v>
                </c:pt>
                <c:pt idx="10">
                  <c:v>3520</c:v>
                </c:pt>
                <c:pt idx="11">
                  <c:v>3722</c:v>
                </c:pt>
                <c:pt idx="12">
                  <c:v>4072</c:v>
                </c:pt>
                <c:pt idx="13">
                  <c:v>3532</c:v>
                </c:pt>
                <c:pt idx="14">
                  <c:v>3795</c:v>
                </c:pt>
                <c:pt idx="15">
                  <c:v>2818</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f>'V.4.3. NA.Cant. accid x región'!$A$5:$A$20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'V.4.3. NA.Cant. accid x región'!$J$5:$J$20</c:f>
              <c:numCache>
                <c:formatCode>_(* #,##0_);_(* \(#,##0\);_(*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6402991720714503"/>
          <c:y val="4.825257207773641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Prov'!$K$4</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'V.4.4.NA.Cant. accid x Prov'!$A$5:$A$49</c15:sqref>
                  </c15:fullRef>
                </c:ext>
              </c:extLst>
              <c:f>'V.4.4.NA.Cant. accid x Prov'!$A$5:$A$37</c:f>
              <c:strCache>
                <c:ptCount val="33"/>
                <c:pt idx="0">
                  <c:v>DISTRITO NACIONAL</c:v>
                </c:pt>
                <c:pt idx="1">
                  <c:v>SANTIAGO DE LOS CABALLEROS</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DE LA MAGUANA</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pt idx="32">
                  <c:v>Total</c:v>
                </c:pt>
              </c:strCache>
            </c:strRef>
          </c:cat>
          <c:val>
            <c:numRef>
              <c:extLst>
                <c:ext xmlns:c15="http://schemas.microsoft.com/office/drawing/2012/chart" uri="{02D57815-91ED-43cb-92C2-25804820EDAC}">
                  <c15:fullRef>
                    <c15:sqref>'V.4.4.NA.Cant. accid x Prov'!$K$5:$K$36</c15:sqref>
                  </c15:fullRef>
                </c:ext>
              </c:extLst>
              <c:f>'V.4.4.NA.Cant. accid x Prov'!$K$5:$K$36</c:f>
              <c:numCache>
                <c:formatCode>_(* #,##0_);_(* \(#,##0\);_(* "-"??_);_(@_)</c:formatCode>
                <c:ptCount val="32"/>
                <c:pt idx="0">
                  <c:v>143084</c:v>
                </c:pt>
                <c:pt idx="1">
                  <c:v>95564</c:v>
                </c:pt>
                <c:pt idx="2">
                  <c:v>39285</c:v>
                </c:pt>
                <c:pt idx="3">
                  <c:v>45806</c:v>
                </c:pt>
                <c:pt idx="4">
                  <c:v>28022</c:v>
                </c:pt>
                <c:pt idx="5">
                  <c:v>17188</c:v>
                </c:pt>
                <c:pt idx="6">
                  <c:v>9577</c:v>
                </c:pt>
                <c:pt idx="7">
                  <c:v>14148</c:v>
                </c:pt>
                <c:pt idx="8">
                  <c:v>15063</c:v>
                </c:pt>
                <c:pt idx="9">
                  <c:v>11545</c:v>
                </c:pt>
                <c:pt idx="10">
                  <c:v>4415</c:v>
                </c:pt>
                <c:pt idx="11">
                  <c:v>8936</c:v>
                </c:pt>
                <c:pt idx="12">
                  <c:v>8180</c:v>
                </c:pt>
                <c:pt idx="13">
                  <c:v>3480</c:v>
                </c:pt>
                <c:pt idx="14">
                  <c:v>6174</c:v>
                </c:pt>
                <c:pt idx="15">
                  <c:v>4940</c:v>
                </c:pt>
                <c:pt idx="16">
                  <c:v>2887</c:v>
                </c:pt>
                <c:pt idx="17">
                  <c:v>5574</c:v>
                </c:pt>
                <c:pt idx="18">
                  <c:v>3389</c:v>
                </c:pt>
                <c:pt idx="19">
                  <c:v>2313</c:v>
                </c:pt>
                <c:pt idx="20">
                  <c:v>2238</c:v>
                </c:pt>
                <c:pt idx="21">
                  <c:v>3473</c:v>
                </c:pt>
                <c:pt idx="22">
                  <c:v>2517</c:v>
                </c:pt>
                <c:pt idx="23">
                  <c:v>2622</c:v>
                </c:pt>
                <c:pt idx="24">
                  <c:v>2523</c:v>
                </c:pt>
                <c:pt idx="25">
                  <c:v>2662</c:v>
                </c:pt>
                <c:pt idx="26">
                  <c:v>1756</c:v>
                </c:pt>
                <c:pt idx="27">
                  <c:v>1004</c:v>
                </c:pt>
                <c:pt idx="28">
                  <c:v>1340</c:v>
                </c:pt>
                <c:pt idx="29">
                  <c:v>843</c:v>
                </c:pt>
                <c:pt idx="30">
                  <c:v>386</c:v>
                </c:pt>
                <c:pt idx="31">
                  <c:v>647</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7013292323982274"/>
          <c:w val="0.96912679267630986"/>
          <c:h val="0.53210357802386188"/>
        </c:manualLayout>
      </c:layout>
      <c:bar3DChart>
        <c:barDir val="col"/>
        <c:grouping val="clustered"/>
        <c:varyColors val="0"/>
        <c:ser>
          <c:idx val="0"/>
          <c:order val="0"/>
          <c:tx>
            <c:strRef>
              <c:f>'V.4.5.NA.Cant. accid x Proced.'!$F$4</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Ene-Ago.2022</c:v>
                </c:pt>
              </c:strCache>
            </c:strRef>
          </c:cat>
          <c:val>
            <c:numRef>
              <c:f>'V.4.5.NA.Cant. accid x Proced.'!$F$5:$F$20</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Proced.'!$G$4</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Ene-Ago.2022</c:v>
                </c:pt>
              </c:strCache>
            </c:strRef>
          </c:cat>
          <c:val>
            <c:numRef>
              <c:f>'V.4.5.NA.Cant. accid x Proced.'!$G$5:$G$22</c:f>
              <c:numCache>
                <c:formatCode>0.0%</c:formatCode>
                <c:ptCount val="18"/>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pt idx="17">
                  <c:v>0.11662040044888075</c:v>
                </c:pt>
              </c:numCache>
            </c:numRef>
          </c:val>
          <c:extLst>
            <c:ext xmlns:c16="http://schemas.microsoft.com/office/drawing/2014/chart" uri="{C3380CC4-5D6E-409C-BE32-E72D297353CC}">
              <c16:uniqueId val="{00000010-3509-4A28-BAE1-3CB7A007E642}"/>
            </c:ext>
          </c:extLst>
        </c:ser>
        <c:ser>
          <c:idx val="2"/>
          <c:order val="2"/>
          <c:tx>
            <c:strRef>
              <c:f>'V.4.5.NA.Cant. accid x Proced.'!$H$4</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Ene-Ago.2022</c:v>
                </c:pt>
              </c:strCache>
            </c:strRef>
          </c:cat>
          <c:val>
            <c:numRef>
              <c:f>'V.4.5.NA.Cant. accid x Proced.'!$H$5:$H$22</c:f>
              <c:numCache>
                <c:formatCode>0.0%</c:formatCode>
                <c:ptCount val="18"/>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pt idx="17">
                  <c:v>0.86698954580355558</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5090567382780855E-2"/>
          <c:y val="0.21076444537095307"/>
          <c:w val="0.96462369981530072"/>
          <c:h val="0.6013048620020266"/>
        </c:manualLayout>
      </c:layout>
      <c:bar3DChart>
        <c:barDir val="col"/>
        <c:grouping val="clustered"/>
        <c:varyColors val="0"/>
        <c:ser>
          <c:idx val="0"/>
          <c:order val="0"/>
          <c:tx>
            <c:strRef>
              <c:f>'V.4.6. NA.Cant. accid x sector'!$B$4</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13"/>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'V.4.6. NA.Cant. accid x sector'!$B$5:$B$20</c:f>
              <c:numCache>
                <c:formatCode>_(* #,##0_);_(* \(#,##0\);_(* "-"??_);_(@_)</c:formatCode>
                <c:ptCount val="16"/>
                <c:pt idx="0">
                  <c:v>445</c:v>
                </c:pt>
                <c:pt idx="1">
                  <c:v>660</c:v>
                </c:pt>
                <c:pt idx="2">
                  <c:v>986</c:v>
                </c:pt>
                <c:pt idx="3">
                  <c:v>1477</c:v>
                </c:pt>
                <c:pt idx="4">
                  <c:v>2094</c:v>
                </c:pt>
                <c:pt idx="5">
                  <c:v>3858</c:v>
                </c:pt>
                <c:pt idx="6">
                  <c:v>4451</c:v>
                </c:pt>
                <c:pt idx="7">
                  <c:v>5112</c:v>
                </c:pt>
                <c:pt idx="8">
                  <c:v>5396</c:v>
                </c:pt>
                <c:pt idx="9">
                  <c:v>6565</c:v>
                </c:pt>
                <c:pt idx="10">
                  <c:v>8616</c:v>
                </c:pt>
                <c:pt idx="11">
                  <c:v>10106</c:v>
                </c:pt>
                <c:pt idx="12">
                  <c:v>10920</c:v>
                </c:pt>
                <c:pt idx="13">
                  <c:v>11630</c:v>
                </c:pt>
                <c:pt idx="14">
                  <c:v>13064</c:v>
                </c:pt>
                <c:pt idx="15">
                  <c:v>8889</c:v>
                </c:pt>
              </c:numCache>
            </c:numRef>
          </c:val>
          <c:extLst>
            <c:ext xmlns:c16="http://schemas.microsoft.com/office/drawing/2014/chart" uri="{C3380CC4-5D6E-409C-BE32-E72D297353CC}">
              <c16:uniqueId val="{00000001-50EF-423B-B867-AF99A0BCC23C}"/>
            </c:ext>
          </c:extLst>
        </c:ser>
        <c:ser>
          <c:idx val="1"/>
          <c:order val="1"/>
          <c:tx>
            <c:strRef>
              <c:f>'V.4.6. NA.Cant. accid x sector'!$C$4</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13"/>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'V.4.6. NA.Cant. accid x sector'!$C$5:$C$20</c:f>
              <c:numCache>
                <c:formatCode>_(* #,##0_);_(* \(#,##0\);_(* "-"??_);_(@_)</c:formatCode>
                <c:ptCount val="16"/>
                <c:pt idx="0">
                  <c:v>8099</c:v>
                </c:pt>
                <c:pt idx="1">
                  <c:v>10317</c:v>
                </c:pt>
                <c:pt idx="2">
                  <c:v>13697</c:v>
                </c:pt>
                <c:pt idx="3">
                  <c:v>15979</c:v>
                </c:pt>
                <c:pt idx="4">
                  <c:v>20503</c:v>
                </c:pt>
                <c:pt idx="5">
                  <c:v>22830</c:v>
                </c:pt>
                <c:pt idx="6">
                  <c:v>24184</c:v>
                </c:pt>
                <c:pt idx="7">
                  <c:v>25920</c:v>
                </c:pt>
                <c:pt idx="8">
                  <c:v>29153</c:v>
                </c:pt>
                <c:pt idx="9">
                  <c:v>32291</c:v>
                </c:pt>
                <c:pt idx="10">
                  <c:v>32873</c:v>
                </c:pt>
                <c:pt idx="11">
                  <c:v>35364</c:v>
                </c:pt>
                <c:pt idx="12">
                  <c:v>38228</c:v>
                </c:pt>
                <c:pt idx="13">
                  <c:v>28515</c:v>
                </c:pt>
                <c:pt idx="14">
                  <c:v>30609</c:v>
                </c:pt>
                <c:pt idx="15">
                  <c:v>24973</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24281683003879237"/>
          <c:w val="0.95666778788769058"/>
          <c:h val="0.49740553028028461"/>
        </c:manualLayout>
      </c:layout>
      <c:bar3DChart>
        <c:barDir val="col"/>
        <c:grouping val="clustered"/>
        <c:varyColors val="0"/>
        <c:ser>
          <c:idx val="0"/>
          <c:order val="0"/>
          <c:tx>
            <c:strRef>
              <c:f>'V.4.7. Accid x sexo'!$E$4</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31-46C4-9398-58186E4073B0}"/>
                </c:ext>
              </c:extLst>
            </c:dLbl>
            <c:dLbl>
              <c:idx val="17"/>
              <c:layout>
                <c:manualLayout>
                  <c:x val="-8.1111115842002826E-3"/>
                  <c:y val="-7.741534721977982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F-4D1A-B348-619EE856397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'V.4.7. Accid x sexo'!$E$5:$E$20</c:f>
              <c:numCache>
                <c:formatCode>0.0%</c:formatCode>
                <c:ptCount val="16"/>
                <c:pt idx="0">
                  <c:v>0.17181647940074907</c:v>
                </c:pt>
                <c:pt idx="1">
                  <c:v>0.18948710941058577</c:v>
                </c:pt>
                <c:pt idx="2">
                  <c:v>0.20949397262139891</c:v>
                </c:pt>
                <c:pt idx="3">
                  <c:v>0.22571035747021082</c:v>
                </c:pt>
                <c:pt idx="4">
                  <c:v>0.24994468292251185</c:v>
                </c:pt>
                <c:pt idx="5">
                  <c:v>0.26315197841726617</c:v>
                </c:pt>
                <c:pt idx="6">
                  <c:v>0.27365112624410687</c:v>
                </c:pt>
                <c:pt idx="7">
                  <c:v>0.28570507862851252</c:v>
                </c:pt>
                <c:pt idx="8">
                  <c:v>0.29303308344669887</c:v>
                </c:pt>
                <c:pt idx="9">
                  <c:v>0.31246139592340949</c:v>
                </c:pt>
                <c:pt idx="10">
                  <c:v>0.29995902528381019</c:v>
                </c:pt>
                <c:pt idx="11">
                  <c:v>0.32386188695843415</c:v>
                </c:pt>
                <c:pt idx="12">
                  <c:v>0.34406283063400339</c:v>
                </c:pt>
                <c:pt idx="13">
                  <c:v>0.38527836592352721</c:v>
                </c:pt>
                <c:pt idx="14">
                  <c:v>0.60328767123287674</c:v>
                </c:pt>
                <c:pt idx="15">
                  <c:v>0.41347232886421359</c:v>
                </c:pt>
              </c:numCache>
            </c:numRef>
          </c:val>
          <c:extLst>
            <c:ext xmlns:c16="http://schemas.microsoft.com/office/drawing/2014/chart" uri="{C3380CC4-5D6E-409C-BE32-E72D297353CC}">
              <c16:uniqueId val="{00000008-5430-4A1B-9949-CDB16074F930}"/>
            </c:ext>
          </c:extLst>
        </c:ser>
        <c:ser>
          <c:idx val="1"/>
          <c:order val="1"/>
          <c:tx>
            <c:strRef>
              <c:f>'V.4.7. Accid x sexo'!$F$4</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'V.4.7. Accid x sexo'!$F$5:$F$20</c:f>
              <c:numCache>
                <c:formatCode>0.0%</c:formatCode>
                <c:ptCount val="16"/>
                <c:pt idx="0">
                  <c:v>0.82818352059925093</c:v>
                </c:pt>
                <c:pt idx="1">
                  <c:v>0.81051289058941423</c:v>
                </c:pt>
                <c:pt idx="2">
                  <c:v>0.79050602737860109</c:v>
                </c:pt>
                <c:pt idx="3">
                  <c:v>0.77428964252978916</c:v>
                </c:pt>
                <c:pt idx="4">
                  <c:v>0.75005531707748818</c:v>
                </c:pt>
                <c:pt idx="5">
                  <c:v>0.73684802158273377</c:v>
                </c:pt>
                <c:pt idx="6">
                  <c:v>0.72634887375589319</c:v>
                </c:pt>
                <c:pt idx="7">
                  <c:v>0.71429492137148753</c:v>
                </c:pt>
                <c:pt idx="8">
                  <c:v>0.70696691655330113</c:v>
                </c:pt>
                <c:pt idx="9">
                  <c:v>0.68753860407659051</c:v>
                </c:pt>
                <c:pt idx="10">
                  <c:v>0.70004097471618987</c:v>
                </c:pt>
                <c:pt idx="11">
                  <c:v>0.6761381130415659</c:v>
                </c:pt>
                <c:pt idx="12">
                  <c:v>0.65593716936599655</c:v>
                </c:pt>
                <c:pt idx="13">
                  <c:v>0.61472163407647273</c:v>
                </c:pt>
                <c:pt idx="14">
                  <c:v>0.60328767123287674</c:v>
                </c:pt>
                <c:pt idx="15">
                  <c:v>0.58652767113578641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4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2113203583933327"/>
          <c:y val="8.4771615714643631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580767477427593"/>
          <c:y val="0.12210396733932619"/>
          <c:w val="0.85370300184520687"/>
          <c:h val="0.79131537587215217"/>
        </c:manualLayout>
      </c:layout>
      <c:barChart>
        <c:barDir val="bar"/>
        <c:grouping val="stacked"/>
        <c:varyColors val="0"/>
        <c:ser>
          <c:idx val="0"/>
          <c:order val="0"/>
          <c:tx>
            <c:strRef>
              <c:f>'V.4.8. Accid x rango de edad'!$B$4</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'V.4.8. Accid x rango de edad'!$B$5:$B$20</c:f>
              <c:numCache>
                <c:formatCode>_(* #,##0_);_(* \(#,##0\);_(* "-"??_);_(@_)</c:formatCode>
                <c:ptCount val="16"/>
                <c:pt idx="0">
                  <c:v>9</c:v>
                </c:pt>
                <c:pt idx="1">
                  <c:v>7</c:v>
                </c:pt>
                <c:pt idx="2">
                  <c:v>2</c:v>
                </c:pt>
                <c:pt idx="3">
                  <c:v>0</c:v>
                </c:pt>
                <c:pt idx="4">
                  <c:v>6</c:v>
                </c:pt>
                <c:pt idx="5">
                  <c:v>18</c:v>
                </c:pt>
                <c:pt idx="6">
                  <c:v>34</c:v>
                </c:pt>
                <c:pt idx="7">
                  <c:v>80</c:v>
                </c:pt>
                <c:pt idx="8">
                  <c:v>165</c:v>
                </c:pt>
                <c:pt idx="9">
                  <c:v>153</c:v>
                </c:pt>
                <c:pt idx="10">
                  <c:v>189</c:v>
                </c:pt>
                <c:pt idx="11">
                  <c:v>160</c:v>
                </c:pt>
                <c:pt idx="12">
                  <c:v>147</c:v>
                </c:pt>
                <c:pt idx="13">
                  <c:v>84</c:v>
                </c:pt>
                <c:pt idx="14">
                  <c:v>135</c:v>
                </c:pt>
                <c:pt idx="15">
                  <c:v>550</c:v>
                </c:pt>
              </c:numCache>
            </c:numRef>
          </c:val>
          <c:extLst>
            <c:ext xmlns:c16="http://schemas.microsoft.com/office/drawing/2014/chart" uri="{C3380CC4-5D6E-409C-BE32-E72D297353CC}">
              <c16:uniqueId val="{00000000-84C1-4003-950A-51039B32AD67}"/>
            </c:ext>
          </c:extLst>
        </c:ser>
        <c:ser>
          <c:idx val="1"/>
          <c:order val="1"/>
          <c:tx>
            <c:strRef>
              <c:f>'V.4.8. Accid x rango de edad'!$C$4</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'V.4.8. Accid x rango de edad'!$C$5:$C$20</c:f>
              <c:numCache>
                <c:formatCode>_(* #,##0_);_(* \(#,##0\);_(* "-"??_);_(@_)</c:formatCode>
                <c:ptCount val="16"/>
                <c:pt idx="0">
                  <c:v>1413</c:v>
                </c:pt>
                <c:pt idx="1">
                  <c:v>1031</c:v>
                </c:pt>
                <c:pt idx="2">
                  <c:v>2024</c:v>
                </c:pt>
                <c:pt idx="3">
                  <c:v>3154</c:v>
                </c:pt>
                <c:pt idx="4">
                  <c:v>4931</c:v>
                </c:pt>
                <c:pt idx="5">
                  <c:v>6875</c:v>
                </c:pt>
                <c:pt idx="6">
                  <c:v>8429</c:v>
                </c:pt>
                <c:pt idx="7">
                  <c:v>9624</c:v>
                </c:pt>
                <c:pt idx="8">
                  <c:v>12019</c:v>
                </c:pt>
                <c:pt idx="9">
                  <c:v>13830</c:v>
                </c:pt>
                <c:pt idx="10">
                  <c:v>15003</c:v>
                </c:pt>
                <c:pt idx="11">
                  <c:v>16268</c:v>
                </c:pt>
                <c:pt idx="12">
                  <c:v>17232</c:v>
                </c:pt>
                <c:pt idx="13">
                  <c:v>12952</c:v>
                </c:pt>
                <c:pt idx="14">
                  <c:v>15071</c:v>
                </c:pt>
                <c:pt idx="15">
                  <c:v>13083</c:v>
                </c:pt>
              </c:numCache>
            </c:numRef>
          </c:val>
          <c:extLst>
            <c:ext xmlns:c16="http://schemas.microsoft.com/office/drawing/2014/chart" uri="{C3380CC4-5D6E-409C-BE32-E72D297353CC}">
              <c16:uniqueId val="{00000001-84C1-4003-950A-51039B32AD67}"/>
            </c:ext>
          </c:extLst>
        </c:ser>
        <c:ser>
          <c:idx val="2"/>
          <c:order val="2"/>
          <c:tx>
            <c:strRef>
              <c:f>'V.4.8. Accid x rango de edad'!$D$4</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'V.4.8. Accid x rango de edad'!$D$5:$D$20</c:f>
              <c:numCache>
                <c:formatCode>_(* #,##0_);_(* \(#,##0\);_(* "-"??_);_(@_)</c:formatCode>
                <c:ptCount val="16"/>
                <c:pt idx="0">
                  <c:v>3274</c:v>
                </c:pt>
                <c:pt idx="1">
                  <c:v>4066</c:v>
                </c:pt>
                <c:pt idx="2">
                  <c:v>5530</c:v>
                </c:pt>
                <c:pt idx="3">
                  <c:v>6350</c:v>
                </c:pt>
                <c:pt idx="4">
                  <c:v>7715</c:v>
                </c:pt>
                <c:pt idx="5">
                  <c:v>8611</c:v>
                </c:pt>
                <c:pt idx="6">
                  <c:v>8946</c:v>
                </c:pt>
                <c:pt idx="7">
                  <c:v>8806</c:v>
                </c:pt>
                <c:pt idx="8">
                  <c:v>10377</c:v>
                </c:pt>
                <c:pt idx="9">
                  <c:v>11563</c:v>
                </c:pt>
                <c:pt idx="10">
                  <c:v>12102</c:v>
                </c:pt>
                <c:pt idx="11">
                  <c:v>13433</c:v>
                </c:pt>
                <c:pt idx="12">
                  <c:v>14644</c:v>
                </c:pt>
                <c:pt idx="13">
                  <c:v>12784</c:v>
                </c:pt>
                <c:pt idx="14">
                  <c:v>15016</c:v>
                </c:pt>
                <c:pt idx="15">
                  <c:v>11356</c:v>
                </c:pt>
              </c:numCache>
            </c:numRef>
          </c:val>
          <c:extLst>
            <c:ext xmlns:c16="http://schemas.microsoft.com/office/drawing/2014/chart" uri="{C3380CC4-5D6E-409C-BE32-E72D297353CC}">
              <c16:uniqueId val="{00000002-84C1-4003-950A-51039B32AD67}"/>
            </c:ext>
          </c:extLst>
        </c:ser>
        <c:ser>
          <c:idx val="3"/>
          <c:order val="3"/>
          <c:tx>
            <c:strRef>
              <c:f>'V.4.8. Accid x rango de edad'!$E$4</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'V.4.8. Accid x rango de edad'!$E$5:$E$20</c:f>
              <c:numCache>
                <c:formatCode>_(* #,##0_);_(* \(#,##0\);_(* "-"??_);_(@_)</c:formatCode>
                <c:ptCount val="16"/>
                <c:pt idx="0">
                  <c:v>2149</c:v>
                </c:pt>
                <c:pt idx="1">
                  <c:v>3112</c:v>
                </c:pt>
                <c:pt idx="2">
                  <c:v>3839</c:v>
                </c:pt>
                <c:pt idx="3">
                  <c:v>4256</c:v>
                </c:pt>
                <c:pt idx="4">
                  <c:v>5319</c:v>
                </c:pt>
                <c:pt idx="5">
                  <c:v>5883</c:v>
                </c:pt>
                <c:pt idx="6">
                  <c:v>5876</c:v>
                </c:pt>
                <c:pt idx="7">
                  <c:v>6269</c:v>
                </c:pt>
                <c:pt idx="8">
                  <c:v>6571</c:v>
                </c:pt>
                <c:pt idx="9">
                  <c:v>7417</c:v>
                </c:pt>
                <c:pt idx="10">
                  <c:v>7868</c:v>
                </c:pt>
                <c:pt idx="11">
                  <c:v>8648</c:v>
                </c:pt>
                <c:pt idx="12">
                  <c:v>9524</c:v>
                </c:pt>
                <c:pt idx="13">
                  <c:v>8100</c:v>
                </c:pt>
                <c:pt idx="14">
                  <c:v>9465</c:v>
                </c:pt>
                <c:pt idx="15">
                  <c:v>7216</c:v>
                </c:pt>
              </c:numCache>
            </c:numRef>
          </c:val>
          <c:extLst>
            <c:ext xmlns:c16="http://schemas.microsoft.com/office/drawing/2014/chart" uri="{C3380CC4-5D6E-409C-BE32-E72D297353CC}">
              <c16:uniqueId val="{00000003-84C1-4003-950A-51039B32AD67}"/>
            </c:ext>
          </c:extLst>
        </c:ser>
        <c:ser>
          <c:idx val="4"/>
          <c:order val="4"/>
          <c:tx>
            <c:strRef>
              <c:f>'V.4.8. Accid x rango de edad'!$F$4</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'V.4.8. Accid x rango de edad'!$F$5:$F$20</c:f>
              <c:numCache>
                <c:formatCode>_(* #,##0_);_(* \(#,##0\);_(* "-"??_);_(@_)</c:formatCode>
                <c:ptCount val="16"/>
                <c:pt idx="0">
                  <c:v>1123</c:v>
                </c:pt>
                <c:pt idx="1">
                  <c:v>1708</c:v>
                </c:pt>
                <c:pt idx="2">
                  <c:v>2108</c:v>
                </c:pt>
                <c:pt idx="3">
                  <c:v>2407</c:v>
                </c:pt>
                <c:pt idx="4">
                  <c:v>3017</c:v>
                </c:pt>
                <c:pt idx="5">
                  <c:v>3457</c:v>
                </c:pt>
                <c:pt idx="6">
                  <c:v>3510</c:v>
                </c:pt>
                <c:pt idx="7">
                  <c:v>3876</c:v>
                </c:pt>
                <c:pt idx="8">
                  <c:v>3782</c:v>
                </c:pt>
                <c:pt idx="9">
                  <c:v>4270</c:v>
                </c:pt>
                <c:pt idx="10">
                  <c:v>4631</c:v>
                </c:pt>
                <c:pt idx="11">
                  <c:v>5102</c:v>
                </c:pt>
                <c:pt idx="12">
                  <c:v>5494</c:v>
                </c:pt>
                <c:pt idx="13">
                  <c:v>4681</c:v>
                </c:pt>
                <c:pt idx="14">
                  <c:v>5623</c:v>
                </c:pt>
                <c:pt idx="15">
                  <c:v>4192</c:v>
                </c:pt>
              </c:numCache>
            </c:numRef>
          </c:val>
          <c:extLst>
            <c:ext xmlns:c16="http://schemas.microsoft.com/office/drawing/2014/chart" uri="{C3380CC4-5D6E-409C-BE32-E72D297353CC}">
              <c16:uniqueId val="{00000004-84C1-4003-950A-51039B32AD67}"/>
            </c:ext>
          </c:extLst>
        </c:ser>
        <c:ser>
          <c:idx val="5"/>
          <c:order val="5"/>
          <c:tx>
            <c:strRef>
              <c:f>'V.4.8. Accid x rango de edad'!$G$4</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edad'!$A$5:$A$20</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Ene-Ago.2022</c:v>
                </c:pt>
              </c:strCache>
            </c:strRef>
          </c:cat>
          <c:val>
            <c:numRef>
              <c:f>'V.4.8. Accid x rango de edad'!$G$5:$G$20</c:f>
              <c:numCache>
                <c:formatCode>_(* #,##0_);_(* \(#,##0\);_(* "-"??_);_(@_)</c:formatCode>
                <c:ptCount val="16"/>
                <c:pt idx="0">
                  <c:v>576</c:v>
                </c:pt>
                <c:pt idx="1">
                  <c:v>1053</c:v>
                </c:pt>
                <c:pt idx="2">
                  <c:v>1180</c:v>
                </c:pt>
                <c:pt idx="3">
                  <c:v>1289</c:v>
                </c:pt>
                <c:pt idx="4">
                  <c:v>1609</c:v>
                </c:pt>
                <c:pt idx="5">
                  <c:v>1844</c:v>
                </c:pt>
                <c:pt idx="6">
                  <c:v>1840</c:v>
                </c:pt>
                <c:pt idx="7">
                  <c:v>2377</c:v>
                </c:pt>
                <c:pt idx="8">
                  <c:v>1635</c:v>
                </c:pt>
                <c:pt idx="9">
                  <c:v>1623</c:v>
                </c:pt>
                <c:pt idx="10">
                  <c:v>1696</c:v>
                </c:pt>
                <c:pt idx="11">
                  <c:v>1859</c:v>
                </c:pt>
                <c:pt idx="12">
                  <c:v>2107</c:v>
                </c:pt>
                <c:pt idx="13">
                  <c:v>1544</c:v>
                </c:pt>
                <c:pt idx="14">
                  <c:v>2140</c:v>
                </c:pt>
                <c:pt idx="15">
                  <c:v>1514</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txPr>
          <a:bodyPr/>
          <a:lstStyle/>
          <a:p>
            <a:pPr>
              <a:defRPr sz="1600"/>
            </a:pPr>
            <a:endParaRPr lang="en-US"/>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7.2422487862492363E-2"/>
          <c:y val="4.0975085144759373E-2"/>
          <c:w val="0.83057264061504033"/>
          <c:h val="4.26314084462626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78347590502183"/>
          <c:y val="0.3022565155624159"/>
          <c:w val="0.26179107482577346"/>
          <c:h val="0.478839721600742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3.3996586695124092E-2"/>
                  <c:y val="2.64688543235584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AE57930F-9B82-451D-9830-6C862AD9DE89}" type="CATEGORYNAME">
                      <a:rPr lang="en-US" sz="2000"/>
                      <a:pPr>
                        <a:defRPr sz="2000"/>
                      </a:pPr>
                      <a:t>[NOMBRE DE CATEGORÍA]</a:t>
                    </a:fld>
                    <a:endParaRPr lang="en-US" sz="2000" baseline="0"/>
                  </a:p>
                  <a:p>
                    <a:pPr>
                      <a:defRPr sz="2000"/>
                    </a:pPr>
                    <a:fld id="{5F7465DF-8EC0-469C-8DC2-B15F4E4CEF98}" type="VALUE">
                      <a:rPr lang="en-US" sz="2000" baseline="0"/>
                      <a:pPr>
                        <a:defRPr sz="2000"/>
                      </a:pPr>
                      <a:t>[VALOR]</a:t>
                    </a:fld>
                    <a:endParaRPr lang="en-US" sz="2000" baseline="0"/>
                  </a:p>
                  <a:p>
                    <a:pPr>
                      <a:defRPr sz="2000"/>
                    </a:pPr>
                    <a:fld id="{25C7629D-F590-4655-A852-35F2F83EC2C7}" type="PERCENTAGE">
                      <a:rPr lang="en-US" sz="2000" baseline="0"/>
                      <a:pPr>
                        <a:defRPr sz="20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3.786902651557271E-2"/>
                  <c:y val="3.2595850735068502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861A1F10-1805-4074-A6E8-57FD8D8473AA}" type="CATEGORYNAME">
                      <a:rPr lang="en-US" sz="2000"/>
                      <a:pPr>
                        <a:defRPr sz="2000">
                          <a:solidFill>
                            <a:schemeClr val="accent1"/>
                          </a:solidFill>
                        </a:defRPr>
                      </a:pPr>
                      <a:t>[NOMBRE DE CATEGORÍA]</a:t>
                    </a:fld>
                    <a:endParaRPr lang="en-US" sz="2000" baseline="0"/>
                  </a:p>
                  <a:p>
                    <a:pPr>
                      <a:defRPr sz="2000">
                        <a:solidFill>
                          <a:schemeClr val="accent1"/>
                        </a:solidFill>
                      </a:defRPr>
                    </a:pPr>
                    <a:fld id="{36479239-53EB-423B-B504-5C473FC9B39D}" type="VALUE">
                      <a:rPr lang="en-US" sz="2000" baseline="0"/>
                      <a:pPr>
                        <a:defRPr sz="2000">
                          <a:solidFill>
                            <a:schemeClr val="accent1"/>
                          </a:solidFill>
                        </a:defRPr>
                      </a:pPr>
                      <a:t>[VALOR]</a:t>
                    </a:fld>
                    <a:endParaRPr lang="en-US" sz="2000" baseline="0"/>
                  </a:p>
                  <a:p>
                    <a:pPr>
                      <a:defRPr sz="2000">
                        <a:solidFill>
                          <a:schemeClr val="accent1"/>
                        </a:solidFill>
                      </a:defRPr>
                    </a:pPr>
                    <a:fld id="{1B2F0A55-B015-471D-96A1-687DBD6BBDAD}" type="PERCENTAGE">
                      <a:rPr lang="en-US" sz="2000" baseline="0"/>
                      <a:pPr>
                        <a:defRPr sz="20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4.9784181007724131E-2"/>
                  <c:y val="-5.9647954924205576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BF26A619-9297-437A-8EB0-8770C8879790}" type="CATEGORYNAME">
                      <a:rPr lang="en-US" sz="2000"/>
                      <a:pPr>
                        <a:defRPr sz="2000">
                          <a:solidFill>
                            <a:schemeClr val="accent1"/>
                          </a:solidFill>
                        </a:defRPr>
                      </a:pPr>
                      <a:t>[NOMBRE DE CATEGORÍA]</a:t>
                    </a:fld>
                    <a:r>
                      <a:rPr lang="en-US" sz="2000" baseline="0"/>
                      <a:t> </a:t>
                    </a:r>
                    <a:endParaRPr lang="en-US" sz="2400" baseline="0"/>
                  </a:p>
                  <a:p>
                    <a:pPr>
                      <a:defRPr sz="2000">
                        <a:solidFill>
                          <a:schemeClr val="accent1"/>
                        </a:solidFill>
                      </a:defRPr>
                    </a:pPr>
                    <a:fld id="{E4F33BAA-CB94-4AAD-B04D-AA7194EB39CF}" type="VALUE">
                      <a:rPr lang="en-US" sz="2000" baseline="0"/>
                      <a:pPr>
                        <a:defRPr sz="2000">
                          <a:solidFill>
                            <a:schemeClr val="accent1"/>
                          </a:solidFill>
                        </a:defRPr>
                      </a:pPr>
                      <a:t>[VALOR]</a:t>
                    </a:fld>
                    <a:endParaRPr lang="en-US" sz="2000" baseline="0"/>
                  </a:p>
                  <a:p>
                    <a:pPr>
                      <a:defRPr sz="2000">
                        <a:solidFill>
                          <a:schemeClr val="accent1"/>
                        </a:solidFill>
                      </a:defRPr>
                    </a:pPr>
                    <a:r>
                      <a:rPr lang="en-US" sz="2000" baseline="0"/>
                      <a:t> </a:t>
                    </a:r>
                    <a:fld id="{3F6CF3BC-9A5C-4427-8E44-CA539D0F267E}" type="PERCENTAGE">
                      <a:rPr lang="en-US" sz="2000" baseline="0"/>
                      <a:pPr>
                        <a:defRPr sz="2000">
                          <a:solidFill>
                            <a:schemeClr val="accent1"/>
                          </a:solidFill>
                        </a:defRPr>
                      </a:pPr>
                      <a:t>[PORCENTAJE]</a:t>
                    </a:fld>
                    <a:endParaRPr lang="en-US" sz="2000"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547</c:v>
                </c:pt>
                <c:pt idx="1">
                  <c:v>0</c:v>
                </c:pt>
                <c:pt idx="2">
                  <c:v>23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690586381260514"/>
          <c:y val="0.243818721315328"/>
          <c:w val="0.66579120088521271"/>
          <c:h val="0.60248088492568486"/>
        </c:manualLayout>
      </c:layout>
      <c:pie3DChart>
        <c:varyColors val="1"/>
        <c:ser>
          <c:idx val="0"/>
          <c:order val="0"/>
          <c:tx>
            <c:strRef>
              <c:f>'VII.3.CBSS-Benef'!$B$4</c:f>
              <c:strCache>
                <c:ptCount val="1"/>
                <c:pt idx="0">
                  <c:v>Ene_Jun.2022</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'VII.3.CBSS-Benef'!$A$5:$A$10</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'VII.3.CBSS-Benef'!$B$5:$B$10</c:f>
              <c:numCache>
                <c:formatCode>_(* #,##0_);_(* \(#,##0\);_(* "-"??_);_(@_)</c:formatCode>
                <c:ptCount val="5"/>
                <c:pt idx="0">
                  <c:v>68</c:v>
                </c:pt>
                <c:pt idx="1">
                  <c:v>48</c:v>
                </c:pt>
                <c:pt idx="2">
                  <c:v>22</c:v>
                </c:pt>
                <c:pt idx="3">
                  <c:v>210</c:v>
                </c:pt>
                <c:pt idx="4">
                  <c:v>30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329882713013569"/>
          <c:y val="0.14591040247862547"/>
          <c:w val="0.3586840439136037"/>
          <c:h val="0.73225443782456745"/>
        </c:manualLayout>
      </c:layout>
      <c:pieChart>
        <c:varyColors val="1"/>
        <c:ser>
          <c:idx val="0"/>
          <c:order val="0"/>
          <c:tx>
            <c:strRef>
              <c:f>'VII.4.CBSS-Tramit.'!$B$4</c:f>
              <c:strCache>
                <c:ptCount val="1"/>
                <c:pt idx="0">
                  <c:v>Ene.2022</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layout>
                <c:manualLayout>
                  <c:x val="2.3540849823283409E-2"/>
                  <c:y val="-6.5319075821665767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320</c:v>
                </c:pt>
                <c:pt idx="1">
                  <c:v>250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5000"/>
                <a:lumOff val="95000"/>
              </a:schemeClr>
            </a:gs>
            <a:gs pos="0">
              <a:schemeClr val="tx1">
                <a:lumMod val="25000"/>
                <a:lumOff val="7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6.xm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3.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5.xml"/></Relationships>
</file>

<file path=xl/drawings/_rels/drawing5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6.xml"/></Relationships>
</file>

<file path=xl/drawings/_rels/drawing5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Relationship Id="rId1" Type="http://schemas.openxmlformats.org/officeDocument/2006/relationships/chart" Target="../charts/chart17.xml"/></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9.png"/></Relationships>
</file>

<file path=xl/drawings/_rels/drawing62.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0.png"/></Relationships>
</file>

<file path=xl/drawings/_rels/drawing7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7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5.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3"/></Relationships>
</file>

<file path=xl/drawings/_rels/drawing8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5.png"/><Relationship Id="rId1" Type="http://schemas.openxmlformats.org/officeDocument/2006/relationships/hyperlink" Target="#Contenido!A47"/></Relationships>
</file>

<file path=xl/drawings/_rels/drawing8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7.xml"/></Relationships>
</file>

<file path=xl/drawings/_rels/drawing9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8.xml"/></Relationships>
</file>

<file path=xl/drawings/_rels/drawing9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0.xml"/></Relationships>
</file>

<file path=xl/drawings/_rels/drawing9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image" Target="../media/image5.png"/><Relationship Id="rId1" Type="http://schemas.openxmlformats.org/officeDocument/2006/relationships/hyperlink" Target="#INDICE!A1"/></Relationships>
</file>

<file path=xl/drawings/_rels/drawing10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image" Target="../media/image5.png"/></Relationships>
</file>

<file path=xl/drawings/_rels/drawing10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4.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5.xml"/></Relationships>
</file>

<file path=xl/drawings/_rels/drawing10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4.png"/><Relationship Id="rId1" Type="http://schemas.openxmlformats.org/officeDocument/2006/relationships/chart" Target="../charts/chart46.xml"/><Relationship Id="rId4" Type="http://schemas.openxmlformats.org/officeDocument/2006/relationships/image" Target="../media/image5.png"/></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7.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8.xml"/></Relationships>
</file>

<file path=xl/drawings/_rels/drawing11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5.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2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Contenido!A106"/><Relationship Id="rId1" Type="http://schemas.openxmlformats.org/officeDocument/2006/relationships/chart" Target="../charts/chart50.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1.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2.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0"/><Relationship Id="rId1" Type="http://schemas.openxmlformats.org/officeDocument/2006/relationships/chart" Target="../charts/chart53.xml"/></Relationships>
</file>

<file path=xl/drawings/_rels/drawing129.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15.png"/><Relationship Id="rId1" Type="http://schemas.openxmlformats.org/officeDocument/2006/relationships/hyperlink" Target="#I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5.xml"/></Relationships>
</file>

<file path=xl/drawings/_rels/drawing1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6.xml"/></Relationships>
</file>

<file path=xl/drawings/_rels/drawing135.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5.png"/></Relationships>
</file>

<file path=xl/drawings/_rels/drawing13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5.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5.png"/><Relationship Id="rId1" Type="http://schemas.openxmlformats.org/officeDocument/2006/relationships/hyperlink" Target="#Contenido!A148"/></Relationships>
</file>

<file path=xl/drawings/_rels/drawing13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5.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1762125</xdr:colOff>
      <xdr:row>96</xdr:row>
      <xdr:rowOff>142875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7859375" cy="24526875"/>
        </a:xfrm>
        <a:prstGeom prst="rect">
          <a:avLst/>
        </a:prstGeom>
      </xdr:spPr>
    </xdr:pic>
    <xdr:clientData/>
  </xdr:twoCellAnchor>
  <xdr:twoCellAnchor editAs="oneCell">
    <xdr:from>
      <xdr:col>6</xdr:col>
      <xdr:colOff>71436</xdr:colOff>
      <xdr:row>38</xdr:row>
      <xdr:rowOff>23816</xdr:rowOff>
    </xdr:from>
    <xdr:to>
      <xdr:col>11</xdr:col>
      <xdr:colOff>1285874</xdr:colOff>
      <xdr:row>78</xdr:row>
      <xdr:rowOff>190501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91311" y="8215316"/>
          <a:ext cx="9144001" cy="9429748"/>
        </a:xfrm>
        <a:prstGeom prst="rect">
          <a:avLst/>
        </a:prstGeom>
        <a:noFill/>
        <a:ln>
          <a:noFill/>
        </a:ln>
      </xdr:spPr>
    </xdr:pic>
    <xdr:clientData/>
  </xdr:twoCellAnchor>
  <xdr:twoCellAnchor>
    <xdr:from>
      <xdr:col>5</xdr:col>
      <xdr:colOff>619125</xdr:colOff>
      <xdr:row>64</xdr:row>
      <xdr:rowOff>95251</xdr:rowOff>
    </xdr:from>
    <xdr:to>
      <xdr:col>12</xdr:col>
      <xdr:colOff>1738313</xdr:colOff>
      <xdr:row>78</xdr:row>
      <xdr:rowOff>595312</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5762625" y="13239751"/>
          <a:ext cx="12072938" cy="4810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8800" b="1" i="0">
              <a:solidFill>
                <a:schemeClr val="accent5">
                  <a:lumMod val="50000"/>
                </a:schemeClr>
              </a:solidFill>
              <a:latin typeface="Baskerville Old Face" pitchFamily="18" charset="0"/>
            </a:rPr>
            <a:t>oletín</a:t>
          </a:r>
          <a:r>
            <a:rPr lang="es-DO" sz="88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8800" b="1" i="0">
              <a:solidFill>
                <a:schemeClr val="accent5">
                  <a:lumMod val="50000"/>
                </a:schemeClr>
              </a:solidFill>
              <a:latin typeface="Baskerville Old Face" pitchFamily="18" charset="0"/>
            </a:rPr>
            <a:t>stadístico</a:t>
          </a:r>
          <a:r>
            <a:rPr lang="es-DO" sz="88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M</a:t>
          </a:r>
          <a:r>
            <a:rPr lang="es-DO" sz="8800" b="1" i="0">
              <a:solidFill>
                <a:schemeClr val="accent5">
                  <a:lumMod val="50000"/>
                </a:schemeClr>
              </a:solidFill>
              <a:latin typeface="Baskerville Old Face" pitchFamily="18" charset="0"/>
            </a:rPr>
            <a:t>ensual</a:t>
          </a:r>
          <a:br>
            <a:rPr lang="es-DO" sz="8800" b="1" i="0">
              <a:solidFill>
                <a:schemeClr val="accent5">
                  <a:lumMod val="50000"/>
                </a:schemeClr>
              </a:solidFill>
              <a:latin typeface="Baskerville Old Face" pitchFamily="18" charset="0"/>
            </a:rPr>
          </a:br>
          <a:r>
            <a:rPr lang="es-DO" sz="6600" b="1" i="0">
              <a:solidFill>
                <a:schemeClr val="accent5">
                  <a:lumMod val="50000"/>
                </a:schemeClr>
              </a:solidFill>
              <a:latin typeface="Baskerville Old Face" pitchFamily="18" charset="0"/>
            </a:rPr>
            <a:t> </a:t>
          </a:r>
          <a:r>
            <a:rPr lang="es-DO" sz="6600" b="1" i="0" baseline="0">
              <a:solidFill>
                <a:schemeClr val="accent3">
                  <a:lumMod val="50000"/>
                </a:schemeClr>
              </a:solidFill>
              <a:latin typeface="Baskerville Old Face" pitchFamily="18" charset="0"/>
              <a:ea typeface="+mn-ea"/>
              <a:cs typeface="+mn-cs"/>
            </a:rPr>
            <a:t>A</a:t>
          </a:r>
          <a:r>
            <a:rPr lang="es-DO" sz="6600" b="1" i="0" baseline="0">
              <a:solidFill>
                <a:schemeClr val="accent5">
                  <a:lumMod val="50000"/>
                </a:schemeClr>
              </a:solidFill>
              <a:latin typeface="Baskerville Old Face" pitchFamily="18" charset="0"/>
              <a:ea typeface="+mn-ea"/>
              <a:cs typeface="+mn-cs"/>
            </a:rPr>
            <a:t>gosto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022</a:t>
          </a:r>
          <a:endParaRPr lang="es-DO" sz="6600" b="1" i="0">
            <a:solidFill>
              <a:sysClr val="windowText" lastClr="000000"/>
            </a:solidFill>
            <a:effectLst/>
            <a:latin typeface="+mn-lt"/>
            <a:ea typeface="+mn-ea"/>
            <a:cs typeface="+mn-cs"/>
          </a:endParaRPr>
        </a:p>
      </xdr:txBody>
    </xdr:sp>
    <xdr:clientData/>
  </xdr:twoCellAnchor>
  <xdr:twoCellAnchor>
    <xdr:from>
      <xdr:col>5</xdr:col>
      <xdr:colOff>690563</xdr:colOff>
      <xdr:row>36</xdr:row>
      <xdr:rowOff>95247</xdr:rowOff>
    </xdr:from>
    <xdr:to>
      <xdr:col>12</xdr:col>
      <xdr:colOff>1762125</xdr:colOff>
      <xdr:row>64</xdr:row>
      <xdr:rowOff>142872</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834063" y="7905747"/>
          <a:ext cx="12025312" cy="538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9600" b="1" i="0">
              <a:solidFill>
                <a:schemeClr val="accent3">
                  <a:lumMod val="50000"/>
                </a:schemeClr>
              </a:solidFill>
              <a:latin typeface="Baskerville Old Face" pitchFamily="18" charset="0"/>
              <a:ea typeface="+mn-ea"/>
              <a:cs typeface="+mn-cs"/>
            </a:rPr>
            <a:t>S</a:t>
          </a:r>
          <a:r>
            <a:rPr lang="es-DO" sz="9600" b="1" i="0">
              <a:solidFill>
                <a:schemeClr val="accent5">
                  <a:lumMod val="50000"/>
                </a:schemeClr>
              </a:solidFill>
              <a:latin typeface="Baskerville Old Face" pitchFamily="18" charset="0"/>
              <a:ea typeface="+mn-ea"/>
              <a:cs typeface="+mn-cs"/>
            </a:rPr>
            <a:t>istema</a:t>
          </a:r>
          <a:r>
            <a:rPr lang="es-DO" sz="9600" b="1" i="0">
              <a:solidFill>
                <a:schemeClr val="accent3">
                  <a:lumMod val="50000"/>
                </a:schemeClr>
              </a:solidFill>
              <a:latin typeface="Baskerville Old Face" pitchFamily="18" charset="0"/>
              <a:ea typeface="+mn-ea"/>
              <a:cs typeface="+mn-cs"/>
            </a:rPr>
            <a:t> D</a:t>
          </a:r>
          <a:r>
            <a:rPr lang="es-DO" sz="9600" b="1" i="0">
              <a:solidFill>
                <a:schemeClr val="accent5">
                  <a:lumMod val="50000"/>
                </a:schemeClr>
              </a:solidFill>
              <a:latin typeface="Baskerville Old Face" pitchFamily="18" charset="0"/>
              <a:ea typeface="+mn-ea"/>
              <a:cs typeface="+mn-cs"/>
            </a:rPr>
            <a:t>ominicano</a:t>
          </a:r>
          <a:r>
            <a:rPr lang="es-DO" sz="9600" b="1" i="0">
              <a:solidFill>
                <a:schemeClr val="accent3">
                  <a:lumMod val="50000"/>
                </a:schemeClr>
              </a:solidFill>
              <a:latin typeface="Baskerville Old Face" pitchFamily="18" charset="0"/>
              <a:ea typeface="+mn-ea"/>
              <a:cs typeface="+mn-cs"/>
            </a:rPr>
            <a:t> d</a:t>
          </a:r>
          <a:r>
            <a:rPr lang="es-DO" sz="9600" b="1" i="0">
              <a:solidFill>
                <a:schemeClr val="accent5">
                  <a:lumMod val="50000"/>
                </a:schemeClr>
              </a:solidFill>
              <a:latin typeface="Baskerville Old Face" pitchFamily="18" charset="0"/>
              <a:ea typeface="+mn-ea"/>
              <a:cs typeface="+mn-cs"/>
            </a:rPr>
            <a:t>e</a:t>
          </a:r>
          <a:r>
            <a:rPr lang="es-DO" sz="9600" b="1" i="0">
              <a:solidFill>
                <a:schemeClr val="accent3">
                  <a:lumMod val="50000"/>
                </a:schemeClr>
              </a:solidFill>
              <a:latin typeface="Baskerville Old Face" pitchFamily="18" charset="0"/>
              <a:ea typeface="+mn-ea"/>
              <a:cs typeface="+mn-cs"/>
            </a:rPr>
            <a:t> S</a:t>
          </a:r>
          <a:r>
            <a:rPr lang="es-DO" sz="9600" b="1" i="0">
              <a:solidFill>
                <a:schemeClr val="accent5">
                  <a:lumMod val="50000"/>
                </a:schemeClr>
              </a:solidFill>
              <a:latin typeface="Baskerville Old Face" pitchFamily="18" charset="0"/>
              <a:ea typeface="+mn-ea"/>
              <a:cs typeface="+mn-cs"/>
            </a:rPr>
            <a:t>eguridad</a:t>
          </a:r>
          <a:r>
            <a:rPr lang="es-DO" sz="9600" b="1" i="0">
              <a:solidFill>
                <a:schemeClr val="accent3">
                  <a:lumMod val="50000"/>
                </a:schemeClr>
              </a:solidFill>
              <a:latin typeface="Baskerville Old Face" pitchFamily="18" charset="0"/>
              <a:ea typeface="+mn-ea"/>
              <a:cs typeface="+mn-cs"/>
            </a:rPr>
            <a:t> S</a:t>
          </a:r>
          <a:r>
            <a:rPr lang="es-DO" sz="9600" b="1" i="0">
              <a:solidFill>
                <a:schemeClr val="accent5">
                  <a:lumMod val="50000"/>
                </a:schemeClr>
              </a:solidFill>
              <a:latin typeface="Baskerville Old Face" pitchFamily="18" charset="0"/>
              <a:ea typeface="+mn-ea"/>
              <a:cs typeface="+mn-cs"/>
            </a:rPr>
            <a:t>ocial </a:t>
          </a:r>
        </a:p>
        <a:p>
          <a:pPr algn="r"/>
          <a:r>
            <a:rPr lang="es-DO" sz="8000" b="1" i="0" baseline="0">
              <a:solidFill>
                <a:sysClr val="windowText" lastClr="000000"/>
              </a:solidFill>
              <a:latin typeface="Baskerville Old Face" pitchFamily="18" charset="0"/>
            </a:rPr>
            <a:t>(</a:t>
          </a:r>
          <a:r>
            <a:rPr lang="es-DO" sz="7200" b="1" i="0">
              <a:solidFill>
                <a:schemeClr val="accent5">
                  <a:lumMod val="50000"/>
                </a:schemeClr>
              </a:solidFill>
              <a:latin typeface="Baskerville Old Face" pitchFamily="18" charset="0"/>
              <a:ea typeface="+mn-ea"/>
              <a:cs typeface="+mn-cs"/>
            </a:rPr>
            <a:t>SDSS</a:t>
          </a:r>
          <a:r>
            <a:rPr lang="es-DO" sz="8000" b="1" i="0" baseline="0">
              <a:solidFill>
                <a:sysClr val="windowText" lastClr="000000"/>
              </a:solidFill>
              <a:latin typeface="Baskerville Old Face" pitchFamily="18" charset="0"/>
            </a:rPr>
            <a:t>)</a:t>
          </a:r>
        </a:p>
        <a:p>
          <a:pPr algn="r"/>
          <a:r>
            <a:rPr lang="es-DO" sz="5400" b="1" i="0" baseline="0">
              <a:solidFill>
                <a:sysClr val="windowText" lastClr="000000"/>
              </a:solidFill>
              <a:effectLst/>
              <a:latin typeface="Baskerville Old Face" pitchFamily="18" charset="0"/>
              <a:ea typeface="+mn-ea"/>
              <a:cs typeface="+mn-cs"/>
            </a:rPr>
            <a:t>Ley 87-01</a:t>
          </a:r>
          <a:endParaRPr lang="es-DO" sz="105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2214562</xdr:colOff>
      <xdr:row>34</xdr:row>
      <xdr:rowOff>302708</xdr:rowOff>
    </xdr:to>
    <xdr:pic>
      <xdr:nvPicPr>
        <xdr:cNvPr id="4" name="Imagen 3"/>
        <xdr:cNvPicPr>
          <a:picLocks noChangeAspect="1"/>
        </xdr:cNvPicPr>
      </xdr:nvPicPr>
      <xdr:blipFill rotWithShape="1">
        <a:blip xmlns:r="http://schemas.openxmlformats.org/officeDocument/2006/relationships" r:embed="rId1"/>
        <a:srcRect l="32686" t="11113" r="31111" b="4618"/>
        <a:stretch/>
      </xdr:blipFill>
      <xdr:spPr>
        <a:xfrm>
          <a:off x="0" y="0"/>
          <a:ext cx="13930312" cy="17709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29</xdr:row>
      <xdr:rowOff>27214</xdr:rowOff>
    </xdr:from>
    <xdr:to>
      <xdr:col>12</xdr:col>
      <xdr:colOff>1766455</xdr:colOff>
      <xdr:row>36</xdr:row>
      <xdr:rowOff>148441</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551714"/>
          <a:ext cx="14799623"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109105</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0"/>
          <a:ext cx="14955487"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29945" y="596611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39074" y="598343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28648" y="600074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779574"/>
            <a:ext cx="11291454" cy="158956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173179</xdr:colOff>
      <xdr:row>7</xdr:row>
      <xdr:rowOff>51955</xdr:rowOff>
    </xdr:from>
    <xdr:to>
      <xdr:col>16</xdr:col>
      <xdr:colOff>467591</xdr:colOff>
      <xdr:row>56</xdr:row>
      <xdr:rowOff>51955</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173179" y="1385455"/>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41780"/>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83827"/>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78475</xdr:colOff>
      <xdr:row>5</xdr:row>
      <xdr:rowOff>141024</xdr:rowOff>
    </xdr:from>
    <xdr:to>
      <xdr:col>11</xdr:col>
      <xdr:colOff>715109</xdr:colOff>
      <xdr:row>41</xdr:row>
      <xdr:rowOff>109303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840475" y="1093524"/>
          <a:ext cx="8391105" cy="6826279"/>
          <a:chOff x="1239896" y="1622957"/>
          <a:chExt cx="8316029" cy="6826279"/>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5149225" y="2235086"/>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4164125" y="162295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154065" y="2221731"/>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129138" y="2753111"/>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1380663" y="5678905"/>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Generales del Sistema Dominicano</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de la Seguridad Social (SDSS) </a:t>
          </a:r>
          <a:endParaRPr lang="es-DO" sz="7200">
            <a:effectLst/>
          </a:endParaRPr>
        </a:p>
      </xdr:txBody>
    </xdr:sp>
    <xdr:clientData/>
  </xdr:twoCellAnchor>
  <xdr:twoCellAnchor editAs="oneCell">
    <xdr:from>
      <xdr:col>0</xdr:col>
      <xdr:colOff>163046</xdr:colOff>
      <xdr:row>0</xdr:row>
      <xdr:rowOff>134470</xdr:rowOff>
    </xdr:from>
    <xdr:to>
      <xdr:col>1</xdr:col>
      <xdr:colOff>227817</xdr:colOff>
      <xdr:row>2</xdr:row>
      <xdr:rowOff>107255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14845</xdr:rowOff>
    </xdr:from>
    <xdr:to>
      <xdr:col>14</xdr:col>
      <xdr:colOff>1034143</xdr:colOff>
      <xdr:row>43</xdr:row>
      <xdr:rowOff>502226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2</xdr:col>
      <xdr:colOff>707570</xdr:colOff>
      <xdr:row>1</xdr:row>
      <xdr:rowOff>386897</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1183821" cy="878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19</xdr:row>
      <xdr:rowOff>54429</xdr:rowOff>
    </xdr:from>
    <xdr:to>
      <xdr:col>3</xdr:col>
      <xdr:colOff>123238</xdr:colOff>
      <xdr:row>20</xdr:row>
      <xdr:rowOff>172413</xdr:rowOff>
    </xdr:to>
    <xdr:sp macro="" textlink="">
      <xdr:nvSpPr>
        <xdr:cNvPr id="5" name="2 CuadroTexto"/>
        <xdr:cNvSpPr txBox="1"/>
      </xdr:nvSpPr>
      <xdr:spPr>
        <a:xfrm>
          <a:off x="68036" y="6082393"/>
          <a:ext cx="2014631" cy="30848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DO" sz="1600" b="1"/>
            <a:t>Fuente</a:t>
          </a:r>
          <a:r>
            <a:rPr lang="es-DO" sz="1600"/>
            <a:t>: SISALRIL</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62477</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66261</xdr:colOff>
      <xdr:row>3</xdr:row>
      <xdr:rowOff>74543</xdr:rowOff>
    </xdr:from>
    <xdr:to>
      <xdr:col>11</xdr:col>
      <xdr:colOff>704023</xdr:colOff>
      <xdr:row>42</xdr:row>
      <xdr:rowOff>273325</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66261" y="952500"/>
          <a:ext cx="11471414" cy="81997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 </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 RS), comenzando el proceso en la </a:t>
          </a:r>
          <a:r>
            <a:rPr lang="es-DO" sz="1500" i="1">
              <a:solidFill>
                <a:schemeClr val="dk1"/>
              </a:solidFill>
              <a:effectLst/>
              <a:latin typeface="+mn-lt"/>
              <a:ea typeface="+mn-ea"/>
              <a:cs typeface="+mn-cs"/>
            </a:rPr>
            <a:t>Región de Salud IV, </a:t>
          </a:r>
          <a:r>
            <a:rPr lang="es-DO" sz="1500">
              <a:solidFill>
                <a:schemeClr val="dk1"/>
              </a:solidFill>
              <a:effectLst/>
              <a:latin typeface="+mn-lt"/>
              <a:ea typeface="+mn-ea"/>
              <a:cs typeface="+mn-cs"/>
            </a:rPr>
            <a:t>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se inició el Seguro Familiar de Salud (SFS) del Régimen Contributivo (RC),  afiliando entre  los meses de septiembre y diciembre de ese año un total de 1,477,181 personas, de los cuales 919,911 eran titulares y 557,270 dependientes</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De la afiliación total </a:t>
          </a:r>
          <a:r>
            <a:rPr lang="es-DO" sz="1500" baseline="0">
              <a:solidFill>
                <a:schemeClr val="dk1"/>
              </a:solidFill>
              <a:effectLst/>
              <a:latin typeface="+mn-lt"/>
              <a:ea typeface="+mn-ea"/>
              <a:cs typeface="+mn-cs"/>
            </a:rPr>
            <a:t>del SDSS, </a:t>
          </a:r>
          <a:r>
            <a:rPr lang="es-DO" sz="1500" baseline="0">
              <a:solidFill>
                <a:sysClr val="windowText" lastClr="000000"/>
              </a:solidFill>
              <a:effectLst/>
              <a:latin typeface="+mn-lt"/>
              <a:ea typeface="+mn-ea"/>
              <a:cs typeface="+mn-cs"/>
            </a:rPr>
            <a:t>p</a:t>
          </a:r>
          <a:r>
            <a:rPr lang="es-DO" sz="1500">
              <a:solidFill>
                <a:sysClr val="windowText" lastClr="000000"/>
              </a:solidFill>
              <a:effectLst/>
              <a:latin typeface="+mn-lt"/>
              <a:ea typeface="+mn-ea"/>
              <a:cs typeface="+mn-cs"/>
            </a:rPr>
            <a:t>ara el mes de diciembre</a:t>
          </a:r>
          <a:r>
            <a:rPr lang="es-DO" sz="1500" baseline="0">
              <a:solidFill>
                <a:sysClr val="windowText" lastClr="000000"/>
              </a:solidFill>
              <a:effectLst/>
              <a:latin typeface="+mn-lt"/>
              <a:ea typeface="+mn-ea"/>
              <a:cs typeface="+mn-cs"/>
            </a:rPr>
            <a:t> 2007,  </a:t>
          </a:r>
          <a:r>
            <a:rPr lang="es-DO" sz="1500">
              <a:solidFill>
                <a:sysClr val="windowText" lastClr="000000"/>
              </a:solidFill>
              <a:effectLst/>
              <a:latin typeface="+mn-lt"/>
              <a:ea typeface="+mn-ea"/>
              <a:cs typeface="+mn-cs"/>
            </a:rPr>
            <a:t>la afiliación del SFS RC representaba el </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57.7% y del Régimen Subsidiado (RS) eran </a:t>
          </a:r>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Policía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También,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agosto 2022 </a:t>
          </a:r>
          <a:r>
            <a:rPr lang="es-DO" sz="1500">
              <a:solidFill>
                <a:sysClr val="windowText" lastClr="000000"/>
              </a:solidFill>
              <a:effectLst/>
              <a:latin typeface="+mn-lt"/>
              <a:ea typeface="+mn-ea"/>
              <a:cs typeface="+mn-cs"/>
            </a:rPr>
            <a:t>la afiliación total del Seguro Familiar de Salud (SFS)</a:t>
          </a:r>
          <a:r>
            <a:rPr lang="es-DO" sz="1500" baseline="0">
              <a:solidFill>
                <a:sysClr val="windowText" lastClr="000000"/>
              </a:solidFill>
              <a:effectLst/>
              <a:latin typeface="+mn-lt"/>
              <a:ea typeface="+mn-ea"/>
              <a:cs typeface="+mn-cs"/>
            </a:rPr>
            <a:t>, </a:t>
          </a:r>
          <a:r>
            <a:rPr lang="es-DO" sz="1500">
              <a:solidFill>
                <a:sysClr val="windowText" lastClr="000000"/>
              </a:solidFill>
              <a:effectLst/>
              <a:latin typeface="+mn-lt"/>
              <a:ea typeface="+mn-ea"/>
              <a:cs typeface="+mn-cs"/>
            </a:rPr>
            <a:t> ascendió a 10,636,808  personas, cubriendo de esta manera  al 98.4% de la población nacional.  La participación de los diferentes regímenes de financiamiento es de 43.2% del Régimen Contributivo (RC), el 55.8% pertenecen al Régimen Subsidiado (RS) y el 1.0%  en los régimen 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a:t>
          </a:r>
          <a:r>
            <a:rPr lang="es-DO" sz="1500" baseline="0">
              <a:solidFill>
                <a:schemeClr val="dk1"/>
              </a:solidFill>
              <a:effectLst/>
              <a:latin typeface="+mn-lt"/>
              <a:ea typeface="+mn-ea"/>
              <a:cs typeface="+mn-cs"/>
            </a:rPr>
            <a:t>agosto 2022 </a:t>
          </a:r>
          <a:r>
            <a:rPr lang="es-DO" sz="1500">
              <a:solidFill>
                <a:schemeClr val="dk1"/>
              </a:solidFill>
              <a:effectLst/>
              <a:latin typeface="+mn-lt"/>
              <a:ea typeface="+mn-ea"/>
              <a:cs typeface="+mn-cs"/>
            </a:rPr>
            <a:t>es de  49.9% y el femenino y  50.1%  masculino, esto debido al peso mayor que tienen las mujeres en la afiliación del Régimen Subsidiado (RS).  Al mes de agosto </a:t>
          </a:r>
          <a:r>
            <a:rPr lang="es-DO" sz="1500" baseline="0">
              <a:solidFill>
                <a:schemeClr val="dk1"/>
              </a:solidFill>
              <a:effectLst/>
              <a:latin typeface="+mn-lt"/>
              <a:ea typeface="+mn-ea"/>
              <a:cs typeface="+mn-cs"/>
            </a:rPr>
            <a:t>2022 </a:t>
          </a:r>
          <a:r>
            <a:rPr lang="es-DO" sz="1500">
              <a:solidFill>
                <a:schemeClr val="dk1"/>
              </a:solidFill>
              <a:effectLst/>
              <a:latin typeface="+mn-lt"/>
              <a:ea typeface="+mn-ea"/>
              <a:cs typeface="+mn-cs"/>
            </a:rPr>
            <a:t>la participación de mujeres en el Régimen Subsidiado fue de 55.8%;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43.2%, lo que demuestra la inequidad de género tanto en el acceso al mercado 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19</xdr:row>
      <xdr:rowOff>1166814</xdr:rowOff>
    </xdr:from>
    <xdr:to>
      <xdr:col>16</xdr:col>
      <xdr:colOff>1357312</xdr:colOff>
      <xdr:row>60</xdr:row>
      <xdr:rowOff>238126</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787977</xdr:colOff>
      <xdr:row>0</xdr:row>
      <xdr:rowOff>476250</xdr:rowOff>
    </xdr:from>
    <xdr:to>
      <xdr:col>0</xdr:col>
      <xdr:colOff>2529717</xdr:colOff>
      <xdr:row>1</xdr:row>
      <xdr:rowOff>129270</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0.0464</cdr:x>
      <cdr:y>0.87539</cdr:y>
    </cdr:from>
    <cdr:to>
      <cdr:x>0.62375</cdr:x>
      <cdr:y>0.93815</cdr:y>
    </cdr:to>
    <cdr:sp macro="" textlink="">
      <cdr:nvSpPr>
        <cdr:cNvPr id="2" name="2 CuadroTexto"/>
        <cdr:cNvSpPr txBox="1"/>
      </cdr:nvSpPr>
      <cdr:spPr>
        <a:xfrm xmlns:a="http://schemas.openxmlformats.org/drawingml/2006/main">
          <a:off x="1405366" y="11131325"/>
          <a:ext cx="17487642" cy="79804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69274</xdr:colOff>
      <xdr:row>20</xdr:row>
      <xdr:rowOff>51956</xdr:rowOff>
    </xdr:from>
    <xdr:to>
      <xdr:col>8</xdr:col>
      <xdr:colOff>2459182</xdr:colOff>
      <xdr:row>50</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49</xdr:row>
      <xdr:rowOff>173182</xdr:rowOff>
    </xdr:from>
    <xdr:to>
      <xdr:col>5</xdr:col>
      <xdr:colOff>1714500</xdr:colOff>
      <xdr:row>51</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294408</xdr:colOff>
      <xdr:row>0</xdr:row>
      <xdr:rowOff>173182</xdr:rowOff>
    </xdr:from>
    <xdr:to>
      <xdr:col>0</xdr:col>
      <xdr:colOff>1472045</xdr:colOff>
      <xdr:row>1</xdr:row>
      <xdr:rowOff>96487</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294408" y="173182"/>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34636</xdr:colOff>
      <xdr:row>21</xdr:row>
      <xdr:rowOff>259774</xdr:rowOff>
    </xdr:from>
    <xdr:to>
      <xdr:col>21</xdr:col>
      <xdr:colOff>329047</xdr:colOff>
      <xdr:row>51</xdr:row>
      <xdr:rowOff>173182</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519547</xdr:colOff>
      <xdr:row>0</xdr:row>
      <xdr:rowOff>173181</xdr:rowOff>
    </xdr:from>
    <xdr:to>
      <xdr:col>2</xdr:col>
      <xdr:colOff>284020</xdr:colOff>
      <xdr:row>1</xdr:row>
      <xdr:rowOff>21028</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519547" y="173181"/>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114301</xdr:colOff>
      <xdr:row>5</xdr:row>
      <xdr:rowOff>38100</xdr:rowOff>
    </xdr:from>
    <xdr:to>
      <xdr:col>11</xdr:col>
      <xdr:colOff>1600200</xdr:colOff>
      <xdr:row>37</xdr:row>
      <xdr:rowOff>85725</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4301" y="990600"/>
          <a:ext cx="12087224" cy="801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del</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agosto 2022 </a:t>
          </a:r>
          <a:r>
            <a:rPr lang="en-US" sz="1400">
              <a:solidFill>
                <a:schemeClr val="dk1"/>
              </a:solidFill>
              <a:effectLst/>
              <a:latin typeface="+mn-lt"/>
              <a:ea typeface="+mn-ea"/>
              <a:cs typeface="+mn-cs"/>
            </a:rPr>
            <a:t>la población total afiliada asciende a  4,520,183 de los cuales </a:t>
          </a:r>
          <a:r>
            <a:rPr lang="en-US" sz="1400" baseline="0">
              <a:solidFill>
                <a:schemeClr val="dk1"/>
              </a:solidFill>
              <a:effectLst/>
              <a:latin typeface="+mn-lt"/>
              <a:ea typeface="+mn-ea"/>
              <a:cs typeface="+mn-cs"/>
            </a:rPr>
            <a:t>2,050,852  s</a:t>
          </a:r>
          <a:r>
            <a:rPr lang="en-US" sz="1400">
              <a:solidFill>
                <a:schemeClr val="dk1"/>
              </a:solidFill>
              <a:effectLst/>
              <a:latin typeface="+mn-lt"/>
              <a:ea typeface="+mn-ea"/>
              <a:cs typeface="+mn-cs"/>
            </a:rPr>
            <a:t>on titulares; 2,469,331 dependientes directos y 244,877 dependientes adicionales.  En 15 años del Seguro Familiar de Salud 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agosto 2022</a:t>
          </a:r>
          <a:r>
            <a:rPr lang="en-US" sz="1400">
              <a:solidFill>
                <a:schemeClr val="dk1"/>
              </a:solidFill>
              <a:effectLst/>
              <a:latin typeface="+mn-lt"/>
              <a:ea typeface="+mn-ea"/>
              <a:cs typeface="+mn-cs"/>
            </a:rPr>
            <a:t>, los afiliados titulares representan el 45.4% de la población total registrada en el SFS- RC; los dependientes totales representan el 54.6% (los dependientes directos 49.2% y los dependientes adicionales 5.4%);  mientras que para septiembre de 2007,  los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(120 afiliados dependientes por cada 100 afiliados titulares) y de 1.11 para el índice de dependencia directa (111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agosto 2022;  para diciembre 2007 el índice de dependencia total era de 0.12 (12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ysClr val="windowText" lastClr="000000"/>
              </a:solidFill>
              <a:effectLst/>
              <a:latin typeface="+mn-lt"/>
              <a:ea typeface="+mn-ea"/>
              <a:cs typeface="+mn-cs"/>
            </a:rPr>
            <a:t>En las estadísticas de afiliación registradas por sexo y tipo, observamos que la población masculina inscrita al mes de agosto </a:t>
          </a:r>
          <a:r>
            <a:rPr lang="en-US" sz="1400" baseline="0">
              <a:solidFill>
                <a:sysClr val="windowText" lastClr="000000"/>
              </a:solidFill>
              <a:effectLst/>
              <a:latin typeface="+mn-lt"/>
              <a:ea typeface="+mn-ea"/>
              <a:cs typeface="+mn-cs"/>
            </a:rPr>
            <a:t>2022 </a:t>
          </a:r>
          <a:r>
            <a:rPr lang="en-US" sz="1400">
              <a:solidFill>
                <a:sysClr val="windowText" lastClr="000000"/>
              </a:solidFill>
              <a:effectLst/>
              <a:latin typeface="+mn-lt"/>
              <a:ea typeface="+mn-ea"/>
              <a:cs typeface="+mn-cs"/>
            </a:rPr>
            <a:t>fue de </a:t>
          </a:r>
          <a:r>
            <a:rPr lang="en-US" sz="1400" baseline="0">
              <a:solidFill>
                <a:sysClr val="windowText" lastClr="000000"/>
              </a:solidFill>
              <a:effectLst/>
              <a:latin typeface="+mn-lt"/>
              <a:ea typeface="+mn-ea"/>
              <a:cs typeface="+mn-cs"/>
            </a:rPr>
            <a:t>2,255,576 </a:t>
          </a:r>
          <a:r>
            <a:rPr lang="en-US" sz="1400">
              <a:solidFill>
                <a:sysClr val="windowText" lastClr="000000"/>
              </a:solidFill>
              <a:effectLst/>
              <a:latin typeface="+mn-lt"/>
              <a:ea typeface="+mn-ea"/>
              <a:cs typeface="+mn-cs"/>
            </a:rPr>
            <a:t>y </a:t>
          </a:r>
          <a:r>
            <a:rPr lang="en-US" sz="1400" baseline="0">
              <a:solidFill>
                <a:sysClr val="windowText" lastClr="000000"/>
              </a:solidFill>
              <a:effectLst/>
              <a:latin typeface="+mn-lt"/>
              <a:ea typeface="+mn-ea"/>
              <a:cs typeface="+mn-cs"/>
            </a:rPr>
            <a:t>la </a:t>
          </a:r>
          <a:r>
            <a:rPr lang="en-US" sz="1400">
              <a:solidFill>
                <a:sysClr val="windowText" lastClr="000000"/>
              </a:solidFill>
              <a:effectLst/>
              <a:latin typeface="+mn-lt"/>
              <a:ea typeface="+mn-ea"/>
              <a:cs typeface="+mn-cs"/>
            </a:rPr>
            <a:t>femenina  de 2,264,607 para una participación de 49.90% y 50.10% respectivamente.  Si desagregamos la participación de ambos grupos por tipo de afiliación tenemos que en el grupo masculino los titulares representa el 51.6% y los dependientes el 45.0%;</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mientras para el femenino fue de 39.2%</a:t>
          </a:r>
          <a:r>
            <a:rPr lang="en-US" sz="1400" baseline="0">
              <a:solidFill>
                <a:sysClr val="windowText" lastClr="000000"/>
              </a:solidFill>
              <a:effectLst/>
              <a:latin typeface="+mn-lt"/>
              <a:ea typeface="+mn-ea"/>
              <a:cs typeface="+mn-cs"/>
            </a:rPr>
            <a:t> son titulares y el  60.8% dependientes.</a:t>
          </a:r>
          <a:r>
            <a:rPr lang="en-US" sz="1400">
              <a:solidFill>
                <a:sysClr val="windowText" lastClr="000000"/>
              </a:solidFill>
              <a:effectLst/>
              <a:latin typeface="+mn-lt"/>
              <a:ea typeface="+mn-ea"/>
              <a:cs typeface="+mn-cs"/>
            </a:rPr>
            <a:t>  </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La relación de dependencia en el grupo masculino es de 0.87 (87 varones afiliados como dependientes por cada 100 afiliados como titulares);  mientras que para el grupo femenino es de 1.36 (136 mujeres afiliadas como dependientes por cada 100 afiliadas como titulares).  Esto debido </a:t>
          </a:r>
          <a:r>
            <a:rPr lang="en-US" sz="1400" baseline="0">
              <a:solidFill>
                <a:sysClr val="windowText" lastClr="000000"/>
              </a:solidFill>
              <a:effectLst/>
              <a:latin typeface="+mn-lt"/>
              <a:ea typeface="+mn-ea"/>
              <a:cs typeface="+mn-cs"/>
            </a:rPr>
            <a:t>fu</a:t>
          </a:r>
          <a:r>
            <a:rPr lang="en-US" sz="1400">
              <a:solidFill>
                <a:sysClr val="windowText" lastClr="000000"/>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rgbClr val="FF0000"/>
            </a:solidFill>
            <a:effectLst/>
          </a:endParaRPr>
        </a:p>
        <a:p>
          <a:pPr eaLnBrk="1" fontAlgn="auto" latinLnBrk="0" hangingPunct="1"/>
          <a:r>
            <a:rPr lang="en-US" sz="1400">
              <a:solidFill>
                <a:sysClr val="windowText" lastClr="000000"/>
              </a:solidFill>
              <a:effectLst/>
              <a:latin typeface="+mn-lt"/>
              <a:ea typeface="+mn-ea"/>
              <a:cs typeface="+mn-cs"/>
            </a:rPr>
            <a:t>El índice de masculinidad en la afiliación total del Seguro Familiar de Salud  (SFS) del Régimen Contributivo (RC) se ha mantenido en promedio en  0.87 desde diciembre de 2007 hasta agosto 2022.</a:t>
          </a:r>
          <a:endParaRPr lang="en-US" sz="1400">
            <a:solidFill>
              <a:sysClr val="windowText" lastClr="000000"/>
            </a:solidFill>
            <a:effectLst/>
          </a:endParaRPr>
        </a:p>
        <a:p>
          <a:pPr eaLnBrk="1" fontAlgn="auto" latinLnBrk="0" hangingPunct="1"/>
          <a:r>
            <a:rPr lang="en-US" sz="1400">
              <a:solidFill>
                <a:sysClr val="windowText" lastClr="000000"/>
              </a:solidFill>
              <a:effectLst/>
              <a:latin typeface="+mn-lt"/>
              <a:ea typeface="+mn-ea"/>
              <a:cs typeface="+mn-cs"/>
            </a:rPr>
            <a:t>  </a:t>
          </a:r>
          <a:endParaRPr lang="en-US" sz="1400">
            <a:solidFill>
              <a:sysClr val="windowText" lastClr="000000"/>
            </a:solidFill>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69272</xdr:colOff>
      <xdr:row>19</xdr:row>
      <xdr:rowOff>346362</xdr:rowOff>
    </xdr:from>
    <xdr:to>
      <xdr:col>15</xdr:col>
      <xdr:colOff>727363</xdr:colOff>
      <xdr:row>48</xdr:row>
      <xdr:rowOff>86591</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484907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4.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1</xdr:col>
      <xdr:colOff>-1</xdr:colOff>
      <xdr:row>0</xdr:row>
      <xdr:rowOff>1107488</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86591</xdr:colOff>
      <xdr:row>21</xdr:row>
      <xdr:rowOff>86590</xdr:rowOff>
    </xdr:from>
    <xdr:to>
      <xdr:col>13</xdr:col>
      <xdr:colOff>277089</xdr:colOff>
      <xdr:row>38</xdr:row>
      <xdr:rowOff>155863</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762001</xdr:colOff>
      <xdr:row>42</xdr:row>
      <xdr:rowOff>138545</xdr:rowOff>
    </xdr:from>
    <xdr:to>
      <xdr:col>6</xdr:col>
      <xdr:colOff>155862</xdr:colOff>
      <xdr:row>45</xdr:row>
      <xdr:rowOff>103909</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762001" y="17474045"/>
          <a:ext cx="8018316" cy="536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59951</xdr:colOff>
      <xdr:row>5</xdr:row>
      <xdr:rowOff>190499</xdr:rowOff>
    </xdr:from>
    <xdr:to>
      <xdr:col>12</xdr:col>
      <xdr:colOff>647700</xdr:colOff>
      <xdr:row>43</xdr:row>
      <xdr:rowOff>123824</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59951" y="1142999"/>
          <a:ext cx="12713074" cy="766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5,838,975 al mes de agosto 2022,  de los cuales 2,909,272 eran titulares y  2,929,703 dependientes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un 50.2%, el índice de dependencia de la afiliación femenina es de 0.19, lo que significa que por cada 100 mujeres afiliadas como titulares hay 19 dependientes;  la población masculina afiliada fue de 2,864,130 de los cuales 2,402,990 eran titulares representando un 83.9% del total de hombres afiliados, asimismo, el  índice de masculinidad para dicho período 0.98 (98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190499</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2931588"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a:t>
          </a:r>
          <a:r>
            <a:rPr lang="es-DO" sz="2400" b="1" baseline="0">
              <a:solidFill>
                <a:schemeClr val="lt1"/>
              </a:solidFill>
              <a:effectLst/>
              <a:latin typeface="+mn-lt"/>
              <a:ea typeface="+mn-ea"/>
              <a:cs typeface="+mn-cs"/>
            </a:rPr>
            <a:t> Dominicano de Seguridad Social (SDSS)</a:t>
          </a:r>
        </a:p>
        <a:p>
          <a:pPr algn="ctr" eaLnBrk="1" fontAlgn="auto" latinLnBrk="0" hangingPunct="1"/>
          <a:r>
            <a:rPr lang="es-DO" sz="2400" b="1">
              <a:solidFill>
                <a:schemeClr val="lt1"/>
              </a:solidFill>
              <a:effectLst/>
              <a:latin typeface="+mn-lt"/>
              <a:ea typeface="+mn-ea"/>
              <a:cs typeface="+mn-cs"/>
            </a:rPr>
            <a:t>Afiliación al Seguro</a:t>
          </a:r>
          <a:r>
            <a:rPr lang="es-DO" sz="2400" b="1" baseline="0">
              <a:solidFill>
                <a:schemeClr val="lt1"/>
              </a:solidFill>
              <a:effectLst/>
              <a:latin typeface="+mn-lt"/>
              <a:ea typeface="+mn-ea"/>
              <a:cs typeface="+mn-cs"/>
            </a:rPr>
            <a:t> Familiar de Salud del Régimen Subsidiado (RS)</a:t>
          </a:r>
          <a:endParaRPr lang="es-DO" sz="4800">
            <a:effectLst/>
          </a:endParaRPr>
        </a:p>
      </xdr:txBody>
    </xdr:sp>
    <xdr:clientData/>
  </xdr:twoCellAnchor>
  <xdr:twoCellAnchor editAs="oneCell">
    <xdr:from>
      <xdr:col>0</xdr:col>
      <xdr:colOff>369795</xdr:colOff>
      <xdr:row>1</xdr:row>
      <xdr:rowOff>67235</xdr:rowOff>
    </xdr:from>
    <xdr:to>
      <xdr:col>1</xdr:col>
      <xdr:colOff>381535</xdr:colOff>
      <xdr:row>4</xdr:row>
      <xdr:rowOff>11205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9795" y="257735"/>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103909</xdr:colOff>
      <xdr:row>20</xdr:row>
      <xdr:rowOff>34637</xdr:rowOff>
    </xdr:from>
    <xdr:to>
      <xdr:col>14</xdr:col>
      <xdr:colOff>1766454</xdr:colOff>
      <xdr:row>76</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557990</xdr:colOff>
      <xdr:row>0</xdr:row>
      <xdr:rowOff>205345</xdr:rowOff>
    </xdr:from>
    <xdr:to>
      <xdr:col>2</xdr:col>
      <xdr:colOff>415637</xdr:colOff>
      <xdr:row>1</xdr:row>
      <xdr:rowOff>60860</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310915</xdr:colOff>
      <xdr:row>0</xdr:row>
      <xdr:rowOff>281149</xdr:rowOff>
    </xdr:from>
    <xdr:to>
      <xdr:col>2</xdr:col>
      <xdr:colOff>242455</xdr:colOff>
      <xdr:row>1</xdr:row>
      <xdr:rowOff>150992</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915" y="281149"/>
          <a:ext cx="1282358" cy="960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47</xdr:row>
      <xdr:rowOff>12175</xdr:rowOff>
    </xdr:from>
    <xdr:to>
      <xdr:col>9</xdr:col>
      <xdr:colOff>306855</xdr:colOff>
      <xdr:row>48</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20</xdr:row>
      <xdr:rowOff>294410</xdr:rowOff>
    </xdr:from>
    <xdr:to>
      <xdr:col>14</xdr:col>
      <xdr:colOff>294409</xdr:colOff>
      <xdr:row>46</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85725</xdr:colOff>
      <xdr:row>5</xdr:row>
      <xdr:rowOff>19050</xdr:rowOff>
    </xdr:from>
    <xdr:to>
      <xdr:col>11</xdr:col>
      <xdr:colOff>609600</xdr:colOff>
      <xdr:row>32</xdr:row>
      <xdr:rowOff>95250</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85725" y="971550"/>
          <a:ext cx="9705975" cy="57721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 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Policía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También,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agosto 2022, los </a:t>
          </a:r>
          <a:r>
            <a:rPr lang="es-DO" sz="1400" b="0">
              <a:solidFill>
                <a:sysClr val="windowText" lastClr="000000"/>
              </a:solidFill>
            </a:rPr>
            <a:t>Regímenes Especiales de pensionados</a:t>
          </a:r>
          <a:r>
            <a:rPr lang="es-DO" sz="1400" b="0" baseline="0">
              <a:solidFill>
                <a:sysClr val="windowText" lastClr="000000"/>
              </a:solidFill>
            </a:rPr>
            <a:t> </a:t>
          </a:r>
          <a:r>
            <a:rPr lang="es-DO" sz="1400" b="0">
              <a:solidFill>
                <a:sysClr val="windowText" lastClr="000000"/>
              </a:solidFill>
            </a:rPr>
            <a:t>que pertenecen al SDSS</a:t>
          </a:r>
          <a:r>
            <a:rPr lang="es-DO" sz="1400" b="0" baseline="0">
              <a:solidFill>
                <a:sysClr val="windowText" lastClr="000000"/>
              </a:solidFill>
            </a:rPr>
            <a:t>, </a:t>
          </a:r>
          <a:r>
            <a:rPr lang="es-DO" sz="1400" b="0">
              <a:solidFill>
                <a:sysClr val="windowText" lastClr="000000"/>
              </a:solidFill>
            </a:rPr>
            <a:t>ascienden a 102,539 afiliados.</a:t>
          </a:r>
          <a:r>
            <a:rPr lang="es-DO" sz="1400" b="0" baseline="0">
              <a:solidFill>
                <a:sysClr val="windowText" lastClr="000000"/>
              </a:solidFill>
            </a:rPr>
            <a:t>  Desagregándolo por decreto, podemos observar que los pensionados por el decreto 342-09, representan el 18.8%; por el decreto 18-19, el 19.7%; por el decreto 371-16, 5.7%; por el decreto 159-17, el 26.6% y por el decreto 207-2016, es 29.3%.</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314057</xdr:colOff>
      <xdr:row>0</xdr:row>
      <xdr:rowOff>256658</xdr:rowOff>
    </xdr:from>
    <xdr:to>
      <xdr:col>1</xdr:col>
      <xdr:colOff>34638</xdr:colOff>
      <xdr:row>1</xdr:row>
      <xdr:rowOff>309376</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057" y="256658"/>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119992</xdr:colOff>
      <xdr:row>22</xdr:row>
      <xdr:rowOff>40822</xdr:rowOff>
    </xdr:from>
    <xdr:to>
      <xdr:col>7</xdr:col>
      <xdr:colOff>1783774</xdr:colOff>
      <xdr:row>62</xdr:row>
      <xdr:rowOff>69273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xdr:colOff>
      <xdr:row>5</xdr:row>
      <xdr:rowOff>28575</xdr:rowOff>
    </xdr:from>
    <xdr:to>
      <xdr:col>10</xdr:col>
      <xdr:colOff>895350</xdr:colOff>
      <xdr:row>27</xdr:row>
      <xdr:rowOff>66675</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57150" y="981075"/>
          <a:ext cx="9858375" cy="59817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agosto 2022 de un 6.0%,  situándose para esa fecha en 4,691,369.  El crecimiento promedio anual de los afiliados cotizantes activos fue de 6.1% pasando de 929,743 en diciembre de 2008 a 2,077,092 al mes de agosto 2022.</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2008 a 43.3% al mes de agosto 2022 reflejando una baja de 2.8%,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agosto 2022, el 1.61% de los cotizantes eran menores de 19 años: estando la mayor agrupación de cotizantes entre las edad es de 20 a 49 años que representan el 75.93%;  el 13.83% corresponde al grupo etario de las edades de 50 a 59 años y  un aspecto a destacar es que el 8.62% de los cotizantes tienen más de 60 años. Con relación al genero, los cotizantes tienen el 52.4% son masculinos y el 47.6%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75.3% de los cotizantes del sistema están dentro del rango de salario mínimos cotizables de 0-2 salarios; el 21.6% entre   2-6 salarios mínimos y el  3.1% más de 6 salarios mínimos.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2010 hasta agosto 2022, se efectuaron un total de traspasos de afiliados de 538,468 de los cuales 57,440 corresponde a los traspasos de los docentes de la Secretaría de Estado de Educación afiliados a las AFP’s, al Instituto Nacional de Bienestar Magisterial (INABIMA).  Entre el enero 2010 al mes de agosto 2022, las AFP cedieron 538,468 traspasos de afiliados.</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11</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310619</xdr:colOff>
      <xdr:row>0</xdr:row>
      <xdr:rowOff>169561</xdr:rowOff>
    </xdr:from>
    <xdr:to>
      <xdr:col>1</xdr:col>
      <xdr:colOff>328729</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0619"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20</xdr:row>
      <xdr:rowOff>68036</xdr:rowOff>
    </xdr:from>
    <xdr:to>
      <xdr:col>12</xdr:col>
      <xdr:colOff>1347107</xdr:colOff>
      <xdr:row>62</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13</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5</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9.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15</xdr:row>
      <xdr:rowOff>106455</xdr:rowOff>
    </xdr:from>
    <xdr:to>
      <xdr:col>11</xdr:col>
      <xdr:colOff>2394858</xdr:colOff>
      <xdr:row>39</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54431</xdr:colOff>
      <xdr:row>15</xdr:row>
      <xdr:rowOff>136072</xdr:rowOff>
    </xdr:from>
    <xdr:to>
      <xdr:col>11</xdr:col>
      <xdr:colOff>1156608</xdr:colOff>
      <xdr:row>38</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0</xdr:colOff>
      <xdr:row>20</xdr:row>
      <xdr:rowOff>136070</xdr:rowOff>
    </xdr:from>
    <xdr:to>
      <xdr:col>14</xdr:col>
      <xdr:colOff>625928</xdr:colOff>
      <xdr:row>66</xdr:row>
      <xdr:rowOff>149678</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387804</xdr:colOff>
      <xdr:row>0</xdr:row>
      <xdr:rowOff>153761</xdr:rowOff>
    </xdr:from>
    <xdr:to>
      <xdr:col>1</xdr:col>
      <xdr:colOff>71843</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0.02818</cdr:x>
      <cdr:y>0.94764</cdr:y>
    </cdr:from>
    <cdr:to>
      <cdr:x>0.16158</cdr:x>
      <cdr:y>0.97926</cdr:y>
    </cdr:to>
    <cdr:sp macro="" textlink="">
      <cdr:nvSpPr>
        <cdr:cNvPr id="2" name="2 CuadroTexto"/>
        <cdr:cNvSpPr txBox="1"/>
      </cdr:nvSpPr>
      <cdr:spPr>
        <a:xfrm xmlns:a="http://schemas.openxmlformats.org/drawingml/2006/main">
          <a:off x="419885" y="8703944"/>
          <a:ext cx="1987636" cy="2903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0</xdr:colOff>
      <xdr:row>19</xdr:row>
      <xdr:rowOff>86591</xdr:rowOff>
    </xdr:from>
    <xdr:to>
      <xdr:col>16</xdr:col>
      <xdr:colOff>900545</xdr:colOff>
      <xdr:row>63</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865909</xdr:colOff>
      <xdr:row>0</xdr:row>
      <xdr:rowOff>242453</xdr:rowOff>
    </xdr:from>
    <xdr:to>
      <xdr:col>1</xdr:col>
      <xdr:colOff>484909</xdr:colOff>
      <xdr:row>1</xdr:row>
      <xdr:rowOff>167131</xdr:rowOff>
    </xdr:to>
    <xdr:pic>
      <xdr:nvPicPr>
        <xdr:cNvPr id="6" name="1 Imagen">
          <a:hlinkClick xmlns:r="http://schemas.openxmlformats.org/officeDocument/2006/relationships" r:id="rId2"/>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3"/>
        <a:stretch>
          <a:fillRect/>
        </a:stretch>
      </xdr:blipFill>
      <xdr:spPr>
        <a:xfrm>
          <a:off x="865909" y="242453"/>
          <a:ext cx="1108364" cy="790587"/>
        </a:xfrm>
        <a:prstGeom prst="rect">
          <a:avLst/>
        </a:prstGeom>
      </xdr:spPr>
    </xdr:pic>
    <xdr:clientData/>
  </xdr:twoCellAnchor>
</xdr:wsDr>
</file>

<file path=xl/drawings/drawing57.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8.xml><?xml version="1.0" encoding="utf-8"?>
<xdr:wsDr xmlns:xdr="http://schemas.openxmlformats.org/drawingml/2006/spreadsheetDrawing" xmlns:a="http://schemas.openxmlformats.org/drawingml/2006/main">
  <xdr:twoCellAnchor>
    <xdr:from>
      <xdr:col>8</xdr:col>
      <xdr:colOff>279565</xdr:colOff>
      <xdr:row>23</xdr:row>
      <xdr:rowOff>122464</xdr:rowOff>
    </xdr:from>
    <xdr:to>
      <xdr:col>15</xdr:col>
      <xdr:colOff>748390</xdr:colOff>
      <xdr:row>60</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136071</xdr:rowOff>
    </xdr:from>
    <xdr:to>
      <xdr:col>8</xdr:col>
      <xdr:colOff>612322</xdr:colOff>
      <xdr:row>62</xdr:row>
      <xdr:rowOff>139782</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252935</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63</xdr:row>
      <xdr:rowOff>108858</xdr:rowOff>
    </xdr:from>
    <xdr:to>
      <xdr:col>3</xdr:col>
      <xdr:colOff>655038</xdr:colOff>
      <xdr:row>65</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699009</xdr:colOff>
      <xdr:row>54</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19</xdr:row>
      <xdr:rowOff>114461</xdr:rowOff>
    </xdr:from>
    <xdr:to>
      <xdr:col>14</xdr:col>
      <xdr:colOff>873260</xdr:colOff>
      <xdr:row>55</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100853</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xdr:colOff>
      <xdr:row>20</xdr:row>
      <xdr:rowOff>149679</xdr:rowOff>
    </xdr:from>
    <xdr:to>
      <xdr:col>8</xdr:col>
      <xdr:colOff>19049</xdr:colOff>
      <xdr:row>58</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20</xdr:row>
      <xdr:rowOff>136073</xdr:rowOff>
    </xdr:from>
    <xdr:to>
      <xdr:col>15</xdr:col>
      <xdr:colOff>816428</xdr:colOff>
      <xdr:row>59</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1274180</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69099</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115957</xdr:colOff>
      <xdr:row>5</xdr:row>
      <xdr:rowOff>8283</xdr:rowOff>
    </xdr:from>
    <xdr:to>
      <xdr:col>8</xdr:col>
      <xdr:colOff>1018760</xdr:colOff>
      <xdr:row>26</xdr:row>
      <xdr:rowOff>91108</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15957" y="960783"/>
          <a:ext cx="8058977" cy="45802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El Seguro de Riesgos Laborales (SRL) inició en febrero de 2004, al mes de agosto 2022 se presenta una afiliación de 2,359,209  trabajadores asalariados,  es más del 100%  de la población ocupada del sector formal, de acuerdo a los datos de la Encuesta Nacional Continua</a:t>
          </a:r>
          <a:r>
            <a:rPr lang="es-DO" sz="1600" b="0" baseline="0">
              <a:solidFill>
                <a:sysClr val="windowText" lastClr="000000"/>
              </a:solidFill>
            </a:rPr>
            <a:t> </a:t>
          </a:r>
          <a:r>
            <a:rPr lang="es-DO" sz="1600" b="0">
              <a:solidFill>
                <a:sysClr val="windowText" lastClr="000000"/>
              </a:solidFill>
            </a:rPr>
            <a:t>de Fuerza de Trabajo (ENCFT) del Banco Central (BC) para </a:t>
          </a:r>
          <a:r>
            <a:rPr lang="es-DO" sz="1600" b="0" baseline="0">
              <a:solidFill>
                <a:sysClr val="windowText" lastClr="000000"/>
              </a:solidFill>
            </a:rPr>
            <a:t>agosto 2022</a:t>
          </a:r>
          <a:r>
            <a:rPr lang="es-DO" sz="16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De acuerdo a la participación de los trabajadores afiliados por rango de edad, al mes de</a:t>
          </a:r>
          <a:r>
            <a:rPr lang="es-DO" sz="1600" b="0" baseline="0">
              <a:solidFill>
                <a:sysClr val="windowText" lastClr="000000"/>
              </a:solidFill>
            </a:rPr>
            <a:t> agosto 2022</a:t>
          </a:r>
          <a:r>
            <a:rPr lang="es-DO" sz="1600" b="0">
              <a:solidFill>
                <a:sysClr val="windowText" lastClr="000000"/>
              </a:solidFill>
            </a:rPr>
            <a:t>, el  1.8% de los afiliados al SRL es menor o igual a 19 años; el 89.9% está entre las edades de 20 -59 años y se destaca que el 8.3%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rPr>
            <a:t>En cuanto a la composición de la afiliación por sexo al mes de agosto </a:t>
          </a:r>
          <a:r>
            <a:rPr lang="es-DO" sz="1600" b="0" baseline="0">
              <a:solidFill>
                <a:sysClr val="windowText" lastClr="000000"/>
              </a:solidFill>
            </a:rPr>
            <a:t>2022</a:t>
          </a:r>
          <a:r>
            <a:rPr lang="es-DO" sz="1600" b="0">
              <a:solidFill>
                <a:sysClr val="windowText" lastClr="000000"/>
              </a:solidFill>
            </a:rPr>
            <a:t>, habían 1,275,696 hombres y 1,083,513  mujeres para una participación de 54.1%  y 45.9% respectivamente.  </a:t>
          </a:r>
          <a:br>
            <a:rPr lang="es-DO" sz="1600" b="0">
              <a:solidFill>
                <a:sysClr val="windowText" lastClr="000000"/>
              </a:solidFill>
            </a:rPr>
          </a:br>
          <a:r>
            <a:rPr lang="es-DO" sz="1600" b="0">
              <a:solidFill>
                <a:sysClr val="windowText" lastClr="000000"/>
              </a:solidFill>
            </a:rPr>
            <a:t/>
          </a:r>
          <a:br>
            <a:rPr lang="es-DO" sz="1600" b="0">
              <a:solidFill>
                <a:sysClr val="windowText" lastClr="000000"/>
              </a:solidFill>
            </a:rPr>
          </a:br>
          <a:r>
            <a:rPr lang="es-DO" sz="1600" b="0">
              <a:solidFill>
                <a:sysClr val="windowText" lastClr="000000"/>
              </a:solidFill>
            </a:rPr>
            <a:t>En ambos sexo la mayor concentración de afiliados se encuentra entre las edades de 20 a 59, observándose por género que el 89.2% de los hombres y el 90.7%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121228</xdr:colOff>
      <xdr:row>20</xdr:row>
      <xdr:rowOff>173182</xdr:rowOff>
    </xdr:from>
    <xdr:to>
      <xdr:col>14</xdr:col>
      <xdr:colOff>865909</xdr:colOff>
      <xdr:row>68</xdr:row>
      <xdr:rowOff>121227</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86590</xdr:colOff>
      <xdr:row>21</xdr:row>
      <xdr:rowOff>225137</xdr:rowOff>
    </xdr:from>
    <xdr:to>
      <xdr:col>12</xdr:col>
      <xdr:colOff>935182</xdr:colOff>
      <xdr:row>86</xdr:row>
      <xdr:rowOff>173181</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57</xdr:row>
      <xdr:rowOff>45767</xdr:rowOff>
    </xdr:from>
    <xdr:to>
      <xdr:col>7</xdr:col>
      <xdr:colOff>675408</xdr:colOff>
      <xdr:row>72</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57</xdr:row>
      <xdr:rowOff>34635</xdr:rowOff>
    </xdr:from>
    <xdr:to>
      <xdr:col>5</xdr:col>
      <xdr:colOff>692726</xdr:colOff>
      <xdr:row>71</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88</xdr:row>
      <xdr:rowOff>138547</xdr:rowOff>
    </xdr:from>
    <xdr:to>
      <xdr:col>5</xdr:col>
      <xdr:colOff>398319</xdr:colOff>
      <xdr:row>91</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21</xdr:row>
      <xdr:rowOff>13608</xdr:rowOff>
    </xdr:from>
    <xdr:to>
      <xdr:col>9</xdr:col>
      <xdr:colOff>1265463</xdr:colOff>
      <xdr:row>58</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8</xdr:col>
      <xdr:colOff>57867</xdr:colOff>
      <xdr:row>27</xdr:row>
      <xdr:rowOff>153553</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95250</xdr:colOff>
      <xdr:row>5</xdr:row>
      <xdr:rowOff>28574</xdr:rowOff>
    </xdr:from>
    <xdr:to>
      <xdr:col>11</xdr:col>
      <xdr:colOff>733425</xdr:colOff>
      <xdr:row>32</xdr:row>
      <xdr:rowOff>57149</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95250" y="1162049"/>
          <a:ext cx="10620375" cy="6296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Desde el año 2008 hasta</a:t>
          </a:r>
          <a:r>
            <a:rPr lang="es-DO" sz="1600" b="0" baseline="0">
              <a:solidFill>
                <a:sysClr val="windowText" lastClr="000000"/>
              </a:solidFill>
              <a:latin typeface="+mn-lt"/>
              <a:ea typeface="+mn-ea"/>
              <a:cs typeface="+mn-cs"/>
            </a:rPr>
            <a:t> agosto 2022 </a:t>
          </a:r>
          <a:r>
            <a:rPr lang="es-DO" sz="16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RD$1,353,633,053,054.28 los cuales el 90.5% (RD$1,224,881,715,760.40) pertenece al recaudo del Régimen Contributivo (RC);  el </a:t>
          </a:r>
          <a:r>
            <a:rPr lang="es-DO" sz="1600" b="0" baseline="0">
              <a:solidFill>
                <a:sysClr val="windowText" lastClr="000000"/>
              </a:solidFill>
              <a:latin typeface="+mn-lt"/>
              <a:ea typeface="+mn-ea"/>
              <a:cs typeface="+mn-cs"/>
            </a:rPr>
            <a:t>8.3</a:t>
          </a:r>
          <a:r>
            <a:rPr lang="es-DO" sz="1600" b="0">
              <a:solidFill>
                <a:sysClr val="windowText" lastClr="000000"/>
              </a:solidFill>
              <a:latin typeface="+mn-lt"/>
              <a:ea typeface="+mn-ea"/>
              <a:cs typeface="+mn-cs"/>
            </a:rPr>
            <a:t>%  (RD$112,068,666,666.68) aportes del gobierno para cubrir a los afiliados del Seguro Familiar de Salud del Régimen Subsidiado y el 1.2% (RD$16,682,670,627.20)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total recaudado desde 2008 al mes de agosto 2022, un 62.9%  (RD$783,605,932,841.79) proviene del sector privado y el 37.1% (RD$462,712,914,465.57)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Del recaudo por origen de los aportes, el 28.5% proviene de los trabajadores (el 10.6% sectores público y el 17.9% privados) y el 71.5% del sector empleador (26.6% público y el 44.9%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Para</a:t>
          </a:r>
          <a:r>
            <a:rPr lang="es-DO" sz="1600" b="0" baseline="0">
              <a:solidFill>
                <a:sysClr val="windowText" lastClr="000000"/>
              </a:solidFill>
              <a:latin typeface="+mn-lt"/>
              <a:ea typeface="+mn-ea"/>
              <a:cs typeface="+mn-cs"/>
            </a:rPr>
            <a:t> agosto 2022</a:t>
          </a:r>
          <a:r>
            <a:rPr lang="es-DO" sz="1600" b="0">
              <a:solidFill>
                <a:sysClr val="windowText" lastClr="000000"/>
              </a:solidFill>
              <a:latin typeface="+mn-lt"/>
              <a:ea typeface="+mn-ea"/>
              <a:cs typeface="+mn-cs"/>
            </a:rPr>
            <a:t>, los fondos ingresados al Sistema Dominicano de Seguridad Social (SDSS) por concepto de recaudo del Régimen Contributivo ascendieron a RD$109,986,551,683.17 y los pagos a las diferentes entidades que lo componen para cubrir los diferentes seguros alcanzaron un monto total de RD$109,114,585,603.80. </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600" b="0">
              <a:solidFill>
                <a:sysClr val="windowText" lastClr="000000"/>
              </a:solidFill>
              <a:latin typeface="+mn-lt"/>
              <a:ea typeface="+mn-ea"/>
              <a:cs typeface="+mn-cs"/>
            </a:rPr>
            <a:t> En el mismo período, para el Régimen Subsidiado se recibieron aportes del gobierno central  por la suma de RD$11,240,354,666.64 </a:t>
          </a:r>
          <a:r>
            <a:rPr lang="es-DO" sz="1600" b="0" baseline="0">
              <a:solidFill>
                <a:sysClr val="windowText" lastClr="000000"/>
              </a:solidFill>
              <a:latin typeface="+mn-lt"/>
              <a:ea typeface="+mn-ea"/>
              <a:cs typeface="+mn-cs"/>
            </a:rPr>
            <a:t>y</a:t>
          </a:r>
          <a:r>
            <a:rPr lang="es-DO" sz="1600" b="0">
              <a:solidFill>
                <a:sysClr val="windowText" lastClr="000000"/>
              </a:solidFill>
              <a:latin typeface="+mn-lt"/>
              <a:ea typeface="+mn-ea"/>
              <a:cs typeface="+mn-cs"/>
            </a:rPr>
            <a:t> se realizaron pago a SENASA por un monto de RD$12,372,820,420.02.</a:t>
          </a: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11</xdr:col>
      <xdr:colOff>866775</xdr:colOff>
      <xdr:row>3</xdr:row>
      <xdr:rowOff>381000</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0848975" cy="981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521075</xdr:colOff>
      <xdr:row>0</xdr:row>
      <xdr:rowOff>113599</xdr:rowOff>
    </xdr:from>
    <xdr:to>
      <xdr:col>1</xdr:col>
      <xdr:colOff>368114</xdr:colOff>
      <xdr:row>3</xdr:row>
      <xdr:rowOff>85932</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21075" y="113599"/>
          <a:ext cx="866214" cy="57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24</xdr:row>
      <xdr:rowOff>40821</xdr:rowOff>
    </xdr:from>
    <xdr:to>
      <xdr:col>13</xdr:col>
      <xdr:colOff>1347107</xdr:colOff>
      <xdr:row>75</xdr:row>
      <xdr:rowOff>163287</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484863</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149678</xdr:rowOff>
    </xdr:from>
    <xdr:to>
      <xdr:col>10</xdr:col>
      <xdr:colOff>898071</xdr:colOff>
      <xdr:row>59</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391405</xdr:colOff>
      <xdr:row>0</xdr:row>
      <xdr:rowOff>200317</xdr:rowOff>
    </xdr:from>
    <xdr:to>
      <xdr:col>0</xdr:col>
      <xdr:colOff>1428750</xdr:colOff>
      <xdr:row>1</xdr:row>
      <xdr:rowOff>391404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1405" y="200317"/>
          <a:ext cx="1037345" cy="72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20</xdr:row>
      <xdr:rowOff>236924</xdr:rowOff>
    </xdr:from>
    <xdr:to>
      <xdr:col>11</xdr:col>
      <xdr:colOff>372796</xdr:colOff>
      <xdr:row>64</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245286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712677</xdr:colOff>
      <xdr:row>60</xdr:row>
      <xdr:rowOff>21610</xdr:rowOff>
    </xdr:from>
    <xdr:to>
      <xdr:col>1</xdr:col>
      <xdr:colOff>1115786</xdr:colOff>
      <xdr:row>63</xdr:row>
      <xdr:rowOff>0</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712677" y="12594610"/>
          <a:ext cx="1723002" cy="549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21</xdr:row>
      <xdr:rowOff>0</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144870</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176894</xdr:colOff>
      <xdr:row>4</xdr:row>
      <xdr:rowOff>108857</xdr:rowOff>
    </xdr:from>
    <xdr:to>
      <xdr:col>11</xdr:col>
      <xdr:colOff>1088573</xdr:colOff>
      <xdr:row>38</xdr:row>
      <xdr:rowOff>13607</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176894" y="1374321"/>
          <a:ext cx="14668500" cy="82323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agosto 2022,  los egresos del SDSS ascienden a RD$1,353,555,884,907.73,</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al mes de agosto 2022 asciende a RD$526,287,419,363.25, de los cuales un 92.9%fue asignado para el cuidado de la salud; 1.3% para cubrir el Fondo Nacional de Atenciones Médicas por Accidentes de Tránsito (FONAMAT); un 5.1% fue asignado a la Cuenta  de Subsidios (Enfermedad Común, Maternidad y  Lactancia); 0.7%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agosto 2022 fue de RD$48,688,315,481.22</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agosto 2022 alcanza la suma de RD$555,464,671,710.36,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agosto 2022,  RD$7,601,476,395.11,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agosto 2022 el gobierno ha transferido al sistema  según  lo presupuestado anualmente la suma de RD$11,068,666,666.68,  para cubrir la afiliación al Seguro Familiar de Salud de los  ciudadanos con menos  ingresos del país, así como las personas que viven con discapacidad, personas VIH positivas y trabajadores por cuenta propia con ingresos inestables  e inferiores al salario mínimo nacional; y RD$116,755,386,586.55,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agosto 2022, el gobierno central ha realizado aportes a los Regímenes Especiales Transitorios de Salud  para  los pensionados de RD$7,764,986,596.43  y se han pagado a las ARS correspondientes RD$7,069,570,649.98.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774370</xdr:colOff>
      <xdr:row>0</xdr:row>
      <xdr:rowOff>176893</xdr:rowOff>
    </xdr:from>
    <xdr:to>
      <xdr:col>0</xdr:col>
      <xdr:colOff>1887052</xdr:colOff>
      <xdr:row>1</xdr:row>
      <xdr:rowOff>163285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12</xdr:row>
      <xdr:rowOff>54429</xdr:rowOff>
    </xdr:from>
    <xdr:to>
      <xdr:col>12</xdr:col>
      <xdr:colOff>217716</xdr:colOff>
      <xdr:row>57</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35</xdr:row>
      <xdr:rowOff>28013</xdr:rowOff>
    </xdr:from>
    <xdr:to>
      <xdr:col>11</xdr:col>
      <xdr:colOff>1050149</xdr:colOff>
      <xdr:row>82</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56031</xdr:colOff>
      <xdr:row>0</xdr:row>
      <xdr:rowOff>246530</xdr:rowOff>
    </xdr:from>
    <xdr:to>
      <xdr:col>1</xdr:col>
      <xdr:colOff>941295</xdr:colOff>
      <xdr:row>1</xdr:row>
      <xdr:rowOff>162486</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0.26924</cdr:x>
      <cdr:y>0.0571</cdr:y>
    </cdr:from>
    <cdr:to>
      <cdr:x>0.89181</cdr:x>
      <cdr:y>0.0917</cdr:y>
    </cdr:to>
    <cdr:sp macro="" textlink="">
      <cdr:nvSpPr>
        <cdr:cNvPr id="9" name="8 CuadroTexto"/>
        <cdr:cNvSpPr txBox="1"/>
      </cdr:nvSpPr>
      <cdr:spPr>
        <a:xfrm xmlns:a="http://schemas.openxmlformats.org/drawingml/2006/main">
          <a:off x="4286469" y="512886"/>
          <a:ext cx="9911536" cy="3107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1</xdr:col>
      <xdr:colOff>56031</xdr:colOff>
      <xdr:row>0</xdr:row>
      <xdr:rowOff>246530</xdr:rowOff>
    </xdr:from>
    <xdr:to>
      <xdr:col>1</xdr:col>
      <xdr:colOff>941295</xdr:colOff>
      <xdr:row>1</xdr:row>
      <xdr:rowOff>102454</xdr:rowOff>
    </xdr:to>
    <xdr:pic>
      <xdr:nvPicPr>
        <xdr:cNvPr id="3" name="5 Imagen" descr="logo_2x4.bmp">
          <a:hlinkClick xmlns:r="http://schemas.openxmlformats.org/officeDocument/2006/relationships" r:id="rId1"/>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331" y="246530"/>
          <a:ext cx="885264" cy="601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25</xdr:row>
      <xdr:rowOff>13606</xdr:rowOff>
    </xdr:from>
    <xdr:to>
      <xdr:col>11</xdr:col>
      <xdr:colOff>1211036</xdr:colOff>
      <xdr:row>69</xdr:row>
      <xdr:rowOff>176893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139177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3</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0</xdr:col>
      <xdr:colOff>54433</xdr:colOff>
      <xdr:row>11</xdr:row>
      <xdr:rowOff>149678</xdr:rowOff>
    </xdr:from>
    <xdr:to>
      <xdr:col>5</xdr:col>
      <xdr:colOff>1211037</xdr:colOff>
      <xdr:row>48</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103910</xdr:colOff>
      <xdr:row>20</xdr:row>
      <xdr:rowOff>121226</xdr:rowOff>
    </xdr:from>
    <xdr:to>
      <xdr:col>11</xdr:col>
      <xdr:colOff>917864</xdr:colOff>
      <xdr:row>72</xdr:row>
      <xdr:rowOff>-1</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22412</xdr:colOff>
      <xdr:row>18</xdr:row>
      <xdr:rowOff>78441</xdr:rowOff>
    </xdr:from>
    <xdr:to>
      <xdr:col>9</xdr:col>
      <xdr:colOff>649941</xdr:colOff>
      <xdr:row>56</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68492</xdr:colOff>
      <xdr:row>39</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40821</xdr:colOff>
      <xdr:row>5</xdr:row>
      <xdr:rowOff>54427</xdr:rowOff>
    </xdr:from>
    <xdr:to>
      <xdr:col>11</xdr:col>
      <xdr:colOff>1238250</xdr:colOff>
      <xdr:row>57</xdr:row>
      <xdr:rowOff>136071</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40821" y="1088570"/>
          <a:ext cx="15838715" cy="100965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diciembre 2008,  fecha en que inició el recaudo para el SVDS del RC, hasta agosto 2022 ascienden a un monto total de RD654,532,882,686.0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513,704,431,640.4, </a:t>
          </a:r>
          <a:r>
            <a:rPr lang="es-DO" sz="1800">
              <a:solidFill>
                <a:sysClr val="windowText" lastClr="000000"/>
              </a:solidFill>
              <a:effectLst/>
              <a:latin typeface="+mn-lt"/>
              <a:ea typeface="+mn-ea"/>
              <a:cs typeface="+mn-cs"/>
            </a:rPr>
            <a:t>(78.48%)  Capitalización Individual;  Reparto RD$24,419,058,479.6 (3.73%); Comisión AFP RD$22,096,199,715.3 (3.38%);  Comisión SIPEN  RD$4,500,970,162.3 (0.69%);</a:t>
          </a:r>
          <a:r>
            <a:rPr lang="es-DO" sz="1800" baseline="0">
              <a:solidFill>
                <a:sysClr val="windowText" lastClr="000000"/>
              </a:solidFill>
              <a:effectLst/>
              <a:latin typeface="+mn-lt"/>
              <a:ea typeface="+mn-ea"/>
              <a:cs typeface="+mn-cs"/>
            </a:rPr>
            <a:t> el Seguro de Vida RD$56,300,261,237.6 (8.60%) </a:t>
          </a:r>
          <a:r>
            <a:rPr lang="es-DO" sz="1800">
              <a:solidFill>
                <a:sysClr val="windowText" lastClr="000000"/>
              </a:solidFill>
              <a:effectLst/>
              <a:latin typeface="+mn-lt"/>
              <a:ea typeface="+mn-ea"/>
              <a:cs typeface="+mn-cs"/>
            </a:rPr>
            <a:t> y por último RD$25,084,968,619.5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3.83%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2.5%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comisión de TSS y DIDA, que comenzaron </a:t>
          </a:r>
          <a:r>
            <a:rPr lang="es-DO" sz="1800" baseline="0">
              <a:solidFill>
                <a:sysClr val="windowText" lastClr="000000"/>
              </a:solidFill>
              <a:effectLst/>
              <a:latin typeface="+mn-lt"/>
              <a:ea typeface="+mn-ea"/>
              <a:cs typeface="+mn-cs"/>
            </a:rPr>
            <a:t> a dispersarse desde agosto 2022.</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agosto 2022 </a:t>
          </a:r>
          <a:r>
            <a:rPr lang="es-DO" sz="1800">
              <a:solidFill>
                <a:sysClr val="windowText" lastClr="000000"/>
              </a:solidFill>
              <a:effectLst/>
              <a:latin typeface="+mn-lt"/>
              <a:ea typeface="+mn-ea"/>
              <a:cs typeface="+mn-cs"/>
            </a:rPr>
            <a:t>el patrimonio de los fondos de pensiones ha alcanzó un monto acumulado de RD$1,011,266.72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18.8% del Producto Interno Bruto (PIB).</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abril - junio 2022,  RD$893,834,067,783.14.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agosto 2022</a:t>
          </a:r>
          <a:r>
            <a:rPr lang="es-DO" sz="1800">
              <a:solidFill>
                <a:sysClr val="windowText" lastClr="000000"/>
              </a:solidFill>
              <a:effectLst/>
              <a:latin typeface="+mn-lt"/>
              <a:ea typeface="+mn-ea"/>
              <a:cs typeface="+mn-cs"/>
            </a:rPr>
            <a:t>, la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rentabil idad nominal promedio de los fondos de pensiones tanto de la Cuenta de Capitalización Individual como del sistema en general, ha tenido un comportamiento similar,  acorde a los cambios de las tasas de interés en  la  economía . Para  el mes de agosto 2022 la tasa promedio del sistema es de 5.4% y la tasa promedio de la CCI es de </a:t>
          </a:r>
          <a:r>
            <a:rPr lang="es-DO" sz="1800" baseline="0">
              <a:solidFill>
                <a:sysClr val="windowText" lastClr="000000"/>
              </a:solidFill>
              <a:effectLst/>
              <a:latin typeface="+mn-lt"/>
              <a:ea typeface="+mn-ea"/>
              <a:cs typeface="+mn-cs"/>
            </a:rPr>
            <a:t> 6.05</a:t>
          </a:r>
          <a:r>
            <a:rPr lang="es-DO" sz="1800">
              <a:solidFill>
                <a:sysClr val="windowText" lastClr="000000"/>
              </a:solidFill>
              <a:effectLst/>
              <a:latin typeface="+mn-lt"/>
              <a:ea typeface="+mn-ea"/>
              <a:cs typeface="+mn-cs"/>
            </a:rPr>
            <a:t>%.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-3.45%  al mes de</a:t>
          </a:r>
          <a:r>
            <a:rPr lang="es-DO" sz="1800" baseline="0">
              <a:solidFill>
                <a:sysClr val="windowText" lastClr="000000"/>
              </a:solidFill>
              <a:effectLst/>
              <a:latin typeface="+mn-lt"/>
              <a:ea typeface="+mn-ea"/>
              <a:cs typeface="+mn-cs"/>
            </a:rPr>
            <a:t> agosto 2022.</a:t>
          </a:r>
          <a:endParaRPr lang="es-DO" sz="18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4</xdr:row>
      <xdr:rowOff>34824</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34635</xdr:colOff>
      <xdr:row>21</xdr:row>
      <xdr:rowOff>86591</xdr:rowOff>
    </xdr:from>
    <xdr:to>
      <xdr:col>11</xdr:col>
      <xdr:colOff>536863</xdr:colOff>
      <xdr:row>68</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33618</xdr:colOff>
      <xdr:row>15</xdr:row>
      <xdr:rowOff>67235</xdr:rowOff>
    </xdr:from>
    <xdr:to>
      <xdr:col>10</xdr:col>
      <xdr:colOff>1311089</xdr:colOff>
      <xdr:row>41</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86285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8.xml><?xml version="1.0" encoding="utf-8"?>
<xdr:wsDr xmlns:xdr="http://schemas.openxmlformats.org/drawingml/2006/spreadsheetDrawing" xmlns:a="http://schemas.openxmlformats.org/drawingml/2006/main">
  <xdr:twoCellAnchor>
    <xdr:from>
      <xdr:col>0</xdr:col>
      <xdr:colOff>15689</xdr:colOff>
      <xdr:row>24</xdr:row>
      <xdr:rowOff>66675</xdr:rowOff>
    </xdr:from>
    <xdr:to>
      <xdr:col>9</xdr:col>
      <xdr:colOff>1285876</xdr:colOff>
      <xdr:row>73</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413018</xdr:colOff>
      <xdr:row>0</xdr:row>
      <xdr:rowOff>122544</xdr:rowOff>
    </xdr:from>
    <xdr:to>
      <xdr:col>0</xdr:col>
      <xdr:colOff>1165493</xdr:colOff>
      <xdr:row>1</xdr:row>
      <xdr:rowOff>27294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225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1</xdr:row>
      <xdr:rowOff>0</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0096" cy="72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36171</xdr:rowOff>
    </xdr:from>
    <xdr:to>
      <xdr:col>9</xdr:col>
      <xdr:colOff>1012786</xdr:colOff>
      <xdr:row>38</xdr:row>
      <xdr:rowOff>168797</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1.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17</xdr:row>
      <xdr:rowOff>46424</xdr:rowOff>
    </xdr:from>
    <xdr:to>
      <xdr:col>6</xdr:col>
      <xdr:colOff>773205</xdr:colOff>
      <xdr:row>54</xdr:row>
      <xdr:rowOff>112058</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89064</xdr:colOff>
      <xdr:row>20</xdr:row>
      <xdr:rowOff>110094</xdr:rowOff>
    </xdr:from>
    <xdr:to>
      <xdr:col>14</xdr:col>
      <xdr:colOff>573973</xdr:colOff>
      <xdr:row>66</xdr:row>
      <xdr:rowOff>92775</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34637</xdr:colOff>
      <xdr:row>38</xdr:row>
      <xdr:rowOff>155863</xdr:rowOff>
    </xdr:from>
    <xdr:to>
      <xdr:col>16</xdr:col>
      <xdr:colOff>969818</xdr:colOff>
      <xdr:row>88</xdr:row>
      <xdr:rowOff>103908</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335795</xdr:rowOff>
    </xdr:from>
    <xdr:to>
      <xdr:col>1</xdr:col>
      <xdr:colOff>651354</xdr:colOff>
      <xdr:row>1</xdr:row>
      <xdr:rowOff>190500</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335795"/>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6.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5</xdr:row>
      <xdr:rowOff>9525</xdr:rowOff>
    </xdr:from>
    <xdr:to>
      <xdr:col>6</xdr:col>
      <xdr:colOff>876301</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962025"/>
          <a:ext cx="6943726" cy="438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agosto 2022,  para prevenir y cubrir daños ocasionados por accidentes de trabajo y/o enfermedades profesionales fue de RD$58,291,752,151.51.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95.43% de los fondos pagados al SRL, pertenecen a ARL Salud Segura; el 4.15% a la Comisión de la SISALRIL y el 0.42% al Fondo de Solidaridad Social. El crecimiento anual promedio pagado a la ARL es más de un 10%.</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Al mes de agosto 2022, la suma total pagada ascienden a RD$4,925,977,512.33, distribuidos de la siguiente forma: el 95.75% a ARL Salud Segura; 4.17%  a la Comisión SISALRIL y 0.09%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7</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9.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104774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944100" cy="8667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401172</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Diciembre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6.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204110</xdr:colOff>
      <xdr:row>23</xdr:row>
      <xdr:rowOff>111332</xdr:rowOff>
    </xdr:from>
    <xdr:to>
      <xdr:col>11</xdr:col>
      <xdr:colOff>640773</xdr:colOff>
      <xdr:row>66</xdr:row>
      <xdr:rowOff>173182</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63</xdr:row>
      <xdr:rowOff>14845</xdr:rowOff>
    </xdr:from>
    <xdr:to>
      <xdr:col>8</xdr:col>
      <xdr:colOff>429243</xdr:colOff>
      <xdr:row>67</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122465</xdr:colOff>
      <xdr:row>8</xdr:row>
      <xdr:rowOff>163285</xdr:rowOff>
    </xdr:from>
    <xdr:to>
      <xdr:col>11</xdr:col>
      <xdr:colOff>557894</xdr:colOff>
      <xdr:row>49</xdr:row>
      <xdr:rowOff>40820</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95250</xdr:colOff>
      <xdr:row>5</xdr:row>
      <xdr:rowOff>0</xdr:rowOff>
    </xdr:from>
    <xdr:to>
      <xdr:col>13</xdr:col>
      <xdr:colOff>761998</xdr:colOff>
      <xdr:row>43</xdr:row>
      <xdr:rowOff>68037</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95250" y="1224643"/>
          <a:ext cx="13403034" cy="782410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agosto 2022 de 491,581 casos. El 95.3% de los reportes son de accidentes laborales y el 4.5% por enfermedades profesionales.   El incremento promedio anual de los reportes de accidentes es de 13.7%, en el período enero 2007 al mes de agosto 2022.   En el mismo período, las provincias Altagracia, Santiago de los Caballeros,  Santo Domingo y  Distrito Nacional reportaron el 65.9%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agosto 2022, el total de reportes de accidentes laborales y enfermedades profesionales fue de  </a:t>
          </a:r>
          <a:r>
            <a:rPr lang="es-ES" sz="2000" baseline="0">
              <a:solidFill>
                <a:sysClr val="windowText" lastClr="000000"/>
              </a:solidFill>
              <a:effectLst/>
              <a:latin typeface="+mn-lt"/>
              <a:ea typeface="+mn-ea"/>
              <a:cs typeface="+mn-cs"/>
            </a:rPr>
            <a:t>29,317 </a:t>
          </a:r>
          <a:r>
            <a:rPr lang="en-US" sz="2000" baseline="0">
              <a:solidFill>
                <a:sysClr val="windowText" lastClr="000000"/>
              </a:solidFill>
              <a:effectLst/>
              <a:latin typeface="+mn-lt"/>
              <a:ea typeface="+mn-ea"/>
              <a:cs typeface="+mn-cs"/>
            </a:rPr>
            <a:t>de los cuales 70.3% de los reportes provenían de la zona urbana y el 10.9%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19.3% y el 80.6% del privado.  Asimismo,  el 31.4% de los accidentes son del sexo femenino y el  68.6% al masculino. Del total de accidentes reportados en el período enero 2005 al mes de agosto 2022 el 0.35% de los  afiliados tenían edades menores de 20 años y  el 5.22%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277514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68036</xdr:colOff>
      <xdr:row>21</xdr:row>
      <xdr:rowOff>68035</xdr:rowOff>
    </xdr:from>
    <xdr:to>
      <xdr:col>9</xdr:col>
      <xdr:colOff>1211035</xdr:colOff>
      <xdr:row>56</xdr:row>
      <xdr:rowOff>122464</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27214</xdr:colOff>
      <xdr:row>21</xdr:row>
      <xdr:rowOff>163286</xdr:rowOff>
    </xdr:from>
    <xdr:to>
      <xdr:col>19</xdr:col>
      <xdr:colOff>857250</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81643</xdr:colOff>
      <xdr:row>37</xdr:row>
      <xdr:rowOff>149676</xdr:rowOff>
    </xdr:from>
    <xdr:to>
      <xdr:col>12</xdr:col>
      <xdr:colOff>724381</xdr:colOff>
      <xdr:row>67</xdr:row>
      <xdr:rowOff>86445</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20418</xdr:colOff>
      <xdr:row>23</xdr:row>
      <xdr:rowOff>7217</xdr:rowOff>
    </xdr:from>
    <xdr:to>
      <xdr:col>11</xdr:col>
      <xdr:colOff>1873225</xdr:colOff>
      <xdr:row>56</xdr:row>
      <xdr:rowOff>67237</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430581</xdr:colOff>
      <xdr:row>0</xdr:row>
      <xdr:rowOff>279190</xdr:rowOff>
    </xdr:from>
    <xdr:to>
      <xdr:col>0</xdr:col>
      <xdr:colOff>1278698</xdr:colOff>
      <xdr:row>1</xdr:row>
      <xdr:rowOff>78149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0"/>
            <a:t>: IDOPRILL</a:t>
          </a:r>
        </a:p>
      </cdr:txBody>
    </cdr:sp>
  </cdr:relSizeAnchor>
</c:userShapes>
</file>

<file path=xl/drawings/drawing129.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395430</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231484</xdr:rowOff>
    </xdr:from>
    <xdr:to>
      <xdr:col>10</xdr:col>
      <xdr:colOff>1602440</xdr:colOff>
      <xdr:row>54</xdr:row>
      <xdr:rowOff>89646</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21</xdr:row>
      <xdr:rowOff>91335</xdr:rowOff>
    </xdr:from>
    <xdr:to>
      <xdr:col>10</xdr:col>
      <xdr:colOff>1109075</xdr:colOff>
      <xdr:row>52</xdr:row>
      <xdr:rowOff>39143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378390</xdr:colOff>
      <xdr:row>0</xdr:row>
      <xdr:rowOff>234863</xdr:rowOff>
    </xdr:from>
    <xdr:to>
      <xdr:col>1</xdr:col>
      <xdr:colOff>279899</xdr:colOff>
      <xdr:row>1</xdr:row>
      <xdr:rowOff>13049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8390" y="234863"/>
          <a:ext cx="958393" cy="691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3.xml><?xml version="1.0" encoding="utf-8"?>
<xdr:wsDr xmlns:xdr="http://schemas.openxmlformats.org/drawingml/2006/spreadsheetDrawing" xmlns:a="http://schemas.openxmlformats.org/drawingml/2006/main">
  <xdr:twoCellAnchor>
    <xdr:from>
      <xdr:col>0</xdr:col>
      <xdr:colOff>1</xdr:colOff>
      <xdr:row>21</xdr:row>
      <xdr:rowOff>258536</xdr:rowOff>
    </xdr:from>
    <xdr:to>
      <xdr:col>13</xdr:col>
      <xdr:colOff>1496785</xdr:colOff>
      <xdr:row>68</xdr:row>
      <xdr:rowOff>68036</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503513</xdr:colOff>
      <xdr:row>1</xdr:row>
      <xdr:rowOff>54429</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0.08185</cdr:x>
      <cdr:y>0.96216</cdr:y>
    </cdr:from>
    <cdr:to>
      <cdr:x>0.28858</cdr:x>
      <cdr:y>1</cdr:y>
    </cdr:to>
    <cdr:sp macro="" textlink="">
      <cdr:nvSpPr>
        <cdr:cNvPr id="2" name="1 CuadroTexto"/>
        <cdr:cNvSpPr txBox="1"/>
      </cdr:nvSpPr>
      <cdr:spPr>
        <a:xfrm xmlns:a="http://schemas.openxmlformats.org/drawingml/2006/main">
          <a:off x="1301900" y="8300486"/>
          <a:ext cx="3288402" cy="32644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33130</xdr:colOff>
      <xdr:row>4</xdr:row>
      <xdr:rowOff>82826</xdr:rowOff>
    </xdr:from>
    <xdr:to>
      <xdr:col>9</xdr:col>
      <xdr:colOff>662608</xdr:colOff>
      <xdr:row>30</xdr:row>
      <xdr:rowOff>82827</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33130" y="844826"/>
          <a:ext cx="7868478" cy="495300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enero_ junio 2022, la  Oficina del Convenio Bilateral de Seguridad Social entre España y la RD han registrado un total de 570 nuevos expedientes, el 95% fueron nuevas introducciones y el 4% de las solicitudes fueron de reintroducciones.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7.9% solicitaron certificaciones de períodos cotizados o cuantías; el 18% por jubilación o vejez; el 12.7% por sobrevivencia, el 5.8% por incapacidad y  el 55.6% por eximición de cotización</a:t>
          </a:r>
          <a:r>
            <a:rPr lang="en-US" sz="1400" baseline="0">
              <a:solidFill>
                <a:sysClr val="windowText" lastClr="000000"/>
              </a:solidFill>
              <a:effectLst/>
              <a:latin typeface="+mn-lt"/>
              <a:ea typeface="+mn-ea"/>
              <a:cs typeface="+mn-cs"/>
            </a:rPr>
            <a:t>.  Del total de expedientes el 56.1% estan concluidos y el 43.9% en proceso.</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oneCellAnchor>
    <xdr:from>
      <xdr:col>0</xdr:col>
      <xdr:colOff>292955</xdr:colOff>
      <xdr:row>0</xdr:row>
      <xdr:rowOff>203985</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955" y="203985"/>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9</xdr:row>
      <xdr:rowOff>95252</xdr:rowOff>
    </xdr:from>
    <xdr:to>
      <xdr:col>9</xdr:col>
      <xdr:colOff>1183821</xdr:colOff>
      <xdr:row>48</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11</xdr:row>
      <xdr:rowOff>86602</xdr:rowOff>
    </xdr:from>
    <xdr:to>
      <xdr:col>9</xdr:col>
      <xdr:colOff>571499</xdr:colOff>
      <xdr:row>56</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8.xml><?xml version="1.0" encoding="utf-8"?>
<xdr:wsDr xmlns:xdr="http://schemas.openxmlformats.org/drawingml/2006/spreadsheetDrawing" xmlns:a="http://schemas.openxmlformats.org/drawingml/2006/main">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Estadistica\01.%20Matriz%20General\01.%20Matriz%20del%20Sistema\01.%20Matriz%20General\04.%20Abril%202022.%20Estad&#237;sticas%20del%20SDS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Fecha de Publicción"/>
      <sheetName val="Publicaciones"/>
      <sheetName val="Tareas"/>
      <sheetName val="BD"/>
      <sheetName val="Gráfico1"/>
      <sheetName val="R_Contributivo"/>
      <sheetName val="RS_Subsidiado."/>
      <sheetName val="TSS RCS"/>
      <sheetName val="Rec.xsector (2)"/>
      <sheetName val="Pensiones Solidarias (2)"/>
      <sheetName val="Rec.xsector"/>
      <sheetName val="Pensionados SIGOB"/>
      <sheetName val="Efectivo Recibido X Rubros"/>
      <sheetName val="PIB_Trimestral"/>
      <sheetName val="Pensiones Solidarias"/>
      <sheetName val="Suspendidos RC"/>
      <sheetName val="Indice"/>
      <sheetName val="1"/>
      <sheetName val="2"/>
      <sheetName val="3"/>
      <sheetName val="4"/>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Corrg-Proy-Pobl. (Vs.2)"/>
      <sheetName val="Proyecciones de población por s"/>
      <sheetName val="cor.proy-pob-imprimir"/>
      <sheetName val="Esperanza de vida al nacer_Indi"/>
      <sheetName val="Tasa global de fecundidad_Indic"/>
      <sheetName val="Provincias RD"/>
      <sheetName val="Proyección Pobl.1"/>
      <sheetName val="Hoja1 (2)"/>
      <sheetName val="Resumen EEp"/>
      <sheetName val="Evolución Cápita"/>
      <sheetName val="Resumen"/>
      <sheetName val="Calculo Salario Cotiz."/>
      <sheetName val="Tares_Linea de Tiempo 2020"/>
      <sheetName val="Tares_Linea de Tiempo 2021"/>
      <sheetName val="Tareas. Ene-Dic. 2020"/>
      <sheetName val="Hoja11"/>
      <sheetName val="Cuadro_13"/>
      <sheetName val="Sheet1"/>
      <sheetName val="Sheet1 (2)"/>
      <sheetName val="Resolucione Importantes"/>
      <sheetName val="Hoja6"/>
      <sheetName val="Hoja4"/>
    </sheetNames>
    <sheetDataSet>
      <sheetData sheetId="0"/>
      <sheetData sheetId="1"/>
      <sheetData sheetId="2"/>
      <sheetData sheetId="3"/>
      <sheetData sheetId="4"/>
      <sheetData sheetId="5"/>
      <sheetData sheetId="6"/>
      <sheetData sheetId="7"/>
      <sheetData sheetId="8" refreshError="1"/>
      <sheetData sheetId="9">
        <row r="266">
          <cell r="DZ266">
            <v>2631048991.1500006</v>
          </cell>
          <cell r="EF266">
            <v>215635601.82999998</v>
          </cell>
          <cell r="EH266">
            <v>1232188436.5999999</v>
          </cell>
          <cell r="EJ266">
            <v>265066141.55999997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6.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ColWidth="11.42578125" defaultRowHeight="15"/>
  <cols>
    <col min="1" max="1" width="12.85546875" style="1207" customWidth="1"/>
    <col min="2" max="2" width="58.7109375" style="1201" customWidth="1"/>
    <col min="3" max="3" width="26.140625" style="1201" customWidth="1"/>
    <col min="4" max="4" width="24.7109375" style="1208" customWidth="1"/>
    <col min="5" max="16384" width="11.42578125" style="1201"/>
  </cols>
  <sheetData>
    <row r="1" spans="1:4" ht="31.5">
      <c r="A1" s="1647" t="s">
        <v>744</v>
      </c>
      <c r="B1" s="1647"/>
      <c r="C1" s="1647"/>
      <c r="D1" s="1647"/>
    </row>
    <row r="2" spans="1:4" ht="24" thickBot="1">
      <c r="A2" s="1648" t="s">
        <v>745</v>
      </c>
      <c r="B2" s="1648"/>
      <c r="C2" s="1648"/>
      <c r="D2" s="1648"/>
    </row>
    <row r="3" spans="1:4" s="1209" customFormat="1" ht="51" customHeight="1" thickBot="1">
      <c r="A3" s="1261" t="s">
        <v>337</v>
      </c>
      <c r="B3" s="1262" t="s">
        <v>746</v>
      </c>
      <c r="C3" s="1261" t="s">
        <v>790</v>
      </c>
      <c r="D3" s="1263" t="s">
        <v>747</v>
      </c>
    </row>
    <row r="4" spans="1:4" ht="15.75">
      <c r="A4" s="1638">
        <v>1</v>
      </c>
      <c r="B4" s="1202" t="s">
        <v>748</v>
      </c>
      <c r="C4" s="1641" t="s">
        <v>749</v>
      </c>
      <c r="D4" s="1644">
        <f>1/12</f>
        <v>8.3333333333333329E-2</v>
      </c>
    </row>
    <row r="5" spans="1:4" ht="15.75">
      <c r="A5" s="1639"/>
      <c r="B5" s="1202" t="s">
        <v>750</v>
      </c>
      <c r="C5" s="1642"/>
      <c r="D5" s="1645"/>
    </row>
    <row r="6" spans="1:4" ht="16.5" thickBot="1">
      <c r="A6" s="1640"/>
      <c r="B6" s="1203" t="s">
        <v>751</v>
      </c>
      <c r="C6" s="1643"/>
      <c r="D6" s="1646"/>
    </row>
    <row r="7" spans="1:4" ht="15.75">
      <c r="A7" s="1638">
        <v>2</v>
      </c>
      <c r="B7" s="1202" t="s">
        <v>752</v>
      </c>
      <c r="C7" s="1641" t="s">
        <v>753</v>
      </c>
      <c r="D7" s="1644">
        <v>0.16666666666666699</v>
      </c>
    </row>
    <row r="8" spans="1:4" ht="15.75">
      <c r="A8" s="1639"/>
      <c r="B8" s="1202" t="s">
        <v>754</v>
      </c>
      <c r="C8" s="1642"/>
      <c r="D8" s="1645"/>
    </row>
    <row r="9" spans="1:4" ht="15.75">
      <c r="A9" s="1639"/>
      <c r="B9" s="1202" t="s">
        <v>751</v>
      </c>
      <c r="C9" s="1642"/>
      <c r="D9" s="1645"/>
    </row>
    <row r="10" spans="1:4" ht="16.5" thickBot="1">
      <c r="A10" s="1640"/>
      <c r="B10" s="1204" t="s">
        <v>755</v>
      </c>
      <c r="C10" s="1643"/>
      <c r="D10" s="1646"/>
    </row>
    <row r="11" spans="1:4" ht="15.75">
      <c r="A11" s="1638">
        <v>3</v>
      </c>
      <c r="B11" s="1202" t="s">
        <v>756</v>
      </c>
      <c r="C11" s="1641" t="s">
        <v>757</v>
      </c>
      <c r="D11" s="1644">
        <v>0.25</v>
      </c>
    </row>
    <row r="12" spans="1:4" ht="15.75">
      <c r="A12" s="1639"/>
      <c r="B12" s="1202" t="s">
        <v>758</v>
      </c>
      <c r="C12" s="1642"/>
      <c r="D12" s="1645"/>
    </row>
    <row r="13" spans="1:4" ht="16.5" thickBot="1">
      <c r="A13" s="1640"/>
      <c r="B13" s="1203" t="s">
        <v>751</v>
      </c>
      <c r="C13" s="1643"/>
      <c r="D13" s="1646"/>
    </row>
    <row r="14" spans="1:4" ht="15.75">
      <c r="A14" s="1638">
        <v>4</v>
      </c>
      <c r="B14" s="1202" t="s">
        <v>759</v>
      </c>
      <c r="C14" s="1641" t="s">
        <v>760</v>
      </c>
      <c r="D14" s="1644">
        <v>0.33333333333333331</v>
      </c>
    </row>
    <row r="15" spans="1:4" ht="15.75">
      <c r="A15" s="1639"/>
      <c r="B15" s="1202" t="s">
        <v>761</v>
      </c>
      <c r="C15" s="1642"/>
      <c r="D15" s="1645"/>
    </row>
    <row r="16" spans="1:4" ht="16.5" thickBot="1">
      <c r="A16" s="1640"/>
      <c r="B16" s="1203" t="s">
        <v>751</v>
      </c>
      <c r="C16" s="1643"/>
      <c r="D16" s="1646"/>
    </row>
    <row r="17" spans="1:4" ht="15.75">
      <c r="A17" s="1638">
        <v>5</v>
      </c>
      <c r="B17" s="1202" t="s">
        <v>762</v>
      </c>
      <c r="C17" s="1641" t="s">
        <v>763</v>
      </c>
      <c r="D17" s="1644">
        <v>0.41666666666666669</v>
      </c>
    </row>
    <row r="18" spans="1:4" ht="15.75">
      <c r="A18" s="1639"/>
      <c r="B18" s="1202" t="s">
        <v>764</v>
      </c>
      <c r="C18" s="1642"/>
      <c r="D18" s="1645"/>
    </row>
    <row r="19" spans="1:4" ht="15.75">
      <c r="A19" s="1639"/>
      <c r="B19" s="1202" t="s">
        <v>751</v>
      </c>
      <c r="C19" s="1642"/>
      <c r="D19" s="1645"/>
    </row>
    <row r="20" spans="1:4" ht="16.5" thickBot="1">
      <c r="A20" s="1640"/>
      <c r="B20" s="1204" t="s">
        <v>765</v>
      </c>
      <c r="C20" s="1643"/>
      <c r="D20" s="1646"/>
    </row>
    <row r="21" spans="1:4" ht="15.75">
      <c r="A21" s="1638">
        <v>6</v>
      </c>
      <c r="B21" s="1202" t="s">
        <v>766</v>
      </c>
      <c r="C21" s="1641" t="s">
        <v>767</v>
      </c>
      <c r="D21" s="1644">
        <v>0.5</v>
      </c>
    </row>
    <row r="22" spans="1:4" ht="15.75">
      <c r="A22" s="1639"/>
      <c r="B22" s="1202" t="s">
        <v>751</v>
      </c>
      <c r="C22" s="1642"/>
      <c r="D22" s="1645"/>
    </row>
    <row r="23" spans="1:4" ht="16.5" thickBot="1">
      <c r="A23" s="1640"/>
      <c r="B23" s="1203" t="s">
        <v>768</v>
      </c>
      <c r="C23" s="1643"/>
      <c r="D23" s="1646"/>
    </row>
    <row r="24" spans="1:4" ht="15.75">
      <c r="A24" s="1649">
        <v>7</v>
      </c>
      <c r="B24" s="1205" t="s">
        <v>769</v>
      </c>
      <c r="C24" s="1652" t="s">
        <v>770</v>
      </c>
      <c r="D24" s="1655">
        <v>0.58333333333333337</v>
      </c>
    </row>
    <row r="25" spans="1:4" ht="15.75">
      <c r="A25" s="1650"/>
      <c r="B25" s="1205" t="s">
        <v>771</v>
      </c>
      <c r="C25" s="1653"/>
      <c r="D25" s="1656"/>
    </row>
    <row r="26" spans="1:4" ht="16.5" thickBot="1">
      <c r="A26" s="1651"/>
      <c r="B26" s="1206" t="s">
        <v>772</v>
      </c>
      <c r="C26" s="1654"/>
      <c r="D26" s="1657"/>
    </row>
    <row r="27" spans="1:4" ht="15.75">
      <c r="A27" s="1649">
        <v>8</v>
      </c>
      <c r="B27" s="1205" t="s">
        <v>773</v>
      </c>
      <c r="C27" s="1652" t="s">
        <v>774</v>
      </c>
      <c r="D27" s="1655">
        <v>0.66666666666666663</v>
      </c>
    </row>
    <row r="28" spans="1:4" ht="15.75">
      <c r="A28" s="1650"/>
      <c r="B28" s="1205" t="s">
        <v>775</v>
      </c>
      <c r="C28" s="1653"/>
      <c r="D28" s="1656"/>
    </row>
    <row r="29" spans="1:4" ht="15.75">
      <c r="A29" s="1650"/>
      <c r="B29" s="1205" t="s">
        <v>772</v>
      </c>
      <c r="C29" s="1653"/>
      <c r="D29" s="1656"/>
    </row>
    <row r="30" spans="1:4" ht="16.5" thickBot="1">
      <c r="A30" s="1651"/>
      <c r="B30" s="1204" t="s">
        <v>776</v>
      </c>
      <c r="C30" s="1654"/>
      <c r="D30" s="1657"/>
    </row>
    <row r="31" spans="1:4" ht="15.75">
      <c r="A31" s="1649">
        <v>9</v>
      </c>
      <c r="B31" s="1205" t="s">
        <v>777</v>
      </c>
      <c r="C31" s="1652" t="s">
        <v>778</v>
      </c>
      <c r="D31" s="1655">
        <v>0.75</v>
      </c>
    </row>
    <row r="32" spans="1:4" ht="15.75">
      <c r="A32" s="1650"/>
      <c r="B32" s="1205" t="s">
        <v>779</v>
      </c>
      <c r="C32" s="1653"/>
      <c r="D32" s="1656"/>
    </row>
    <row r="33" spans="1:4" ht="16.5" thickBot="1">
      <c r="A33" s="1651"/>
      <c r="B33" s="1206" t="s">
        <v>772</v>
      </c>
      <c r="C33" s="1654"/>
      <c r="D33" s="1657"/>
    </row>
    <row r="34" spans="1:4" ht="15.75">
      <c r="A34" s="1649">
        <v>10</v>
      </c>
      <c r="B34" s="1205" t="s">
        <v>780</v>
      </c>
      <c r="C34" s="1652" t="s">
        <v>781</v>
      </c>
      <c r="D34" s="1655">
        <v>0.83333333333333337</v>
      </c>
    </row>
    <row r="35" spans="1:4" ht="15.75">
      <c r="A35" s="1650"/>
      <c r="B35" s="1205" t="s">
        <v>782</v>
      </c>
      <c r="C35" s="1653"/>
      <c r="D35" s="1656"/>
    </row>
    <row r="36" spans="1:4" ht="16.5" thickBot="1">
      <c r="A36" s="1651"/>
      <c r="B36" s="1206" t="s">
        <v>772</v>
      </c>
      <c r="C36" s="1654"/>
      <c r="D36" s="1657"/>
    </row>
    <row r="37" spans="1:4" ht="15.75">
      <c r="A37" s="1658">
        <v>11</v>
      </c>
      <c r="B37" s="1215" t="s">
        <v>783</v>
      </c>
      <c r="C37" s="1660" t="s">
        <v>784</v>
      </c>
      <c r="D37" s="1662">
        <v>0.91666666666666663</v>
      </c>
    </row>
    <row r="38" spans="1:4" ht="15.75">
      <c r="A38" s="1659"/>
      <c r="B38" s="1215" t="s">
        <v>785</v>
      </c>
      <c r="C38" s="1661"/>
      <c r="D38" s="1663"/>
    </row>
    <row r="39" spans="1:4" ht="16.5" thickBot="1">
      <c r="A39" s="1659"/>
      <c r="B39" s="1215" t="s">
        <v>772</v>
      </c>
      <c r="C39" s="1661"/>
      <c r="D39" s="1663"/>
    </row>
    <row r="40" spans="1:4" ht="15.75">
      <c r="A40" s="1664">
        <v>12</v>
      </c>
      <c r="B40" s="1269" t="s">
        <v>787</v>
      </c>
      <c r="C40" s="1667" t="s">
        <v>788</v>
      </c>
      <c r="D40" s="1644">
        <f>12/12</f>
        <v>1</v>
      </c>
    </row>
    <row r="41" spans="1:4" ht="15.75">
      <c r="A41" s="1665"/>
      <c r="B41" s="1270" t="s">
        <v>789</v>
      </c>
      <c r="C41" s="1668"/>
      <c r="D41" s="1645"/>
    </row>
    <row r="42" spans="1:4" ht="15.75">
      <c r="A42" s="1665"/>
      <c r="B42" s="1271" t="s">
        <v>786</v>
      </c>
      <c r="C42" s="1668"/>
      <c r="D42" s="1645"/>
    </row>
    <row r="43" spans="1:4" ht="16.5" thickBot="1">
      <c r="A43" s="1666"/>
      <c r="B43" s="1272" t="s">
        <v>751</v>
      </c>
      <c r="C43" s="1669"/>
      <c r="D43" s="1646"/>
    </row>
  </sheetData>
  <mergeCells count="38">
    <mergeCell ref="A37:A39"/>
    <mergeCell ref="C37:C39"/>
    <mergeCell ref="D37:D39"/>
    <mergeCell ref="A40:A43"/>
    <mergeCell ref="C40:C43"/>
    <mergeCell ref="D40:D43"/>
    <mergeCell ref="A31:A33"/>
    <mergeCell ref="C31:C33"/>
    <mergeCell ref="D31:D33"/>
    <mergeCell ref="A34:A36"/>
    <mergeCell ref="C34:C36"/>
    <mergeCell ref="D34:D36"/>
    <mergeCell ref="A24:A26"/>
    <mergeCell ref="C24:C26"/>
    <mergeCell ref="D24:D26"/>
    <mergeCell ref="A27:A30"/>
    <mergeCell ref="C27:C30"/>
    <mergeCell ref="D27:D30"/>
    <mergeCell ref="A17:A20"/>
    <mergeCell ref="C17:C20"/>
    <mergeCell ref="D17:D20"/>
    <mergeCell ref="A21:A23"/>
    <mergeCell ref="C21:C23"/>
    <mergeCell ref="D21:D23"/>
    <mergeCell ref="A11:A13"/>
    <mergeCell ref="C11:C13"/>
    <mergeCell ref="D11:D13"/>
    <mergeCell ref="A14:A16"/>
    <mergeCell ref="C14:C16"/>
    <mergeCell ref="D14:D16"/>
    <mergeCell ref="A7:A10"/>
    <mergeCell ref="C7:C10"/>
    <mergeCell ref="D7:D10"/>
    <mergeCell ref="A1:D1"/>
    <mergeCell ref="A2:D2"/>
    <mergeCell ref="A4:A6"/>
    <mergeCell ref="C4:C6"/>
    <mergeCell ref="D4:D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103"/>
  <sheetViews>
    <sheetView view="pageBreakPreview" zoomScale="70" zoomScaleNormal="100" zoomScaleSheetLayoutView="70" workbookViewId="0">
      <pane ySplit="1" topLeftCell="A98" activePane="bottomLeft" state="frozen"/>
      <selection pane="bottomLeft" activeCell="B108" sqref="B108"/>
    </sheetView>
  </sheetViews>
  <sheetFormatPr baseColWidth="10" defaultColWidth="26.7109375" defaultRowHeight="31.5"/>
  <cols>
    <col min="1" max="1" width="81.140625" style="1220" customWidth="1"/>
    <col min="2" max="2" width="56.28515625" style="1220" customWidth="1"/>
    <col min="3" max="3" width="45.5703125" style="1219" customWidth="1"/>
    <col min="4" max="4" width="57.85546875" style="1220" customWidth="1"/>
    <col min="5" max="5" width="43" style="1220" bestFit="1" customWidth="1"/>
    <col min="6" max="6" width="40" style="1221" customWidth="1"/>
    <col min="7" max="7" width="66.85546875" style="1221" customWidth="1"/>
    <col min="8" max="8" width="58.42578125" style="1221" customWidth="1"/>
    <col min="9" max="9" width="59.85546875" style="1220" customWidth="1"/>
    <col min="10" max="10" width="59.5703125" style="1221" customWidth="1"/>
    <col min="11" max="11" width="49.85546875" style="1221" customWidth="1"/>
    <col min="12" max="12" width="74.28515625" style="1221" customWidth="1"/>
    <col min="13" max="13" width="75.7109375" style="1221" customWidth="1"/>
    <col min="14" max="14" width="47.5703125" style="1221" customWidth="1"/>
    <col min="15" max="15" width="113.28515625" style="1222" bestFit="1" customWidth="1"/>
    <col min="16" max="16" width="40.85546875" style="1222" customWidth="1"/>
    <col min="17" max="16384" width="26.7109375" style="1216"/>
  </cols>
  <sheetData>
    <row r="1" spans="1:22" ht="81.75" customHeight="1">
      <c r="A1" s="1677" t="s">
        <v>910</v>
      </c>
      <c r="B1" s="1678"/>
      <c r="C1" s="1678"/>
      <c r="D1" s="1678"/>
      <c r="E1" s="1678"/>
      <c r="F1" s="1678"/>
      <c r="G1" s="1678"/>
      <c r="H1" s="1678"/>
      <c r="I1" s="1678"/>
      <c r="J1" s="1678"/>
      <c r="K1" s="1678"/>
      <c r="L1" s="1678"/>
      <c r="M1" s="1678"/>
      <c r="N1" s="1678"/>
      <c r="O1" s="1375" t="s">
        <v>911</v>
      </c>
      <c r="P1" s="1378"/>
    </row>
    <row r="2" spans="1:22" ht="35.25" customHeight="1">
      <c r="A2" s="1217"/>
      <c r="B2" s="1218"/>
      <c r="O2" s="1375" t="s">
        <v>921</v>
      </c>
      <c r="P2" s="1378"/>
    </row>
    <row r="3" spans="1:22" ht="35.25" customHeight="1">
      <c r="A3" s="1217"/>
      <c r="B3" s="1218"/>
      <c r="C3" s="1286" t="s">
        <v>657</v>
      </c>
      <c r="D3" s="1286" t="s">
        <v>232</v>
      </c>
      <c r="O3" s="1375" t="s">
        <v>912</v>
      </c>
      <c r="P3" s="1377"/>
    </row>
    <row r="4" spans="1:22" s="1224" customFormat="1" ht="41.25" customHeight="1">
      <c r="A4" s="1592" t="s">
        <v>551</v>
      </c>
      <c r="B4" s="1223">
        <v>10636808</v>
      </c>
      <c r="C4" s="1071">
        <f>+(B30+B33+B39)/B4</f>
        <v>0.99191167124573465</v>
      </c>
      <c r="D4" s="1071">
        <f>+(C30+C39+B33)/B4</f>
        <v>0.98353726042624823</v>
      </c>
      <c r="E4" s="1219"/>
      <c r="I4" s="1220"/>
      <c r="K4" s="1228"/>
      <c r="L4" s="1221"/>
      <c r="M4" s="1219"/>
      <c r="N4" s="1219"/>
      <c r="O4" s="1375" t="s">
        <v>913</v>
      </c>
      <c r="P4" s="1378"/>
    </row>
    <row r="5" spans="1:22" s="1226" customFormat="1" ht="47.25" customHeight="1">
      <c r="A5" s="1221"/>
      <c r="B5" s="1221"/>
      <c r="C5" s="1221"/>
      <c r="D5" s="1221"/>
      <c r="E5" s="1221"/>
      <c r="I5" s="1220"/>
      <c r="K5" s="1597"/>
      <c r="L5" s="1221"/>
      <c r="M5" s="1221"/>
      <c r="N5" s="1221"/>
      <c r="O5" s="1375" t="s">
        <v>914</v>
      </c>
      <c r="P5" s="1376" t="s">
        <v>2</v>
      </c>
    </row>
    <row r="6" spans="1:22" s="1226" customFormat="1" ht="41.25" customHeight="1">
      <c r="A6" s="1683" t="s">
        <v>290</v>
      </c>
      <c r="B6" s="1592" t="s">
        <v>535</v>
      </c>
      <c r="C6" s="1592" t="s">
        <v>536</v>
      </c>
      <c r="D6" s="1592" t="s">
        <v>1</v>
      </c>
      <c r="E6" s="1221"/>
      <c r="I6" s="1220"/>
      <c r="K6" s="1597"/>
      <c r="L6" s="1221"/>
      <c r="M6" s="1221"/>
      <c r="N6" s="1221"/>
      <c r="O6" s="1375" t="s">
        <v>915</v>
      </c>
      <c r="P6" s="1376" t="s">
        <v>12</v>
      </c>
    </row>
    <row r="7" spans="1:22" s="1226" customFormat="1" ht="32.25" customHeight="1">
      <c r="A7" s="1684"/>
      <c r="B7" s="985">
        <v>29168</v>
      </c>
      <c r="C7" s="985">
        <v>4539</v>
      </c>
      <c r="D7" s="1229">
        <f>+B7+C7</f>
        <v>33707</v>
      </c>
      <c r="E7" s="1221"/>
      <c r="I7" s="1220"/>
      <c r="J7" s="1221"/>
      <c r="K7" s="1221"/>
      <c r="L7" s="1221"/>
      <c r="M7" s="1221"/>
      <c r="N7" s="1221"/>
      <c r="O7" s="1375" t="s">
        <v>916</v>
      </c>
      <c r="P7" s="1378"/>
    </row>
    <row r="8" spans="1:22" s="1226" customFormat="1" ht="33.75">
      <c r="A8" s="1221"/>
      <c r="B8" s="1221"/>
      <c r="C8" s="1219"/>
      <c r="D8" s="1221"/>
      <c r="E8" s="1221"/>
      <c r="F8" s="1221"/>
      <c r="I8" s="1221"/>
      <c r="J8" s="1221"/>
      <c r="K8" s="1221"/>
      <c r="L8" s="1221"/>
      <c r="M8" s="1221"/>
      <c r="N8" s="1228"/>
      <c r="O8" s="1225" t="s">
        <v>917</v>
      </c>
      <c r="P8" s="985" t="s">
        <v>2</v>
      </c>
    </row>
    <row r="9" spans="1:22" s="1226" customFormat="1" ht="51" customHeight="1">
      <c r="A9" s="1674" t="s">
        <v>552</v>
      </c>
      <c r="B9" s="1674"/>
      <c r="C9" s="1674" t="s">
        <v>486</v>
      </c>
      <c r="D9" s="1674"/>
      <c r="E9" s="1674" t="s">
        <v>655</v>
      </c>
      <c r="F9" s="1674"/>
      <c r="G9" s="1054"/>
      <c r="H9" s="1679" t="s">
        <v>661</v>
      </c>
      <c r="I9" s="1679"/>
      <c r="J9" s="1679"/>
      <c r="K9" s="1679"/>
      <c r="L9" s="1679"/>
      <c r="M9" s="1679"/>
      <c r="N9" s="1228"/>
      <c r="O9" s="1227">
        <v>2021</v>
      </c>
      <c r="P9" s="985" t="s">
        <v>12</v>
      </c>
      <c r="Q9" s="1220"/>
      <c r="R9" s="1220"/>
    </row>
    <row r="10" spans="1:22" s="1228" customFormat="1" ht="33.75">
      <c r="A10" s="1391" t="s">
        <v>553</v>
      </c>
      <c r="B10" s="1289">
        <v>95521</v>
      </c>
      <c r="C10" s="1392" t="s">
        <v>553</v>
      </c>
      <c r="D10" s="1289">
        <v>1645685</v>
      </c>
      <c r="E10" s="1391" t="s">
        <v>653</v>
      </c>
      <c r="F10" s="1289">
        <f>+F50</f>
        <v>1275696</v>
      </c>
      <c r="G10" s="1054"/>
      <c r="H10" s="1682" t="s">
        <v>662</v>
      </c>
      <c r="I10" s="1682" t="s">
        <v>671</v>
      </c>
      <c r="J10" s="1682"/>
      <c r="K10" s="1618" t="s">
        <v>663</v>
      </c>
      <c r="L10" s="1619" t="s">
        <v>664</v>
      </c>
      <c r="M10" s="1619" t="s">
        <v>918</v>
      </c>
      <c r="N10" s="1220"/>
    </row>
    <row r="11" spans="1:22" s="1228" customFormat="1" ht="46.5">
      <c r="A11" s="1391" t="s">
        <v>554</v>
      </c>
      <c r="B11" s="1289">
        <v>594</v>
      </c>
      <c r="C11" s="1392" t="s">
        <v>554</v>
      </c>
      <c r="D11" s="1289">
        <v>342624</v>
      </c>
      <c r="E11" s="1391" t="s">
        <v>654</v>
      </c>
      <c r="F11" s="1289">
        <f>+G50</f>
        <v>1083513</v>
      </c>
      <c r="G11" s="1054"/>
      <c r="H11" s="1682"/>
      <c r="I11" s="1619" t="s">
        <v>666</v>
      </c>
      <c r="J11" s="1619" t="s">
        <v>667</v>
      </c>
      <c r="K11" s="1618" t="s">
        <v>668</v>
      </c>
      <c r="L11" s="1619" t="s">
        <v>669</v>
      </c>
      <c r="M11" s="1619" t="s">
        <v>670</v>
      </c>
    </row>
    <row r="12" spans="1:22" s="1228" customFormat="1" ht="33.75">
      <c r="A12" s="1391" t="s">
        <v>555</v>
      </c>
      <c r="B12" s="1289">
        <v>71</v>
      </c>
      <c r="C12" s="1392" t="s">
        <v>555</v>
      </c>
      <c r="D12" s="1289">
        <v>370565</v>
      </c>
      <c r="E12" s="1393"/>
      <c r="F12" s="1393"/>
      <c r="G12" s="1054"/>
      <c r="H12" s="1519">
        <f>+I12+J12+K12+L12+M12</f>
        <v>102539</v>
      </c>
      <c r="I12" s="1620">
        <v>19246</v>
      </c>
      <c r="J12" s="1620">
        <v>20190</v>
      </c>
      <c r="K12" s="1621">
        <v>5802</v>
      </c>
      <c r="L12" s="1620">
        <v>27293</v>
      </c>
      <c r="M12" s="1620">
        <v>30008</v>
      </c>
    </row>
    <row r="13" spans="1:22" s="1228" customFormat="1" ht="33.75">
      <c r="A13" s="1391" t="s">
        <v>829</v>
      </c>
      <c r="B13" s="1289">
        <v>335</v>
      </c>
      <c r="C13" s="1392" t="s">
        <v>829</v>
      </c>
      <c r="D13" s="1289">
        <v>335</v>
      </c>
      <c r="E13" s="1393"/>
      <c r="F13" s="1393"/>
      <c r="G13" s="1054"/>
      <c r="H13" s="1220"/>
      <c r="I13" s="1221"/>
      <c r="J13" s="1221"/>
      <c r="K13" s="1221"/>
      <c r="L13" s="1221"/>
      <c r="M13" s="1221"/>
      <c r="O13" s="1220"/>
      <c r="P13" s="1220"/>
      <c r="Q13" s="1220"/>
      <c r="R13" s="1220"/>
    </row>
    <row r="14" spans="1:22" s="1235" customFormat="1" ht="39.75" customHeight="1">
      <c r="A14" s="1594" t="s">
        <v>556</v>
      </c>
      <c r="B14" s="1604">
        <f>SUM(B10:B13)</f>
        <v>96521</v>
      </c>
      <c r="C14" s="1594" t="s">
        <v>557</v>
      </c>
      <c r="D14" s="1604">
        <f>SUM(D10:D13)</f>
        <v>2359209</v>
      </c>
      <c r="E14" s="1594" t="s">
        <v>557</v>
      </c>
      <c r="F14" s="1604">
        <f>SUM(F10:F12)</f>
        <v>2359209</v>
      </c>
      <c r="G14" s="1054"/>
      <c r="H14" s="1054"/>
      <c r="I14" s="1219"/>
      <c r="J14" s="1219"/>
      <c r="K14" s="1221"/>
      <c r="L14" s="1219"/>
      <c r="M14" s="1219"/>
      <c r="N14" s="1219"/>
      <c r="O14" s="1224"/>
      <c r="P14" s="1224"/>
      <c r="S14" s="1219"/>
      <c r="T14" s="1219"/>
      <c r="U14" s="1219"/>
      <c r="V14" s="1219"/>
    </row>
    <row r="15" spans="1:22" s="1226" customFormat="1" ht="33.75">
      <c r="A15" s="1221"/>
      <c r="B15" s="1221"/>
      <c r="C15" s="1219"/>
      <c r="D15" s="1233"/>
      <c r="E15" s="1220"/>
      <c r="F15" s="1233"/>
      <c r="G15" s="1054"/>
      <c r="H15" s="1054"/>
      <c r="I15" s="1220"/>
      <c r="J15" s="1221"/>
      <c r="K15" s="1221"/>
      <c r="L15" s="1221"/>
      <c r="M15" s="1221"/>
      <c r="N15" s="1221"/>
      <c r="O15" s="1228"/>
      <c r="P15" s="1224"/>
      <c r="Q15" s="1235"/>
      <c r="R15" s="1235"/>
    </row>
    <row r="16" spans="1:22" s="1235" customFormat="1" ht="33.75">
      <c r="A16" s="1670" t="s">
        <v>558</v>
      </c>
      <c r="B16" s="1670"/>
      <c r="C16" s="1670" t="s">
        <v>559</v>
      </c>
      <c r="D16" s="1670"/>
      <c r="E16" s="1219"/>
      <c r="F16" s="1219"/>
      <c r="G16" s="1054"/>
      <c r="H16" s="1054"/>
      <c r="I16" s="1234"/>
      <c r="J16" s="1221"/>
      <c r="K16" s="1221"/>
      <c r="L16" s="1221"/>
      <c r="M16" s="1221"/>
      <c r="N16" s="1221"/>
      <c r="O16" s="1221"/>
      <c r="P16" s="1228"/>
      <c r="Q16" s="955"/>
      <c r="R16" s="1226"/>
    </row>
    <row r="17" spans="1:19" s="1226" customFormat="1" ht="33.75">
      <c r="A17" s="1230" t="s">
        <v>560</v>
      </c>
      <c r="B17" s="985">
        <v>58477</v>
      </c>
      <c r="C17" s="1257" t="s">
        <v>560</v>
      </c>
      <c r="D17" s="985">
        <v>479124</v>
      </c>
      <c r="E17" s="1221"/>
      <c r="F17" s="1221"/>
      <c r="G17" s="1054"/>
      <c r="H17" s="1054"/>
      <c r="I17" s="1055"/>
      <c r="J17" s="1236" t="s">
        <v>117</v>
      </c>
      <c r="K17" s="1599" t="s">
        <v>10</v>
      </c>
      <c r="N17" s="1221"/>
      <c r="O17" s="1221"/>
      <c r="P17" s="1228"/>
      <c r="Q17" s="1228"/>
    </row>
    <row r="18" spans="1:19" s="1226" customFormat="1" ht="33.75">
      <c r="A18" s="1230" t="s">
        <v>464</v>
      </c>
      <c r="B18" s="985">
        <v>23642</v>
      </c>
      <c r="C18" s="1257" t="s">
        <v>464</v>
      </c>
      <c r="D18" s="985">
        <v>976157</v>
      </c>
      <c r="E18" s="1221"/>
      <c r="F18" s="1233"/>
      <c r="G18" s="1054"/>
      <c r="H18" s="1054"/>
      <c r="I18" s="1055"/>
      <c r="J18" s="1487" t="s">
        <v>650</v>
      </c>
      <c r="K18" s="1598">
        <v>33433</v>
      </c>
      <c r="N18" s="1221"/>
      <c r="O18" s="1221"/>
      <c r="P18" s="1228"/>
      <c r="Q18" s="1228"/>
    </row>
    <row r="19" spans="1:19" s="1226" customFormat="1" ht="33.75">
      <c r="A19" s="1230" t="s">
        <v>561</v>
      </c>
      <c r="B19" s="985">
        <v>9994</v>
      </c>
      <c r="C19" s="1257" t="s">
        <v>561</v>
      </c>
      <c r="D19" s="985">
        <v>765656</v>
      </c>
      <c r="E19" s="1221"/>
      <c r="F19" s="1221"/>
      <c r="I19" s="1055"/>
      <c r="J19" s="1487" t="s">
        <v>16</v>
      </c>
      <c r="K19" s="1598">
        <v>250060</v>
      </c>
      <c r="N19" s="1221"/>
      <c r="O19" s="1221"/>
      <c r="P19" s="1228"/>
      <c r="Q19" s="1228"/>
    </row>
    <row r="20" spans="1:19" s="1226" customFormat="1" ht="33.75">
      <c r="A20" s="1230" t="s">
        <v>562</v>
      </c>
      <c r="B20" s="985">
        <v>4408</v>
      </c>
      <c r="C20" s="1257" t="s">
        <v>562</v>
      </c>
      <c r="D20" s="985">
        <v>138272</v>
      </c>
      <c r="E20" s="1221"/>
      <c r="F20" s="1221"/>
      <c r="I20" s="1055"/>
      <c r="J20" s="1487" t="s">
        <v>17</v>
      </c>
      <c r="K20" s="1598">
        <v>320233</v>
      </c>
      <c r="N20" s="1221"/>
      <c r="O20" s="1221"/>
      <c r="P20" s="1228"/>
      <c r="Q20" s="1228"/>
    </row>
    <row r="21" spans="1:19" s="1226" customFormat="1" ht="33.75">
      <c r="A21" s="1232" t="s">
        <v>1</v>
      </c>
      <c r="B21" s="1232">
        <f>SUM(B17:B20)</f>
        <v>96521</v>
      </c>
      <c r="C21" s="1232" t="s">
        <v>1</v>
      </c>
      <c r="D21" s="1232">
        <f>SUM(D17:D20)</f>
        <v>2359209</v>
      </c>
      <c r="E21" s="1221"/>
      <c r="F21" s="1221"/>
      <c r="I21" s="1055"/>
      <c r="J21" s="1487" t="s">
        <v>18</v>
      </c>
      <c r="K21" s="1598">
        <v>313248</v>
      </c>
      <c r="N21" s="1221"/>
      <c r="O21" s="1221"/>
      <c r="P21" s="1228"/>
      <c r="Q21" s="1228"/>
    </row>
    <row r="22" spans="1:19" s="1226" customFormat="1" ht="33.75">
      <c r="A22" s="1221"/>
      <c r="B22" s="1221"/>
      <c r="C22" s="1219"/>
      <c r="D22" s="1221"/>
      <c r="E22" s="1221"/>
      <c r="F22" s="1221"/>
      <c r="I22" s="1055"/>
      <c r="J22" s="1487" t="s">
        <v>19</v>
      </c>
      <c r="K22" s="1598">
        <v>263251</v>
      </c>
      <c r="N22" s="1221"/>
      <c r="O22" s="1221"/>
      <c r="P22" s="1228"/>
      <c r="Q22" s="1228"/>
    </row>
    <row r="23" spans="1:19" s="1226" customFormat="1" ht="33.75">
      <c r="A23" s="1221"/>
      <c r="B23" s="1221"/>
      <c r="C23" s="1219"/>
      <c r="D23" s="1221"/>
      <c r="E23" s="1221"/>
      <c r="F23" s="1221"/>
      <c r="I23" s="1055"/>
      <c r="J23" s="1487" t="s">
        <v>20</v>
      </c>
      <c r="K23" s="1598">
        <v>238934</v>
      </c>
      <c r="N23" s="1221"/>
      <c r="O23" s="1221"/>
      <c r="P23" s="1228"/>
      <c r="Q23" s="1228"/>
    </row>
    <row r="24" spans="1:19" s="1226" customFormat="1" ht="39.75" customHeight="1">
      <c r="A24" s="1674" t="s">
        <v>563</v>
      </c>
      <c r="B24" s="1674"/>
      <c r="C24" s="1674"/>
      <c r="D24" s="1674"/>
      <c r="E24" s="1674"/>
      <c r="F24" s="1221"/>
      <c r="I24" s="1055"/>
      <c r="J24" s="1487" t="s">
        <v>21</v>
      </c>
      <c r="K24" s="1598">
        <v>191484</v>
      </c>
      <c r="N24" s="1221"/>
      <c r="O24" s="1221"/>
      <c r="P24" s="1228"/>
      <c r="Q24" s="1228"/>
    </row>
    <row r="25" spans="1:19" s="1226" customFormat="1" ht="39.75" customHeight="1">
      <c r="A25" s="1237"/>
      <c r="B25" s="1238" t="s">
        <v>564</v>
      </c>
      <c r="C25" s="1236" t="s">
        <v>565</v>
      </c>
      <c r="D25" s="1236" t="s">
        <v>566</v>
      </c>
      <c r="E25" s="1236" t="s">
        <v>648</v>
      </c>
      <c r="F25" s="1221"/>
      <c r="I25" s="1055"/>
      <c r="J25" s="1487" t="s">
        <v>22</v>
      </c>
      <c r="K25" s="1598">
        <v>159241</v>
      </c>
      <c r="N25" s="1221"/>
      <c r="O25" s="1221"/>
      <c r="P25" s="1228"/>
      <c r="Q25" s="1228"/>
      <c r="R25" s="1228"/>
    </row>
    <row r="26" spans="1:19" s="1228" customFormat="1" ht="31.5" customHeight="1">
      <c r="A26" s="1239" t="s">
        <v>296</v>
      </c>
      <c r="B26" s="985">
        <v>2086217</v>
      </c>
      <c r="C26" s="1523">
        <v>2050852</v>
      </c>
      <c r="D26" s="985">
        <v>1163554</v>
      </c>
      <c r="E26" s="985">
        <v>887298</v>
      </c>
      <c r="F26" s="1240"/>
      <c r="I26" s="1055"/>
      <c r="J26" s="1487" t="s">
        <v>23</v>
      </c>
      <c r="K26" s="1598">
        <v>128082</v>
      </c>
      <c r="N26" s="1221"/>
      <c r="O26" s="1221"/>
    </row>
    <row r="27" spans="1:19" s="1228" customFormat="1" ht="31.5" customHeight="1">
      <c r="A27" s="1239" t="s">
        <v>568</v>
      </c>
      <c r="B27" s="985">
        <v>2267804</v>
      </c>
      <c r="C27" s="1523">
        <v>2224454</v>
      </c>
      <c r="D27" s="985">
        <v>1014910</v>
      </c>
      <c r="E27" s="985">
        <v>1209544</v>
      </c>
      <c r="F27" s="1240"/>
      <c r="I27" s="1055"/>
      <c r="J27" s="1487" t="s">
        <v>651</v>
      </c>
      <c r="K27" s="1598">
        <v>179126</v>
      </c>
      <c r="N27" s="1221"/>
      <c r="O27" s="1221"/>
    </row>
    <row r="28" spans="1:19" s="1228" customFormat="1" ht="31.5" customHeight="1">
      <c r="A28" s="1239" t="s">
        <v>569</v>
      </c>
      <c r="B28" s="985">
        <v>246204</v>
      </c>
      <c r="C28" s="1523">
        <v>244877</v>
      </c>
      <c r="D28" s="985">
        <v>77112</v>
      </c>
      <c r="E28" s="985">
        <v>167765</v>
      </c>
      <c r="F28" s="1240"/>
      <c r="I28" s="1055"/>
      <c r="J28" s="1236" t="s">
        <v>57</v>
      </c>
      <c r="K28" s="1600">
        <f>SUM(K18:K27)</f>
        <v>2077092</v>
      </c>
      <c r="N28" s="1221"/>
      <c r="O28" s="1221"/>
    </row>
    <row r="29" spans="1:19" s="1226" customFormat="1" ht="31.5" customHeight="1">
      <c r="A29" s="1239" t="s">
        <v>659</v>
      </c>
      <c r="B29" s="1241"/>
      <c r="C29" s="1241">
        <f t="shared" ref="C29" si="0">+D29+E29</f>
        <v>0</v>
      </c>
      <c r="D29" s="1241"/>
      <c r="E29" s="1241"/>
      <c r="F29" s="1221"/>
      <c r="I29" s="1056"/>
      <c r="J29" s="1221"/>
      <c r="K29" s="1221"/>
      <c r="N29" s="1221"/>
      <c r="O29" s="1243"/>
      <c r="P29" s="1228"/>
      <c r="Q29" s="1228"/>
      <c r="S29" s="1228"/>
    </row>
    <row r="30" spans="1:19" s="1226" customFormat="1" ht="33.75">
      <c r="A30" s="1237" t="s">
        <v>1</v>
      </c>
      <c r="B30" s="1242">
        <f>SUM(B26:B29)</f>
        <v>4600225</v>
      </c>
      <c r="C30" s="1242">
        <f>SUM(C26:C29)</f>
        <v>4520183</v>
      </c>
      <c r="D30" s="1242">
        <f>SUM(D26:D29)</f>
        <v>2255576</v>
      </c>
      <c r="E30" s="1242">
        <f>SUM(E26:E29)</f>
        <v>2264607</v>
      </c>
      <c r="F30" s="1221"/>
      <c r="I30" s="1056"/>
      <c r="J30" s="1243"/>
      <c r="K30" s="1601"/>
      <c r="N30" s="1243"/>
      <c r="O30" s="1243"/>
    </row>
    <row r="31" spans="1:19" s="1226" customFormat="1" ht="33.75">
      <c r="A31" s="1220"/>
      <c r="B31" s="1220"/>
      <c r="C31" s="1219"/>
      <c r="D31" s="1220"/>
      <c r="E31" s="1220"/>
      <c r="F31" s="1221"/>
      <c r="I31" s="1244"/>
      <c r="J31" s="1236" t="s">
        <v>652</v>
      </c>
      <c r="K31" s="1599" t="s">
        <v>10</v>
      </c>
      <c r="N31" s="1243"/>
    </row>
    <row r="32" spans="1:19" s="1226" customFormat="1" ht="33.75">
      <c r="A32" s="1670" t="s">
        <v>567</v>
      </c>
      <c r="B32" s="1670"/>
      <c r="C32" s="1219"/>
      <c r="D32" s="1220"/>
      <c r="E32" s="1220"/>
      <c r="F32" s="1221"/>
      <c r="I32" s="1245"/>
      <c r="J32" s="985" t="s">
        <v>32</v>
      </c>
      <c r="K32" s="1598">
        <v>852358</v>
      </c>
      <c r="O32" s="1243"/>
    </row>
    <row r="33" spans="1:23" s="1226" customFormat="1" ht="33.75">
      <c r="A33" s="985" t="s">
        <v>1</v>
      </c>
      <c r="B33" s="985">
        <f>+H12</f>
        <v>102539</v>
      </c>
      <c r="C33" s="1219"/>
      <c r="D33" s="1220"/>
      <c r="E33" s="1220"/>
      <c r="F33" s="1221"/>
      <c r="I33" s="1233"/>
      <c r="J33" s="985" t="s">
        <v>33</v>
      </c>
      <c r="K33" s="1598">
        <v>711469</v>
      </c>
      <c r="N33" s="1243"/>
      <c r="O33" s="1243"/>
    </row>
    <row r="34" spans="1:23" s="1226" customFormat="1" ht="33.75">
      <c r="A34" s="1220"/>
      <c r="B34" s="1220"/>
      <c r="C34" s="1219"/>
      <c r="D34" s="1220"/>
      <c r="E34" s="1220"/>
      <c r="F34" s="1221"/>
      <c r="I34" s="1221"/>
      <c r="J34" s="985" t="s">
        <v>34</v>
      </c>
      <c r="K34" s="1598">
        <v>216191</v>
      </c>
      <c r="N34" s="1243"/>
      <c r="O34" s="1221"/>
      <c r="P34" s="1228"/>
      <c r="Q34" s="1228"/>
      <c r="R34" s="1228"/>
    </row>
    <row r="35" spans="1:23" s="1226" customFormat="1" ht="33.75">
      <c r="A35" s="1674" t="s">
        <v>570</v>
      </c>
      <c r="B35" s="1674"/>
      <c r="C35" s="1674"/>
      <c r="D35" s="1674"/>
      <c r="E35" s="1674"/>
      <c r="F35" s="1221"/>
      <c r="G35" s="1243"/>
      <c r="H35" s="1243"/>
      <c r="I35" s="1221"/>
      <c r="J35" s="985" t="s">
        <v>35</v>
      </c>
      <c r="K35" s="1598">
        <v>125090</v>
      </c>
      <c r="N35" s="1221"/>
      <c r="O35" s="1221"/>
      <c r="P35" s="1228"/>
      <c r="Q35" s="1228"/>
      <c r="R35" s="1228"/>
      <c r="S35" s="1228"/>
      <c r="T35" s="1228"/>
      <c r="U35" s="1228"/>
      <c r="V35" s="1228"/>
      <c r="W35" s="1228"/>
    </row>
    <row r="36" spans="1:23" s="1226" customFormat="1" ht="33.75">
      <c r="A36" s="1246"/>
      <c r="B36" s="1247" t="s">
        <v>571</v>
      </c>
      <c r="C36" s="1248" t="s">
        <v>572</v>
      </c>
      <c r="D36" s="1248" t="s">
        <v>573</v>
      </c>
      <c r="E36" s="1248" t="s">
        <v>574</v>
      </c>
      <c r="F36" s="1221"/>
      <c r="G36" s="1243"/>
      <c r="H36" s="1243"/>
      <c r="I36" s="1221"/>
      <c r="J36" s="985" t="s">
        <v>36</v>
      </c>
      <c r="K36" s="1598">
        <v>108210</v>
      </c>
      <c r="N36" s="1221"/>
      <c r="O36" s="1221"/>
      <c r="P36" s="1228"/>
      <c r="Q36" s="1228"/>
      <c r="R36" s="1228"/>
      <c r="S36" s="1228"/>
      <c r="T36" s="1228"/>
      <c r="U36" s="1228"/>
      <c r="V36" s="1228"/>
      <c r="W36" s="1228"/>
    </row>
    <row r="37" spans="1:23" s="1226" customFormat="1" ht="33.75">
      <c r="A37" s="1230" t="s">
        <v>296</v>
      </c>
      <c r="B37" s="1249">
        <v>4876873</v>
      </c>
      <c r="C37" s="1250">
        <v>4871553</v>
      </c>
      <c r="D37" s="985">
        <v>2402990</v>
      </c>
      <c r="E37" s="985">
        <v>2468563</v>
      </c>
      <c r="F37" s="1221"/>
      <c r="G37" s="1243"/>
      <c r="H37" s="1221"/>
      <c r="I37" s="1221"/>
      <c r="J37" s="985" t="s">
        <v>37</v>
      </c>
      <c r="K37" s="1598">
        <v>26931</v>
      </c>
      <c r="N37" s="1221"/>
      <c r="O37" s="1221"/>
      <c r="P37" s="1228"/>
      <c r="Q37" s="1228"/>
      <c r="R37" s="1228"/>
      <c r="S37" s="1228"/>
      <c r="T37" s="1228"/>
      <c r="U37" s="1228"/>
      <c r="V37" s="1228"/>
      <c r="W37" s="1228"/>
    </row>
    <row r="38" spans="1:23" s="1226" customFormat="1" ht="33.75">
      <c r="A38" s="1230" t="s">
        <v>575</v>
      </c>
      <c r="B38" s="1249">
        <v>971137</v>
      </c>
      <c r="C38" s="1250">
        <v>967422</v>
      </c>
      <c r="D38" s="985">
        <v>506282</v>
      </c>
      <c r="E38" s="985">
        <v>461140</v>
      </c>
      <c r="F38" s="1221"/>
      <c r="G38" s="1243"/>
      <c r="H38" s="1221"/>
      <c r="I38" s="1221"/>
      <c r="J38" s="985" t="s">
        <v>38</v>
      </c>
      <c r="K38" s="1598">
        <v>12736</v>
      </c>
      <c r="N38" s="1221"/>
      <c r="O38" s="1221"/>
      <c r="P38" s="1228"/>
      <c r="Q38" s="1228"/>
      <c r="R38" s="1228"/>
      <c r="S38" s="1228"/>
      <c r="T38" s="1228"/>
      <c r="U38" s="1228"/>
      <c r="V38" s="1228"/>
      <c r="W38" s="1228"/>
    </row>
    <row r="39" spans="1:23" s="1226" customFormat="1" ht="33.75">
      <c r="A39" s="1246" t="s">
        <v>1</v>
      </c>
      <c r="B39" s="1252">
        <f>SUM(B37:B38)</f>
        <v>5848010</v>
      </c>
      <c r="C39" s="1252">
        <f>SUM(C37:C38)</f>
        <v>5838975</v>
      </c>
      <c r="D39" s="1251">
        <f>SUM(D37:D38)</f>
        <v>2909272</v>
      </c>
      <c r="E39" s="1251">
        <f>SUM(E37:E38)</f>
        <v>2929703</v>
      </c>
      <c r="F39" s="1221"/>
      <c r="G39" s="1243"/>
      <c r="H39" s="1255"/>
      <c r="I39" s="1243"/>
      <c r="J39" s="985" t="s">
        <v>39</v>
      </c>
      <c r="K39" s="1598">
        <v>13800</v>
      </c>
      <c r="N39" s="1221"/>
      <c r="O39" s="1221"/>
      <c r="P39" s="1228"/>
      <c r="Q39" s="1228"/>
      <c r="R39" s="1228"/>
      <c r="S39" s="1228"/>
      <c r="T39" s="1228"/>
      <c r="U39" s="1228"/>
      <c r="V39" s="1228"/>
      <c r="W39" s="1228"/>
    </row>
    <row r="40" spans="1:23" s="1226" customFormat="1" ht="33.75">
      <c r="A40" s="1220"/>
      <c r="B40" s="1253"/>
      <c r="C40" s="1254"/>
      <c r="D40" s="1245"/>
      <c r="E40" s="1245"/>
      <c r="F40" s="1221"/>
      <c r="G40" s="1243"/>
      <c r="H40" s="1221"/>
      <c r="I40" s="1243"/>
      <c r="J40" s="985" t="s">
        <v>40</v>
      </c>
      <c r="K40" s="1598">
        <v>10307</v>
      </c>
      <c r="N40" s="1221"/>
      <c r="O40" s="1221"/>
      <c r="P40" s="1228"/>
      <c r="Q40" s="1228"/>
      <c r="R40" s="1228"/>
      <c r="S40" s="1228"/>
      <c r="T40" s="1228"/>
      <c r="U40" s="1228"/>
      <c r="V40" s="1228"/>
      <c r="W40" s="1228"/>
    </row>
    <row r="41" spans="1:23" s="1226" customFormat="1" ht="33.75">
      <c r="A41" s="1670" t="s">
        <v>315</v>
      </c>
      <c r="B41" s="1670"/>
      <c r="C41" s="1670"/>
      <c r="D41" s="1670"/>
      <c r="E41" s="1220"/>
      <c r="F41" s="1221"/>
      <c r="G41" s="1243"/>
      <c r="H41" s="1221"/>
      <c r="I41" s="1243"/>
      <c r="J41" s="1236" t="s">
        <v>57</v>
      </c>
      <c r="K41" s="1600">
        <f>SUM(K32:K40)</f>
        <v>2077092</v>
      </c>
      <c r="N41" s="1221"/>
      <c r="O41" s="1228"/>
      <c r="P41" s="1228"/>
      <c r="S41" s="1228"/>
      <c r="T41" s="1228"/>
      <c r="U41" s="1228"/>
      <c r="V41" s="1228"/>
      <c r="W41" s="1228"/>
    </row>
    <row r="42" spans="1:23" s="1226" customFormat="1" ht="33.75">
      <c r="A42" s="1680" t="s">
        <v>232</v>
      </c>
      <c r="B42" s="1681"/>
      <c r="C42" s="1670" t="s">
        <v>10</v>
      </c>
      <c r="D42" s="1670"/>
      <c r="E42" s="1220"/>
      <c r="F42" s="1221"/>
      <c r="G42" s="1243"/>
      <c r="H42" s="1221"/>
      <c r="I42" s="1243"/>
      <c r="J42" s="1243"/>
      <c r="K42" s="1221"/>
      <c r="L42" s="1221"/>
      <c r="M42" s="1221"/>
      <c r="N42" s="1221"/>
      <c r="O42" s="1228"/>
      <c r="P42" s="1228"/>
    </row>
    <row r="43" spans="1:23" s="1226" customFormat="1" ht="33.75">
      <c r="A43" s="985" t="s">
        <v>14</v>
      </c>
      <c r="B43" s="1288">
        <v>2594032</v>
      </c>
      <c r="C43" s="1289" t="s">
        <v>14</v>
      </c>
      <c r="D43" s="1288">
        <v>1088891</v>
      </c>
      <c r="E43" s="1220"/>
      <c r="F43" s="1221"/>
      <c r="G43" s="1243"/>
      <c r="H43" s="1221"/>
      <c r="I43" s="1243"/>
      <c r="J43" s="1243"/>
      <c r="K43" s="1221"/>
      <c r="L43" s="1221"/>
      <c r="M43" s="1221"/>
      <c r="N43" s="1221"/>
      <c r="O43" s="1243"/>
      <c r="P43" s="1243"/>
      <c r="Q43" s="1243"/>
      <c r="R43" s="1243"/>
    </row>
    <row r="44" spans="1:23" s="1226" customFormat="1" ht="33.75">
      <c r="A44" s="985" t="s">
        <v>15</v>
      </c>
      <c r="B44" s="1288">
        <v>2119748</v>
      </c>
      <c r="C44" s="1289" t="s">
        <v>15</v>
      </c>
      <c r="D44" s="1288">
        <v>988201</v>
      </c>
      <c r="E44" s="1220"/>
      <c r="F44" s="1243"/>
      <c r="G44" s="1243"/>
      <c r="H44" s="1221"/>
      <c r="I44" s="1243"/>
      <c r="J44" s="1243"/>
      <c r="K44" s="1601"/>
      <c r="L44" s="1243"/>
      <c r="M44" s="1243"/>
      <c r="N44" s="1243"/>
      <c r="O44" s="1228"/>
      <c r="P44" s="1228"/>
    </row>
    <row r="45" spans="1:23" s="1226" customFormat="1" ht="33.75">
      <c r="A45" s="1220"/>
      <c r="B45" s="1290">
        <f>+B44+B43</f>
        <v>4713780</v>
      </c>
      <c r="C45" s="1221"/>
      <c r="D45" s="1290">
        <f>+D44+D43</f>
        <v>2077092</v>
      </c>
      <c r="E45" s="1220"/>
      <c r="F45" s="1243"/>
      <c r="G45" s="1243"/>
      <c r="H45" s="1221"/>
      <c r="I45" s="1243"/>
      <c r="J45" s="1221"/>
      <c r="K45" s="1221"/>
      <c r="L45" s="1221"/>
      <c r="M45" s="1221"/>
      <c r="N45" s="1221"/>
      <c r="O45" s="1228"/>
      <c r="P45" s="1228"/>
      <c r="Q45" s="1228"/>
      <c r="R45" s="1228"/>
    </row>
    <row r="46" spans="1:23" s="1228" customFormat="1" ht="33.75">
      <c r="A46" s="1221"/>
      <c r="B46" s="1221"/>
      <c r="C46" s="1221"/>
      <c r="D46" s="1221"/>
      <c r="E46" s="1221"/>
      <c r="F46" s="1221"/>
      <c r="G46" s="1221"/>
      <c r="H46" s="1221"/>
      <c r="I46" s="1221"/>
      <c r="J46" s="1221"/>
      <c r="K46" s="1221"/>
      <c r="L46" s="1221"/>
      <c r="M46" s="1221"/>
      <c r="N46" s="1221"/>
    </row>
    <row r="47" spans="1:23" s="1228" customFormat="1" ht="33.75">
      <c r="A47" s="1220"/>
      <c r="B47" s="1220"/>
      <c r="C47" s="1219"/>
      <c r="D47" s="1219"/>
      <c r="E47" s="1220"/>
      <c r="F47" s="1221"/>
      <c r="G47" s="1221"/>
      <c r="H47" s="1221"/>
      <c r="I47" s="1221"/>
      <c r="J47" s="1221"/>
      <c r="K47" s="1221"/>
      <c r="L47" s="1221"/>
      <c r="M47" s="1221"/>
      <c r="N47" s="1221"/>
      <c r="Q47" s="1226"/>
      <c r="R47" s="1226"/>
    </row>
    <row r="48" spans="1:23" s="1226" customFormat="1" ht="33.75">
      <c r="A48" s="1670" t="s">
        <v>576</v>
      </c>
      <c r="B48" s="1670"/>
      <c r="C48" s="1219"/>
      <c r="D48" s="1672" t="s">
        <v>631</v>
      </c>
      <c r="E48" s="1672"/>
      <c r="F48" s="1672"/>
      <c r="G48" s="1672"/>
      <c r="H48" s="1221"/>
      <c r="I48" s="1674" t="s">
        <v>86</v>
      </c>
      <c r="J48" s="1674"/>
      <c r="K48" s="1674"/>
      <c r="L48" s="1674"/>
      <c r="M48" s="1674"/>
      <c r="N48" s="1221"/>
      <c r="O48" s="1228"/>
      <c r="P48" s="1228"/>
    </row>
    <row r="49" spans="1:16" s="1226" customFormat="1" ht="33.75">
      <c r="A49" s="1622" t="s">
        <v>577</v>
      </c>
      <c r="B49" s="1256">
        <v>5.3499999999999999E-2</v>
      </c>
      <c r="C49" s="1219"/>
      <c r="D49" s="1671" t="s">
        <v>578</v>
      </c>
      <c r="E49" s="1611" t="s">
        <v>1</v>
      </c>
      <c r="F49" s="1611" t="s">
        <v>79</v>
      </c>
      <c r="G49" s="1611" t="s">
        <v>41</v>
      </c>
      <c r="H49" s="1221"/>
      <c r="I49" s="1670" t="s">
        <v>644</v>
      </c>
      <c r="J49" s="1670"/>
      <c r="K49" s="1670"/>
      <c r="L49" s="1670"/>
      <c r="M49" s="1670"/>
      <c r="N49" s="1221"/>
      <c r="O49" s="1228"/>
      <c r="P49" s="1228"/>
    </row>
    <row r="50" spans="1:16" s="1226" customFormat="1" ht="33.75">
      <c r="A50" s="1622" t="s">
        <v>579</v>
      </c>
      <c r="B50" s="1256">
        <v>6.0499999999999998E-2</v>
      </c>
      <c r="C50" s="1219"/>
      <c r="D50" s="1671"/>
      <c r="E50" s="1612">
        <f>SUM(E51:E66)</f>
        <v>2359209</v>
      </c>
      <c r="F50" s="1612">
        <f>SUM(F51:F66)</f>
        <v>1275696</v>
      </c>
      <c r="G50" s="1612">
        <f>SUM(G51:G66)</f>
        <v>1083513</v>
      </c>
      <c r="H50" s="1221"/>
      <c r="I50" s="1673"/>
      <c r="J50" s="1673"/>
      <c r="K50" s="1673"/>
      <c r="L50" s="1673"/>
      <c r="M50" s="1673"/>
      <c r="N50" s="1221"/>
      <c r="O50" s="1228"/>
      <c r="P50" s="1228"/>
    </row>
    <row r="51" spans="1:16" s="1226" customFormat="1" ht="33.75">
      <c r="A51" s="1622" t="s">
        <v>581</v>
      </c>
      <c r="B51" s="1256">
        <v>8.7999999999999995E-2</v>
      </c>
      <c r="C51" s="1219"/>
      <c r="D51" s="1605" t="s">
        <v>580</v>
      </c>
      <c r="E51" s="1411">
        <f t="shared" ref="E51:E66" si="1">+F51+G51</f>
        <v>42021</v>
      </c>
      <c r="F51" s="1412">
        <v>24381</v>
      </c>
      <c r="G51" s="1606">
        <v>17640</v>
      </c>
      <c r="H51" s="1221"/>
      <c r="I51" s="1673" t="s">
        <v>2</v>
      </c>
      <c r="J51" s="1673" t="s">
        <v>94</v>
      </c>
      <c r="K51" s="1608" t="s">
        <v>612</v>
      </c>
      <c r="L51" s="1593" t="s">
        <v>602</v>
      </c>
      <c r="M51" s="1593" t="s">
        <v>613</v>
      </c>
      <c r="N51" s="1221"/>
      <c r="O51" s="1228"/>
      <c r="P51" s="1228"/>
    </row>
    <row r="52" spans="1:16" s="1226" customFormat="1" ht="33.75">
      <c r="A52" s="1220"/>
      <c r="B52" s="1220"/>
      <c r="C52" s="1219"/>
      <c r="D52" s="1605" t="s">
        <v>582</v>
      </c>
      <c r="E52" s="1411">
        <f t="shared" si="1"/>
        <v>289369</v>
      </c>
      <c r="F52" s="1412">
        <v>157452</v>
      </c>
      <c r="G52" s="1606">
        <v>131917</v>
      </c>
      <c r="H52" s="1221"/>
      <c r="I52" s="1673"/>
      <c r="J52" s="1673"/>
      <c r="K52" s="1608" t="s">
        <v>57</v>
      </c>
      <c r="L52" s="1609"/>
      <c r="M52" s="1609"/>
      <c r="N52" s="1221"/>
      <c r="O52" s="1228"/>
      <c r="P52" s="1228"/>
    </row>
    <row r="53" spans="1:16" s="1226" customFormat="1" ht="33.75">
      <c r="A53" s="1622" t="s">
        <v>123</v>
      </c>
      <c r="B53" s="1231">
        <v>45694</v>
      </c>
      <c r="C53" s="1219"/>
      <c r="D53" s="1605" t="s">
        <v>583</v>
      </c>
      <c r="E53" s="1411">
        <f t="shared" si="1"/>
        <v>367214</v>
      </c>
      <c r="F53" s="1412">
        <v>194672</v>
      </c>
      <c r="G53" s="1606">
        <v>172542</v>
      </c>
      <c r="H53" s="1221"/>
      <c r="I53" s="1675"/>
      <c r="J53" s="1675"/>
      <c r="K53" s="1602" t="s">
        <v>603</v>
      </c>
      <c r="L53" s="1200">
        <v>59027</v>
      </c>
      <c r="M53" s="1200">
        <v>147591</v>
      </c>
      <c r="N53" s="1221"/>
      <c r="O53" s="1228"/>
      <c r="P53" s="1228"/>
    </row>
    <row r="54" spans="1:16" s="1226" customFormat="1" ht="33.75">
      <c r="A54" s="1221"/>
      <c r="B54" s="1221"/>
      <c r="C54" s="1219"/>
      <c r="D54" s="1605" t="s">
        <v>584</v>
      </c>
      <c r="E54" s="1411">
        <f t="shared" si="1"/>
        <v>357158</v>
      </c>
      <c r="F54" s="1412">
        <v>189173</v>
      </c>
      <c r="G54" s="1606">
        <v>167985</v>
      </c>
      <c r="H54" s="1221"/>
      <c r="I54" s="1675"/>
      <c r="J54" s="1675"/>
      <c r="K54" s="1602" t="s">
        <v>604</v>
      </c>
      <c r="L54" s="1200">
        <v>16551</v>
      </c>
      <c r="M54" s="1200">
        <v>125690</v>
      </c>
      <c r="N54" s="1221"/>
      <c r="O54" s="1228"/>
      <c r="P54" s="1228"/>
    </row>
    <row r="55" spans="1:16" s="1226" customFormat="1" ht="33.75">
      <c r="A55" s="1670" t="s">
        <v>586</v>
      </c>
      <c r="B55" s="1670"/>
      <c r="C55" s="1219"/>
      <c r="D55" s="1605" t="s">
        <v>585</v>
      </c>
      <c r="E55" s="1411">
        <f t="shared" si="1"/>
        <v>299286</v>
      </c>
      <c r="F55" s="1412">
        <v>158210</v>
      </c>
      <c r="G55" s="1606">
        <v>141076</v>
      </c>
      <c r="H55" s="1221"/>
      <c r="I55" s="1675"/>
      <c r="J55" s="1675"/>
      <c r="K55" s="1602" t="s">
        <v>605</v>
      </c>
      <c r="L55" s="1200">
        <v>9951</v>
      </c>
      <c r="M55" s="1200">
        <v>144158</v>
      </c>
      <c r="N55" s="1221"/>
      <c r="O55" s="1228"/>
      <c r="P55" s="1228"/>
    </row>
    <row r="56" spans="1:16" s="1226" customFormat="1" ht="33.75">
      <c r="A56" s="1257" t="s">
        <v>120</v>
      </c>
      <c r="B56" s="985">
        <v>777</v>
      </c>
      <c r="C56" s="1219"/>
      <c r="D56" s="1605" t="s">
        <v>587</v>
      </c>
      <c r="E56" s="1411">
        <f t="shared" si="1"/>
        <v>271803</v>
      </c>
      <c r="F56" s="1412">
        <v>145056</v>
      </c>
      <c r="G56" s="1606">
        <v>126747</v>
      </c>
      <c r="H56" s="1221"/>
      <c r="I56" s="1675"/>
      <c r="J56" s="1675"/>
      <c r="K56" s="1602" t="s">
        <v>606</v>
      </c>
      <c r="L56" s="1200">
        <v>6744</v>
      </c>
      <c r="M56" s="1200">
        <v>213475</v>
      </c>
      <c r="N56" s="1221"/>
      <c r="O56" s="1228"/>
      <c r="P56" s="1228"/>
    </row>
    <row r="57" spans="1:16" s="1226" customFormat="1" ht="33.75">
      <c r="A57" s="1257" t="s">
        <v>121</v>
      </c>
      <c r="B57" s="985">
        <v>734</v>
      </c>
      <c r="C57" s="1219"/>
      <c r="D57" s="1605" t="s">
        <v>588</v>
      </c>
      <c r="E57" s="1411">
        <f t="shared" si="1"/>
        <v>216129</v>
      </c>
      <c r="F57" s="1412">
        <v>117094</v>
      </c>
      <c r="G57" s="1606">
        <v>99035</v>
      </c>
      <c r="H57" s="1221"/>
      <c r="I57" s="1675"/>
      <c r="J57" s="1675"/>
      <c r="K57" s="1602" t="s">
        <v>607</v>
      </c>
      <c r="L57" s="1200">
        <v>1983</v>
      </c>
      <c r="M57" s="1200">
        <v>139055</v>
      </c>
      <c r="N57" s="1221"/>
      <c r="O57" s="1228"/>
      <c r="P57" s="1228"/>
    </row>
    <row r="58" spans="1:16" s="1226" customFormat="1" ht="33.75">
      <c r="A58" s="1257" t="s">
        <v>338</v>
      </c>
      <c r="B58" s="985">
        <v>40</v>
      </c>
      <c r="C58" s="1219"/>
      <c r="D58" s="1605" t="s">
        <v>589</v>
      </c>
      <c r="E58" s="1411">
        <f t="shared" si="1"/>
        <v>178236</v>
      </c>
      <c r="F58" s="1412">
        <v>98006</v>
      </c>
      <c r="G58" s="1606">
        <v>80230</v>
      </c>
      <c r="H58" s="1221"/>
      <c r="I58" s="1675"/>
      <c r="J58" s="1675"/>
      <c r="K58" s="1602" t="s">
        <v>608</v>
      </c>
      <c r="L58" s="1200">
        <v>1694</v>
      </c>
      <c r="M58" s="1200">
        <v>353675</v>
      </c>
      <c r="N58" s="1221"/>
      <c r="O58" s="1228"/>
      <c r="P58" s="1228"/>
    </row>
    <row r="59" spans="1:16" s="1226" customFormat="1" ht="33.75">
      <c r="A59" s="1258" t="s">
        <v>591</v>
      </c>
      <c r="B59" s="1259">
        <v>1011266718816</v>
      </c>
      <c r="C59" s="1219"/>
      <c r="D59" s="1605" t="s">
        <v>590</v>
      </c>
      <c r="E59" s="1411">
        <f t="shared" si="1"/>
        <v>141971</v>
      </c>
      <c r="F59" s="1412">
        <v>78516</v>
      </c>
      <c r="G59" s="1606">
        <v>63455</v>
      </c>
      <c r="H59" s="1221"/>
      <c r="I59" s="1675"/>
      <c r="J59" s="1675"/>
      <c r="K59" s="1602" t="s">
        <v>609</v>
      </c>
      <c r="L59" s="1200">
        <v>304</v>
      </c>
      <c r="M59" s="1200">
        <v>213413</v>
      </c>
      <c r="N59" s="1221"/>
      <c r="O59" s="1228"/>
      <c r="P59" s="1228"/>
    </row>
    <row r="60" spans="1:16" s="1226" customFormat="1" ht="33.75">
      <c r="A60" s="1258" t="s">
        <v>646</v>
      </c>
      <c r="B60" s="1259">
        <v>5392714102083.8203</v>
      </c>
      <c r="C60" s="1219"/>
      <c r="D60" s="1605" t="s">
        <v>592</v>
      </c>
      <c r="E60" s="1411">
        <f t="shared" si="1"/>
        <v>88307</v>
      </c>
      <c r="F60" s="1412">
        <v>49848</v>
      </c>
      <c r="G60" s="1606">
        <v>38459</v>
      </c>
      <c r="H60" s="986"/>
      <c r="I60" s="1675"/>
      <c r="J60" s="1675"/>
      <c r="K60" s="1602" t="s">
        <v>610</v>
      </c>
      <c r="L60" s="1200">
        <v>256</v>
      </c>
      <c r="M60" s="1200">
        <v>568213</v>
      </c>
      <c r="N60" s="1221"/>
      <c r="O60" s="1228"/>
      <c r="P60" s="1228"/>
    </row>
    <row r="61" spans="1:16" s="1226" customFormat="1" ht="33.75">
      <c r="A61" s="1260" t="s">
        <v>8</v>
      </c>
      <c r="B61" s="1273">
        <f>+B59/B60</f>
        <v>0.18752463039441167</v>
      </c>
      <c r="C61" s="1219"/>
      <c r="D61" s="1605" t="s">
        <v>593</v>
      </c>
      <c r="E61" s="1411">
        <f>+F61+G61</f>
        <v>53381</v>
      </c>
      <c r="F61" s="1412">
        <v>31335</v>
      </c>
      <c r="G61" s="1606">
        <v>22046</v>
      </c>
      <c r="H61" s="986"/>
      <c r="I61" s="1675"/>
      <c r="J61" s="1675"/>
      <c r="K61" s="1602" t="s">
        <v>611</v>
      </c>
      <c r="L61" s="1200">
        <v>11</v>
      </c>
      <c r="M61" s="1200">
        <v>453939</v>
      </c>
      <c r="N61" s="1221"/>
      <c r="O61" s="1228"/>
      <c r="P61" s="1228"/>
    </row>
    <row r="62" spans="1:16" s="1226" customFormat="1" ht="33.75">
      <c r="A62" s="1219"/>
      <c r="B62" s="1219"/>
      <c r="C62" s="1219"/>
      <c r="D62" s="1605" t="s">
        <v>594</v>
      </c>
      <c r="E62" s="1411">
        <f t="shared" si="1"/>
        <v>28691</v>
      </c>
      <c r="F62" s="1412">
        <v>17151</v>
      </c>
      <c r="G62" s="1606">
        <v>11540</v>
      </c>
      <c r="H62" s="1221"/>
      <c r="I62" s="1220"/>
      <c r="J62" s="1221"/>
      <c r="K62" s="1221"/>
      <c r="L62" s="1610">
        <f>SUM(L53:L61)</f>
        <v>96521</v>
      </c>
      <c r="M62" s="1610">
        <f>SUM(M53:M61)</f>
        <v>2359209</v>
      </c>
      <c r="N62" s="1221"/>
      <c r="O62" s="1228"/>
      <c r="P62" s="1228"/>
    </row>
    <row r="63" spans="1:16" s="1226" customFormat="1" ht="33.75">
      <c r="A63" s="1221"/>
      <c r="B63" s="1221"/>
      <c r="C63" s="1219"/>
      <c r="D63" s="1605" t="s">
        <v>595</v>
      </c>
      <c r="E63" s="1411">
        <f t="shared" si="1"/>
        <v>14109</v>
      </c>
      <c r="F63" s="1412">
        <v>8262</v>
      </c>
      <c r="G63" s="1606">
        <v>5847</v>
      </c>
      <c r="H63" s="1221"/>
      <c r="I63" s="1220"/>
      <c r="J63" s="1221"/>
      <c r="K63" s="1221"/>
      <c r="L63" s="1221"/>
      <c r="M63" s="1221"/>
      <c r="N63" s="1221"/>
      <c r="O63" s="1228"/>
      <c r="P63" s="1228"/>
    </row>
    <row r="64" spans="1:16" s="1226" customFormat="1" ht="33.75">
      <c r="A64" s="1670" t="s">
        <v>597</v>
      </c>
      <c r="B64" s="1670"/>
      <c r="C64" s="1219"/>
      <c r="D64" s="1605" t="s">
        <v>596</v>
      </c>
      <c r="E64" s="1411">
        <f t="shared" si="1"/>
        <v>7003</v>
      </c>
      <c r="F64" s="1412">
        <v>4064</v>
      </c>
      <c r="G64" s="1606">
        <v>2939</v>
      </c>
      <c r="H64" s="1221"/>
      <c r="I64" s="1220"/>
      <c r="J64" s="1221"/>
      <c r="K64" s="1221"/>
      <c r="L64" s="1221"/>
      <c r="M64" s="1221"/>
      <c r="N64" s="1221"/>
      <c r="O64" s="1228"/>
      <c r="P64" s="1228"/>
    </row>
    <row r="65" spans="1:18" s="1226" customFormat="1" ht="33.75">
      <c r="A65" s="1258" t="s">
        <v>599</v>
      </c>
      <c r="B65" s="985">
        <v>2158710.5593860699</v>
      </c>
      <c r="C65" s="1219"/>
      <c r="D65" s="1605" t="s">
        <v>598</v>
      </c>
      <c r="E65" s="1411">
        <f t="shared" si="1"/>
        <v>4529</v>
      </c>
      <c r="F65" s="1412">
        <v>2474</v>
      </c>
      <c r="G65" s="1606">
        <v>2055</v>
      </c>
      <c r="H65" s="1221"/>
      <c r="I65" s="1220"/>
      <c r="J65" s="1221"/>
      <c r="K65" s="1221"/>
      <c r="L65" s="1221"/>
      <c r="M65" s="1221"/>
      <c r="N65" s="1221"/>
      <c r="O65" s="1228"/>
      <c r="P65" s="1228"/>
    </row>
    <row r="66" spans="1:18" s="1226" customFormat="1" ht="33.75">
      <c r="A66" s="1258" t="s">
        <v>600</v>
      </c>
      <c r="B66" s="985">
        <v>2306509.3900306802</v>
      </c>
      <c r="C66" s="1219"/>
      <c r="D66" s="1605" t="s">
        <v>645</v>
      </c>
      <c r="E66" s="1411">
        <f t="shared" si="1"/>
        <v>2</v>
      </c>
      <c r="F66" s="1486">
        <v>2</v>
      </c>
      <c r="G66" s="1607">
        <v>0</v>
      </c>
      <c r="H66" s="1221"/>
      <c r="I66" s="1220"/>
      <c r="J66" s="1221"/>
      <c r="K66" s="1221"/>
      <c r="L66" s="1221"/>
      <c r="M66" s="1221"/>
      <c r="N66" s="1221"/>
      <c r="O66" s="1228"/>
      <c r="P66" s="1228"/>
    </row>
    <row r="67" spans="1:18" s="1226" customFormat="1" ht="33.75">
      <c r="A67" s="1258" t="s">
        <v>601</v>
      </c>
      <c r="B67" s="985">
        <v>7854611.7894563703</v>
      </c>
      <c r="C67" s="1219"/>
      <c r="H67" s="1221"/>
      <c r="I67" s="1220"/>
      <c r="J67" s="1221"/>
      <c r="K67" s="1221"/>
      <c r="L67" s="1221"/>
      <c r="M67" s="1221"/>
      <c r="N67" s="1221"/>
      <c r="O67" s="1228"/>
      <c r="P67" s="1228"/>
    </row>
    <row r="68" spans="1:18" s="1226" customFormat="1" ht="33.75">
      <c r="A68" s="1258" t="s">
        <v>632</v>
      </c>
      <c r="B68" s="985">
        <v>4958268.3937877202</v>
      </c>
      <c r="C68" s="1219"/>
      <c r="D68" s="1220"/>
      <c r="E68" s="1220"/>
      <c r="F68" s="1221"/>
      <c r="G68" s="1221" t="s">
        <v>6</v>
      </c>
      <c r="H68" s="1221"/>
      <c r="I68" s="1220"/>
      <c r="J68" s="1221"/>
      <c r="K68" s="1221"/>
      <c r="L68" s="1221"/>
      <c r="M68" s="1221"/>
      <c r="N68" s="1221"/>
      <c r="O68" s="1228"/>
      <c r="P68" s="1228"/>
    </row>
    <row r="69" spans="1:18" s="1226" customFormat="1" ht="33.75">
      <c r="A69" s="1465" t="s">
        <v>634</v>
      </c>
      <c r="B69" s="1520">
        <v>2866376.97308943</v>
      </c>
      <c r="C69" s="1219"/>
      <c r="D69" s="1220"/>
      <c r="E69" s="1220"/>
      <c r="F69" s="1219"/>
      <c r="G69" s="1221"/>
      <c r="H69" s="1221"/>
      <c r="I69" s="1220"/>
      <c r="J69" s="1221"/>
      <c r="K69" s="1221"/>
      <c r="L69" s="1221"/>
      <c r="M69" s="1221"/>
      <c r="N69" s="1221"/>
      <c r="O69" s="1228"/>
      <c r="P69" s="1228"/>
    </row>
    <row r="70" spans="1:18" s="1226" customFormat="1" ht="33.75">
      <c r="A70" s="1465" t="s">
        <v>635</v>
      </c>
      <c r="B70" s="1520">
        <v>2091891.42069828</v>
      </c>
      <c r="C70" s="1219"/>
      <c r="D70" s="1220"/>
      <c r="E70" s="1220"/>
      <c r="F70" s="987"/>
      <c r="G70" s="987"/>
      <c r="H70" s="1221"/>
      <c r="I70" s="1220"/>
      <c r="J70" s="1221"/>
      <c r="K70" s="1676" t="s">
        <v>892</v>
      </c>
      <c r="L70" s="1676"/>
      <c r="M70" s="1676"/>
      <c r="N70" s="1221"/>
      <c r="O70" s="1228"/>
      <c r="P70" s="1228"/>
    </row>
    <row r="71" spans="1:18" s="1226" customFormat="1" ht="33.75">
      <c r="A71" s="1219"/>
      <c r="B71" s="1219"/>
      <c r="C71" s="1219"/>
      <c r="D71" s="1220"/>
      <c r="E71" s="1220"/>
      <c r="F71" s="1221"/>
      <c r="G71" s="1221"/>
      <c r="K71" s="1603" t="s">
        <v>337</v>
      </c>
      <c r="L71" s="1252" t="s">
        <v>61</v>
      </c>
      <c r="M71" s="1252" t="str">
        <f>+E72</f>
        <v>Ene-Ago.2022</v>
      </c>
      <c r="N71" s="1221"/>
      <c r="O71" s="1222"/>
      <c r="P71" s="1222"/>
      <c r="Q71" s="1216"/>
      <c r="R71" s="1216"/>
    </row>
    <row r="72" spans="1:18" ht="31.5" customHeight="1">
      <c r="D72" s="1252" t="s">
        <v>893</v>
      </c>
      <c r="E72" s="1252" t="str">
        <f>+H92</f>
        <v>Ene-Ago.2022</v>
      </c>
      <c r="G72" s="1252" t="s">
        <v>907</v>
      </c>
      <c r="H72" s="1252" t="str">
        <f>+H92</f>
        <v>Ene-Ago.2022</v>
      </c>
      <c r="K72" s="1603">
        <v>1</v>
      </c>
      <c r="L72" s="1251" t="s">
        <v>465</v>
      </c>
      <c r="M72" s="1614">
        <v>14376171463.83</v>
      </c>
    </row>
    <row r="73" spans="1:18">
      <c r="D73" s="1251" t="s">
        <v>42</v>
      </c>
      <c r="E73" s="1528">
        <v>41976334081.959999</v>
      </c>
      <c r="G73" s="1251" t="s">
        <v>309</v>
      </c>
      <c r="H73" s="1614">
        <v>13809427514.719999</v>
      </c>
      <c r="I73" s="1613"/>
      <c r="K73" s="1603">
        <v>2</v>
      </c>
      <c r="L73" s="1251" t="s">
        <v>64</v>
      </c>
      <c r="M73" s="1617">
        <v>14478874801.25</v>
      </c>
    </row>
    <row r="74" spans="1:18">
      <c r="D74" s="1251" t="s">
        <v>43</v>
      </c>
      <c r="E74" s="1528">
        <v>2699960188.1100001</v>
      </c>
      <c r="G74" s="1251" t="s">
        <v>310</v>
      </c>
      <c r="H74" s="1614">
        <v>9926879560.3400002</v>
      </c>
      <c r="I74" s="1613"/>
      <c r="K74" s="1603">
        <v>3</v>
      </c>
      <c r="L74" s="1251" t="s">
        <v>679</v>
      </c>
      <c r="M74" s="1617">
        <v>6414254899.4099998</v>
      </c>
    </row>
    <row r="75" spans="1:18">
      <c r="D75" s="1251" t="s">
        <v>44</v>
      </c>
      <c r="E75" s="1528"/>
      <c r="G75" s="1251" t="s">
        <v>311</v>
      </c>
      <c r="H75" s="1614">
        <v>8506420088.9700003</v>
      </c>
      <c r="K75" s="1603">
        <v>4</v>
      </c>
      <c r="L75" s="1251" t="s">
        <v>63</v>
      </c>
      <c r="M75" s="1617">
        <v>3499160640.29</v>
      </c>
    </row>
    <row r="76" spans="1:18">
      <c r="D76" s="1251" t="s">
        <v>45</v>
      </c>
      <c r="E76" s="1528">
        <v>4318323390.9700003</v>
      </c>
      <c r="G76" s="1251" t="s">
        <v>312</v>
      </c>
      <c r="H76" s="1614">
        <v>8249387996.71</v>
      </c>
      <c r="K76" s="1603">
        <v>5</v>
      </c>
      <c r="L76" s="1251" t="s">
        <v>65</v>
      </c>
      <c r="M76" s="1617">
        <v>1603622991.3199999</v>
      </c>
    </row>
    <row r="77" spans="1:18">
      <c r="D77" s="1251" t="s">
        <v>46</v>
      </c>
      <c r="E77" s="1528">
        <v>198542008.52000001</v>
      </c>
      <c r="G77" s="1251" t="s">
        <v>313</v>
      </c>
      <c r="H77" s="1614">
        <v>6692033312.9899998</v>
      </c>
      <c r="K77" s="1603">
        <v>6</v>
      </c>
      <c r="L77" s="1251" t="s">
        <v>69</v>
      </c>
      <c r="M77" s="1617">
        <v>2413657072.46</v>
      </c>
    </row>
    <row r="78" spans="1:18">
      <c r="D78" s="1251" t="s">
        <v>638</v>
      </c>
      <c r="E78" s="1528">
        <v>358271012.33999997</v>
      </c>
      <c r="G78" s="1251" t="s">
        <v>95</v>
      </c>
      <c r="H78" s="1614">
        <v>2780145039.9499998</v>
      </c>
      <c r="K78" s="1603">
        <v>7</v>
      </c>
      <c r="L78" s="1251" t="s">
        <v>62</v>
      </c>
      <c r="M78" s="1615"/>
    </row>
    <row r="79" spans="1:18">
      <c r="D79" s="1251" t="s">
        <v>639</v>
      </c>
      <c r="E79" s="1528">
        <v>351994829.49000001</v>
      </c>
      <c r="G79" s="1251" t="s">
        <v>314</v>
      </c>
      <c r="H79" s="1614">
        <v>319357984.51999998</v>
      </c>
      <c r="K79" s="1603">
        <v>8</v>
      </c>
      <c r="L79" s="1251" t="s">
        <v>327</v>
      </c>
      <c r="M79" s="1614">
        <v>905758191.94000006</v>
      </c>
    </row>
    <row r="80" spans="1:18">
      <c r="D80" s="1251" t="s">
        <v>221</v>
      </c>
      <c r="E80" s="1528">
        <v>2011376011.98</v>
      </c>
      <c r="G80" s="1251" t="s">
        <v>315</v>
      </c>
      <c r="H80" s="1614">
        <v>351994829.49000001</v>
      </c>
      <c r="K80" s="1603">
        <v>9</v>
      </c>
      <c r="L80" s="1251" t="s">
        <v>68</v>
      </c>
      <c r="M80" s="1614">
        <v>838408700.54999995</v>
      </c>
    </row>
    <row r="81" spans="4:13">
      <c r="D81" s="1251" t="s">
        <v>640</v>
      </c>
      <c r="E81" s="1528">
        <v>431277471.5</v>
      </c>
      <c r="G81" s="1251" t="s">
        <v>316</v>
      </c>
      <c r="H81" s="1614">
        <v>189769656.47</v>
      </c>
      <c r="K81" s="1603">
        <v>10</v>
      </c>
      <c r="L81" s="1251" t="s">
        <v>71</v>
      </c>
      <c r="M81" s="1614">
        <v>806551298.33000004</v>
      </c>
    </row>
    <row r="82" spans="4:13">
      <c r="D82" s="1251" t="s">
        <v>641</v>
      </c>
      <c r="E82" s="1528">
        <v>215643932.49000001</v>
      </c>
      <c r="G82" s="1251" t="s">
        <v>317</v>
      </c>
      <c r="H82" s="1614">
        <v>88976632.439999998</v>
      </c>
      <c r="K82" s="1603">
        <v>12</v>
      </c>
      <c r="L82" s="1251" t="s">
        <v>70</v>
      </c>
      <c r="M82" s="1614">
        <v>977172380.50999999</v>
      </c>
    </row>
    <row r="83" spans="4:13">
      <c r="D83" s="1251" t="s">
        <v>1</v>
      </c>
      <c r="E83" s="1529">
        <f>SUM(E73:E82)</f>
        <v>52561722927.359993</v>
      </c>
      <c r="G83" s="1251" t="s">
        <v>318</v>
      </c>
      <c r="H83" s="1614">
        <v>198542008.52000001</v>
      </c>
      <c r="K83" s="1603">
        <v>13</v>
      </c>
      <c r="L83" s="1251" t="s">
        <v>136</v>
      </c>
      <c r="M83" s="1614">
        <v>458548600.31</v>
      </c>
    </row>
    <row r="84" spans="4:13">
      <c r="G84" s="1251" t="s">
        <v>467</v>
      </c>
      <c r="H84" s="1614">
        <v>548993661.78999996</v>
      </c>
      <c r="K84" s="1603">
        <v>11</v>
      </c>
      <c r="L84" s="1251" t="s">
        <v>128</v>
      </c>
      <c r="M84" s="1614">
        <v>393799451.85000002</v>
      </c>
    </row>
    <row r="85" spans="4:13">
      <c r="G85" s="1251" t="s">
        <v>503</v>
      </c>
      <c r="H85" s="1614">
        <v>252873236.46000001</v>
      </c>
      <c r="K85" s="1603">
        <v>15</v>
      </c>
      <c r="L85" s="1251" t="s">
        <v>214</v>
      </c>
      <c r="M85" s="1614">
        <v>302294426.29000002</v>
      </c>
    </row>
    <row r="86" spans="4:13">
      <c r="G86" s="1251" t="s">
        <v>640</v>
      </c>
      <c r="H86" s="1614">
        <v>431277471.5</v>
      </c>
      <c r="K86" s="1603">
        <v>14</v>
      </c>
      <c r="L86" s="1251" t="s">
        <v>56</v>
      </c>
      <c r="M86" s="1614">
        <v>370230812.13999999</v>
      </c>
    </row>
    <row r="87" spans="4:13">
      <c r="D87" s="1251" t="s">
        <v>904</v>
      </c>
      <c r="E87" s="1251" t="str">
        <f>+H92</f>
        <v>Ene-Ago.2022</v>
      </c>
      <c r="G87" s="1251" t="s">
        <v>641</v>
      </c>
      <c r="H87" s="1614">
        <v>215643932.49000001</v>
      </c>
      <c r="K87" s="1603">
        <v>16</v>
      </c>
      <c r="L87" s="1251" t="s">
        <v>72</v>
      </c>
      <c r="M87" s="1614">
        <v>379117393.25</v>
      </c>
    </row>
    <row r="88" spans="4:13">
      <c r="D88" s="1251" t="s">
        <v>517</v>
      </c>
      <c r="E88" s="1528">
        <f>45361190500.29+2581021637.2</f>
        <v>47942212137.489998</v>
      </c>
      <c r="G88" s="1251" t="s">
        <v>319</v>
      </c>
      <c r="H88" s="1616">
        <v>0</v>
      </c>
      <c r="K88" s="1603">
        <v>19</v>
      </c>
      <c r="L88" s="1251" t="s">
        <v>130</v>
      </c>
      <c r="M88" s="1615"/>
    </row>
    <row r="89" spans="4:13">
      <c r="D89" s="1251" t="s">
        <v>58</v>
      </c>
      <c r="E89" s="1528">
        <v>746103343.73000002</v>
      </c>
      <c r="G89" s="1251" t="s">
        <v>320</v>
      </c>
      <c r="H89" s="1616">
        <v>0</v>
      </c>
      <c r="K89" s="1603">
        <v>17</v>
      </c>
      <c r="L89" s="1251" t="s">
        <v>67</v>
      </c>
      <c r="M89" s="1614">
        <v>388928755.67000002</v>
      </c>
    </row>
    <row r="90" spans="4:13">
      <c r="D90" s="1251" t="s">
        <v>59</v>
      </c>
      <c r="E90" s="1528">
        <v>2379758644.1100001</v>
      </c>
      <c r="G90" s="1251" t="s">
        <v>308</v>
      </c>
      <c r="H90" s="1529">
        <f>SUM(H73:H89)</f>
        <v>52561722927.359985</v>
      </c>
      <c r="K90" s="1603">
        <v>18</v>
      </c>
      <c r="L90" s="1251" t="s">
        <v>66</v>
      </c>
      <c r="M90" s="1615"/>
    </row>
    <row r="91" spans="4:13">
      <c r="D91" s="1251" t="s">
        <v>60</v>
      </c>
      <c r="E91" s="1528">
        <v>339944130.19999999</v>
      </c>
      <c r="K91" s="1603">
        <v>20</v>
      </c>
      <c r="L91" s="1251" t="s">
        <v>680</v>
      </c>
      <c r="M91" s="1615"/>
    </row>
    <row r="92" spans="4:13">
      <c r="D92" s="1251" t="s">
        <v>89</v>
      </c>
      <c r="E92" s="1528">
        <v>0</v>
      </c>
      <c r="G92" s="1252" t="s">
        <v>906</v>
      </c>
      <c r="H92" s="1252" t="str">
        <f>+O6</f>
        <v>Ene-Ago.2022</v>
      </c>
      <c r="K92" s="1603">
        <v>21</v>
      </c>
      <c r="L92" s="1251" t="s">
        <v>129</v>
      </c>
      <c r="M92" s="1614">
        <v>81763601.819999993</v>
      </c>
    </row>
    <row r="93" spans="4:13" ht="63">
      <c r="D93" s="1251" t="s">
        <v>489</v>
      </c>
      <c r="E93" s="1528">
        <v>0</v>
      </c>
      <c r="G93" s="1251" t="s">
        <v>672</v>
      </c>
      <c r="H93" s="1528">
        <v>4925977512.3299999</v>
      </c>
      <c r="K93" s="1603">
        <v>22</v>
      </c>
      <c r="L93" s="1251" t="s">
        <v>73</v>
      </c>
      <c r="M93" s="1615"/>
    </row>
    <row r="94" spans="4:13">
      <c r="D94" s="1251" t="s">
        <v>7</v>
      </c>
      <c r="E94" s="1251">
        <v>44848522007.979996</v>
      </c>
      <c r="G94" s="1251" t="s">
        <v>60</v>
      </c>
      <c r="H94" s="1528">
        <v>214348914.53</v>
      </c>
      <c r="K94" s="1603">
        <v>23</v>
      </c>
      <c r="L94" s="1251" t="s">
        <v>339</v>
      </c>
      <c r="M94" s="1615">
        <v>0</v>
      </c>
    </row>
    <row r="95" spans="4:13">
      <c r="G95" s="1251" t="s">
        <v>673</v>
      </c>
      <c r="H95" s="1528">
        <v>4517994.05</v>
      </c>
      <c r="K95" s="1603">
        <v>24</v>
      </c>
      <c r="L95" s="1251" t="s">
        <v>99</v>
      </c>
      <c r="M95" s="1615">
        <v>0</v>
      </c>
    </row>
    <row r="96" spans="4:13">
      <c r="G96" s="1251" t="s">
        <v>7</v>
      </c>
      <c r="H96" s="1529">
        <f>SUM(H93:H95)</f>
        <v>5144844420.9099998</v>
      </c>
      <c r="K96" s="1603">
        <v>25</v>
      </c>
      <c r="L96" s="1251" t="s">
        <v>74</v>
      </c>
      <c r="M96" s="1615">
        <v>0</v>
      </c>
    </row>
    <row r="97" spans="10:13">
      <c r="K97" s="1603">
        <v>26</v>
      </c>
      <c r="L97" s="1251" t="s">
        <v>75</v>
      </c>
      <c r="M97" s="1615">
        <v>0</v>
      </c>
    </row>
    <row r="98" spans="10:13">
      <c r="K98" s="1603">
        <v>27</v>
      </c>
      <c r="L98" s="1251" t="s">
        <v>98</v>
      </c>
      <c r="M98" s="1615">
        <v>0</v>
      </c>
    </row>
    <row r="99" spans="10:13">
      <c r="K99" s="1603">
        <v>28</v>
      </c>
      <c r="L99" s="1251" t="s">
        <v>97</v>
      </c>
      <c r="M99" s="1615">
        <v>0</v>
      </c>
    </row>
    <row r="100" spans="10:13">
      <c r="K100" s="1603">
        <v>29</v>
      </c>
      <c r="L100" s="1251" t="s">
        <v>76</v>
      </c>
      <c r="M100" s="1615">
        <v>0</v>
      </c>
    </row>
    <row r="101" spans="10:13">
      <c r="K101" s="1603" t="s">
        <v>1</v>
      </c>
      <c r="L101" s="1251" t="s">
        <v>1</v>
      </c>
      <c r="M101" s="1529">
        <f>SUM(M72:M100)</f>
        <v>48688315481.220009</v>
      </c>
    </row>
    <row r="102" spans="10:13">
      <c r="L102" s="1531"/>
    </row>
    <row r="103" spans="10:13">
      <c r="J103" s="1530"/>
    </row>
  </sheetData>
  <mergeCells count="29">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16:B16"/>
    <mergeCell ref="C16:D16"/>
    <mergeCell ref="J53:J61"/>
    <mergeCell ref="I53:I61"/>
    <mergeCell ref="A55:B55"/>
    <mergeCell ref="J51:J52"/>
    <mergeCell ref="A64:B64"/>
    <mergeCell ref="A48:B48"/>
    <mergeCell ref="D49:D50"/>
    <mergeCell ref="D48:G48"/>
    <mergeCell ref="I51:I52"/>
    <mergeCell ref="I48:M48"/>
    <mergeCell ref="I49:M49"/>
  </mergeCells>
  <conditionalFormatting sqref="C10:C13 E10:E11">
    <cfRule type="cellIs" dxfId="79" priority="148" operator="equal">
      <formula>0</formula>
    </cfRule>
  </conditionalFormatting>
  <conditionalFormatting sqref="A10:A13">
    <cfRule type="cellIs" dxfId="78" priority="147" operator="equal">
      <formula>0</formula>
    </cfRule>
  </conditionalFormatting>
  <conditionalFormatting sqref="B61 C17:C20 C43:C44">
    <cfRule type="cellIs" dxfId="77" priority="150" operator="equal">
      <formula>0</formula>
    </cfRule>
  </conditionalFormatting>
  <conditionalFormatting sqref="P8:P9">
    <cfRule type="cellIs" dxfId="76" priority="144" operator="equal">
      <formula>0</formula>
    </cfRule>
  </conditionalFormatting>
  <conditionalFormatting sqref="J18:J27">
    <cfRule type="cellIs" dxfId="75" priority="143" operator="equal">
      <formula>0</formula>
    </cfRule>
  </conditionalFormatting>
  <conditionalFormatting sqref="J32:J40">
    <cfRule type="cellIs" dxfId="74" priority="141" operator="equal">
      <formula>0</formula>
    </cfRule>
  </conditionalFormatting>
  <conditionalFormatting sqref="H12">
    <cfRule type="cellIs" dxfId="73" priority="129" operator="equal">
      <formula>0</formula>
    </cfRule>
  </conditionalFormatting>
  <conditionalFormatting sqref="P5:P6">
    <cfRule type="cellIs" dxfId="72" priority="128" operator="equal">
      <formula>0</formula>
    </cfRule>
  </conditionalFormatting>
  <conditionalFormatting sqref="B58">
    <cfRule type="cellIs" dxfId="71" priority="111" operator="equal">
      <formula>0</formula>
    </cfRule>
  </conditionalFormatting>
  <conditionalFormatting sqref="B60">
    <cfRule type="cellIs" dxfId="70" priority="109" operator="equal">
      <formula>0</formula>
    </cfRule>
  </conditionalFormatting>
  <conditionalFormatting sqref="B68:B70">
    <cfRule type="cellIs" dxfId="69" priority="68" operator="equal">
      <formula>0</formula>
    </cfRule>
  </conditionalFormatting>
  <conditionalFormatting sqref="B7:C7">
    <cfRule type="cellIs" dxfId="68" priority="48" operator="equal">
      <formula>0</formula>
    </cfRule>
  </conditionalFormatting>
  <conditionalFormatting sqref="B43:B44">
    <cfRule type="cellIs" dxfId="67" priority="47" operator="equal">
      <formula>0</formula>
    </cfRule>
  </conditionalFormatting>
  <conditionalFormatting sqref="D43:D44">
    <cfRule type="cellIs" dxfId="66" priority="46" operator="equal">
      <formula>0</formula>
    </cfRule>
  </conditionalFormatting>
  <conditionalFormatting sqref="B53">
    <cfRule type="cellIs" dxfId="65" priority="45" operator="equal">
      <formula>0</formula>
    </cfRule>
  </conditionalFormatting>
  <conditionalFormatting sqref="B49:B51">
    <cfRule type="cellIs" dxfId="64" priority="44" operator="equal">
      <formula>0</formula>
    </cfRule>
  </conditionalFormatting>
  <conditionalFormatting sqref="B56">
    <cfRule type="cellIs" dxfId="63" priority="43" operator="equal">
      <formula>0</formula>
    </cfRule>
  </conditionalFormatting>
  <conditionalFormatting sqref="B57">
    <cfRule type="cellIs" dxfId="62" priority="42" operator="equal">
      <formula>0</formula>
    </cfRule>
  </conditionalFormatting>
  <conditionalFormatting sqref="B59">
    <cfRule type="cellIs" dxfId="61" priority="41" operator="equal">
      <formula>0</formula>
    </cfRule>
  </conditionalFormatting>
  <conditionalFormatting sqref="B65:B67">
    <cfRule type="cellIs" dxfId="60" priority="40" operator="equal">
      <formula>0</formula>
    </cfRule>
  </conditionalFormatting>
  <conditionalFormatting sqref="B33">
    <cfRule type="cellIs" dxfId="59" priority="30" operator="equal">
      <formula>0</formula>
    </cfRule>
  </conditionalFormatting>
  <conditionalFormatting sqref="B26:B28">
    <cfRule type="cellIs" dxfId="58" priority="22" operator="equal">
      <formula>0</formula>
    </cfRule>
  </conditionalFormatting>
  <conditionalFormatting sqref="B37:B38">
    <cfRule type="cellIs" dxfId="57" priority="21" operator="equal">
      <formula>0</formula>
    </cfRule>
  </conditionalFormatting>
  <conditionalFormatting sqref="K18:K27">
    <cfRule type="cellIs" dxfId="56" priority="17" operator="equal">
      <formula>0</formula>
    </cfRule>
  </conditionalFormatting>
  <conditionalFormatting sqref="K32:K40">
    <cfRule type="cellIs" dxfId="55" priority="16" operator="equal">
      <formula>0</formula>
    </cfRule>
  </conditionalFormatting>
  <conditionalFormatting sqref="B10:B13">
    <cfRule type="cellIs" dxfId="54" priority="15" operator="equal">
      <formula>0</formula>
    </cfRule>
  </conditionalFormatting>
  <conditionalFormatting sqref="D10:D13">
    <cfRule type="cellIs" dxfId="53" priority="14" operator="equal">
      <formula>0</formula>
    </cfRule>
  </conditionalFormatting>
  <conditionalFormatting sqref="F10:F11">
    <cfRule type="cellIs" dxfId="52" priority="13" operator="equal">
      <formula>0</formula>
    </cfRule>
  </conditionalFormatting>
  <conditionalFormatting sqref="B17:B20">
    <cfRule type="cellIs" dxfId="51" priority="12" operator="equal">
      <formula>0</formula>
    </cfRule>
  </conditionalFormatting>
  <conditionalFormatting sqref="D17:D20">
    <cfRule type="cellIs" dxfId="50" priority="11" operator="equal">
      <formula>0</formula>
    </cfRule>
  </conditionalFormatting>
  <conditionalFormatting sqref="C26:C28">
    <cfRule type="cellIs" dxfId="49" priority="10" operator="equal">
      <formula>0</formula>
    </cfRule>
  </conditionalFormatting>
  <conditionalFormatting sqref="D26:E28">
    <cfRule type="cellIs" dxfId="48" priority="9" operator="equal">
      <formula>0</formula>
    </cfRule>
  </conditionalFormatting>
  <conditionalFormatting sqref="C37:C38">
    <cfRule type="cellIs" dxfId="47" priority="8" operator="equal">
      <formula>0</formula>
    </cfRule>
  </conditionalFormatting>
  <conditionalFormatting sqref="D37:E38">
    <cfRule type="cellIs" dxfId="46" priority="7" operator="equal">
      <formula>0</formula>
    </cfRule>
  </conditionalFormatting>
  <conditionalFormatting sqref="F66">
    <cfRule type="cellIs" dxfId="45" priority="6" operator="equal">
      <formula>0</formula>
    </cfRule>
  </conditionalFormatting>
  <conditionalFormatting sqref="F51:G65">
    <cfRule type="cellIs" dxfId="44" priority="4" operator="equal">
      <formula>0</formula>
    </cfRule>
  </conditionalFormatting>
  <conditionalFormatting sqref="G51:G65">
    <cfRule type="cellIs" dxfId="43" priority="5" operator="equal">
      <formula>0</formula>
    </cfRule>
  </conditionalFormatting>
  <conditionalFormatting sqref="L53:M61">
    <cfRule type="cellIs" dxfId="42" priority="3" operator="equal">
      <formula>0</formula>
    </cfRule>
  </conditionalFormatting>
  <conditionalFormatting sqref="I12:M12">
    <cfRule type="cellIs" dxfId="41" priority="2" operator="equal">
      <formula>0</formula>
    </cfRule>
  </conditionalFormatting>
  <conditionalFormatting sqref="E73:E82 E88:E93">
    <cfRule type="cellIs" dxfId="40" priority="1" operator="equal">
      <formula>0</formula>
    </cfRule>
  </conditionalFormatting>
  <pageMargins left="0.7" right="0.7" top="0.75" bottom="0.75" header="0.3" footer="0.3"/>
  <pageSetup paperSize="17"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89"/>
  <sheetViews>
    <sheetView showGridLines="0" view="pageBreakPreview" topLeftCell="A22" zoomScale="40" zoomScaleNormal="100" zoomScaleSheetLayoutView="40" workbookViewId="0">
      <selection activeCell="V77" sqref="V77"/>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44.710937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36" ht="63.75" customHeight="1"/>
    <row r="66" spans="19:19">
      <c r="S66" s="49" t="s">
        <v>6</v>
      </c>
    </row>
    <row r="76" spans="19:19" ht="58.5" customHeight="1"/>
    <row r="77" spans="19:19" ht="58.5" customHeight="1"/>
    <row r="78" spans="19:19" ht="58.5" customHeight="1"/>
    <row r="79" spans="19:19" ht="58.5" customHeight="1"/>
    <row r="80" spans="19:19" ht="58.5" customHeight="1"/>
    <row r="81" ht="163.5" customHeight="1"/>
    <row r="89" ht="56.25" customHeight="1"/>
  </sheetData>
  <pageMargins left="0.7" right="0.7" top="0.75" bottom="0.75" header="0.3" footer="0.3"/>
  <pageSetup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55" zoomScaleNormal="100" zoomScaleSheetLayoutView="55" workbookViewId="0">
      <pane ySplit="3" topLeftCell="A79" activePane="bottomLeft" state="frozen"/>
      <selection activeCell="T57" sqref="T57:T58"/>
      <selection pane="bottomLeft" activeCell="A148" sqref="A148"/>
    </sheetView>
  </sheetViews>
  <sheetFormatPr baseColWidth="10" defaultColWidth="11.42578125" defaultRowHeight="15"/>
  <cols>
    <col min="1" max="1" width="137.42578125" style="686" customWidth="1"/>
    <col min="2" max="2" width="13" style="49" customWidth="1"/>
    <col min="3" max="16384" width="11.42578125" style="49"/>
  </cols>
  <sheetData>
    <row r="1" spans="1:1">
      <c r="A1" s="685" t="s">
        <v>453</v>
      </c>
    </row>
    <row r="2" spans="1:1" ht="24" customHeight="1"/>
    <row r="5" spans="1:1">
      <c r="A5" s="33" t="s">
        <v>341</v>
      </c>
    </row>
    <row r="6" spans="1:1">
      <c r="A6" s="33"/>
    </row>
    <row r="7" spans="1:1">
      <c r="A7" s="687" t="s">
        <v>342</v>
      </c>
    </row>
    <row r="8" spans="1:1">
      <c r="A8" s="687" t="s">
        <v>343</v>
      </c>
    </row>
    <row r="9" spans="1:1">
      <c r="A9" s="687" t="s">
        <v>344</v>
      </c>
    </row>
    <row r="10" spans="1:1">
      <c r="A10" s="687" t="s">
        <v>345</v>
      </c>
    </row>
    <row r="11" spans="1:1" collapsed="1"/>
    <row r="12" spans="1:1">
      <c r="A12" s="370" t="s">
        <v>346</v>
      </c>
    </row>
    <row r="13" spans="1:1">
      <c r="A13" s="687" t="s">
        <v>347</v>
      </c>
    </row>
    <row r="14" spans="1:1">
      <c r="A14" s="687" t="s">
        <v>348</v>
      </c>
    </row>
    <row r="15" spans="1:1">
      <c r="A15" s="687" t="s">
        <v>349</v>
      </c>
    </row>
    <row r="16" spans="1:1">
      <c r="A16" s="687" t="s">
        <v>350</v>
      </c>
    </row>
    <row r="17" spans="1:8">
      <c r="A17" s="687" t="s">
        <v>351</v>
      </c>
    </row>
    <row r="18" spans="1:8" collapsed="1">
      <c r="A18" s="687" t="s">
        <v>352</v>
      </c>
    </row>
    <row r="19" spans="1:8" ht="4.5" customHeight="1">
      <c r="A19" s="688"/>
    </row>
    <row r="20" spans="1:8">
      <c r="A20" s="370" t="s">
        <v>353</v>
      </c>
    </row>
    <row r="21" spans="1:8" ht="3.75" customHeight="1">
      <c r="A21" s="370"/>
    </row>
    <row r="22" spans="1:8">
      <c r="A22" s="371" t="s">
        <v>354</v>
      </c>
    </row>
    <row r="23" spans="1:8" ht="6" customHeight="1">
      <c r="A23" s="371"/>
    </row>
    <row r="24" spans="1:8">
      <c r="A24" s="689" t="s">
        <v>355</v>
      </c>
    </row>
    <row r="25" spans="1:8">
      <c r="A25" s="689" t="s">
        <v>356</v>
      </c>
      <c r="H25" s="49" t="s">
        <v>6</v>
      </c>
    </row>
    <row r="26" spans="1:8">
      <c r="A26" s="689" t="s">
        <v>357</v>
      </c>
    </row>
    <row r="27" spans="1:8">
      <c r="A27" s="689" t="s">
        <v>358</v>
      </c>
    </row>
    <row r="28" spans="1:8">
      <c r="A28" s="689" t="s">
        <v>359</v>
      </c>
    </row>
    <row r="29" spans="1:8">
      <c r="A29" s="689" t="s">
        <v>360</v>
      </c>
    </row>
    <row r="30" spans="1:8" ht="6.75" customHeight="1"/>
    <row r="31" spans="1:8">
      <c r="A31" s="371" t="s">
        <v>361</v>
      </c>
    </row>
    <row r="32" spans="1:8" ht="3.75" customHeight="1"/>
    <row r="33" spans="1:1" s="372" customFormat="1">
      <c r="A33" s="689" t="s">
        <v>362</v>
      </c>
    </row>
    <row r="34" spans="1:1">
      <c r="A34" s="689" t="s">
        <v>363</v>
      </c>
    </row>
    <row r="35" spans="1:1">
      <c r="A35" s="689" t="s">
        <v>364</v>
      </c>
    </row>
    <row r="36" spans="1:1">
      <c r="A36" s="689" t="s">
        <v>365</v>
      </c>
    </row>
    <row r="37" spans="1:1">
      <c r="A37" s="689" t="s">
        <v>366</v>
      </c>
    </row>
    <row r="38" spans="1:1">
      <c r="A38" s="689" t="s">
        <v>367</v>
      </c>
    </row>
    <row r="39" spans="1:1" ht="7.5" customHeight="1">
      <c r="A39" s="690"/>
    </row>
    <row r="40" spans="1:1">
      <c r="A40" s="371" t="s">
        <v>368</v>
      </c>
    </row>
    <row r="41" spans="1:1" ht="6" customHeight="1"/>
    <row r="42" spans="1:1">
      <c r="A42" s="689" t="s">
        <v>369</v>
      </c>
    </row>
    <row r="43" spans="1:1">
      <c r="A43" s="689" t="s">
        <v>370</v>
      </c>
    </row>
    <row r="44" spans="1:1">
      <c r="A44" s="689" t="s">
        <v>371</v>
      </c>
    </row>
    <row r="45" spans="1:1">
      <c r="A45" s="689" t="s">
        <v>372</v>
      </c>
    </row>
    <row r="46" spans="1:1">
      <c r="A46" s="689" t="s">
        <v>373</v>
      </c>
    </row>
    <row r="47" spans="1:1">
      <c r="A47" s="689" t="s">
        <v>374</v>
      </c>
    </row>
    <row r="48" spans="1:1" ht="6.75" customHeight="1"/>
    <row r="49" spans="1:1" ht="21.75" customHeight="1">
      <c r="A49" s="371" t="s">
        <v>375</v>
      </c>
    </row>
    <row r="50" spans="1:1" ht="6.75" customHeight="1"/>
    <row r="51" spans="1:1">
      <c r="A51" s="689" t="s">
        <v>376</v>
      </c>
    </row>
    <row r="52" spans="1:1">
      <c r="A52" s="689" t="s">
        <v>377</v>
      </c>
    </row>
    <row r="53" spans="1:1">
      <c r="A53" s="689" t="s">
        <v>378</v>
      </c>
    </row>
    <row r="54" spans="1:1">
      <c r="A54" s="689" t="s">
        <v>379</v>
      </c>
    </row>
    <row r="56" spans="1:1">
      <c r="A56" s="371" t="s">
        <v>380</v>
      </c>
    </row>
    <row r="57" spans="1:1" ht="14.25" customHeight="1"/>
    <row r="58" spans="1:1">
      <c r="A58" s="689" t="s">
        <v>381</v>
      </c>
    </row>
    <row r="59" spans="1:1">
      <c r="A59" s="689" t="s">
        <v>382</v>
      </c>
    </row>
    <row r="60" spans="1:1">
      <c r="A60" s="689" t="s">
        <v>383</v>
      </c>
    </row>
    <row r="61" spans="1:1">
      <c r="A61" s="689" t="s">
        <v>384</v>
      </c>
    </row>
    <row r="62" spans="1:1">
      <c r="A62" s="689" t="s">
        <v>385</v>
      </c>
    </row>
    <row r="63" spans="1:1">
      <c r="A63" s="689" t="s">
        <v>386</v>
      </c>
    </row>
    <row r="64" spans="1:1">
      <c r="A64" s="689" t="s">
        <v>387</v>
      </c>
    </row>
    <row r="65" spans="1:1">
      <c r="A65" s="689" t="s">
        <v>388</v>
      </c>
    </row>
    <row r="66" spans="1:1">
      <c r="A66" s="689" t="s">
        <v>389</v>
      </c>
    </row>
    <row r="67" spans="1:1">
      <c r="A67" s="689" t="s">
        <v>390</v>
      </c>
    </row>
    <row r="68" spans="1:1" s="43" customFormat="1">
      <c r="A68" s="691" t="s">
        <v>391</v>
      </c>
    </row>
    <row r="69" spans="1:1">
      <c r="A69" s="689" t="s">
        <v>392</v>
      </c>
    </row>
    <row r="70" spans="1:1">
      <c r="A70" s="689" t="s">
        <v>393</v>
      </c>
    </row>
    <row r="71" spans="1:1">
      <c r="A71" s="689" t="s">
        <v>394</v>
      </c>
    </row>
    <row r="72" spans="1:1">
      <c r="A72" s="689" t="s">
        <v>395</v>
      </c>
    </row>
    <row r="73" spans="1:1" ht="3.75" customHeight="1"/>
    <row r="74" spans="1:1">
      <c r="A74" s="371" t="s">
        <v>396</v>
      </c>
    </row>
    <row r="75" spans="1:1" ht="7.5" customHeight="1"/>
    <row r="76" spans="1:1">
      <c r="A76" s="689" t="s">
        <v>397</v>
      </c>
    </row>
    <row r="77" spans="1:1">
      <c r="A77" s="689" t="s">
        <v>398</v>
      </c>
    </row>
    <row r="78" spans="1:1">
      <c r="A78" s="689" t="s">
        <v>399</v>
      </c>
    </row>
    <row r="79" spans="1:1">
      <c r="A79" s="689" t="s">
        <v>400</v>
      </c>
    </row>
    <row r="80" spans="1:1">
      <c r="A80" s="689" t="s">
        <v>401</v>
      </c>
    </row>
    <row r="81" spans="1:16384" ht="14.25" customHeight="1">
      <c r="A81" s="689" t="s">
        <v>402</v>
      </c>
    </row>
    <row r="82" spans="1:16384" ht="9" customHeight="1">
      <c r="A82" s="690"/>
    </row>
    <row r="83" spans="1:16384">
      <c r="A83" s="370" t="s">
        <v>403</v>
      </c>
    </row>
    <row r="84" spans="1:16384" ht="6" customHeight="1">
      <c r="A84" s="370"/>
    </row>
    <row r="85" spans="1:16384">
      <c r="A85" s="371" t="s">
        <v>404</v>
      </c>
    </row>
    <row r="86" spans="1:16384" ht="21" customHeight="1">
      <c r="A86" s="689" t="s">
        <v>405</v>
      </c>
    </row>
    <row r="87" spans="1:16384">
      <c r="A87" s="689" t="s">
        <v>406</v>
      </c>
    </row>
    <row r="88" spans="1:16384">
      <c r="A88" s="689" t="s">
        <v>407</v>
      </c>
    </row>
    <row r="89" spans="1:16384">
      <c r="A89" s="689" t="s">
        <v>408</v>
      </c>
    </row>
    <row r="90" spans="1:16384">
      <c r="A90" s="689" t="s">
        <v>409</v>
      </c>
    </row>
    <row r="91" spans="1:16384">
      <c r="A91" s="689" t="s">
        <v>410</v>
      </c>
    </row>
    <row r="92" spans="1:16384">
      <c r="A92" s="690"/>
    </row>
    <row r="93" spans="1:16384">
      <c r="A93" s="371" t="s">
        <v>411</v>
      </c>
    </row>
    <row r="94" spans="1:16384" ht="6" customHeight="1"/>
    <row r="95" spans="1:16384" ht="13.5" customHeight="1">
      <c r="A95" s="689" t="s">
        <v>412</v>
      </c>
      <c r="B95" s="373"/>
      <c r="C95" s="373"/>
      <c r="D95" s="373"/>
      <c r="E95" s="373"/>
      <c r="F95" s="373"/>
      <c r="G95" s="373"/>
      <c r="H95" s="373"/>
      <c r="I95" s="373"/>
      <c r="J95" s="373"/>
      <c r="K95" s="373"/>
      <c r="L95" s="373"/>
      <c r="M95" s="373"/>
      <c r="N95" s="373"/>
      <c r="O95" s="373"/>
      <c r="P95" s="373"/>
      <c r="Q95" s="373"/>
      <c r="R95" s="373" t="s">
        <v>406</v>
      </c>
      <c r="S95" s="373" t="s">
        <v>406</v>
      </c>
      <c r="T95" s="373" t="s">
        <v>406</v>
      </c>
      <c r="U95" s="373" t="s">
        <v>406</v>
      </c>
      <c r="V95" s="373" t="s">
        <v>406</v>
      </c>
      <c r="W95" s="373" t="s">
        <v>406</v>
      </c>
      <c r="X95" s="373" t="s">
        <v>406</v>
      </c>
      <c r="Y95" s="373" t="s">
        <v>406</v>
      </c>
      <c r="Z95" s="373" t="s">
        <v>406</v>
      </c>
      <c r="AA95" s="373" t="s">
        <v>406</v>
      </c>
      <c r="AB95" s="373" t="s">
        <v>406</v>
      </c>
      <c r="AC95" s="373" t="s">
        <v>406</v>
      </c>
      <c r="AD95" s="373" t="s">
        <v>406</v>
      </c>
      <c r="AE95" s="373" t="s">
        <v>406</v>
      </c>
      <c r="AF95" s="373" t="s">
        <v>406</v>
      </c>
      <c r="AG95" s="373" t="s">
        <v>406</v>
      </c>
      <c r="AH95" s="373" t="s">
        <v>406</v>
      </c>
      <c r="AI95" s="373" t="s">
        <v>406</v>
      </c>
      <c r="AJ95" s="373" t="s">
        <v>406</v>
      </c>
      <c r="AK95" s="373" t="s">
        <v>406</v>
      </c>
      <c r="AL95" s="373" t="s">
        <v>406</v>
      </c>
      <c r="AM95" s="373" t="s">
        <v>406</v>
      </c>
      <c r="AN95" s="373" t="s">
        <v>406</v>
      </c>
      <c r="AO95" s="373" t="s">
        <v>406</v>
      </c>
      <c r="AP95" s="373" t="s">
        <v>406</v>
      </c>
      <c r="AQ95" s="373" t="s">
        <v>406</v>
      </c>
      <c r="AR95" s="373" t="s">
        <v>406</v>
      </c>
      <c r="AS95" s="373" t="s">
        <v>406</v>
      </c>
      <c r="AT95" s="373" t="s">
        <v>406</v>
      </c>
      <c r="AU95" s="373" t="s">
        <v>406</v>
      </c>
      <c r="AV95" s="373" t="s">
        <v>406</v>
      </c>
      <c r="AW95" s="373" t="s">
        <v>406</v>
      </c>
      <c r="AX95" s="373" t="s">
        <v>406</v>
      </c>
      <c r="AY95" s="373" t="s">
        <v>406</v>
      </c>
      <c r="AZ95" s="373" t="s">
        <v>406</v>
      </c>
      <c r="BA95" s="373" t="s">
        <v>406</v>
      </c>
      <c r="BB95" s="373" t="s">
        <v>406</v>
      </c>
      <c r="BC95" s="373" t="s">
        <v>406</v>
      </c>
      <c r="BD95" s="373" t="s">
        <v>406</v>
      </c>
      <c r="BE95" s="373" t="s">
        <v>406</v>
      </c>
      <c r="BF95" s="373" t="s">
        <v>406</v>
      </c>
      <c r="BG95" s="373" t="s">
        <v>406</v>
      </c>
      <c r="BH95" s="373" t="s">
        <v>406</v>
      </c>
      <c r="BI95" s="373" t="s">
        <v>406</v>
      </c>
      <c r="BJ95" s="373" t="s">
        <v>406</v>
      </c>
      <c r="BK95" s="373" t="s">
        <v>406</v>
      </c>
      <c r="BL95" s="373" t="s">
        <v>406</v>
      </c>
      <c r="BM95" s="373" t="s">
        <v>406</v>
      </c>
      <c r="BN95" s="373" t="s">
        <v>406</v>
      </c>
      <c r="BO95" s="373" t="s">
        <v>406</v>
      </c>
      <c r="BP95" s="373" t="s">
        <v>406</v>
      </c>
      <c r="BQ95" s="373" t="s">
        <v>406</v>
      </c>
      <c r="BR95" s="373" t="s">
        <v>406</v>
      </c>
      <c r="BS95" s="373" t="s">
        <v>406</v>
      </c>
      <c r="BT95" s="373" t="s">
        <v>406</v>
      </c>
      <c r="BU95" s="373" t="s">
        <v>406</v>
      </c>
      <c r="BV95" s="373" t="s">
        <v>406</v>
      </c>
      <c r="BW95" s="373" t="s">
        <v>406</v>
      </c>
      <c r="BX95" s="373" t="s">
        <v>406</v>
      </c>
      <c r="BY95" s="373" t="s">
        <v>406</v>
      </c>
      <c r="BZ95" s="373" t="s">
        <v>406</v>
      </c>
      <c r="CA95" s="373" t="s">
        <v>406</v>
      </c>
      <c r="CB95" s="373" t="s">
        <v>406</v>
      </c>
      <c r="CC95" s="373" t="s">
        <v>406</v>
      </c>
      <c r="CD95" s="373" t="s">
        <v>406</v>
      </c>
      <c r="CE95" s="373" t="s">
        <v>406</v>
      </c>
      <c r="CF95" s="373" t="s">
        <v>406</v>
      </c>
      <c r="CG95" s="373" t="s">
        <v>406</v>
      </c>
      <c r="CH95" s="373" t="s">
        <v>406</v>
      </c>
      <c r="CI95" s="373" t="s">
        <v>406</v>
      </c>
      <c r="CJ95" s="373" t="s">
        <v>406</v>
      </c>
      <c r="CK95" s="373" t="s">
        <v>406</v>
      </c>
      <c r="CL95" s="373" t="s">
        <v>406</v>
      </c>
      <c r="CM95" s="373" t="s">
        <v>406</v>
      </c>
      <c r="CN95" s="373" t="s">
        <v>406</v>
      </c>
      <c r="CO95" s="373" t="s">
        <v>406</v>
      </c>
      <c r="CP95" s="373" t="s">
        <v>406</v>
      </c>
      <c r="CQ95" s="373" t="s">
        <v>406</v>
      </c>
      <c r="CR95" s="373" t="s">
        <v>406</v>
      </c>
      <c r="CS95" s="373" t="s">
        <v>406</v>
      </c>
      <c r="CT95" s="373" t="s">
        <v>406</v>
      </c>
      <c r="CU95" s="373" t="s">
        <v>406</v>
      </c>
      <c r="CV95" s="373" t="s">
        <v>406</v>
      </c>
      <c r="CW95" s="373" t="s">
        <v>406</v>
      </c>
      <c r="CX95" s="373" t="s">
        <v>406</v>
      </c>
      <c r="CY95" s="373" t="s">
        <v>406</v>
      </c>
      <c r="CZ95" s="373" t="s">
        <v>406</v>
      </c>
      <c r="DA95" s="373" t="s">
        <v>406</v>
      </c>
      <c r="DB95" s="373" t="s">
        <v>406</v>
      </c>
      <c r="DC95" s="373" t="s">
        <v>406</v>
      </c>
      <c r="DD95" s="373" t="s">
        <v>406</v>
      </c>
      <c r="DE95" s="373" t="s">
        <v>406</v>
      </c>
      <c r="DF95" s="373" t="s">
        <v>406</v>
      </c>
      <c r="DG95" s="373" t="s">
        <v>406</v>
      </c>
      <c r="DH95" s="373" t="s">
        <v>406</v>
      </c>
      <c r="DI95" s="373" t="s">
        <v>406</v>
      </c>
      <c r="DJ95" s="373" t="s">
        <v>406</v>
      </c>
      <c r="DK95" s="373" t="s">
        <v>406</v>
      </c>
      <c r="DL95" s="373" t="s">
        <v>406</v>
      </c>
      <c r="DM95" s="373" t="s">
        <v>406</v>
      </c>
      <c r="DN95" s="373" t="s">
        <v>406</v>
      </c>
      <c r="DO95" s="373" t="s">
        <v>406</v>
      </c>
      <c r="DP95" s="373" t="s">
        <v>406</v>
      </c>
      <c r="DQ95" s="373" t="s">
        <v>406</v>
      </c>
      <c r="DR95" s="373" t="s">
        <v>406</v>
      </c>
      <c r="DS95" s="373" t="s">
        <v>406</v>
      </c>
      <c r="DT95" s="373" t="s">
        <v>406</v>
      </c>
      <c r="DU95" s="373" t="s">
        <v>406</v>
      </c>
      <c r="DV95" s="373" t="s">
        <v>406</v>
      </c>
      <c r="DW95" s="373" t="s">
        <v>406</v>
      </c>
      <c r="DX95" s="373" t="s">
        <v>406</v>
      </c>
      <c r="DY95" s="373" t="s">
        <v>406</v>
      </c>
      <c r="DZ95" s="373" t="s">
        <v>406</v>
      </c>
      <c r="EA95" s="373" t="s">
        <v>406</v>
      </c>
      <c r="EB95" s="373" t="s">
        <v>406</v>
      </c>
      <c r="EC95" s="373" t="s">
        <v>406</v>
      </c>
      <c r="ED95" s="373" t="s">
        <v>406</v>
      </c>
      <c r="EE95" s="373" t="s">
        <v>406</v>
      </c>
      <c r="EF95" s="373" t="s">
        <v>406</v>
      </c>
      <c r="EG95" s="373" t="s">
        <v>406</v>
      </c>
      <c r="EH95" s="373" t="s">
        <v>406</v>
      </c>
      <c r="EI95" s="373" t="s">
        <v>406</v>
      </c>
      <c r="EJ95" s="373" t="s">
        <v>406</v>
      </c>
      <c r="EK95" s="373" t="s">
        <v>406</v>
      </c>
      <c r="EL95" s="373" t="s">
        <v>406</v>
      </c>
      <c r="EM95" s="373" t="s">
        <v>406</v>
      </c>
      <c r="EN95" s="373" t="s">
        <v>406</v>
      </c>
      <c r="EO95" s="373" t="s">
        <v>406</v>
      </c>
      <c r="EP95" s="373" t="s">
        <v>406</v>
      </c>
      <c r="EQ95" s="373" t="s">
        <v>406</v>
      </c>
      <c r="ER95" s="373" t="s">
        <v>406</v>
      </c>
      <c r="ES95" s="373" t="s">
        <v>406</v>
      </c>
      <c r="ET95" s="373" t="s">
        <v>406</v>
      </c>
      <c r="EU95" s="373" t="s">
        <v>406</v>
      </c>
      <c r="EV95" s="373" t="s">
        <v>406</v>
      </c>
      <c r="EW95" s="373" t="s">
        <v>406</v>
      </c>
      <c r="EX95" s="373" t="s">
        <v>406</v>
      </c>
      <c r="EY95" s="373" t="s">
        <v>406</v>
      </c>
      <c r="EZ95" s="373" t="s">
        <v>406</v>
      </c>
      <c r="FA95" s="373" t="s">
        <v>406</v>
      </c>
      <c r="FB95" s="373" t="s">
        <v>406</v>
      </c>
      <c r="FC95" s="373" t="s">
        <v>406</v>
      </c>
      <c r="FD95" s="373" t="s">
        <v>406</v>
      </c>
      <c r="FE95" s="373" t="s">
        <v>406</v>
      </c>
      <c r="FF95" s="373" t="s">
        <v>406</v>
      </c>
      <c r="FG95" s="373" t="s">
        <v>406</v>
      </c>
      <c r="FH95" s="373" t="s">
        <v>406</v>
      </c>
      <c r="FI95" s="373" t="s">
        <v>406</v>
      </c>
      <c r="FJ95" s="373" t="s">
        <v>406</v>
      </c>
      <c r="FK95" s="373" t="s">
        <v>406</v>
      </c>
      <c r="FL95" s="373" t="s">
        <v>406</v>
      </c>
      <c r="FM95" s="373" t="s">
        <v>406</v>
      </c>
      <c r="FN95" s="373" t="s">
        <v>406</v>
      </c>
      <c r="FO95" s="373" t="s">
        <v>406</v>
      </c>
      <c r="FP95" s="373" t="s">
        <v>406</v>
      </c>
      <c r="FQ95" s="373" t="s">
        <v>406</v>
      </c>
      <c r="FR95" s="373" t="s">
        <v>406</v>
      </c>
      <c r="FS95" s="373" t="s">
        <v>406</v>
      </c>
      <c r="FT95" s="373" t="s">
        <v>406</v>
      </c>
      <c r="FU95" s="373" t="s">
        <v>406</v>
      </c>
      <c r="FV95" s="373" t="s">
        <v>406</v>
      </c>
      <c r="FW95" s="373" t="s">
        <v>406</v>
      </c>
      <c r="FX95" s="373" t="s">
        <v>406</v>
      </c>
      <c r="FY95" s="373" t="s">
        <v>406</v>
      </c>
      <c r="FZ95" s="373" t="s">
        <v>406</v>
      </c>
      <c r="GA95" s="373" t="s">
        <v>406</v>
      </c>
      <c r="GB95" s="373" t="s">
        <v>406</v>
      </c>
      <c r="GC95" s="373" t="s">
        <v>406</v>
      </c>
      <c r="GD95" s="373" t="s">
        <v>406</v>
      </c>
      <c r="GE95" s="373" t="s">
        <v>406</v>
      </c>
      <c r="GF95" s="373" t="s">
        <v>406</v>
      </c>
      <c r="GG95" s="373" t="s">
        <v>406</v>
      </c>
      <c r="GH95" s="373" t="s">
        <v>406</v>
      </c>
      <c r="GI95" s="373" t="s">
        <v>406</v>
      </c>
      <c r="GJ95" s="373" t="s">
        <v>406</v>
      </c>
      <c r="GK95" s="373" t="s">
        <v>406</v>
      </c>
      <c r="GL95" s="373" t="s">
        <v>406</v>
      </c>
      <c r="GM95" s="373" t="s">
        <v>406</v>
      </c>
      <c r="GN95" s="373" t="s">
        <v>406</v>
      </c>
      <c r="GO95" s="373" t="s">
        <v>406</v>
      </c>
      <c r="GP95" s="373" t="s">
        <v>406</v>
      </c>
      <c r="GQ95" s="373" t="s">
        <v>406</v>
      </c>
      <c r="GR95" s="373" t="s">
        <v>406</v>
      </c>
      <c r="GS95" s="373" t="s">
        <v>406</v>
      </c>
      <c r="GT95" s="373" t="s">
        <v>406</v>
      </c>
      <c r="GU95" s="373" t="s">
        <v>406</v>
      </c>
      <c r="GV95" s="373" t="s">
        <v>406</v>
      </c>
      <c r="GW95" s="373" t="s">
        <v>406</v>
      </c>
      <c r="GX95" s="373" t="s">
        <v>406</v>
      </c>
      <c r="GY95" s="373" t="s">
        <v>406</v>
      </c>
      <c r="GZ95" s="373" t="s">
        <v>406</v>
      </c>
      <c r="HA95" s="373" t="s">
        <v>406</v>
      </c>
      <c r="HB95" s="373" t="s">
        <v>406</v>
      </c>
      <c r="HC95" s="373" t="s">
        <v>406</v>
      </c>
      <c r="HD95" s="373" t="s">
        <v>406</v>
      </c>
      <c r="HE95" s="373" t="s">
        <v>406</v>
      </c>
      <c r="HF95" s="373" t="s">
        <v>406</v>
      </c>
      <c r="HG95" s="373" t="s">
        <v>406</v>
      </c>
      <c r="HH95" s="373" t="s">
        <v>406</v>
      </c>
      <c r="HI95" s="373" t="s">
        <v>406</v>
      </c>
      <c r="HJ95" s="373" t="s">
        <v>406</v>
      </c>
      <c r="HK95" s="373" t="s">
        <v>406</v>
      </c>
      <c r="HL95" s="373" t="s">
        <v>406</v>
      </c>
      <c r="HM95" s="373" t="s">
        <v>406</v>
      </c>
      <c r="HN95" s="373" t="s">
        <v>406</v>
      </c>
      <c r="HO95" s="373" t="s">
        <v>406</v>
      </c>
      <c r="HP95" s="373" t="s">
        <v>406</v>
      </c>
      <c r="HQ95" s="373" t="s">
        <v>406</v>
      </c>
      <c r="HR95" s="373" t="s">
        <v>406</v>
      </c>
      <c r="HS95" s="373" t="s">
        <v>406</v>
      </c>
      <c r="HT95" s="373" t="s">
        <v>406</v>
      </c>
      <c r="HU95" s="373" t="s">
        <v>406</v>
      </c>
      <c r="HV95" s="373" t="s">
        <v>406</v>
      </c>
      <c r="HW95" s="373" t="s">
        <v>406</v>
      </c>
      <c r="HX95" s="373" t="s">
        <v>406</v>
      </c>
      <c r="HY95" s="373" t="s">
        <v>406</v>
      </c>
      <c r="HZ95" s="373" t="s">
        <v>406</v>
      </c>
      <c r="IA95" s="373" t="s">
        <v>406</v>
      </c>
      <c r="IB95" s="373" t="s">
        <v>406</v>
      </c>
      <c r="IC95" s="373" t="s">
        <v>406</v>
      </c>
      <c r="ID95" s="373" t="s">
        <v>406</v>
      </c>
      <c r="IE95" s="373" t="s">
        <v>406</v>
      </c>
      <c r="IF95" s="373" t="s">
        <v>406</v>
      </c>
      <c r="IG95" s="373" t="s">
        <v>406</v>
      </c>
      <c r="IH95" s="373" t="s">
        <v>406</v>
      </c>
      <c r="II95" s="373" t="s">
        <v>406</v>
      </c>
      <c r="IJ95" s="373" t="s">
        <v>406</v>
      </c>
      <c r="IK95" s="373" t="s">
        <v>406</v>
      </c>
      <c r="IL95" s="373" t="s">
        <v>406</v>
      </c>
      <c r="IM95" s="373" t="s">
        <v>406</v>
      </c>
      <c r="IN95" s="373" t="s">
        <v>406</v>
      </c>
      <c r="IO95" s="373" t="s">
        <v>406</v>
      </c>
      <c r="IP95" s="373" t="s">
        <v>406</v>
      </c>
      <c r="IQ95" s="373" t="s">
        <v>406</v>
      </c>
      <c r="IR95" s="373" t="s">
        <v>406</v>
      </c>
      <c r="IS95" s="373" t="s">
        <v>406</v>
      </c>
      <c r="IT95" s="373" t="s">
        <v>406</v>
      </c>
      <c r="IU95" s="373" t="s">
        <v>406</v>
      </c>
      <c r="IV95" s="373" t="s">
        <v>406</v>
      </c>
      <c r="IW95" s="373" t="s">
        <v>406</v>
      </c>
      <c r="IX95" s="373" t="s">
        <v>406</v>
      </c>
      <c r="IY95" s="373" t="s">
        <v>406</v>
      </c>
      <c r="IZ95" s="373" t="s">
        <v>406</v>
      </c>
      <c r="JA95" s="373" t="s">
        <v>406</v>
      </c>
      <c r="JB95" s="373" t="s">
        <v>406</v>
      </c>
      <c r="JC95" s="373" t="s">
        <v>406</v>
      </c>
      <c r="JD95" s="373" t="s">
        <v>406</v>
      </c>
      <c r="JE95" s="373" t="s">
        <v>406</v>
      </c>
      <c r="JF95" s="373" t="s">
        <v>406</v>
      </c>
      <c r="JG95" s="373" t="s">
        <v>406</v>
      </c>
      <c r="JH95" s="373" t="s">
        <v>406</v>
      </c>
      <c r="JI95" s="373" t="s">
        <v>406</v>
      </c>
      <c r="JJ95" s="373" t="s">
        <v>406</v>
      </c>
      <c r="JK95" s="373" t="s">
        <v>406</v>
      </c>
      <c r="JL95" s="373" t="s">
        <v>406</v>
      </c>
      <c r="JM95" s="373" t="s">
        <v>406</v>
      </c>
      <c r="JN95" s="373" t="s">
        <v>406</v>
      </c>
      <c r="JO95" s="373" t="s">
        <v>406</v>
      </c>
      <c r="JP95" s="373" t="s">
        <v>406</v>
      </c>
      <c r="JQ95" s="373" t="s">
        <v>406</v>
      </c>
      <c r="JR95" s="373" t="s">
        <v>406</v>
      </c>
      <c r="JS95" s="373" t="s">
        <v>406</v>
      </c>
      <c r="JT95" s="373" t="s">
        <v>406</v>
      </c>
      <c r="JU95" s="373" t="s">
        <v>406</v>
      </c>
      <c r="JV95" s="373" t="s">
        <v>406</v>
      </c>
      <c r="JW95" s="373" t="s">
        <v>406</v>
      </c>
      <c r="JX95" s="373" t="s">
        <v>406</v>
      </c>
      <c r="JY95" s="373" t="s">
        <v>406</v>
      </c>
      <c r="JZ95" s="373" t="s">
        <v>406</v>
      </c>
      <c r="KA95" s="373" t="s">
        <v>406</v>
      </c>
      <c r="KB95" s="373" t="s">
        <v>406</v>
      </c>
      <c r="KC95" s="373" t="s">
        <v>406</v>
      </c>
      <c r="KD95" s="373" t="s">
        <v>406</v>
      </c>
      <c r="KE95" s="373" t="s">
        <v>406</v>
      </c>
      <c r="KF95" s="373" t="s">
        <v>406</v>
      </c>
      <c r="KG95" s="373" t="s">
        <v>406</v>
      </c>
      <c r="KH95" s="373" t="s">
        <v>406</v>
      </c>
      <c r="KI95" s="373" t="s">
        <v>406</v>
      </c>
      <c r="KJ95" s="373" t="s">
        <v>406</v>
      </c>
      <c r="KK95" s="373" t="s">
        <v>406</v>
      </c>
      <c r="KL95" s="373" t="s">
        <v>406</v>
      </c>
      <c r="KM95" s="373" t="s">
        <v>406</v>
      </c>
      <c r="KN95" s="373" t="s">
        <v>406</v>
      </c>
      <c r="KO95" s="373" t="s">
        <v>406</v>
      </c>
      <c r="KP95" s="373" t="s">
        <v>406</v>
      </c>
      <c r="KQ95" s="373" t="s">
        <v>406</v>
      </c>
      <c r="KR95" s="373" t="s">
        <v>406</v>
      </c>
      <c r="KS95" s="373" t="s">
        <v>406</v>
      </c>
      <c r="KT95" s="373" t="s">
        <v>406</v>
      </c>
      <c r="KU95" s="373" t="s">
        <v>406</v>
      </c>
      <c r="KV95" s="373" t="s">
        <v>406</v>
      </c>
      <c r="KW95" s="373" t="s">
        <v>406</v>
      </c>
      <c r="KX95" s="373" t="s">
        <v>406</v>
      </c>
      <c r="KY95" s="373" t="s">
        <v>406</v>
      </c>
      <c r="KZ95" s="373" t="s">
        <v>406</v>
      </c>
      <c r="LA95" s="373" t="s">
        <v>406</v>
      </c>
      <c r="LB95" s="373" t="s">
        <v>406</v>
      </c>
      <c r="LC95" s="373" t="s">
        <v>406</v>
      </c>
      <c r="LD95" s="373" t="s">
        <v>406</v>
      </c>
      <c r="LE95" s="373" t="s">
        <v>406</v>
      </c>
      <c r="LF95" s="373" t="s">
        <v>406</v>
      </c>
      <c r="LG95" s="373" t="s">
        <v>406</v>
      </c>
      <c r="LH95" s="373" t="s">
        <v>406</v>
      </c>
      <c r="LI95" s="373" t="s">
        <v>406</v>
      </c>
      <c r="LJ95" s="373" t="s">
        <v>406</v>
      </c>
      <c r="LK95" s="373" t="s">
        <v>406</v>
      </c>
      <c r="LL95" s="373" t="s">
        <v>406</v>
      </c>
      <c r="LM95" s="373" t="s">
        <v>406</v>
      </c>
      <c r="LN95" s="373" t="s">
        <v>406</v>
      </c>
      <c r="LO95" s="373" t="s">
        <v>406</v>
      </c>
      <c r="LP95" s="373" t="s">
        <v>406</v>
      </c>
      <c r="LQ95" s="373" t="s">
        <v>406</v>
      </c>
      <c r="LR95" s="373" t="s">
        <v>406</v>
      </c>
      <c r="LS95" s="373" t="s">
        <v>406</v>
      </c>
      <c r="LT95" s="373" t="s">
        <v>406</v>
      </c>
      <c r="LU95" s="373" t="s">
        <v>406</v>
      </c>
      <c r="LV95" s="373" t="s">
        <v>406</v>
      </c>
      <c r="LW95" s="373" t="s">
        <v>406</v>
      </c>
      <c r="LX95" s="373" t="s">
        <v>406</v>
      </c>
      <c r="LY95" s="373" t="s">
        <v>406</v>
      </c>
      <c r="LZ95" s="373" t="s">
        <v>406</v>
      </c>
      <c r="MA95" s="373" t="s">
        <v>406</v>
      </c>
      <c r="MB95" s="373" t="s">
        <v>406</v>
      </c>
      <c r="MC95" s="373" t="s">
        <v>406</v>
      </c>
      <c r="MD95" s="373" t="s">
        <v>406</v>
      </c>
      <c r="ME95" s="373" t="s">
        <v>406</v>
      </c>
      <c r="MF95" s="373" t="s">
        <v>406</v>
      </c>
      <c r="MG95" s="373" t="s">
        <v>406</v>
      </c>
      <c r="MH95" s="373" t="s">
        <v>406</v>
      </c>
      <c r="MI95" s="373" t="s">
        <v>406</v>
      </c>
      <c r="MJ95" s="373" t="s">
        <v>406</v>
      </c>
      <c r="MK95" s="373" t="s">
        <v>406</v>
      </c>
      <c r="ML95" s="373" t="s">
        <v>406</v>
      </c>
      <c r="MM95" s="373" t="s">
        <v>406</v>
      </c>
      <c r="MN95" s="373" t="s">
        <v>406</v>
      </c>
      <c r="MO95" s="373" t="s">
        <v>406</v>
      </c>
      <c r="MP95" s="373" t="s">
        <v>406</v>
      </c>
      <c r="MQ95" s="373" t="s">
        <v>406</v>
      </c>
      <c r="MR95" s="373" t="s">
        <v>406</v>
      </c>
      <c r="MS95" s="373" t="s">
        <v>406</v>
      </c>
      <c r="MT95" s="373" t="s">
        <v>406</v>
      </c>
      <c r="MU95" s="373" t="s">
        <v>406</v>
      </c>
      <c r="MV95" s="373" t="s">
        <v>406</v>
      </c>
      <c r="MW95" s="373" t="s">
        <v>406</v>
      </c>
      <c r="MX95" s="373" t="s">
        <v>406</v>
      </c>
      <c r="MY95" s="373" t="s">
        <v>406</v>
      </c>
      <c r="MZ95" s="373" t="s">
        <v>406</v>
      </c>
      <c r="NA95" s="373" t="s">
        <v>406</v>
      </c>
      <c r="NB95" s="373" t="s">
        <v>406</v>
      </c>
      <c r="NC95" s="373" t="s">
        <v>406</v>
      </c>
      <c r="ND95" s="373" t="s">
        <v>406</v>
      </c>
      <c r="NE95" s="373" t="s">
        <v>406</v>
      </c>
      <c r="NF95" s="373" t="s">
        <v>406</v>
      </c>
      <c r="NG95" s="373" t="s">
        <v>406</v>
      </c>
      <c r="NH95" s="373" t="s">
        <v>406</v>
      </c>
      <c r="NI95" s="373" t="s">
        <v>406</v>
      </c>
      <c r="NJ95" s="373" t="s">
        <v>406</v>
      </c>
      <c r="NK95" s="373" t="s">
        <v>406</v>
      </c>
      <c r="NL95" s="373" t="s">
        <v>406</v>
      </c>
      <c r="NM95" s="373" t="s">
        <v>406</v>
      </c>
      <c r="NN95" s="373" t="s">
        <v>406</v>
      </c>
      <c r="NO95" s="373" t="s">
        <v>406</v>
      </c>
      <c r="NP95" s="373" t="s">
        <v>406</v>
      </c>
      <c r="NQ95" s="373" t="s">
        <v>406</v>
      </c>
      <c r="NR95" s="373" t="s">
        <v>406</v>
      </c>
      <c r="NS95" s="373" t="s">
        <v>406</v>
      </c>
      <c r="NT95" s="373" t="s">
        <v>406</v>
      </c>
      <c r="NU95" s="373" t="s">
        <v>406</v>
      </c>
      <c r="NV95" s="373" t="s">
        <v>406</v>
      </c>
      <c r="NW95" s="373" t="s">
        <v>406</v>
      </c>
      <c r="NX95" s="373" t="s">
        <v>406</v>
      </c>
      <c r="NY95" s="373" t="s">
        <v>406</v>
      </c>
      <c r="NZ95" s="373" t="s">
        <v>406</v>
      </c>
      <c r="OA95" s="373" t="s">
        <v>406</v>
      </c>
      <c r="OB95" s="373" t="s">
        <v>406</v>
      </c>
      <c r="OC95" s="373" t="s">
        <v>406</v>
      </c>
      <c r="OD95" s="373" t="s">
        <v>406</v>
      </c>
      <c r="OE95" s="373" t="s">
        <v>406</v>
      </c>
      <c r="OF95" s="373" t="s">
        <v>406</v>
      </c>
      <c r="OG95" s="373" t="s">
        <v>406</v>
      </c>
      <c r="OH95" s="373" t="s">
        <v>406</v>
      </c>
      <c r="OI95" s="373" t="s">
        <v>406</v>
      </c>
      <c r="OJ95" s="373" t="s">
        <v>406</v>
      </c>
      <c r="OK95" s="373" t="s">
        <v>406</v>
      </c>
      <c r="OL95" s="373" t="s">
        <v>406</v>
      </c>
      <c r="OM95" s="373" t="s">
        <v>406</v>
      </c>
      <c r="ON95" s="373" t="s">
        <v>406</v>
      </c>
      <c r="OO95" s="373" t="s">
        <v>406</v>
      </c>
      <c r="OP95" s="373" t="s">
        <v>406</v>
      </c>
      <c r="OQ95" s="373" t="s">
        <v>406</v>
      </c>
      <c r="OR95" s="373" t="s">
        <v>406</v>
      </c>
      <c r="OS95" s="373" t="s">
        <v>406</v>
      </c>
      <c r="OT95" s="373" t="s">
        <v>406</v>
      </c>
      <c r="OU95" s="373" t="s">
        <v>406</v>
      </c>
      <c r="OV95" s="373" t="s">
        <v>406</v>
      </c>
      <c r="OW95" s="373" t="s">
        <v>406</v>
      </c>
      <c r="OX95" s="373" t="s">
        <v>406</v>
      </c>
      <c r="OY95" s="373" t="s">
        <v>406</v>
      </c>
      <c r="OZ95" s="373" t="s">
        <v>406</v>
      </c>
      <c r="PA95" s="373" t="s">
        <v>406</v>
      </c>
      <c r="PB95" s="373" t="s">
        <v>406</v>
      </c>
      <c r="PC95" s="373" t="s">
        <v>406</v>
      </c>
      <c r="PD95" s="373" t="s">
        <v>406</v>
      </c>
      <c r="PE95" s="373" t="s">
        <v>406</v>
      </c>
      <c r="PF95" s="373" t="s">
        <v>406</v>
      </c>
      <c r="PG95" s="373" t="s">
        <v>406</v>
      </c>
      <c r="PH95" s="373" t="s">
        <v>406</v>
      </c>
      <c r="PI95" s="373" t="s">
        <v>406</v>
      </c>
      <c r="PJ95" s="373" t="s">
        <v>406</v>
      </c>
      <c r="PK95" s="373" t="s">
        <v>406</v>
      </c>
      <c r="PL95" s="373" t="s">
        <v>406</v>
      </c>
      <c r="PM95" s="373" t="s">
        <v>406</v>
      </c>
      <c r="PN95" s="373" t="s">
        <v>406</v>
      </c>
      <c r="PO95" s="373" t="s">
        <v>406</v>
      </c>
      <c r="PP95" s="373" t="s">
        <v>406</v>
      </c>
      <c r="PQ95" s="373" t="s">
        <v>406</v>
      </c>
      <c r="PR95" s="373" t="s">
        <v>406</v>
      </c>
      <c r="PS95" s="373" t="s">
        <v>406</v>
      </c>
      <c r="PT95" s="373" t="s">
        <v>406</v>
      </c>
      <c r="PU95" s="373" t="s">
        <v>406</v>
      </c>
      <c r="PV95" s="373" t="s">
        <v>406</v>
      </c>
      <c r="PW95" s="373" t="s">
        <v>406</v>
      </c>
      <c r="PX95" s="373" t="s">
        <v>406</v>
      </c>
      <c r="PY95" s="373" t="s">
        <v>406</v>
      </c>
      <c r="PZ95" s="373" t="s">
        <v>406</v>
      </c>
      <c r="QA95" s="373" t="s">
        <v>406</v>
      </c>
      <c r="QB95" s="373" t="s">
        <v>406</v>
      </c>
      <c r="QC95" s="373" t="s">
        <v>406</v>
      </c>
      <c r="QD95" s="373" t="s">
        <v>406</v>
      </c>
      <c r="QE95" s="373" t="s">
        <v>406</v>
      </c>
      <c r="QF95" s="373" t="s">
        <v>406</v>
      </c>
      <c r="QG95" s="373" t="s">
        <v>406</v>
      </c>
      <c r="QH95" s="373" t="s">
        <v>406</v>
      </c>
      <c r="QI95" s="373" t="s">
        <v>406</v>
      </c>
      <c r="QJ95" s="373" t="s">
        <v>406</v>
      </c>
      <c r="QK95" s="373" t="s">
        <v>406</v>
      </c>
      <c r="QL95" s="373" t="s">
        <v>406</v>
      </c>
      <c r="QM95" s="373" t="s">
        <v>406</v>
      </c>
      <c r="QN95" s="373" t="s">
        <v>406</v>
      </c>
      <c r="QO95" s="373" t="s">
        <v>406</v>
      </c>
      <c r="QP95" s="373" t="s">
        <v>406</v>
      </c>
      <c r="QQ95" s="373" t="s">
        <v>406</v>
      </c>
      <c r="QR95" s="373" t="s">
        <v>406</v>
      </c>
      <c r="QS95" s="373" t="s">
        <v>406</v>
      </c>
      <c r="QT95" s="373" t="s">
        <v>406</v>
      </c>
      <c r="QU95" s="373" t="s">
        <v>406</v>
      </c>
      <c r="QV95" s="373" t="s">
        <v>406</v>
      </c>
      <c r="QW95" s="373" t="s">
        <v>406</v>
      </c>
      <c r="QX95" s="373" t="s">
        <v>406</v>
      </c>
      <c r="QY95" s="373" t="s">
        <v>406</v>
      </c>
      <c r="QZ95" s="373" t="s">
        <v>406</v>
      </c>
      <c r="RA95" s="373" t="s">
        <v>406</v>
      </c>
      <c r="RB95" s="373" t="s">
        <v>406</v>
      </c>
      <c r="RC95" s="373" t="s">
        <v>406</v>
      </c>
      <c r="RD95" s="373" t="s">
        <v>406</v>
      </c>
      <c r="RE95" s="373" t="s">
        <v>406</v>
      </c>
      <c r="RF95" s="373" t="s">
        <v>406</v>
      </c>
      <c r="RG95" s="373" t="s">
        <v>406</v>
      </c>
      <c r="RH95" s="373" t="s">
        <v>406</v>
      </c>
      <c r="RI95" s="373" t="s">
        <v>406</v>
      </c>
      <c r="RJ95" s="373" t="s">
        <v>406</v>
      </c>
      <c r="RK95" s="373" t="s">
        <v>406</v>
      </c>
      <c r="RL95" s="373" t="s">
        <v>406</v>
      </c>
      <c r="RM95" s="373" t="s">
        <v>406</v>
      </c>
      <c r="RN95" s="373" t="s">
        <v>406</v>
      </c>
      <c r="RO95" s="373" t="s">
        <v>406</v>
      </c>
      <c r="RP95" s="373" t="s">
        <v>406</v>
      </c>
      <c r="RQ95" s="373" t="s">
        <v>406</v>
      </c>
      <c r="RR95" s="373" t="s">
        <v>406</v>
      </c>
      <c r="RS95" s="373" t="s">
        <v>406</v>
      </c>
      <c r="RT95" s="373" t="s">
        <v>406</v>
      </c>
      <c r="RU95" s="373" t="s">
        <v>406</v>
      </c>
      <c r="RV95" s="373" t="s">
        <v>406</v>
      </c>
      <c r="RW95" s="373" t="s">
        <v>406</v>
      </c>
      <c r="RX95" s="373" t="s">
        <v>406</v>
      </c>
      <c r="RY95" s="373" t="s">
        <v>406</v>
      </c>
      <c r="RZ95" s="373" t="s">
        <v>406</v>
      </c>
      <c r="SA95" s="373" t="s">
        <v>406</v>
      </c>
      <c r="SB95" s="373" t="s">
        <v>406</v>
      </c>
      <c r="SC95" s="373" t="s">
        <v>406</v>
      </c>
      <c r="SD95" s="373" t="s">
        <v>406</v>
      </c>
      <c r="SE95" s="373" t="s">
        <v>406</v>
      </c>
      <c r="SF95" s="373" t="s">
        <v>406</v>
      </c>
      <c r="SG95" s="373" t="s">
        <v>406</v>
      </c>
      <c r="SH95" s="373" t="s">
        <v>406</v>
      </c>
      <c r="SI95" s="373" t="s">
        <v>406</v>
      </c>
      <c r="SJ95" s="373" t="s">
        <v>406</v>
      </c>
      <c r="SK95" s="373" t="s">
        <v>406</v>
      </c>
      <c r="SL95" s="373" t="s">
        <v>406</v>
      </c>
      <c r="SM95" s="373" t="s">
        <v>406</v>
      </c>
      <c r="SN95" s="373" t="s">
        <v>406</v>
      </c>
      <c r="SO95" s="373" t="s">
        <v>406</v>
      </c>
      <c r="SP95" s="373" t="s">
        <v>406</v>
      </c>
      <c r="SQ95" s="373" t="s">
        <v>406</v>
      </c>
      <c r="SR95" s="373" t="s">
        <v>406</v>
      </c>
      <c r="SS95" s="373" t="s">
        <v>406</v>
      </c>
      <c r="ST95" s="373" t="s">
        <v>406</v>
      </c>
      <c r="SU95" s="373" t="s">
        <v>406</v>
      </c>
      <c r="SV95" s="373" t="s">
        <v>406</v>
      </c>
      <c r="SW95" s="373" t="s">
        <v>406</v>
      </c>
      <c r="SX95" s="373" t="s">
        <v>406</v>
      </c>
      <c r="SY95" s="373" t="s">
        <v>406</v>
      </c>
      <c r="SZ95" s="373" t="s">
        <v>406</v>
      </c>
      <c r="TA95" s="373" t="s">
        <v>406</v>
      </c>
      <c r="TB95" s="373" t="s">
        <v>406</v>
      </c>
      <c r="TC95" s="373" t="s">
        <v>406</v>
      </c>
      <c r="TD95" s="373" t="s">
        <v>406</v>
      </c>
      <c r="TE95" s="373" t="s">
        <v>406</v>
      </c>
      <c r="TF95" s="373" t="s">
        <v>406</v>
      </c>
      <c r="TG95" s="373" t="s">
        <v>406</v>
      </c>
      <c r="TH95" s="373" t="s">
        <v>406</v>
      </c>
      <c r="TI95" s="373" t="s">
        <v>406</v>
      </c>
      <c r="TJ95" s="373" t="s">
        <v>406</v>
      </c>
      <c r="TK95" s="373" t="s">
        <v>406</v>
      </c>
      <c r="TL95" s="373" t="s">
        <v>406</v>
      </c>
      <c r="TM95" s="373" t="s">
        <v>406</v>
      </c>
      <c r="TN95" s="373" t="s">
        <v>406</v>
      </c>
      <c r="TO95" s="373" t="s">
        <v>406</v>
      </c>
      <c r="TP95" s="373" t="s">
        <v>406</v>
      </c>
      <c r="TQ95" s="373" t="s">
        <v>406</v>
      </c>
      <c r="TR95" s="373" t="s">
        <v>406</v>
      </c>
      <c r="TS95" s="373" t="s">
        <v>406</v>
      </c>
      <c r="TT95" s="373" t="s">
        <v>406</v>
      </c>
      <c r="TU95" s="373" t="s">
        <v>406</v>
      </c>
      <c r="TV95" s="373" t="s">
        <v>406</v>
      </c>
      <c r="TW95" s="373" t="s">
        <v>406</v>
      </c>
      <c r="TX95" s="373" t="s">
        <v>406</v>
      </c>
      <c r="TY95" s="373" t="s">
        <v>406</v>
      </c>
      <c r="TZ95" s="373" t="s">
        <v>406</v>
      </c>
      <c r="UA95" s="373" t="s">
        <v>406</v>
      </c>
      <c r="UB95" s="373" t="s">
        <v>406</v>
      </c>
      <c r="UC95" s="373" t="s">
        <v>406</v>
      </c>
      <c r="UD95" s="373" t="s">
        <v>406</v>
      </c>
      <c r="UE95" s="373" t="s">
        <v>406</v>
      </c>
      <c r="UF95" s="373" t="s">
        <v>406</v>
      </c>
      <c r="UG95" s="373" t="s">
        <v>406</v>
      </c>
      <c r="UH95" s="373" t="s">
        <v>406</v>
      </c>
      <c r="UI95" s="373" t="s">
        <v>406</v>
      </c>
      <c r="UJ95" s="373" t="s">
        <v>406</v>
      </c>
      <c r="UK95" s="373" t="s">
        <v>406</v>
      </c>
      <c r="UL95" s="373" t="s">
        <v>406</v>
      </c>
      <c r="UM95" s="373" t="s">
        <v>406</v>
      </c>
      <c r="UN95" s="373" t="s">
        <v>406</v>
      </c>
      <c r="UO95" s="373" t="s">
        <v>406</v>
      </c>
      <c r="UP95" s="373" t="s">
        <v>406</v>
      </c>
      <c r="UQ95" s="373" t="s">
        <v>406</v>
      </c>
      <c r="UR95" s="373" t="s">
        <v>406</v>
      </c>
      <c r="US95" s="373" t="s">
        <v>406</v>
      </c>
      <c r="UT95" s="373" t="s">
        <v>406</v>
      </c>
      <c r="UU95" s="373" t="s">
        <v>406</v>
      </c>
      <c r="UV95" s="373" t="s">
        <v>406</v>
      </c>
      <c r="UW95" s="373" t="s">
        <v>406</v>
      </c>
      <c r="UX95" s="373" t="s">
        <v>406</v>
      </c>
      <c r="UY95" s="373" t="s">
        <v>406</v>
      </c>
      <c r="UZ95" s="373" t="s">
        <v>406</v>
      </c>
      <c r="VA95" s="373" t="s">
        <v>406</v>
      </c>
      <c r="VB95" s="373" t="s">
        <v>406</v>
      </c>
      <c r="VC95" s="373" t="s">
        <v>406</v>
      </c>
      <c r="VD95" s="373" t="s">
        <v>406</v>
      </c>
      <c r="VE95" s="373" t="s">
        <v>406</v>
      </c>
      <c r="VF95" s="373" t="s">
        <v>406</v>
      </c>
      <c r="VG95" s="373" t="s">
        <v>406</v>
      </c>
      <c r="VH95" s="373" t="s">
        <v>406</v>
      </c>
      <c r="VI95" s="373" t="s">
        <v>406</v>
      </c>
      <c r="VJ95" s="373" t="s">
        <v>406</v>
      </c>
      <c r="VK95" s="373" t="s">
        <v>406</v>
      </c>
      <c r="VL95" s="373" t="s">
        <v>406</v>
      </c>
      <c r="VM95" s="373" t="s">
        <v>406</v>
      </c>
      <c r="VN95" s="373" t="s">
        <v>406</v>
      </c>
      <c r="VO95" s="373" t="s">
        <v>406</v>
      </c>
      <c r="VP95" s="373" t="s">
        <v>406</v>
      </c>
      <c r="VQ95" s="373" t="s">
        <v>406</v>
      </c>
      <c r="VR95" s="373" t="s">
        <v>406</v>
      </c>
      <c r="VS95" s="373" t="s">
        <v>406</v>
      </c>
      <c r="VT95" s="373" t="s">
        <v>406</v>
      </c>
      <c r="VU95" s="373" t="s">
        <v>406</v>
      </c>
      <c r="VV95" s="373" t="s">
        <v>406</v>
      </c>
      <c r="VW95" s="373" t="s">
        <v>406</v>
      </c>
      <c r="VX95" s="373" t="s">
        <v>406</v>
      </c>
      <c r="VY95" s="373" t="s">
        <v>406</v>
      </c>
      <c r="VZ95" s="373" t="s">
        <v>406</v>
      </c>
      <c r="WA95" s="373" t="s">
        <v>406</v>
      </c>
      <c r="WB95" s="373" t="s">
        <v>406</v>
      </c>
      <c r="WC95" s="373" t="s">
        <v>406</v>
      </c>
      <c r="WD95" s="373" t="s">
        <v>406</v>
      </c>
      <c r="WE95" s="373" t="s">
        <v>406</v>
      </c>
      <c r="WF95" s="373" t="s">
        <v>406</v>
      </c>
      <c r="WG95" s="373" t="s">
        <v>406</v>
      </c>
      <c r="WH95" s="373" t="s">
        <v>406</v>
      </c>
      <c r="WI95" s="373" t="s">
        <v>406</v>
      </c>
      <c r="WJ95" s="373" t="s">
        <v>406</v>
      </c>
      <c r="WK95" s="373" t="s">
        <v>406</v>
      </c>
      <c r="WL95" s="373" t="s">
        <v>406</v>
      </c>
      <c r="WM95" s="373" t="s">
        <v>406</v>
      </c>
      <c r="WN95" s="373" t="s">
        <v>406</v>
      </c>
      <c r="WO95" s="373" t="s">
        <v>406</v>
      </c>
      <c r="WP95" s="373" t="s">
        <v>406</v>
      </c>
      <c r="WQ95" s="373" t="s">
        <v>406</v>
      </c>
      <c r="WR95" s="373" t="s">
        <v>406</v>
      </c>
      <c r="WS95" s="373" t="s">
        <v>406</v>
      </c>
      <c r="WT95" s="373" t="s">
        <v>406</v>
      </c>
      <c r="WU95" s="373" t="s">
        <v>406</v>
      </c>
      <c r="WV95" s="373" t="s">
        <v>406</v>
      </c>
      <c r="WW95" s="373" t="s">
        <v>406</v>
      </c>
      <c r="WX95" s="373" t="s">
        <v>406</v>
      </c>
      <c r="WY95" s="373" t="s">
        <v>406</v>
      </c>
      <c r="WZ95" s="373" t="s">
        <v>406</v>
      </c>
      <c r="XA95" s="373" t="s">
        <v>406</v>
      </c>
      <c r="XB95" s="373" t="s">
        <v>406</v>
      </c>
      <c r="XC95" s="373" t="s">
        <v>406</v>
      </c>
      <c r="XD95" s="373" t="s">
        <v>406</v>
      </c>
      <c r="XE95" s="373" t="s">
        <v>406</v>
      </c>
      <c r="XF95" s="373" t="s">
        <v>406</v>
      </c>
      <c r="XG95" s="373" t="s">
        <v>406</v>
      </c>
      <c r="XH95" s="373" t="s">
        <v>406</v>
      </c>
      <c r="XI95" s="373" t="s">
        <v>406</v>
      </c>
      <c r="XJ95" s="373" t="s">
        <v>406</v>
      </c>
      <c r="XK95" s="373" t="s">
        <v>406</v>
      </c>
      <c r="XL95" s="373" t="s">
        <v>406</v>
      </c>
      <c r="XM95" s="373" t="s">
        <v>406</v>
      </c>
      <c r="XN95" s="373" t="s">
        <v>406</v>
      </c>
      <c r="XO95" s="373" t="s">
        <v>406</v>
      </c>
      <c r="XP95" s="373" t="s">
        <v>406</v>
      </c>
      <c r="XQ95" s="373" t="s">
        <v>406</v>
      </c>
      <c r="XR95" s="373" t="s">
        <v>406</v>
      </c>
      <c r="XS95" s="373" t="s">
        <v>406</v>
      </c>
      <c r="XT95" s="373" t="s">
        <v>406</v>
      </c>
      <c r="XU95" s="373" t="s">
        <v>406</v>
      </c>
      <c r="XV95" s="373" t="s">
        <v>406</v>
      </c>
      <c r="XW95" s="373" t="s">
        <v>406</v>
      </c>
      <c r="XX95" s="373" t="s">
        <v>406</v>
      </c>
      <c r="XY95" s="373" t="s">
        <v>406</v>
      </c>
      <c r="XZ95" s="373" t="s">
        <v>406</v>
      </c>
      <c r="YA95" s="373" t="s">
        <v>406</v>
      </c>
      <c r="YB95" s="373" t="s">
        <v>406</v>
      </c>
      <c r="YC95" s="373" t="s">
        <v>406</v>
      </c>
      <c r="YD95" s="373" t="s">
        <v>406</v>
      </c>
      <c r="YE95" s="373" t="s">
        <v>406</v>
      </c>
      <c r="YF95" s="373" t="s">
        <v>406</v>
      </c>
      <c r="YG95" s="373" t="s">
        <v>406</v>
      </c>
      <c r="YH95" s="373" t="s">
        <v>406</v>
      </c>
      <c r="YI95" s="373" t="s">
        <v>406</v>
      </c>
      <c r="YJ95" s="373" t="s">
        <v>406</v>
      </c>
      <c r="YK95" s="373" t="s">
        <v>406</v>
      </c>
      <c r="YL95" s="373" t="s">
        <v>406</v>
      </c>
      <c r="YM95" s="373" t="s">
        <v>406</v>
      </c>
      <c r="YN95" s="373" t="s">
        <v>406</v>
      </c>
      <c r="YO95" s="373" t="s">
        <v>406</v>
      </c>
      <c r="YP95" s="373" t="s">
        <v>406</v>
      </c>
      <c r="YQ95" s="373" t="s">
        <v>406</v>
      </c>
      <c r="YR95" s="373" t="s">
        <v>406</v>
      </c>
      <c r="YS95" s="373" t="s">
        <v>406</v>
      </c>
      <c r="YT95" s="373" t="s">
        <v>406</v>
      </c>
      <c r="YU95" s="373" t="s">
        <v>406</v>
      </c>
      <c r="YV95" s="373" t="s">
        <v>406</v>
      </c>
      <c r="YW95" s="373" t="s">
        <v>406</v>
      </c>
      <c r="YX95" s="373" t="s">
        <v>406</v>
      </c>
      <c r="YY95" s="373" t="s">
        <v>406</v>
      </c>
      <c r="YZ95" s="373" t="s">
        <v>406</v>
      </c>
      <c r="ZA95" s="373" t="s">
        <v>406</v>
      </c>
      <c r="ZB95" s="373" t="s">
        <v>406</v>
      </c>
      <c r="ZC95" s="373" t="s">
        <v>406</v>
      </c>
      <c r="ZD95" s="373" t="s">
        <v>406</v>
      </c>
      <c r="ZE95" s="373" t="s">
        <v>406</v>
      </c>
      <c r="ZF95" s="373" t="s">
        <v>406</v>
      </c>
      <c r="ZG95" s="373" t="s">
        <v>406</v>
      </c>
      <c r="ZH95" s="373" t="s">
        <v>406</v>
      </c>
      <c r="ZI95" s="373" t="s">
        <v>406</v>
      </c>
      <c r="ZJ95" s="373" t="s">
        <v>406</v>
      </c>
      <c r="ZK95" s="373" t="s">
        <v>406</v>
      </c>
      <c r="ZL95" s="373" t="s">
        <v>406</v>
      </c>
      <c r="ZM95" s="373" t="s">
        <v>406</v>
      </c>
      <c r="ZN95" s="373" t="s">
        <v>406</v>
      </c>
      <c r="ZO95" s="373" t="s">
        <v>406</v>
      </c>
      <c r="ZP95" s="373" t="s">
        <v>406</v>
      </c>
      <c r="ZQ95" s="373" t="s">
        <v>406</v>
      </c>
      <c r="ZR95" s="373" t="s">
        <v>406</v>
      </c>
      <c r="ZS95" s="373" t="s">
        <v>406</v>
      </c>
      <c r="ZT95" s="373" t="s">
        <v>406</v>
      </c>
      <c r="ZU95" s="373" t="s">
        <v>406</v>
      </c>
      <c r="ZV95" s="373" t="s">
        <v>406</v>
      </c>
      <c r="ZW95" s="373" t="s">
        <v>406</v>
      </c>
      <c r="ZX95" s="373" t="s">
        <v>406</v>
      </c>
      <c r="ZY95" s="373" t="s">
        <v>406</v>
      </c>
      <c r="ZZ95" s="373" t="s">
        <v>406</v>
      </c>
      <c r="AAA95" s="373" t="s">
        <v>406</v>
      </c>
      <c r="AAB95" s="373" t="s">
        <v>406</v>
      </c>
      <c r="AAC95" s="373" t="s">
        <v>406</v>
      </c>
      <c r="AAD95" s="373" t="s">
        <v>406</v>
      </c>
      <c r="AAE95" s="373" t="s">
        <v>406</v>
      </c>
      <c r="AAF95" s="373" t="s">
        <v>406</v>
      </c>
      <c r="AAG95" s="373" t="s">
        <v>406</v>
      </c>
      <c r="AAH95" s="373" t="s">
        <v>406</v>
      </c>
      <c r="AAI95" s="373" t="s">
        <v>406</v>
      </c>
      <c r="AAJ95" s="373" t="s">
        <v>406</v>
      </c>
      <c r="AAK95" s="373" t="s">
        <v>406</v>
      </c>
      <c r="AAL95" s="373" t="s">
        <v>406</v>
      </c>
      <c r="AAM95" s="373" t="s">
        <v>406</v>
      </c>
      <c r="AAN95" s="373" t="s">
        <v>406</v>
      </c>
      <c r="AAO95" s="373" t="s">
        <v>406</v>
      </c>
      <c r="AAP95" s="373" t="s">
        <v>406</v>
      </c>
      <c r="AAQ95" s="373" t="s">
        <v>406</v>
      </c>
      <c r="AAR95" s="373" t="s">
        <v>406</v>
      </c>
      <c r="AAS95" s="373" t="s">
        <v>406</v>
      </c>
      <c r="AAT95" s="373" t="s">
        <v>406</v>
      </c>
      <c r="AAU95" s="373" t="s">
        <v>406</v>
      </c>
      <c r="AAV95" s="373" t="s">
        <v>406</v>
      </c>
      <c r="AAW95" s="373" t="s">
        <v>406</v>
      </c>
      <c r="AAX95" s="373" t="s">
        <v>406</v>
      </c>
      <c r="AAY95" s="373" t="s">
        <v>406</v>
      </c>
      <c r="AAZ95" s="373" t="s">
        <v>406</v>
      </c>
      <c r="ABA95" s="373" t="s">
        <v>406</v>
      </c>
      <c r="ABB95" s="373" t="s">
        <v>406</v>
      </c>
      <c r="ABC95" s="373" t="s">
        <v>406</v>
      </c>
      <c r="ABD95" s="373" t="s">
        <v>406</v>
      </c>
      <c r="ABE95" s="373" t="s">
        <v>406</v>
      </c>
      <c r="ABF95" s="373" t="s">
        <v>406</v>
      </c>
      <c r="ABG95" s="373" t="s">
        <v>406</v>
      </c>
      <c r="ABH95" s="373" t="s">
        <v>406</v>
      </c>
      <c r="ABI95" s="373" t="s">
        <v>406</v>
      </c>
      <c r="ABJ95" s="373" t="s">
        <v>406</v>
      </c>
      <c r="ABK95" s="373" t="s">
        <v>406</v>
      </c>
      <c r="ABL95" s="373" t="s">
        <v>406</v>
      </c>
      <c r="ABM95" s="373" t="s">
        <v>406</v>
      </c>
      <c r="ABN95" s="373" t="s">
        <v>406</v>
      </c>
      <c r="ABO95" s="373" t="s">
        <v>406</v>
      </c>
      <c r="ABP95" s="373" t="s">
        <v>406</v>
      </c>
      <c r="ABQ95" s="373" t="s">
        <v>406</v>
      </c>
      <c r="ABR95" s="373" t="s">
        <v>406</v>
      </c>
      <c r="ABS95" s="373" t="s">
        <v>406</v>
      </c>
      <c r="ABT95" s="373" t="s">
        <v>406</v>
      </c>
      <c r="ABU95" s="373" t="s">
        <v>406</v>
      </c>
      <c r="ABV95" s="373" t="s">
        <v>406</v>
      </c>
      <c r="ABW95" s="373" t="s">
        <v>406</v>
      </c>
      <c r="ABX95" s="373" t="s">
        <v>406</v>
      </c>
      <c r="ABY95" s="373" t="s">
        <v>406</v>
      </c>
      <c r="ABZ95" s="373" t="s">
        <v>406</v>
      </c>
      <c r="ACA95" s="373" t="s">
        <v>406</v>
      </c>
      <c r="ACB95" s="373" t="s">
        <v>406</v>
      </c>
      <c r="ACC95" s="373" t="s">
        <v>406</v>
      </c>
      <c r="ACD95" s="373" t="s">
        <v>406</v>
      </c>
      <c r="ACE95" s="373" t="s">
        <v>406</v>
      </c>
      <c r="ACF95" s="373" t="s">
        <v>406</v>
      </c>
      <c r="ACG95" s="373" t="s">
        <v>406</v>
      </c>
      <c r="ACH95" s="373" t="s">
        <v>406</v>
      </c>
      <c r="ACI95" s="373" t="s">
        <v>406</v>
      </c>
      <c r="ACJ95" s="373" t="s">
        <v>406</v>
      </c>
      <c r="ACK95" s="373" t="s">
        <v>406</v>
      </c>
      <c r="ACL95" s="373" t="s">
        <v>406</v>
      </c>
      <c r="ACM95" s="373" t="s">
        <v>406</v>
      </c>
      <c r="ACN95" s="373" t="s">
        <v>406</v>
      </c>
      <c r="ACO95" s="373" t="s">
        <v>406</v>
      </c>
      <c r="ACP95" s="373" t="s">
        <v>406</v>
      </c>
      <c r="ACQ95" s="373" t="s">
        <v>406</v>
      </c>
      <c r="ACR95" s="373" t="s">
        <v>406</v>
      </c>
      <c r="ACS95" s="373" t="s">
        <v>406</v>
      </c>
      <c r="ACT95" s="373" t="s">
        <v>406</v>
      </c>
      <c r="ACU95" s="373" t="s">
        <v>406</v>
      </c>
      <c r="ACV95" s="373" t="s">
        <v>406</v>
      </c>
      <c r="ACW95" s="373" t="s">
        <v>406</v>
      </c>
      <c r="ACX95" s="373" t="s">
        <v>406</v>
      </c>
      <c r="ACY95" s="373" t="s">
        <v>406</v>
      </c>
      <c r="ACZ95" s="373" t="s">
        <v>406</v>
      </c>
      <c r="ADA95" s="373" t="s">
        <v>406</v>
      </c>
      <c r="ADB95" s="373" t="s">
        <v>406</v>
      </c>
      <c r="ADC95" s="373" t="s">
        <v>406</v>
      </c>
      <c r="ADD95" s="373" t="s">
        <v>406</v>
      </c>
      <c r="ADE95" s="373" t="s">
        <v>406</v>
      </c>
      <c r="ADF95" s="373" t="s">
        <v>406</v>
      </c>
      <c r="ADG95" s="373" t="s">
        <v>406</v>
      </c>
      <c r="ADH95" s="373" t="s">
        <v>406</v>
      </c>
      <c r="ADI95" s="373" t="s">
        <v>406</v>
      </c>
      <c r="ADJ95" s="373" t="s">
        <v>406</v>
      </c>
      <c r="ADK95" s="373" t="s">
        <v>406</v>
      </c>
      <c r="ADL95" s="373" t="s">
        <v>406</v>
      </c>
      <c r="ADM95" s="373" t="s">
        <v>406</v>
      </c>
      <c r="ADN95" s="373" t="s">
        <v>406</v>
      </c>
      <c r="ADO95" s="373" t="s">
        <v>406</v>
      </c>
      <c r="ADP95" s="373" t="s">
        <v>406</v>
      </c>
      <c r="ADQ95" s="373" t="s">
        <v>406</v>
      </c>
      <c r="ADR95" s="373" t="s">
        <v>406</v>
      </c>
      <c r="ADS95" s="373" t="s">
        <v>406</v>
      </c>
      <c r="ADT95" s="373" t="s">
        <v>406</v>
      </c>
      <c r="ADU95" s="373" t="s">
        <v>406</v>
      </c>
      <c r="ADV95" s="373" t="s">
        <v>406</v>
      </c>
      <c r="ADW95" s="373" t="s">
        <v>406</v>
      </c>
      <c r="ADX95" s="373" t="s">
        <v>406</v>
      </c>
      <c r="ADY95" s="373" t="s">
        <v>406</v>
      </c>
      <c r="ADZ95" s="373" t="s">
        <v>406</v>
      </c>
      <c r="AEA95" s="373" t="s">
        <v>406</v>
      </c>
      <c r="AEB95" s="373" t="s">
        <v>406</v>
      </c>
      <c r="AEC95" s="373" t="s">
        <v>406</v>
      </c>
      <c r="AED95" s="373" t="s">
        <v>406</v>
      </c>
      <c r="AEE95" s="373" t="s">
        <v>406</v>
      </c>
      <c r="AEF95" s="373" t="s">
        <v>406</v>
      </c>
      <c r="AEG95" s="373" t="s">
        <v>406</v>
      </c>
      <c r="AEH95" s="373" t="s">
        <v>406</v>
      </c>
      <c r="AEI95" s="373" t="s">
        <v>406</v>
      </c>
      <c r="AEJ95" s="373" t="s">
        <v>406</v>
      </c>
      <c r="AEK95" s="373" t="s">
        <v>406</v>
      </c>
      <c r="AEL95" s="373" t="s">
        <v>406</v>
      </c>
      <c r="AEM95" s="373" t="s">
        <v>406</v>
      </c>
      <c r="AEN95" s="373" t="s">
        <v>406</v>
      </c>
      <c r="AEO95" s="373" t="s">
        <v>406</v>
      </c>
      <c r="AEP95" s="373" t="s">
        <v>406</v>
      </c>
      <c r="AEQ95" s="373" t="s">
        <v>406</v>
      </c>
      <c r="AER95" s="373" t="s">
        <v>406</v>
      </c>
      <c r="AES95" s="373" t="s">
        <v>406</v>
      </c>
      <c r="AET95" s="373" t="s">
        <v>406</v>
      </c>
      <c r="AEU95" s="373" t="s">
        <v>406</v>
      </c>
      <c r="AEV95" s="373" t="s">
        <v>406</v>
      </c>
      <c r="AEW95" s="373" t="s">
        <v>406</v>
      </c>
      <c r="AEX95" s="373" t="s">
        <v>406</v>
      </c>
      <c r="AEY95" s="373" t="s">
        <v>406</v>
      </c>
      <c r="AEZ95" s="373" t="s">
        <v>406</v>
      </c>
      <c r="AFA95" s="373" t="s">
        <v>406</v>
      </c>
      <c r="AFB95" s="373" t="s">
        <v>406</v>
      </c>
      <c r="AFC95" s="373" t="s">
        <v>406</v>
      </c>
      <c r="AFD95" s="373" t="s">
        <v>406</v>
      </c>
      <c r="AFE95" s="373" t="s">
        <v>406</v>
      </c>
      <c r="AFF95" s="373" t="s">
        <v>406</v>
      </c>
      <c r="AFG95" s="373" t="s">
        <v>406</v>
      </c>
      <c r="AFH95" s="373" t="s">
        <v>406</v>
      </c>
      <c r="AFI95" s="373" t="s">
        <v>406</v>
      </c>
      <c r="AFJ95" s="373" t="s">
        <v>406</v>
      </c>
      <c r="AFK95" s="373" t="s">
        <v>406</v>
      </c>
      <c r="AFL95" s="373" t="s">
        <v>406</v>
      </c>
      <c r="AFM95" s="373" t="s">
        <v>406</v>
      </c>
      <c r="AFN95" s="373" t="s">
        <v>406</v>
      </c>
      <c r="AFO95" s="373" t="s">
        <v>406</v>
      </c>
      <c r="AFP95" s="373" t="s">
        <v>406</v>
      </c>
      <c r="AFQ95" s="373" t="s">
        <v>406</v>
      </c>
      <c r="AFR95" s="373" t="s">
        <v>406</v>
      </c>
      <c r="AFS95" s="373" t="s">
        <v>406</v>
      </c>
      <c r="AFT95" s="373" t="s">
        <v>406</v>
      </c>
      <c r="AFU95" s="373" t="s">
        <v>406</v>
      </c>
      <c r="AFV95" s="373" t="s">
        <v>406</v>
      </c>
      <c r="AFW95" s="373" t="s">
        <v>406</v>
      </c>
      <c r="AFX95" s="373" t="s">
        <v>406</v>
      </c>
      <c r="AFY95" s="373" t="s">
        <v>406</v>
      </c>
      <c r="AFZ95" s="373" t="s">
        <v>406</v>
      </c>
      <c r="AGA95" s="373" t="s">
        <v>406</v>
      </c>
      <c r="AGB95" s="373" t="s">
        <v>406</v>
      </c>
      <c r="AGC95" s="373" t="s">
        <v>406</v>
      </c>
      <c r="AGD95" s="373" t="s">
        <v>406</v>
      </c>
      <c r="AGE95" s="373" t="s">
        <v>406</v>
      </c>
      <c r="AGF95" s="373" t="s">
        <v>406</v>
      </c>
      <c r="AGG95" s="373" t="s">
        <v>406</v>
      </c>
      <c r="AGH95" s="373" t="s">
        <v>406</v>
      </c>
      <c r="AGI95" s="373" t="s">
        <v>406</v>
      </c>
      <c r="AGJ95" s="373" t="s">
        <v>406</v>
      </c>
      <c r="AGK95" s="373" t="s">
        <v>406</v>
      </c>
      <c r="AGL95" s="373" t="s">
        <v>406</v>
      </c>
      <c r="AGM95" s="373" t="s">
        <v>406</v>
      </c>
      <c r="AGN95" s="373" t="s">
        <v>406</v>
      </c>
      <c r="AGO95" s="373" t="s">
        <v>406</v>
      </c>
      <c r="AGP95" s="373" t="s">
        <v>406</v>
      </c>
      <c r="AGQ95" s="373" t="s">
        <v>406</v>
      </c>
      <c r="AGR95" s="373" t="s">
        <v>406</v>
      </c>
      <c r="AGS95" s="373" t="s">
        <v>406</v>
      </c>
      <c r="AGT95" s="373" t="s">
        <v>406</v>
      </c>
      <c r="AGU95" s="373" t="s">
        <v>406</v>
      </c>
      <c r="AGV95" s="373" t="s">
        <v>406</v>
      </c>
      <c r="AGW95" s="373" t="s">
        <v>406</v>
      </c>
      <c r="AGX95" s="373" t="s">
        <v>406</v>
      </c>
      <c r="AGY95" s="373" t="s">
        <v>406</v>
      </c>
      <c r="AGZ95" s="373" t="s">
        <v>406</v>
      </c>
      <c r="AHA95" s="373" t="s">
        <v>406</v>
      </c>
      <c r="AHB95" s="373" t="s">
        <v>406</v>
      </c>
      <c r="AHC95" s="373" t="s">
        <v>406</v>
      </c>
      <c r="AHD95" s="373" t="s">
        <v>406</v>
      </c>
      <c r="AHE95" s="373" t="s">
        <v>406</v>
      </c>
      <c r="AHF95" s="373" t="s">
        <v>406</v>
      </c>
      <c r="AHG95" s="373" t="s">
        <v>406</v>
      </c>
      <c r="AHH95" s="373" t="s">
        <v>406</v>
      </c>
      <c r="AHI95" s="373" t="s">
        <v>406</v>
      </c>
      <c r="AHJ95" s="373" t="s">
        <v>406</v>
      </c>
      <c r="AHK95" s="373" t="s">
        <v>406</v>
      </c>
      <c r="AHL95" s="373" t="s">
        <v>406</v>
      </c>
      <c r="AHM95" s="373" t="s">
        <v>406</v>
      </c>
      <c r="AHN95" s="373" t="s">
        <v>406</v>
      </c>
      <c r="AHO95" s="373" t="s">
        <v>406</v>
      </c>
      <c r="AHP95" s="373" t="s">
        <v>406</v>
      </c>
      <c r="AHQ95" s="373" t="s">
        <v>406</v>
      </c>
      <c r="AHR95" s="373" t="s">
        <v>406</v>
      </c>
      <c r="AHS95" s="373" t="s">
        <v>406</v>
      </c>
      <c r="AHT95" s="373" t="s">
        <v>406</v>
      </c>
      <c r="AHU95" s="373" t="s">
        <v>406</v>
      </c>
      <c r="AHV95" s="373" t="s">
        <v>406</v>
      </c>
      <c r="AHW95" s="373" t="s">
        <v>406</v>
      </c>
      <c r="AHX95" s="373" t="s">
        <v>406</v>
      </c>
      <c r="AHY95" s="373" t="s">
        <v>406</v>
      </c>
      <c r="AHZ95" s="373" t="s">
        <v>406</v>
      </c>
      <c r="AIA95" s="373" t="s">
        <v>406</v>
      </c>
      <c r="AIB95" s="373" t="s">
        <v>406</v>
      </c>
      <c r="AIC95" s="373" t="s">
        <v>406</v>
      </c>
      <c r="AID95" s="373" t="s">
        <v>406</v>
      </c>
      <c r="AIE95" s="373" t="s">
        <v>406</v>
      </c>
      <c r="AIF95" s="373" t="s">
        <v>406</v>
      </c>
      <c r="AIG95" s="373" t="s">
        <v>406</v>
      </c>
      <c r="AIH95" s="373" t="s">
        <v>406</v>
      </c>
      <c r="AII95" s="373" t="s">
        <v>406</v>
      </c>
      <c r="AIJ95" s="373" t="s">
        <v>406</v>
      </c>
      <c r="AIK95" s="373" t="s">
        <v>406</v>
      </c>
      <c r="AIL95" s="373" t="s">
        <v>406</v>
      </c>
      <c r="AIM95" s="373" t="s">
        <v>406</v>
      </c>
      <c r="AIN95" s="373" t="s">
        <v>406</v>
      </c>
      <c r="AIO95" s="373" t="s">
        <v>406</v>
      </c>
      <c r="AIP95" s="373" t="s">
        <v>406</v>
      </c>
      <c r="AIQ95" s="373" t="s">
        <v>406</v>
      </c>
      <c r="AIR95" s="373" t="s">
        <v>406</v>
      </c>
      <c r="AIS95" s="373" t="s">
        <v>406</v>
      </c>
      <c r="AIT95" s="373" t="s">
        <v>406</v>
      </c>
      <c r="AIU95" s="373" t="s">
        <v>406</v>
      </c>
      <c r="AIV95" s="373" t="s">
        <v>406</v>
      </c>
      <c r="AIW95" s="373" t="s">
        <v>406</v>
      </c>
      <c r="AIX95" s="373" t="s">
        <v>406</v>
      </c>
      <c r="AIY95" s="373" t="s">
        <v>406</v>
      </c>
      <c r="AIZ95" s="373" t="s">
        <v>406</v>
      </c>
      <c r="AJA95" s="373" t="s">
        <v>406</v>
      </c>
      <c r="AJB95" s="373" t="s">
        <v>406</v>
      </c>
      <c r="AJC95" s="373" t="s">
        <v>406</v>
      </c>
      <c r="AJD95" s="373" t="s">
        <v>406</v>
      </c>
      <c r="AJE95" s="373" t="s">
        <v>406</v>
      </c>
      <c r="AJF95" s="373" t="s">
        <v>406</v>
      </c>
      <c r="AJG95" s="373" t="s">
        <v>406</v>
      </c>
      <c r="AJH95" s="373" t="s">
        <v>406</v>
      </c>
      <c r="AJI95" s="373" t="s">
        <v>406</v>
      </c>
      <c r="AJJ95" s="373" t="s">
        <v>406</v>
      </c>
      <c r="AJK95" s="373" t="s">
        <v>406</v>
      </c>
      <c r="AJL95" s="373" t="s">
        <v>406</v>
      </c>
      <c r="AJM95" s="373" t="s">
        <v>406</v>
      </c>
      <c r="AJN95" s="373" t="s">
        <v>406</v>
      </c>
      <c r="AJO95" s="373" t="s">
        <v>406</v>
      </c>
      <c r="AJP95" s="373" t="s">
        <v>406</v>
      </c>
      <c r="AJQ95" s="373" t="s">
        <v>406</v>
      </c>
      <c r="AJR95" s="373" t="s">
        <v>406</v>
      </c>
      <c r="AJS95" s="373" t="s">
        <v>406</v>
      </c>
      <c r="AJT95" s="373" t="s">
        <v>406</v>
      </c>
      <c r="AJU95" s="373" t="s">
        <v>406</v>
      </c>
      <c r="AJV95" s="373" t="s">
        <v>406</v>
      </c>
      <c r="AJW95" s="373" t="s">
        <v>406</v>
      </c>
      <c r="AJX95" s="373" t="s">
        <v>406</v>
      </c>
      <c r="AJY95" s="373" t="s">
        <v>406</v>
      </c>
      <c r="AJZ95" s="373" t="s">
        <v>406</v>
      </c>
      <c r="AKA95" s="373" t="s">
        <v>406</v>
      </c>
      <c r="AKB95" s="373" t="s">
        <v>406</v>
      </c>
      <c r="AKC95" s="373" t="s">
        <v>406</v>
      </c>
      <c r="AKD95" s="373" t="s">
        <v>406</v>
      </c>
      <c r="AKE95" s="373" t="s">
        <v>406</v>
      </c>
      <c r="AKF95" s="373" t="s">
        <v>406</v>
      </c>
      <c r="AKG95" s="373" t="s">
        <v>406</v>
      </c>
      <c r="AKH95" s="373" t="s">
        <v>406</v>
      </c>
      <c r="AKI95" s="373" t="s">
        <v>406</v>
      </c>
      <c r="AKJ95" s="373" t="s">
        <v>406</v>
      </c>
      <c r="AKK95" s="373" t="s">
        <v>406</v>
      </c>
      <c r="AKL95" s="373" t="s">
        <v>406</v>
      </c>
      <c r="AKM95" s="373" t="s">
        <v>406</v>
      </c>
      <c r="AKN95" s="373" t="s">
        <v>406</v>
      </c>
      <c r="AKO95" s="373" t="s">
        <v>406</v>
      </c>
      <c r="AKP95" s="373" t="s">
        <v>406</v>
      </c>
      <c r="AKQ95" s="373" t="s">
        <v>406</v>
      </c>
      <c r="AKR95" s="373" t="s">
        <v>406</v>
      </c>
      <c r="AKS95" s="373" t="s">
        <v>406</v>
      </c>
      <c r="AKT95" s="373" t="s">
        <v>406</v>
      </c>
      <c r="AKU95" s="373" t="s">
        <v>406</v>
      </c>
      <c r="AKV95" s="373" t="s">
        <v>406</v>
      </c>
      <c r="AKW95" s="373" t="s">
        <v>406</v>
      </c>
      <c r="AKX95" s="373" t="s">
        <v>406</v>
      </c>
      <c r="AKY95" s="373" t="s">
        <v>406</v>
      </c>
      <c r="AKZ95" s="373" t="s">
        <v>406</v>
      </c>
      <c r="ALA95" s="373" t="s">
        <v>406</v>
      </c>
      <c r="ALB95" s="373" t="s">
        <v>406</v>
      </c>
      <c r="ALC95" s="373" t="s">
        <v>406</v>
      </c>
      <c r="ALD95" s="373" t="s">
        <v>406</v>
      </c>
      <c r="ALE95" s="373" t="s">
        <v>406</v>
      </c>
      <c r="ALF95" s="373" t="s">
        <v>406</v>
      </c>
      <c r="ALG95" s="373" t="s">
        <v>406</v>
      </c>
      <c r="ALH95" s="373" t="s">
        <v>406</v>
      </c>
      <c r="ALI95" s="373" t="s">
        <v>406</v>
      </c>
      <c r="ALJ95" s="373" t="s">
        <v>406</v>
      </c>
      <c r="ALK95" s="373" t="s">
        <v>406</v>
      </c>
      <c r="ALL95" s="373" t="s">
        <v>406</v>
      </c>
      <c r="ALM95" s="373" t="s">
        <v>406</v>
      </c>
      <c r="ALN95" s="373" t="s">
        <v>406</v>
      </c>
      <c r="ALO95" s="373" t="s">
        <v>406</v>
      </c>
      <c r="ALP95" s="373" t="s">
        <v>406</v>
      </c>
      <c r="ALQ95" s="373" t="s">
        <v>406</v>
      </c>
      <c r="ALR95" s="373" t="s">
        <v>406</v>
      </c>
      <c r="ALS95" s="373" t="s">
        <v>406</v>
      </c>
      <c r="ALT95" s="373" t="s">
        <v>406</v>
      </c>
      <c r="ALU95" s="373" t="s">
        <v>406</v>
      </c>
      <c r="ALV95" s="373" t="s">
        <v>406</v>
      </c>
      <c r="ALW95" s="373" t="s">
        <v>406</v>
      </c>
      <c r="ALX95" s="373" t="s">
        <v>406</v>
      </c>
      <c r="ALY95" s="373" t="s">
        <v>406</v>
      </c>
      <c r="ALZ95" s="373" t="s">
        <v>406</v>
      </c>
      <c r="AMA95" s="373" t="s">
        <v>406</v>
      </c>
      <c r="AMB95" s="373" t="s">
        <v>406</v>
      </c>
      <c r="AMC95" s="373" t="s">
        <v>406</v>
      </c>
      <c r="AMD95" s="373" t="s">
        <v>406</v>
      </c>
      <c r="AME95" s="373" t="s">
        <v>406</v>
      </c>
      <c r="AMF95" s="373" t="s">
        <v>406</v>
      </c>
      <c r="AMG95" s="373" t="s">
        <v>406</v>
      </c>
      <c r="AMH95" s="373" t="s">
        <v>406</v>
      </c>
      <c r="AMI95" s="373" t="s">
        <v>406</v>
      </c>
      <c r="AMJ95" s="373" t="s">
        <v>406</v>
      </c>
      <c r="AMK95" s="373" t="s">
        <v>406</v>
      </c>
      <c r="AML95" s="373" t="s">
        <v>406</v>
      </c>
      <c r="AMM95" s="373" t="s">
        <v>406</v>
      </c>
      <c r="AMN95" s="373" t="s">
        <v>406</v>
      </c>
      <c r="AMO95" s="373" t="s">
        <v>406</v>
      </c>
      <c r="AMP95" s="373" t="s">
        <v>406</v>
      </c>
      <c r="AMQ95" s="373" t="s">
        <v>406</v>
      </c>
      <c r="AMR95" s="373" t="s">
        <v>406</v>
      </c>
      <c r="AMS95" s="373" t="s">
        <v>406</v>
      </c>
      <c r="AMT95" s="373" t="s">
        <v>406</v>
      </c>
      <c r="AMU95" s="373" t="s">
        <v>406</v>
      </c>
      <c r="AMV95" s="373" t="s">
        <v>406</v>
      </c>
      <c r="AMW95" s="373" t="s">
        <v>406</v>
      </c>
      <c r="AMX95" s="373" t="s">
        <v>406</v>
      </c>
      <c r="AMY95" s="373" t="s">
        <v>406</v>
      </c>
      <c r="AMZ95" s="373" t="s">
        <v>406</v>
      </c>
      <c r="ANA95" s="373" t="s">
        <v>406</v>
      </c>
      <c r="ANB95" s="373" t="s">
        <v>406</v>
      </c>
      <c r="ANC95" s="373" t="s">
        <v>406</v>
      </c>
      <c r="AND95" s="373" t="s">
        <v>406</v>
      </c>
      <c r="ANE95" s="373" t="s">
        <v>406</v>
      </c>
      <c r="ANF95" s="373" t="s">
        <v>406</v>
      </c>
      <c r="ANG95" s="373" t="s">
        <v>406</v>
      </c>
      <c r="ANH95" s="373" t="s">
        <v>406</v>
      </c>
      <c r="ANI95" s="373" t="s">
        <v>406</v>
      </c>
      <c r="ANJ95" s="373" t="s">
        <v>406</v>
      </c>
      <c r="ANK95" s="373" t="s">
        <v>406</v>
      </c>
      <c r="ANL95" s="373" t="s">
        <v>406</v>
      </c>
      <c r="ANM95" s="373" t="s">
        <v>406</v>
      </c>
      <c r="ANN95" s="373" t="s">
        <v>406</v>
      </c>
      <c r="ANO95" s="373" t="s">
        <v>406</v>
      </c>
      <c r="ANP95" s="373" t="s">
        <v>406</v>
      </c>
      <c r="ANQ95" s="373" t="s">
        <v>406</v>
      </c>
      <c r="ANR95" s="373" t="s">
        <v>406</v>
      </c>
      <c r="ANS95" s="373" t="s">
        <v>406</v>
      </c>
      <c r="ANT95" s="373" t="s">
        <v>406</v>
      </c>
      <c r="ANU95" s="373" t="s">
        <v>406</v>
      </c>
      <c r="ANV95" s="373" t="s">
        <v>406</v>
      </c>
      <c r="ANW95" s="373" t="s">
        <v>406</v>
      </c>
      <c r="ANX95" s="373" t="s">
        <v>406</v>
      </c>
      <c r="ANY95" s="373" t="s">
        <v>406</v>
      </c>
      <c r="ANZ95" s="373" t="s">
        <v>406</v>
      </c>
      <c r="AOA95" s="373" t="s">
        <v>406</v>
      </c>
      <c r="AOB95" s="373" t="s">
        <v>406</v>
      </c>
      <c r="AOC95" s="373" t="s">
        <v>406</v>
      </c>
      <c r="AOD95" s="373" t="s">
        <v>406</v>
      </c>
      <c r="AOE95" s="373" t="s">
        <v>406</v>
      </c>
      <c r="AOF95" s="373" t="s">
        <v>406</v>
      </c>
      <c r="AOG95" s="373" t="s">
        <v>406</v>
      </c>
      <c r="AOH95" s="373" t="s">
        <v>406</v>
      </c>
      <c r="AOI95" s="373" t="s">
        <v>406</v>
      </c>
      <c r="AOJ95" s="373" t="s">
        <v>406</v>
      </c>
      <c r="AOK95" s="373" t="s">
        <v>406</v>
      </c>
      <c r="AOL95" s="373" t="s">
        <v>406</v>
      </c>
      <c r="AOM95" s="373" t="s">
        <v>406</v>
      </c>
      <c r="AON95" s="373" t="s">
        <v>406</v>
      </c>
      <c r="AOO95" s="373" t="s">
        <v>406</v>
      </c>
      <c r="AOP95" s="373" t="s">
        <v>406</v>
      </c>
      <c r="AOQ95" s="373" t="s">
        <v>406</v>
      </c>
      <c r="AOR95" s="373" t="s">
        <v>406</v>
      </c>
      <c r="AOS95" s="373" t="s">
        <v>406</v>
      </c>
      <c r="AOT95" s="373" t="s">
        <v>406</v>
      </c>
      <c r="AOU95" s="373" t="s">
        <v>406</v>
      </c>
      <c r="AOV95" s="373" t="s">
        <v>406</v>
      </c>
      <c r="AOW95" s="373" t="s">
        <v>406</v>
      </c>
      <c r="AOX95" s="373" t="s">
        <v>406</v>
      </c>
      <c r="AOY95" s="373" t="s">
        <v>406</v>
      </c>
      <c r="AOZ95" s="373" t="s">
        <v>406</v>
      </c>
      <c r="APA95" s="373" t="s">
        <v>406</v>
      </c>
      <c r="APB95" s="373" t="s">
        <v>406</v>
      </c>
      <c r="APC95" s="373" t="s">
        <v>406</v>
      </c>
      <c r="APD95" s="373" t="s">
        <v>406</v>
      </c>
      <c r="APE95" s="373" t="s">
        <v>406</v>
      </c>
      <c r="APF95" s="373" t="s">
        <v>406</v>
      </c>
      <c r="APG95" s="373" t="s">
        <v>406</v>
      </c>
      <c r="APH95" s="373" t="s">
        <v>406</v>
      </c>
      <c r="API95" s="373" t="s">
        <v>406</v>
      </c>
      <c r="APJ95" s="373" t="s">
        <v>406</v>
      </c>
      <c r="APK95" s="373" t="s">
        <v>406</v>
      </c>
      <c r="APL95" s="373" t="s">
        <v>406</v>
      </c>
      <c r="APM95" s="373" t="s">
        <v>406</v>
      </c>
      <c r="APN95" s="373" t="s">
        <v>406</v>
      </c>
      <c r="APO95" s="373" t="s">
        <v>406</v>
      </c>
      <c r="APP95" s="373" t="s">
        <v>406</v>
      </c>
      <c r="APQ95" s="373" t="s">
        <v>406</v>
      </c>
      <c r="APR95" s="373" t="s">
        <v>406</v>
      </c>
      <c r="APS95" s="373" t="s">
        <v>406</v>
      </c>
      <c r="APT95" s="373" t="s">
        <v>406</v>
      </c>
      <c r="APU95" s="373" t="s">
        <v>406</v>
      </c>
      <c r="APV95" s="373" t="s">
        <v>406</v>
      </c>
      <c r="APW95" s="373" t="s">
        <v>406</v>
      </c>
      <c r="APX95" s="373" t="s">
        <v>406</v>
      </c>
      <c r="APY95" s="373" t="s">
        <v>406</v>
      </c>
      <c r="APZ95" s="373" t="s">
        <v>406</v>
      </c>
      <c r="AQA95" s="373" t="s">
        <v>406</v>
      </c>
      <c r="AQB95" s="373" t="s">
        <v>406</v>
      </c>
      <c r="AQC95" s="373" t="s">
        <v>406</v>
      </c>
      <c r="AQD95" s="373" t="s">
        <v>406</v>
      </c>
      <c r="AQE95" s="373" t="s">
        <v>406</v>
      </c>
      <c r="AQF95" s="373" t="s">
        <v>406</v>
      </c>
      <c r="AQG95" s="373" t="s">
        <v>406</v>
      </c>
      <c r="AQH95" s="373" t="s">
        <v>406</v>
      </c>
      <c r="AQI95" s="373" t="s">
        <v>406</v>
      </c>
      <c r="AQJ95" s="373" t="s">
        <v>406</v>
      </c>
      <c r="AQK95" s="373" t="s">
        <v>406</v>
      </c>
      <c r="AQL95" s="373" t="s">
        <v>406</v>
      </c>
      <c r="AQM95" s="373" t="s">
        <v>406</v>
      </c>
      <c r="AQN95" s="373" t="s">
        <v>406</v>
      </c>
      <c r="AQO95" s="373" t="s">
        <v>406</v>
      </c>
      <c r="AQP95" s="373" t="s">
        <v>406</v>
      </c>
      <c r="AQQ95" s="373" t="s">
        <v>406</v>
      </c>
      <c r="AQR95" s="373" t="s">
        <v>406</v>
      </c>
      <c r="AQS95" s="373" t="s">
        <v>406</v>
      </c>
      <c r="AQT95" s="373" t="s">
        <v>406</v>
      </c>
      <c r="AQU95" s="373" t="s">
        <v>406</v>
      </c>
      <c r="AQV95" s="373" t="s">
        <v>406</v>
      </c>
      <c r="AQW95" s="373" t="s">
        <v>406</v>
      </c>
      <c r="AQX95" s="373" t="s">
        <v>406</v>
      </c>
      <c r="AQY95" s="373" t="s">
        <v>406</v>
      </c>
      <c r="AQZ95" s="373" t="s">
        <v>406</v>
      </c>
      <c r="ARA95" s="373" t="s">
        <v>406</v>
      </c>
      <c r="ARB95" s="373" t="s">
        <v>406</v>
      </c>
      <c r="ARC95" s="373" t="s">
        <v>406</v>
      </c>
      <c r="ARD95" s="373" t="s">
        <v>406</v>
      </c>
      <c r="ARE95" s="373" t="s">
        <v>406</v>
      </c>
      <c r="ARF95" s="373" t="s">
        <v>406</v>
      </c>
      <c r="ARG95" s="373" t="s">
        <v>406</v>
      </c>
      <c r="ARH95" s="373" t="s">
        <v>406</v>
      </c>
      <c r="ARI95" s="373" t="s">
        <v>406</v>
      </c>
      <c r="ARJ95" s="373" t="s">
        <v>406</v>
      </c>
      <c r="ARK95" s="373" t="s">
        <v>406</v>
      </c>
      <c r="ARL95" s="373" t="s">
        <v>406</v>
      </c>
      <c r="ARM95" s="373" t="s">
        <v>406</v>
      </c>
      <c r="ARN95" s="373" t="s">
        <v>406</v>
      </c>
      <c r="ARO95" s="373" t="s">
        <v>406</v>
      </c>
      <c r="ARP95" s="373" t="s">
        <v>406</v>
      </c>
      <c r="ARQ95" s="373" t="s">
        <v>406</v>
      </c>
      <c r="ARR95" s="373" t="s">
        <v>406</v>
      </c>
      <c r="ARS95" s="373" t="s">
        <v>406</v>
      </c>
      <c r="ART95" s="373" t="s">
        <v>406</v>
      </c>
      <c r="ARU95" s="373" t="s">
        <v>406</v>
      </c>
      <c r="ARV95" s="373" t="s">
        <v>406</v>
      </c>
      <c r="ARW95" s="373" t="s">
        <v>406</v>
      </c>
      <c r="ARX95" s="373" t="s">
        <v>406</v>
      </c>
      <c r="ARY95" s="373" t="s">
        <v>406</v>
      </c>
      <c r="ARZ95" s="373" t="s">
        <v>406</v>
      </c>
      <c r="ASA95" s="373" t="s">
        <v>406</v>
      </c>
      <c r="ASB95" s="373" t="s">
        <v>406</v>
      </c>
      <c r="ASC95" s="373" t="s">
        <v>406</v>
      </c>
      <c r="ASD95" s="373" t="s">
        <v>406</v>
      </c>
      <c r="ASE95" s="373" t="s">
        <v>406</v>
      </c>
      <c r="ASF95" s="373" t="s">
        <v>406</v>
      </c>
      <c r="ASG95" s="373" t="s">
        <v>406</v>
      </c>
      <c r="ASH95" s="373" t="s">
        <v>406</v>
      </c>
      <c r="ASI95" s="373" t="s">
        <v>406</v>
      </c>
      <c r="ASJ95" s="373" t="s">
        <v>406</v>
      </c>
      <c r="ASK95" s="373" t="s">
        <v>406</v>
      </c>
      <c r="ASL95" s="373" t="s">
        <v>406</v>
      </c>
      <c r="ASM95" s="373" t="s">
        <v>406</v>
      </c>
      <c r="ASN95" s="373" t="s">
        <v>406</v>
      </c>
      <c r="ASO95" s="373" t="s">
        <v>406</v>
      </c>
      <c r="ASP95" s="373" t="s">
        <v>406</v>
      </c>
      <c r="ASQ95" s="373" t="s">
        <v>406</v>
      </c>
      <c r="ASR95" s="373" t="s">
        <v>406</v>
      </c>
      <c r="ASS95" s="373" t="s">
        <v>406</v>
      </c>
      <c r="AST95" s="373" t="s">
        <v>406</v>
      </c>
      <c r="ASU95" s="373" t="s">
        <v>406</v>
      </c>
      <c r="ASV95" s="373" t="s">
        <v>406</v>
      </c>
      <c r="ASW95" s="373" t="s">
        <v>406</v>
      </c>
      <c r="ASX95" s="373" t="s">
        <v>406</v>
      </c>
      <c r="ASY95" s="373" t="s">
        <v>406</v>
      </c>
      <c r="ASZ95" s="373" t="s">
        <v>406</v>
      </c>
      <c r="ATA95" s="373" t="s">
        <v>406</v>
      </c>
      <c r="ATB95" s="373" t="s">
        <v>406</v>
      </c>
      <c r="ATC95" s="373" t="s">
        <v>406</v>
      </c>
      <c r="ATD95" s="373" t="s">
        <v>406</v>
      </c>
      <c r="ATE95" s="373" t="s">
        <v>406</v>
      </c>
      <c r="ATF95" s="373" t="s">
        <v>406</v>
      </c>
      <c r="ATG95" s="373" t="s">
        <v>406</v>
      </c>
      <c r="ATH95" s="373" t="s">
        <v>406</v>
      </c>
      <c r="ATI95" s="373" t="s">
        <v>406</v>
      </c>
      <c r="ATJ95" s="373" t="s">
        <v>406</v>
      </c>
      <c r="ATK95" s="373" t="s">
        <v>406</v>
      </c>
      <c r="ATL95" s="373" t="s">
        <v>406</v>
      </c>
      <c r="ATM95" s="373" t="s">
        <v>406</v>
      </c>
      <c r="ATN95" s="373" t="s">
        <v>406</v>
      </c>
      <c r="ATO95" s="373" t="s">
        <v>406</v>
      </c>
      <c r="ATP95" s="373" t="s">
        <v>406</v>
      </c>
      <c r="ATQ95" s="373" t="s">
        <v>406</v>
      </c>
      <c r="ATR95" s="373" t="s">
        <v>406</v>
      </c>
      <c r="ATS95" s="373" t="s">
        <v>406</v>
      </c>
      <c r="ATT95" s="373" t="s">
        <v>406</v>
      </c>
      <c r="ATU95" s="373" t="s">
        <v>406</v>
      </c>
      <c r="ATV95" s="373" t="s">
        <v>406</v>
      </c>
      <c r="ATW95" s="373" t="s">
        <v>406</v>
      </c>
      <c r="ATX95" s="373" t="s">
        <v>406</v>
      </c>
      <c r="ATY95" s="373" t="s">
        <v>406</v>
      </c>
      <c r="ATZ95" s="373" t="s">
        <v>406</v>
      </c>
      <c r="AUA95" s="373" t="s">
        <v>406</v>
      </c>
      <c r="AUB95" s="373" t="s">
        <v>406</v>
      </c>
      <c r="AUC95" s="373" t="s">
        <v>406</v>
      </c>
      <c r="AUD95" s="373" t="s">
        <v>406</v>
      </c>
      <c r="AUE95" s="373" t="s">
        <v>406</v>
      </c>
      <c r="AUF95" s="373" t="s">
        <v>406</v>
      </c>
      <c r="AUG95" s="373" t="s">
        <v>406</v>
      </c>
      <c r="AUH95" s="373" t="s">
        <v>406</v>
      </c>
      <c r="AUI95" s="373" t="s">
        <v>406</v>
      </c>
      <c r="AUJ95" s="373" t="s">
        <v>406</v>
      </c>
      <c r="AUK95" s="373" t="s">
        <v>406</v>
      </c>
      <c r="AUL95" s="373" t="s">
        <v>406</v>
      </c>
      <c r="AUM95" s="373" t="s">
        <v>406</v>
      </c>
      <c r="AUN95" s="373" t="s">
        <v>406</v>
      </c>
      <c r="AUO95" s="373" t="s">
        <v>406</v>
      </c>
      <c r="AUP95" s="373" t="s">
        <v>406</v>
      </c>
      <c r="AUQ95" s="373" t="s">
        <v>406</v>
      </c>
      <c r="AUR95" s="373" t="s">
        <v>406</v>
      </c>
      <c r="AUS95" s="373" t="s">
        <v>406</v>
      </c>
      <c r="AUT95" s="373" t="s">
        <v>406</v>
      </c>
      <c r="AUU95" s="373" t="s">
        <v>406</v>
      </c>
      <c r="AUV95" s="373" t="s">
        <v>406</v>
      </c>
      <c r="AUW95" s="373" t="s">
        <v>406</v>
      </c>
      <c r="AUX95" s="373" t="s">
        <v>406</v>
      </c>
      <c r="AUY95" s="373" t="s">
        <v>406</v>
      </c>
      <c r="AUZ95" s="373" t="s">
        <v>406</v>
      </c>
      <c r="AVA95" s="373" t="s">
        <v>406</v>
      </c>
      <c r="AVB95" s="373" t="s">
        <v>406</v>
      </c>
      <c r="AVC95" s="373" t="s">
        <v>406</v>
      </c>
      <c r="AVD95" s="373" t="s">
        <v>406</v>
      </c>
      <c r="AVE95" s="373" t="s">
        <v>406</v>
      </c>
      <c r="AVF95" s="373" t="s">
        <v>406</v>
      </c>
      <c r="AVG95" s="373" t="s">
        <v>406</v>
      </c>
      <c r="AVH95" s="373" t="s">
        <v>406</v>
      </c>
      <c r="AVI95" s="373" t="s">
        <v>406</v>
      </c>
      <c r="AVJ95" s="373" t="s">
        <v>406</v>
      </c>
      <c r="AVK95" s="373" t="s">
        <v>406</v>
      </c>
      <c r="AVL95" s="373" t="s">
        <v>406</v>
      </c>
      <c r="AVM95" s="373" t="s">
        <v>406</v>
      </c>
      <c r="AVN95" s="373" t="s">
        <v>406</v>
      </c>
      <c r="AVO95" s="373" t="s">
        <v>406</v>
      </c>
      <c r="AVP95" s="373" t="s">
        <v>406</v>
      </c>
      <c r="AVQ95" s="373" t="s">
        <v>406</v>
      </c>
      <c r="AVR95" s="373" t="s">
        <v>406</v>
      </c>
      <c r="AVS95" s="373" t="s">
        <v>406</v>
      </c>
      <c r="AVT95" s="373" t="s">
        <v>406</v>
      </c>
      <c r="AVU95" s="373" t="s">
        <v>406</v>
      </c>
      <c r="AVV95" s="373" t="s">
        <v>406</v>
      </c>
      <c r="AVW95" s="373" t="s">
        <v>406</v>
      </c>
      <c r="AVX95" s="373" t="s">
        <v>406</v>
      </c>
      <c r="AVY95" s="373" t="s">
        <v>406</v>
      </c>
      <c r="AVZ95" s="373" t="s">
        <v>406</v>
      </c>
      <c r="AWA95" s="373" t="s">
        <v>406</v>
      </c>
      <c r="AWB95" s="373" t="s">
        <v>406</v>
      </c>
      <c r="AWC95" s="373" t="s">
        <v>406</v>
      </c>
      <c r="AWD95" s="373" t="s">
        <v>406</v>
      </c>
      <c r="AWE95" s="373" t="s">
        <v>406</v>
      </c>
      <c r="AWF95" s="373" t="s">
        <v>406</v>
      </c>
      <c r="AWG95" s="373" t="s">
        <v>406</v>
      </c>
      <c r="AWH95" s="373" t="s">
        <v>406</v>
      </c>
      <c r="AWI95" s="373" t="s">
        <v>406</v>
      </c>
      <c r="AWJ95" s="373" t="s">
        <v>406</v>
      </c>
      <c r="AWK95" s="373" t="s">
        <v>406</v>
      </c>
      <c r="AWL95" s="373" t="s">
        <v>406</v>
      </c>
      <c r="AWM95" s="373" t="s">
        <v>406</v>
      </c>
      <c r="AWN95" s="373" t="s">
        <v>406</v>
      </c>
      <c r="AWO95" s="373" t="s">
        <v>406</v>
      </c>
      <c r="AWP95" s="373" t="s">
        <v>406</v>
      </c>
      <c r="AWQ95" s="373" t="s">
        <v>406</v>
      </c>
      <c r="AWR95" s="373" t="s">
        <v>406</v>
      </c>
      <c r="AWS95" s="373" t="s">
        <v>406</v>
      </c>
      <c r="AWT95" s="373" t="s">
        <v>406</v>
      </c>
      <c r="AWU95" s="373" t="s">
        <v>406</v>
      </c>
      <c r="AWV95" s="373" t="s">
        <v>406</v>
      </c>
      <c r="AWW95" s="373" t="s">
        <v>406</v>
      </c>
      <c r="AWX95" s="373" t="s">
        <v>406</v>
      </c>
      <c r="AWY95" s="373" t="s">
        <v>406</v>
      </c>
      <c r="AWZ95" s="373" t="s">
        <v>406</v>
      </c>
      <c r="AXA95" s="373" t="s">
        <v>406</v>
      </c>
      <c r="AXB95" s="373" t="s">
        <v>406</v>
      </c>
      <c r="AXC95" s="373" t="s">
        <v>406</v>
      </c>
      <c r="AXD95" s="373" t="s">
        <v>406</v>
      </c>
      <c r="AXE95" s="373" t="s">
        <v>406</v>
      </c>
      <c r="AXF95" s="373" t="s">
        <v>406</v>
      </c>
      <c r="AXG95" s="373" t="s">
        <v>406</v>
      </c>
      <c r="AXH95" s="373" t="s">
        <v>406</v>
      </c>
      <c r="AXI95" s="373" t="s">
        <v>406</v>
      </c>
      <c r="AXJ95" s="373" t="s">
        <v>406</v>
      </c>
      <c r="AXK95" s="373" t="s">
        <v>406</v>
      </c>
      <c r="AXL95" s="373" t="s">
        <v>406</v>
      </c>
      <c r="AXM95" s="373" t="s">
        <v>406</v>
      </c>
      <c r="AXN95" s="373" t="s">
        <v>406</v>
      </c>
      <c r="AXO95" s="373" t="s">
        <v>406</v>
      </c>
      <c r="AXP95" s="373" t="s">
        <v>406</v>
      </c>
      <c r="AXQ95" s="373" t="s">
        <v>406</v>
      </c>
      <c r="AXR95" s="373" t="s">
        <v>406</v>
      </c>
      <c r="AXS95" s="373" t="s">
        <v>406</v>
      </c>
      <c r="AXT95" s="373" t="s">
        <v>406</v>
      </c>
      <c r="AXU95" s="373" t="s">
        <v>406</v>
      </c>
      <c r="AXV95" s="373" t="s">
        <v>406</v>
      </c>
      <c r="AXW95" s="373" t="s">
        <v>406</v>
      </c>
      <c r="AXX95" s="373" t="s">
        <v>406</v>
      </c>
      <c r="AXY95" s="373" t="s">
        <v>406</v>
      </c>
      <c r="AXZ95" s="373" t="s">
        <v>406</v>
      </c>
      <c r="AYA95" s="373" t="s">
        <v>406</v>
      </c>
      <c r="AYB95" s="373" t="s">
        <v>406</v>
      </c>
      <c r="AYC95" s="373" t="s">
        <v>406</v>
      </c>
      <c r="AYD95" s="373" t="s">
        <v>406</v>
      </c>
      <c r="AYE95" s="373" t="s">
        <v>406</v>
      </c>
      <c r="AYF95" s="373" t="s">
        <v>406</v>
      </c>
      <c r="AYG95" s="373" t="s">
        <v>406</v>
      </c>
      <c r="AYH95" s="373" t="s">
        <v>406</v>
      </c>
      <c r="AYI95" s="373" t="s">
        <v>406</v>
      </c>
      <c r="AYJ95" s="373" t="s">
        <v>406</v>
      </c>
      <c r="AYK95" s="373" t="s">
        <v>406</v>
      </c>
      <c r="AYL95" s="373" t="s">
        <v>406</v>
      </c>
      <c r="AYM95" s="373" t="s">
        <v>406</v>
      </c>
      <c r="AYN95" s="373" t="s">
        <v>406</v>
      </c>
      <c r="AYO95" s="373" t="s">
        <v>406</v>
      </c>
      <c r="AYP95" s="373" t="s">
        <v>406</v>
      </c>
      <c r="AYQ95" s="373" t="s">
        <v>406</v>
      </c>
      <c r="AYR95" s="373" t="s">
        <v>406</v>
      </c>
      <c r="AYS95" s="373" t="s">
        <v>406</v>
      </c>
      <c r="AYT95" s="373" t="s">
        <v>406</v>
      </c>
      <c r="AYU95" s="373" t="s">
        <v>406</v>
      </c>
      <c r="AYV95" s="373" t="s">
        <v>406</v>
      </c>
      <c r="AYW95" s="373" t="s">
        <v>406</v>
      </c>
      <c r="AYX95" s="373" t="s">
        <v>406</v>
      </c>
      <c r="AYY95" s="373" t="s">
        <v>406</v>
      </c>
      <c r="AYZ95" s="373" t="s">
        <v>406</v>
      </c>
      <c r="AZA95" s="373" t="s">
        <v>406</v>
      </c>
      <c r="AZB95" s="373" t="s">
        <v>406</v>
      </c>
      <c r="AZC95" s="373" t="s">
        <v>406</v>
      </c>
      <c r="AZD95" s="373" t="s">
        <v>406</v>
      </c>
      <c r="AZE95" s="373" t="s">
        <v>406</v>
      </c>
      <c r="AZF95" s="373" t="s">
        <v>406</v>
      </c>
      <c r="AZG95" s="373" t="s">
        <v>406</v>
      </c>
      <c r="AZH95" s="373" t="s">
        <v>406</v>
      </c>
      <c r="AZI95" s="373" t="s">
        <v>406</v>
      </c>
      <c r="AZJ95" s="373" t="s">
        <v>406</v>
      </c>
      <c r="AZK95" s="373" t="s">
        <v>406</v>
      </c>
      <c r="AZL95" s="373" t="s">
        <v>406</v>
      </c>
      <c r="AZM95" s="373" t="s">
        <v>406</v>
      </c>
      <c r="AZN95" s="373" t="s">
        <v>406</v>
      </c>
      <c r="AZO95" s="373" t="s">
        <v>406</v>
      </c>
      <c r="AZP95" s="373" t="s">
        <v>406</v>
      </c>
      <c r="AZQ95" s="373" t="s">
        <v>406</v>
      </c>
      <c r="AZR95" s="373" t="s">
        <v>406</v>
      </c>
      <c r="AZS95" s="373" t="s">
        <v>406</v>
      </c>
      <c r="AZT95" s="373" t="s">
        <v>406</v>
      </c>
      <c r="AZU95" s="373" t="s">
        <v>406</v>
      </c>
      <c r="AZV95" s="373" t="s">
        <v>406</v>
      </c>
      <c r="AZW95" s="373" t="s">
        <v>406</v>
      </c>
      <c r="AZX95" s="373" t="s">
        <v>406</v>
      </c>
      <c r="AZY95" s="373" t="s">
        <v>406</v>
      </c>
      <c r="AZZ95" s="373" t="s">
        <v>406</v>
      </c>
      <c r="BAA95" s="373" t="s">
        <v>406</v>
      </c>
      <c r="BAB95" s="373" t="s">
        <v>406</v>
      </c>
      <c r="BAC95" s="373" t="s">
        <v>406</v>
      </c>
      <c r="BAD95" s="373" t="s">
        <v>406</v>
      </c>
      <c r="BAE95" s="373" t="s">
        <v>406</v>
      </c>
      <c r="BAF95" s="373" t="s">
        <v>406</v>
      </c>
      <c r="BAG95" s="373" t="s">
        <v>406</v>
      </c>
      <c r="BAH95" s="373" t="s">
        <v>406</v>
      </c>
      <c r="BAI95" s="373" t="s">
        <v>406</v>
      </c>
      <c r="BAJ95" s="373" t="s">
        <v>406</v>
      </c>
      <c r="BAK95" s="373" t="s">
        <v>406</v>
      </c>
      <c r="BAL95" s="373" t="s">
        <v>406</v>
      </c>
      <c r="BAM95" s="373" t="s">
        <v>406</v>
      </c>
      <c r="BAN95" s="373" t="s">
        <v>406</v>
      </c>
      <c r="BAO95" s="373" t="s">
        <v>406</v>
      </c>
      <c r="BAP95" s="373" t="s">
        <v>406</v>
      </c>
      <c r="BAQ95" s="373" t="s">
        <v>406</v>
      </c>
      <c r="BAR95" s="373" t="s">
        <v>406</v>
      </c>
      <c r="BAS95" s="373" t="s">
        <v>406</v>
      </c>
      <c r="BAT95" s="373" t="s">
        <v>406</v>
      </c>
      <c r="BAU95" s="373" t="s">
        <v>406</v>
      </c>
      <c r="BAV95" s="373" t="s">
        <v>406</v>
      </c>
      <c r="BAW95" s="373" t="s">
        <v>406</v>
      </c>
      <c r="BAX95" s="373" t="s">
        <v>406</v>
      </c>
      <c r="BAY95" s="373" t="s">
        <v>406</v>
      </c>
      <c r="BAZ95" s="373" t="s">
        <v>406</v>
      </c>
      <c r="BBA95" s="373" t="s">
        <v>406</v>
      </c>
      <c r="BBB95" s="373" t="s">
        <v>406</v>
      </c>
      <c r="BBC95" s="373" t="s">
        <v>406</v>
      </c>
      <c r="BBD95" s="373" t="s">
        <v>406</v>
      </c>
      <c r="BBE95" s="373" t="s">
        <v>406</v>
      </c>
      <c r="BBF95" s="373" t="s">
        <v>406</v>
      </c>
      <c r="BBG95" s="373" t="s">
        <v>406</v>
      </c>
      <c r="BBH95" s="373" t="s">
        <v>406</v>
      </c>
      <c r="BBI95" s="373" t="s">
        <v>406</v>
      </c>
      <c r="BBJ95" s="373" t="s">
        <v>406</v>
      </c>
      <c r="BBK95" s="373" t="s">
        <v>406</v>
      </c>
      <c r="BBL95" s="373" t="s">
        <v>406</v>
      </c>
      <c r="BBM95" s="373" t="s">
        <v>406</v>
      </c>
      <c r="BBN95" s="373" t="s">
        <v>406</v>
      </c>
      <c r="BBO95" s="373" t="s">
        <v>406</v>
      </c>
      <c r="BBP95" s="373" t="s">
        <v>406</v>
      </c>
      <c r="BBQ95" s="373" t="s">
        <v>406</v>
      </c>
      <c r="BBR95" s="373" t="s">
        <v>406</v>
      </c>
      <c r="BBS95" s="373" t="s">
        <v>406</v>
      </c>
      <c r="BBT95" s="373" t="s">
        <v>406</v>
      </c>
      <c r="BBU95" s="373" t="s">
        <v>406</v>
      </c>
      <c r="BBV95" s="373" t="s">
        <v>406</v>
      </c>
      <c r="BBW95" s="373" t="s">
        <v>406</v>
      </c>
      <c r="BBX95" s="373" t="s">
        <v>406</v>
      </c>
      <c r="BBY95" s="373" t="s">
        <v>406</v>
      </c>
      <c r="BBZ95" s="373" t="s">
        <v>406</v>
      </c>
      <c r="BCA95" s="373" t="s">
        <v>406</v>
      </c>
      <c r="BCB95" s="373" t="s">
        <v>406</v>
      </c>
      <c r="BCC95" s="373" t="s">
        <v>406</v>
      </c>
      <c r="BCD95" s="373" t="s">
        <v>406</v>
      </c>
      <c r="BCE95" s="373" t="s">
        <v>406</v>
      </c>
      <c r="BCF95" s="373" t="s">
        <v>406</v>
      </c>
      <c r="BCG95" s="373" t="s">
        <v>406</v>
      </c>
      <c r="BCH95" s="373" t="s">
        <v>406</v>
      </c>
      <c r="BCI95" s="373" t="s">
        <v>406</v>
      </c>
      <c r="BCJ95" s="373" t="s">
        <v>406</v>
      </c>
      <c r="BCK95" s="373" t="s">
        <v>406</v>
      </c>
      <c r="BCL95" s="373" t="s">
        <v>406</v>
      </c>
      <c r="BCM95" s="373" t="s">
        <v>406</v>
      </c>
      <c r="BCN95" s="373" t="s">
        <v>406</v>
      </c>
      <c r="BCO95" s="373" t="s">
        <v>406</v>
      </c>
      <c r="BCP95" s="373" t="s">
        <v>406</v>
      </c>
      <c r="BCQ95" s="373" t="s">
        <v>406</v>
      </c>
      <c r="BCR95" s="373" t="s">
        <v>406</v>
      </c>
      <c r="BCS95" s="373" t="s">
        <v>406</v>
      </c>
      <c r="BCT95" s="373" t="s">
        <v>406</v>
      </c>
      <c r="BCU95" s="373" t="s">
        <v>406</v>
      </c>
      <c r="BCV95" s="373" t="s">
        <v>406</v>
      </c>
      <c r="BCW95" s="373" t="s">
        <v>406</v>
      </c>
      <c r="BCX95" s="373" t="s">
        <v>406</v>
      </c>
      <c r="BCY95" s="373" t="s">
        <v>406</v>
      </c>
      <c r="BCZ95" s="373" t="s">
        <v>406</v>
      </c>
      <c r="BDA95" s="373" t="s">
        <v>406</v>
      </c>
      <c r="BDB95" s="373" t="s">
        <v>406</v>
      </c>
      <c r="BDC95" s="373" t="s">
        <v>406</v>
      </c>
      <c r="BDD95" s="373" t="s">
        <v>406</v>
      </c>
      <c r="BDE95" s="373" t="s">
        <v>406</v>
      </c>
      <c r="BDF95" s="373" t="s">
        <v>406</v>
      </c>
      <c r="BDG95" s="373" t="s">
        <v>406</v>
      </c>
      <c r="BDH95" s="373" t="s">
        <v>406</v>
      </c>
      <c r="BDI95" s="373" t="s">
        <v>406</v>
      </c>
      <c r="BDJ95" s="373" t="s">
        <v>406</v>
      </c>
      <c r="BDK95" s="373" t="s">
        <v>406</v>
      </c>
      <c r="BDL95" s="373" t="s">
        <v>406</v>
      </c>
      <c r="BDM95" s="373" t="s">
        <v>406</v>
      </c>
      <c r="BDN95" s="373" t="s">
        <v>406</v>
      </c>
      <c r="BDO95" s="373" t="s">
        <v>406</v>
      </c>
      <c r="BDP95" s="373" t="s">
        <v>406</v>
      </c>
      <c r="BDQ95" s="373" t="s">
        <v>406</v>
      </c>
      <c r="BDR95" s="373" t="s">
        <v>406</v>
      </c>
      <c r="BDS95" s="373" t="s">
        <v>406</v>
      </c>
      <c r="BDT95" s="373" t="s">
        <v>406</v>
      </c>
      <c r="BDU95" s="373" t="s">
        <v>406</v>
      </c>
      <c r="BDV95" s="373" t="s">
        <v>406</v>
      </c>
      <c r="BDW95" s="373" t="s">
        <v>406</v>
      </c>
      <c r="BDX95" s="373" t="s">
        <v>406</v>
      </c>
      <c r="BDY95" s="373" t="s">
        <v>406</v>
      </c>
      <c r="BDZ95" s="373" t="s">
        <v>406</v>
      </c>
      <c r="BEA95" s="373" t="s">
        <v>406</v>
      </c>
      <c r="BEB95" s="373" t="s">
        <v>406</v>
      </c>
      <c r="BEC95" s="373" t="s">
        <v>406</v>
      </c>
      <c r="BED95" s="373" t="s">
        <v>406</v>
      </c>
      <c r="BEE95" s="373" t="s">
        <v>406</v>
      </c>
      <c r="BEF95" s="373" t="s">
        <v>406</v>
      </c>
      <c r="BEG95" s="373" t="s">
        <v>406</v>
      </c>
      <c r="BEH95" s="373" t="s">
        <v>406</v>
      </c>
      <c r="BEI95" s="373" t="s">
        <v>406</v>
      </c>
      <c r="BEJ95" s="373" t="s">
        <v>406</v>
      </c>
      <c r="BEK95" s="373" t="s">
        <v>406</v>
      </c>
      <c r="BEL95" s="373" t="s">
        <v>406</v>
      </c>
      <c r="BEM95" s="373" t="s">
        <v>406</v>
      </c>
      <c r="BEN95" s="373" t="s">
        <v>406</v>
      </c>
      <c r="BEO95" s="373" t="s">
        <v>406</v>
      </c>
      <c r="BEP95" s="373" t="s">
        <v>406</v>
      </c>
      <c r="BEQ95" s="373" t="s">
        <v>406</v>
      </c>
      <c r="BER95" s="373" t="s">
        <v>406</v>
      </c>
      <c r="BES95" s="373" t="s">
        <v>406</v>
      </c>
      <c r="BET95" s="373" t="s">
        <v>406</v>
      </c>
      <c r="BEU95" s="373" t="s">
        <v>406</v>
      </c>
      <c r="BEV95" s="373" t="s">
        <v>406</v>
      </c>
      <c r="BEW95" s="373" t="s">
        <v>406</v>
      </c>
      <c r="BEX95" s="373" t="s">
        <v>406</v>
      </c>
      <c r="BEY95" s="373" t="s">
        <v>406</v>
      </c>
      <c r="BEZ95" s="373" t="s">
        <v>406</v>
      </c>
      <c r="BFA95" s="373" t="s">
        <v>406</v>
      </c>
      <c r="BFB95" s="373" t="s">
        <v>406</v>
      </c>
      <c r="BFC95" s="373" t="s">
        <v>406</v>
      </c>
      <c r="BFD95" s="373" t="s">
        <v>406</v>
      </c>
      <c r="BFE95" s="373" t="s">
        <v>406</v>
      </c>
      <c r="BFF95" s="373" t="s">
        <v>406</v>
      </c>
      <c r="BFG95" s="373" t="s">
        <v>406</v>
      </c>
      <c r="BFH95" s="373" t="s">
        <v>406</v>
      </c>
      <c r="BFI95" s="373" t="s">
        <v>406</v>
      </c>
      <c r="BFJ95" s="373" t="s">
        <v>406</v>
      </c>
      <c r="BFK95" s="373" t="s">
        <v>406</v>
      </c>
      <c r="BFL95" s="373" t="s">
        <v>406</v>
      </c>
      <c r="BFM95" s="373" t="s">
        <v>406</v>
      </c>
      <c r="BFN95" s="373" t="s">
        <v>406</v>
      </c>
      <c r="BFO95" s="373" t="s">
        <v>406</v>
      </c>
      <c r="BFP95" s="373" t="s">
        <v>406</v>
      </c>
      <c r="BFQ95" s="373" t="s">
        <v>406</v>
      </c>
      <c r="BFR95" s="373" t="s">
        <v>406</v>
      </c>
      <c r="BFS95" s="373" t="s">
        <v>406</v>
      </c>
      <c r="BFT95" s="373" t="s">
        <v>406</v>
      </c>
      <c r="BFU95" s="373" t="s">
        <v>406</v>
      </c>
      <c r="BFV95" s="373" t="s">
        <v>406</v>
      </c>
      <c r="BFW95" s="373" t="s">
        <v>406</v>
      </c>
      <c r="BFX95" s="373" t="s">
        <v>406</v>
      </c>
      <c r="BFY95" s="373" t="s">
        <v>406</v>
      </c>
      <c r="BFZ95" s="373" t="s">
        <v>406</v>
      </c>
      <c r="BGA95" s="373" t="s">
        <v>406</v>
      </c>
      <c r="BGB95" s="373" t="s">
        <v>406</v>
      </c>
      <c r="BGC95" s="373" t="s">
        <v>406</v>
      </c>
      <c r="BGD95" s="373" t="s">
        <v>406</v>
      </c>
      <c r="BGE95" s="373" t="s">
        <v>406</v>
      </c>
      <c r="BGF95" s="373" t="s">
        <v>406</v>
      </c>
      <c r="BGG95" s="373" t="s">
        <v>406</v>
      </c>
      <c r="BGH95" s="373" t="s">
        <v>406</v>
      </c>
      <c r="BGI95" s="373" t="s">
        <v>406</v>
      </c>
      <c r="BGJ95" s="373" t="s">
        <v>406</v>
      </c>
      <c r="BGK95" s="373" t="s">
        <v>406</v>
      </c>
      <c r="BGL95" s="373" t="s">
        <v>406</v>
      </c>
      <c r="BGM95" s="373" t="s">
        <v>406</v>
      </c>
      <c r="BGN95" s="373" t="s">
        <v>406</v>
      </c>
      <c r="BGO95" s="373" t="s">
        <v>406</v>
      </c>
      <c r="BGP95" s="373" t="s">
        <v>406</v>
      </c>
      <c r="BGQ95" s="373" t="s">
        <v>406</v>
      </c>
      <c r="BGR95" s="373" t="s">
        <v>406</v>
      </c>
      <c r="BGS95" s="373" t="s">
        <v>406</v>
      </c>
      <c r="BGT95" s="373" t="s">
        <v>406</v>
      </c>
      <c r="BGU95" s="373" t="s">
        <v>406</v>
      </c>
      <c r="BGV95" s="373" t="s">
        <v>406</v>
      </c>
      <c r="BGW95" s="373" t="s">
        <v>406</v>
      </c>
      <c r="BGX95" s="373" t="s">
        <v>406</v>
      </c>
      <c r="BGY95" s="373" t="s">
        <v>406</v>
      </c>
      <c r="BGZ95" s="373" t="s">
        <v>406</v>
      </c>
      <c r="BHA95" s="373" t="s">
        <v>406</v>
      </c>
      <c r="BHB95" s="373" t="s">
        <v>406</v>
      </c>
      <c r="BHC95" s="373" t="s">
        <v>406</v>
      </c>
      <c r="BHD95" s="373" t="s">
        <v>406</v>
      </c>
      <c r="BHE95" s="373" t="s">
        <v>406</v>
      </c>
      <c r="BHF95" s="373" t="s">
        <v>406</v>
      </c>
      <c r="BHG95" s="373" t="s">
        <v>406</v>
      </c>
      <c r="BHH95" s="373" t="s">
        <v>406</v>
      </c>
      <c r="BHI95" s="373" t="s">
        <v>406</v>
      </c>
      <c r="BHJ95" s="373" t="s">
        <v>406</v>
      </c>
      <c r="BHK95" s="373" t="s">
        <v>406</v>
      </c>
      <c r="BHL95" s="373" t="s">
        <v>406</v>
      </c>
      <c r="BHM95" s="373" t="s">
        <v>406</v>
      </c>
      <c r="BHN95" s="373" t="s">
        <v>406</v>
      </c>
      <c r="BHO95" s="373" t="s">
        <v>406</v>
      </c>
      <c r="BHP95" s="373" t="s">
        <v>406</v>
      </c>
      <c r="BHQ95" s="373" t="s">
        <v>406</v>
      </c>
      <c r="BHR95" s="373" t="s">
        <v>406</v>
      </c>
      <c r="BHS95" s="373" t="s">
        <v>406</v>
      </c>
      <c r="BHT95" s="373" t="s">
        <v>406</v>
      </c>
      <c r="BHU95" s="373" t="s">
        <v>406</v>
      </c>
      <c r="BHV95" s="373" t="s">
        <v>406</v>
      </c>
      <c r="BHW95" s="373" t="s">
        <v>406</v>
      </c>
      <c r="BHX95" s="373" t="s">
        <v>406</v>
      </c>
      <c r="BHY95" s="373" t="s">
        <v>406</v>
      </c>
      <c r="BHZ95" s="373" t="s">
        <v>406</v>
      </c>
      <c r="BIA95" s="373" t="s">
        <v>406</v>
      </c>
      <c r="BIB95" s="373" t="s">
        <v>406</v>
      </c>
      <c r="BIC95" s="373" t="s">
        <v>406</v>
      </c>
      <c r="BID95" s="373" t="s">
        <v>406</v>
      </c>
      <c r="BIE95" s="373" t="s">
        <v>406</v>
      </c>
      <c r="BIF95" s="373" t="s">
        <v>406</v>
      </c>
      <c r="BIG95" s="373" t="s">
        <v>406</v>
      </c>
      <c r="BIH95" s="373" t="s">
        <v>406</v>
      </c>
      <c r="BII95" s="373" t="s">
        <v>406</v>
      </c>
      <c r="BIJ95" s="373" t="s">
        <v>406</v>
      </c>
      <c r="BIK95" s="373" t="s">
        <v>406</v>
      </c>
      <c r="BIL95" s="373" t="s">
        <v>406</v>
      </c>
      <c r="BIM95" s="373" t="s">
        <v>406</v>
      </c>
      <c r="BIN95" s="373" t="s">
        <v>406</v>
      </c>
      <c r="BIO95" s="373" t="s">
        <v>406</v>
      </c>
      <c r="BIP95" s="373" t="s">
        <v>406</v>
      </c>
      <c r="BIQ95" s="373" t="s">
        <v>406</v>
      </c>
      <c r="BIR95" s="373" t="s">
        <v>406</v>
      </c>
      <c r="BIS95" s="373" t="s">
        <v>406</v>
      </c>
      <c r="BIT95" s="373" t="s">
        <v>406</v>
      </c>
      <c r="BIU95" s="373" t="s">
        <v>406</v>
      </c>
      <c r="BIV95" s="373" t="s">
        <v>406</v>
      </c>
      <c r="BIW95" s="373" t="s">
        <v>406</v>
      </c>
      <c r="BIX95" s="373" t="s">
        <v>406</v>
      </c>
      <c r="BIY95" s="373" t="s">
        <v>406</v>
      </c>
      <c r="BIZ95" s="373" t="s">
        <v>406</v>
      </c>
      <c r="BJA95" s="373" t="s">
        <v>406</v>
      </c>
      <c r="BJB95" s="373" t="s">
        <v>406</v>
      </c>
      <c r="BJC95" s="373" t="s">
        <v>406</v>
      </c>
      <c r="BJD95" s="373" t="s">
        <v>406</v>
      </c>
      <c r="BJE95" s="373" t="s">
        <v>406</v>
      </c>
      <c r="BJF95" s="373" t="s">
        <v>406</v>
      </c>
      <c r="BJG95" s="373" t="s">
        <v>406</v>
      </c>
      <c r="BJH95" s="373" t="s">
        <v>406</v>
      </c>
      <c r="BJI95" s="373" t="s">
        <v>406</v>
      </c>
      <c r="BJJ95" s="373" t="s">
        <v>406</v>
      </c>
      <c r="BJK95" s="373" t="s">
        <v>406</v>
      </c>
      <c r="BJL95" s="373" t="s">
        <v>406</v>
      </c>
      <c r="BJM95" s="373" t="s">
        <v>406</v>
      </c>
      <c r="BJN95" s="373" t="s">
        <v>406</v>
      </c>
      <c r="BJO95" s="373" t="s">
        <v>406</v>
      </c>
      <c r="BJP95" s="373" t="s">
        <v>406</v>
      </c>
      <c r="BJQ95" s="373" t="s">
        <v>406</v>
      </c>
      <c r="BJR95" s="373" t="s">
        <v>406</v>
      </c>
      <c r="BJS95" s="373" t="s">
        <v>406</v>
      </c>
      <c r="BJT95" s="373" t="s">
        <v>406</v>
      </c>
      <c r="BJU95" s="373" t="s">
        <v>406</v>
      </c>
      <c r="BJV95" s="373" t="s">
        <v>406</v>
      </c>
      <c r="BJW95" s="373" t="s">
        <v>406</v>
      </c>
      <c r="BJX95" s="373" t="s">
        <v>406</v>
      </c>
      <c r="BJY95" s="373" t="s">
        <v>406</v>
      </c>
      <c r="BJZ95" s="373" t="s">
        <v>406</v>
      </c>
      <c r="BKA95" s="373" t="s">
        <v>406</v>
      </c>
      <c r="BKB95" s="373" t="s">
        <v>406</v>
      </c>
      <c r="BKC95" s="373" t="s">
        <v>406</v>
      </c>
      <c r="BKD95" s="373" t="s">
        <v>406</v>
      </c>
      <c r="BKE95" s="373" t="s">
        <v>406</v>
      </c>
      <c r="BKF95" s="373" t="s">
        <v>406</v>
      </c>
      <c r="BKG95" s="373" t="s">
        <v>406</v>
      </c>
      <c r="BKH95" s="373" t="s">
        <v>406</v>
      </c>
      <c r="BKI95" s="373" t="s">
        <v>406</v>
      </c>
      <c r="BKJ95" s="373" t="s">
        <v>406</v>
      </c>
      <c r="BKK95" s="373" t="s">
        <v>406</v>
      </c>
      <c r="BKL95" s="373" t="s">
        <v>406</v>
      </c>
      <c r="BKM95" s="373" t="s">
        <v>406</v>
      </c>
      <c r="BKN95" s="373" t="s">
        <v>406</v>
      </c>
      <c r="BKO95" s="373" t="s">
        <v>406</v>
      </c>
      <c r="BKP95" s="373" t="s">
        <v>406</v>
      </c>
      <c r="BKQ95" s="373" t="s">
        <v>406</v>
      </c>
      <c r="BKR95" s="373" t="s">
        <v>406</v>
      </c>
      <c r="BKS95" s="373" t="s">
        <v>406</v>
      </c>
      <c r="BKT95" s="373" t="s">
        <v>406</v>
      </c>
      <c r="BKU95" s="373" t="s">
        <v>406</v>
      </c>
      <c r="BKV95" s="373" t="s">
        <v>406</v>
      </c>
      <c r="BKW95" s="373" t="s">
        <v>406</v>
      </c>
      <c r="BKX95" s="373" t="s">
        <v>406</v>
      </c>
      <c r="BKY95" s="373" t="s">
        <v>406</v>
      </c>
      <c r="BKZ95" s="373" t="s">
        <v>406</v>
      </c>
      <c r="BLA95" s="373" t="s">
        <v>406</v>
      </c>
      <c r="BLB95" s="373" t="s">
        <v>406</v>
      </c>
      <c r="BLC95" s="373" t="s">
        <v>406</v>
      </c>
      <c r="BLD95" s="373" t="s">
        <v>406</v>
      </c>
      <c r="BLE95" s="373" t="s">
        <v>406</v>
      </c>
      <c r="BLF95" s="373" t="s">
        <v>406</v>
      </c>
      <c r="BLG95" s="373" t="s">
        <v>406</v>
      </c>
      <c r="BLH95" s="373" t="s">
        <v>406</v>
      </c>
      <c r="BLI95" s="373" t="s">
        <v>406</v>
      </c>
      <c r="BLJ95" s="373" t="s">
        <v>406</v>
      </c>
      <c r="BLK95" s="373" t="s">
        <v>406</v>
      </c>
      <c r="BLL95" s="373" t="s">
        <v>406</v>
      </c>
      <c r="BLM95" s="373" t="s">
        <v>406</v>
      </c>
      <c r="BLN95" s="373" t="s">
        <v>406</v>
      </c>
      <c r="BLO95" s="373" t="s">
        <v>406</v>
      </c>
      <c r="BLP95" s="373" t="s">
        <v>406</v>
      </c>
      <c r="BLQ95" s="373" t="s">
        <v>406</v>
      </c>
      <c r="BLR95" s="373" t="s">
        <v>406</v>
      </c>
      <c r="BLS95" s="373" t="s">
        <v>406</v>
      </c>
      <c r="BLT95" s="373" t="s">
        <v>406</v>
      </c>
      <c r="BLU95" s="373" t="s">
        <v>406</v>
      </c>
      <c r="BLV95" s="373" t="s">
        <v>406</v>
      </c>
      <c r="BLW95" s="373" t="s">
        <v>406</v>
      </c>
      <c r="BLX95" s="373" t="s">
        <v>406</v>
      </c>
      <c r="BLY95" s="373" t="s">
        <v>406</v>
      </c>
      <c r="BLZ95" s="373" t="s">
        <v>406</v>
      </c>
      <c r="BMA95" s="373" t="s">
        <v>406</v>
      </c>
      <c r="BMB95" s="373" t="s">
        <v>406</v>
      </c>
      <c r="BMC95" s="373" t="s">
        <v>406</v>
      </c>
      <c r="BMD95" s="373" t="s">
        <v>406</v>
      </c>
      <c r="BME95" s="373" t="s">
        <v>406</v>
      </c>
      <c r="BMF95" s="373" t="s">
        <v>406</v>
      </c>
      <c r="BMG95" s="373" t="s">
        <v>406</v>
      </c>
      <c r="BMH95" s="373" t="s">
        <v>406</v>
      </c>
      <c r="BMI95" s="373" t="s">
        <v>406</v>
      </c>
      <c r="BMJ95" s="373" t="s">
        <v>406</v>
      </c>
      <c r="BMK95" s="373" t="s">
        <v>406</v>
      </c>
      <c r="BML95" s="373" t="s">
        <v>406</v>
      </c>
      <c r="BMM95" s="373" t="s">
        <v>406</v>
      </c>
      <c r="BMN95" s="373" t="s">
        <v>406</v>
      </c>
      <c r="BMO95" s="373" t="s">
        <v>406</v>
      </c>
      <c r="BMP95" s="373" t="s">
        <v>406</v>
      </c>
      <c r="BMQ95" s="373" t="s">
        <v>406</v>
      </c>
      <c r="BMR95" s="373" t="s">
        <v>406</v>
      </c>
      <c r="BMS95" s="373" t="s">
        <v>406</v>
      </c>
      <c r="BMT95" s="373" t="s">
        <v>406</v>
      </c>
      <c r="BMU95" s="373" t="s">
        <v>406</v>
      </c>
      <c r="BMV95" s="373" t="s">
        <v>406</v>
      </c>
      <c r="BMW95" s="373" t="s">
        <v>406</v>
      </c>
      <c r="BMX95" s="373" t="s">
        <v>406</v>
      </c>
      <c r="BMY95" s="373" t="s">
        <v>406</v>
      </c>
      <c r="BMZ95" s="373" t="s">
        <v>406</v>
      </c>
      <c r="BNA95" s="373" t="s">
        <v>406</v>
      </c>
      <c r="BNB95" s="373" t="s">
        <v>406</v>
      </c>
      <c r="BNC95" s="373" t="s">
        <v>406</v>
      </c>
      <c r="BND95" s="373" t="s">
        <v>406</v>
      </c>
      <c r="BNE95" s="373" t="s">
        <v>406</v>
      </c>
      <c r="BNF95" s="373" t="s">
        <v>406</v>
      </c>
      <c r="BNG95" s="373" t="s">
        <v>406</v>
      </c>
      <c r="BNH95" s="373" t="s">
        <v>406</v>
      </c>
      <c r="BNI95" s="373" t="s">
        <v>406</v>
      </c>
      <c r="BNJ95" s="373" t="s">
        <v>406</v>
      </c>
      <c r="BNK95" s="373" t="s">
        <v>406</v>
      </c>
      <c r="BNL95" s="373" t="s">
        <v>406</v>
      </c>
      <c r="BNM95" s="373" t="s">
        <v>406</v>
      </c>
      <c r="BNN95" s="373" t="s">
        <v>406</v>
      </c>
      <c r="BNO95" s="373" t="s">
        <v>406</v>
      </c>
      <c r="BNP95" s="373" t="s">
        <v>406</v>
      </c>
      <c r="BNQ95" s="373" t="s">
        <v>406</v>
      </c>
      <c r="BNR95" s="373" t="s">
        <v>406</v>
      </c>
      <c r="BNS95" s="373" t="s">
        <v>406</v>
      </c>
      <c r="BNT95" s="373" t="s">
        <v>406</v>
      </c>
      <c r="BNU95" s="373" t="s">
        <v>406</v>
      </c>
      <c r="BNV95" s="373" t="s">
        <v>406</v>
      </c>
      <c r="BNW95" s="373" t="s">
        <v>406</v>
      </c>
      <c r="BNX95" s="373" t="s">
        <v>406</v>
      </c>
      <c r="BNY95" s="373" t="s">
        <v>406</v>
      </c>
      <c r="BNZ95" s="373" t="s">
        <v>406</v>
      </c>
      <c r="BOA95" s="373" t="s">
        <v>406</v>
      </c>
      <c r="BOB95" s="373" t="s">
        <v>406</v>
      </c>
      <c r="BOC95" s="373" t="s">
        <v>406</v>
      </c>
      <c r="BOD95" s="373" t="s">
        <v>406</v>
      </c>
      <c r="BOE95" s="373" t="s">
        <v>406</v>
      </c>
      <c r="BOF95" s="373" t="s">
        <v>406</v>
      </c>
      <c r="BOG95" s="373" t="s">
        <v>406</v>
      </c>
      <c r="BOH95" s="373" t="s">
        <v>406</v>
      </c>
      <c r="BOI95" s="373" t="s">
        <v>406</v>
      </c>
      <c r="BOJ95" s="373" t="s">
        <v>406</v>
      </c>
      <c r="BOK95" s="373" t="s">
        <v>406</v>
      </c>
      <c r="BOL95" s="373" t="s">
        <v>406</v>
      </c>
      <c r="BOM95" s="373" t="s">
        <v>406</v>
      </c>
      <c r="BON95" s="373" t="s">
        <v>406</v>
      </c>
      <c r="BOO95" s="373" t="s">
        <v>406</v>
      </c>
      <c r="BOP95" s="373" t="s">
        <v>406</v>
      </c>
      <c r="BOQ95" s="373" t="s">
        <v>406</v>
      </c>
      <c r="BOR95" s="373" t="s">
        <v>406</v>
      </c>
      <c r="BOS95" s="373" t="s">
        <v>406</v>
      </c>
      <c r="BOT95" s="373" t="s">
        <v>406</v>
      </c>
      <c r="BOU95" s="373" t="s">
        <v>406</v>
      </c>
      <c r="BOV95" s="373" t="s">
        <v>406</v>
      </c>
      <c r="BOW95" s="373" t="s">
        <v>406</v>
      </c>
      <c r="BOX95" s="373" t="s">
        <v>406</v>
      </c>
      <c r="BOY95" s="373" t="s">
        <v>406</v>
      </c>
      <c r="BOZ95" s="373" t="s">
        <v>406</v>
      </c>
      <c r="BPA95" s="373" t="s">
        <v>406</v>
      </c>
      <c r="BPB95" s="373" t="s">
        <v>406</v>
      </c>
      <c r="BPC95" s="373" t="s">
        <v>406</v>
      </c>
      <c r="BPD95" s="373" t="s">
        <v>406</v>
      </c>
      <c r="BPE95" s="373" t="s">
        <v>406</v>
      </c>
      <c r="BPF95" s="373" t="s">
        <v>406</v>
      </c>
      <c r="BPG95" s="373" t="s">
        <v>406</v>
      </c>
      <c r="BPH95" s="373" t="s">
        <v>406</v>
      </c>
      <c r="BPI95" s="373" t="s">
        <v>406</v>
      </c>
      <c r="BPJ95" s="373" t="s">
        <v>406</v>
      </c>
      <c r="BPK95" s="373" t="s">
        <v>406</v>
      </c>
      <c r="BPL95" s="373" t="s">
        <v>406</v>
      </c>
      <c r="BPM95" s="373" t="s">
        <v>406</v>
      </c>
      <c r="BPN95" s="373" t="s">
        <v>406</v>
      </c>
      <c r="BPO95" s="373" t="s">
        <v>406</v>
      </c>
      <c r="BPP95" s="373" t="s">
        <v>406</v>
      </c>
      <c r="BPQ95" s="373" t="s">
        <v>406</v>
      </c>
      <c r="BPR95" s="373" t="s">
        <v>406</v>
      </c>
      <c r="BPS95" s="373" t="s">
        <v>406</v>
      </c>
      <c r="BPT95" s="373" t="s">
        <v>406</v>
      </c>
      <c r="BPU95" s="373" t="s">
        <v>406</v>
      </c>
      <c r="BPV95" s="373" t="s">
        <v>406</v>
      </c>
      <c r="BPW95" s="373" t="s">
        <v>406</v>
      </c>
      <c r="BPX95" s="373" t="s">
        <v>406</v>
      </c>
      <c r="BPY95" s="373" t="s">
        <v>406</v>
      </c>
      <c r="BPZ95" s="373" t="s">
        <v>406</v>
      </c>
      <c r="BQA95" s="373" t="s">
        <v>406</v>
      </c>
      <c r="BQB95" s="373" t="s">
        <v>406</v>
      </c>
      <c r="BQC95" s="373" t="s">
        <v>406</v>
      </c>
      <c r="BQD95" s="373" t="s">
        <v>406</v>
      </c>
      <c r="BQE95" s="373" t="s">
        <v>406</v>
      </c>
      <c r="BQF95" s="373" t="s">
        <v>406</v>
      </c>
      <c r="BQG95" s="373" t="s">
        <v>406</v>
      </c>
      <c r="BQH95" s="373" t="s">
        <v>406</v>
      </c>
      <c r="BQI95" s="373" t="s">
        <v>406</v>
      </c>
      <c r="BQJ95" s="373" t="s">
        <v>406</v>
      </c>
      <c r="BQK95" s="373" t="s">
        <v>406</v>
      </c>
      <c r="BQL95" s="373" t="s">
        <v>406</v>
      </c>
      <c r="BQM95" s="373" t="s">
        <v>406</v>
      </c>
      <c r="BQN95" s="373" t="s">
        <v>406</v>
      </c>
      <c r="BQO95" s="373" t="s">
        <v>406</v>
      </c>
      <c r="BQP95" s="373" t="s">
        <v>406</v>
      </c>
      <c r="BQQ95" s="373" t="s">
        <v>406</v>
      </c>
      <c r="BQR95" s="373" t="s">
        <v>406</v>
      </c>
      <c r="BQS95" s="373" t="s">
        <v>406</v>
      </c>
      <c r="BQT95" s="373" t="s">
        <v>406</v>
      </c>
      <c r="BQU95" s="373" t="s">
        <v>406</v>
      </c>
      <c r="BQV95" s="373" t="s">
        <v>406</v>
      </c>
      <c r="BQW95" s="373" t="s">
        <v>406</v>
      </c>
      <c r="BQX95" s="373" t="s">
        <v>406</v>
      </c>
      <c r="BQY95" s="373" t="s">
        <v>406</v>
      </c>
      <c r="BQZ95" s="373" t="s">
        <v>406</v>
      </c>
      <c r="BRA95" s="373" t="s">
        <v>406</v>
      </c>
      <c r="BRB95" s="373" t="s">
        <v>406</v>
      </c>
      <c r="BRC95" s="373" t="s">
        <v>406</v>
      </c>
      <c r="BRD95" s="373" t="s">
        <v>406</v>
      </c>
      <c r="BRE95" s="373" t="s">
        <v>406</v>
      </c>
      <c r="BRF95" s="373" t="s">
        <v>406</v>
      </c>
      <c r="BRG95" s="373" t="s">
        <v>406</v>
      </c>
      <c r="BRH95" s="373" t="s">
        <v>406</v>
      </c>
      <c r="BRI95" s="373" t="s">
        <v>406</v>
      </c>
      <c r="BRJ95" s="373" t="s">
        <v>406</v>
      </c>
      <c r="BRK95" s="373" t="s">
        <v>406</v>
      </c>
      <c r="BRL95" s="373" t="s">
        <v>406</v>
      </c>
      <c r="BRM95" s="373" t="s">
        <v>406</v>
      </c>
      <c r="BRN95" s="373" t="s">
        <v>406</v>
      </c>
      <c r="BRO95" s="373" t="s">
        <v>406</v>
      </c>
      <c r="BRP95" s="373" t="s">
        <v>406</v>
      </c>
      <c r="BRQ95" s="373" t="s">
        <v>406</v>
      </c>
      <c r="BRR95" s="373" t="s">
        <v>406</v>
      </c>
      <c r="BRS95" s="373" t="s">
        <v>406</v>
      </c>
      <c r="BRT95" s="373" t="s">
        <v>406</v>
      </c>
      <c r="BRU95" s="373" t="s">
        <v>406</v>
      </c>
      <c r="BRV95" s="373" t="s">
        <v>406</v>
      </c>
      <c r="BRW95" s="373" t="s">
        <v>406</v>
      </c>
      <c r="BRX95" s="373" t="s">
        <v>406</v>
      </c>
      <c r="BRY95" s="373" t="s">
        <v>406</v>
      </c>
      <c r="BRZ95" s="373" t="s">
        <v>406</v>
      </c>
      <c r="BSA95" s="373" t="s">
        <v>406</v>
      </c>
      <c r="BSB95" s="373" t="s">
        <v>406</v>
      </c>
      <c r="BSC95" s="373" t="s">
        <v>406</v>
      </c>
      <c r="BSD95" s="373" t="s">
        <v>406</v>
      </c>
      <c r="BSE95" s="373" t="s">
        <v>406</v>
      </c>
      <c r="BSF95" s="373" t="s">
        <v>406</v>
      </c>
      <c r="BSG95" s="373" t="s">
        <v>406</v>
      </c>
      <c r="BSH95" s="373" t="s">
        <v>406</v>
      </c>
      <c r="BSI95" s="373" t="s">
        <v>406</v>
      </c>
      <c r="BSJ95" s="373" t="s">
        <v>406</v>
      </c>
      <c r="BSK95" s="373" t="s">
        <v>406</v>
      </c>
      <c r="BSL95" s="373" t="s">
        <v>406</v>
      </c>
      <c r="BSM95" s="373" t="s">
        <v>406</v>
      </c>
      <c r="BSN95" s="373" t="s">
        <v>406</v>
      </c>
      <c r="BSO95" s="373" t="s">
        <v>406</v>
      </c>
      <c r="BSP95" s="373" t="s">
        <v>406</v>
      </c>
      <c r="BSQ95" s="373" t="s">
        <v>406</v>
      </c>
      <c r="BSR95" s="373" t="s">
        <v>406</v>
      </c>
      <c r="BSS95" s="373" t="s">
        <v>406</v>
      </c>
      <c r="BST95" s="373" t="s">
        <v>406</v>
      </c>
      <c r="BSU95" s="373" t="s">
        <v>406</v>
      </c>
      <c r="BSV95" s="373" t="s">
        <v>406</v>
      </c>
      <c r="BSW95" s="373" t="s">
        <v>406</v>
      </c>
      <c r="BSX95" s="373" t="s">
        <v>406</v>
      </c>
      <c r="BSY95" s="373" t="s">
        <v>406</v>
      </c>
      <c r="BSZ95" s="373" t="s">
        <v>406</v>
      </c>
      <c r="BTA95" s="373" t="s">
        <v>406</v>
      </c>
      <c r="BTB95" s="373" t="s">
        <v>406</v>
      </c>
      <c r="BTC95" s="373" t="s">
        <v>406</v>
      </c>
      <c r="BTD95" s="373" t="s">
        <v>406</v>
      </c>
      <c r="BTE95" s="373" t="s">
        <v>406</v>
      </c>
      <c r="BTF95" s="373" t="s">
        <v>406</v>
      </c>
      <c r="BTG95" s="373" t="s">
        <v>406</v>
      </c>
      <c r="BTH95" s="373" t="s">
        <v>406</v>
      </c>
      <c r="BTI95" s="373" t="s">
        <v>406</v>
      </c>
      <c r="BTJ95" s="373" t="s">
        <v>406</v>
      </c>
      <c r="BTK95" s="373" t="s">
        <v>406</v>
      </c>
      <c r="BTL95" s="373" t="s">
        <v>406</v>
      </c>
      <c r="BTM95" s="373" t="s">
        <v>406</v>
      </c>
      <c r="BTN95" s="373" t="s">
        <v>406</v>
      </c>
      <c r="BTO95" s="373" t="s">
        <v>406</v>
      </c>
      <c r="BTP95" s="373" t="s">
        <v>406</v>
      </c>
      <c r="BTQ95" s="373" t="s">
        <v>406</v>
      </c>
      <c r="BTR95" s="373" t="s">
        <v>406</v>
      </c>
      <c r="BTS95" s="373" t="s">
        <v>406</v>
      </c>
      <c r="BTT95" s="373" t="s">
        <v>406</v>
      </c>
      <c r="BTU95" s="373" t="s">
        <v>406</v>
      </c>
      <c r="BTV95" s="373" t="s">
        <v>406</v>
      </c>
      <c r="BTW95" s="373" t="s">
        <v>406</v>
      </c>
      <c r="BTX95" s="373" t="s">
        <v>406</v>
      </c>
      <c r="BTY95" s="373" t="s">
        <v>406</v>
      </c>
      <c r="BTZ95" s="373" t="s">
        <v>406</v>
      </c>
      <c r="BUA95" s="373" t="s">
        <v>406</v>
      </c>
      <c r="BUB95" s="373" t="s">
        <v>406</v>
      </c>
      <c r="BUC95" s="373" t="s">
        <v>406</v>
      </c>
      <c r="BUD95" s="373" t="s">
        <v>406</v>
      </c>
      <c r="BUE95" s="373" t="s">
        <v>406</v>
      </c>
      <c r="BUF95" s="373" t="s">
        <v>406</v>
      </c>
      <c r="BUG95" s="373" t="s">
        <v>406</v>
      </c>
      <c r="BUH95" s="373" t="s">
        <v>406</v>
      </c>
      <c r="BUI95" s="373" t="s">
        <v>406</v>
      </c>
      <c r="BUJ95" s="373" t="s">
        <v>406</v>
      </c>
      <c r="BUK95" s="373" t="s">
        <v>406</v>
      </c>
      <c r="BUL95" s="373" t="s">
        <v>406</v>
      </c>
      <c r="BUM95" s="373" t="s">
        <v>406</v>
      </c>
      <c r="BUN95" s="373" t="s">
        <v>406</v>
      </c>
      <c r="BUO95" s="373" t="s">
        <v>406</v>
      </c>
      <c r="BUP95" s="373" t="s">
        <v>406</v>
      </c>
      <c r="BUQ95" s="373" t="s">
        <v>406</v>
      </c>
      <c r="BUR95" s="373" t="s">
        <v>406</v>
      </c>
      <c r="BUS95" s="373" t="s">
        <v>406</v>
      </c>
      <c r="BUT95" s="373" t="s">
        <v>406</v>
      </c>
      <c r="BUU95" s="373" t="s">
        <v>406</v>
      </c>
      <c r="BUV95" s="373" t="s">
        <v>406</v>
      </c>
      <c r="BUW95" s="373" t="s">
        <v>406</v>
      </c>
      <c r="BUX95" s="373" t="s">
        <v>406</v>
      </c>
      <c r="BUY95" s="373" t="s">
        <v>406</v>
      </c>
      <c r="BUZ95" s="373" t="s">
        <v>406</v>
      </c>
      <c r="BVA95" s="373" t="s">
        <v>406</v>
      </c>
      <c r="BVB95" s="373" t="s">
        <v>406</v>
      </c>
      <c r="BVC95" s="373" t="s">
        <v>406</v>
      </c>
      <c r="BVD95" s="373" t="s">
        <v>406</v>
      </c>
      <c r="BVE95" s="373" t="s">
        <v>406</v>
      </c>
      <c r="BVF95" s="373" t="s">
        <v>406</v>
      </c>
      <c r="BVG95" s="373" t="s">
        <v>406</v>
      </c>
      <c r="BVH95" s="373" t="s">
        <v>406</v>
      </c>
      <c r="BVI95" s="373" t="s">
        <v>406</v>
      </c>
      <c r="BVJ95" s="373" t="s">
        <v>406</v>
      </c>
      <c r="BVK95" s="373" t="s">
        <v>406</v>
      </c>
      <c r="BVL95" s="373" t="s">
        <v>406</v>
      </c>
      <c r="BVM95" s="373" t="s">
        <v>406</v>
      </c>
      <c r="BVN95" s="373" t="s">
        <v>406</v>
      </c>
      <c r="BVO95" s="373" t="s">
        <v>406</v>
      </c>
      <c r="BVP95" s="373" t="s">
        <v>406</v>
      </c>
      <c r="BVQ95" s="373" t="s">
        <v>406</v>
      </c>
      <c r="BVR95" s="373" t="s">
        <v>406</v>
      </c>
      <c r="BVS95" s="373" t="s">
        <v>406</v>
      </c>
      <c r="BVT95" s="373" t="s">
        <v>406</v>
      </c>
      <c r="BVU95" s="373" t="s">
        <v>406</v>
      </c>
      <c r="BVV95" s="373" t="s">
        <v>406</v>
      </c>
      <c r="BVW95" s="373" t="s">
        <v>406</v>
      </c>
      <c r="BVX95" s="373" t="s">
        <v>406</v>
      </c>
      <c r="BVY95" s="373" t="s">
        <v>406</v>
      </c>
      <c r="BVZ95" s="373" t="s">
        <v>406</v>
      </c>
      <c r="BWA95" s="373" t="s">
        <v>406</v>
      </c>
      <c r="BWB95" s="373" t="s">
        <v>406</v>
      </c>
      <c r="BWC95" s="373" t="s">
        <v>406</v>
      </c>
      <c r="BWD95" s="373" t="s">
        <v>406</v>
      </c>
      <c r="BWE95" s="373" t="s">
        <v>406</v>
      </c>
      <c r="BWF95" s="373" t="s">
        <v>406</v>
      </c>
      <c r="BWG95" s="373" t="s">
        <v>406</v>
      </c>
      <c r="BWH95" s="373" t="s">
        <v>406</v>
      </c>
      <c r="BWI95" s="373" t="s">
        <v>406</v>
      </c>
      <c r="BWJ95" s="373" t="s">
        <v>406</v>
      </c>
      <c r="BWK95" s="373" t="s">
        <v>406</v>
      </c>
      <c r="BWL95" s="373" t="s">
        <v>406</v>
      </c>
      <c r="BWM95" s="373" t="s">
        <v>406</v>
      </c>
      <c r="BWN95" s="373" t="s">
        <v>406</v>
      </c>
      <c r="BWO95" s="373" t="s">
        <v>406</v>
      </c>
      <c r="BWP95" s="373" t="s">
        <v>406</v>
      </c>
      <c r="BWQ95" s="373" t="s">
        <v>406</v>
      </c>
      <c r="BWR95" s="373" t="s">
        <v>406</v>
      </c>
      <c r="BWS95" s="373" t="s">
        <v>406</v>
      </c>
      <c r="BWT95" s="373" t="s">
        <v>406</v>
      </c>
      <c r="BWU95" s="373" t="s">
        <v>406</v>
      </c>
      <c r="BWV95" s="373" t="s">
        <v>406</v>
      </c>
      <c r="BWW95" s="373" t="s">
        <v>406</v>
      </c>
      <c r="BWX95" s="373" t="s">
        <v>406</v>
      </c>
      <c r="BWY95" s="373" t="s">
        <v>406</v>
      </c>
      <c r="BWZ95" s="373" t="s">
        <v>406</v>
      </c>
      <c r="BXA95" s="373" t="s">
        <v>406</v>
      </c>
      <c r="BXB95" s="373" t="s">
        <v>406</v>
      </c>
      <c r="BXC95" s="373" t="s">
        <v>406</v>
      </c>
      <c r="BXD95" s="373" t="s">
        <v>406</v>
      </c>
      <c r="BXE95" s="373" t="s">
        <v>406</v>
      </c>
      <c r="BXF95" s="373" t="s">
        <v>406</v>
      </c>
      <c r="BXG95" s="373" t="s">
        <v>406</v>
      </c>
      <c r="BXH95" s="373" t="s">
        <v>406</v>
      </c>
      <c r="BXI95" s="373" t="s">
        <v>406</v>
      </c>
      <c r="BXJ95" s="373" t="s">
        <v>406</v>
      </c>
      <c r="BXK95" s="373" t="s">
        <v>406</v>
      </c>
      <c r="BXL95" s="373" t="s">
        <v>406</v>
      </c>
      <c r="BXM95" s="373" t="s">
        <v>406</v>
      </c>
      <c r="BXN95" s="373" t="s">
        <v>406</v>
      </c>
      <c r="BXO95" s="373" t="s">
        <v>406</v>
      </c>
      <c r="BXP95" s="373" t="s">
        <v>406</v>
      </c>
      <c r="BXQ95" s="373" t="s">
        <v>406</v>
      </c>
      <c r="BXR95" s="373" t="s">
        <v>406</v>
      </c>
      <c r="BXS95" s="373" t="s">
        <v>406</v>
      </c>
      <c r="BXT95" s="373" t="s">
        <v>406</v>
      </c>
      <c r="BXU95" s="373" t="s">
        <v>406</v>
      </c>
      <c r="BXV95" s="373" t="s">
        <v>406</v>
      </c>
      <c r="BXW95" s="373" t="s">
        <v>406</v>
      </c>
      <c r="BXX95" s="373" t="s">
        <v>406</v>
      </c>
      <c r="BXY95" s="373" t="s">
        <v>406</v>
      </c>
      <c r="BXZ95" s="373" t="s">
        <v>406</v>
      </c>
      <c r="BYA95" s="373" t="s">
        <v>406</v>
      </c>
      <c r="BYB95" s="373" t="s">
        <v>406</v>
      </c>
      <c r="BYC95" s="373" t="s">
        <v>406</v>
      </c>
      <c r="BYD95" s="373" t="s">
        <v>406</v>
      </c>
      <c r="BYE95" s="373" t="s">
        <v>406</v>
      </c>
      <c r="BYF95" s="373" t="s">
        <v>406</v>
      </c>
      <c r="BYG95" s="373" t="s">
        <v>406</v>
      </c>
      <c r="BYH95" s="373" t="s">
        <v>406</v>
      </c>
      <c r="BYI95" s="373" t="s">
        <v>406</v>
      </c>
      <c r="BYJ95" s="373" t="s">
        <v>406</v>
      </c>
      <c r="BYK95" s="373" t="s">
        <v>406</v>
      </c>
      <c r="BYL95" s="373" t="s">
        <v>406</v>
      </c>
      <c r="BYM95" s="373" t="s">
        <v>406</v>
      </c>
      <c r="BYN95" s="373" t="s">
        <v>406</v>
      </c>
      <c r="BYO95" s="373" t="s">
        <v>406</v>
      </c>
      <c r="BYP95" s="373" t="s">
        <v>406</v>
      </c>
      <c r="BYQ95" s="373" t="s">
        <v>406</v>
      </c>
      <c r="BYR95" s="373" t="s">
        <v>406</v>
      </c>
      <c r="BYS95" s="373" t="s">
        <v>406</v>
      </c>
      <c r="BYT95" s="373" t="s">
        <v>406</v>
      </c>
      <c r="BYU95" s="373" t="s">
        <v>406</v>
      </c>
      <c r="BYV95" s="373" t="s">
        <v>406</v>
      </c>
      <c r="BYW95" s="373" t="s">
        <v>406</v>
      </c>
      <c r="BYX95" s="373" t="s">
        <v>406</v>
      </c>
      <c r="BYY95" s="373" t="s">
        <v>406</v>
      </c>
      <c r="BYZ95" s="373" t="s">
        <v>406</v>
      </c>
      <c r="BZA95" s="373" t="s">
        <v>406</v>
      </c>
      <c r="BZB95" s="373" t="s">
        <v>406</v>
      </c>
      <c r="BZC95" s="373" t="s">
        <v>406</v>
      </c>
      <c r="BZD95" s="373" t="s">
        <v>406</v>
      </c>
      <c r="BZE95" s="373" t="s">
        <v>406</v>
      </c>
      <c r="BZF95" s="373" t="s">
        <v>406</v>
      </c>
      <c r="BZG95" s="373" t="s">
        <v>406</v>
      </c>
      <c r="BZH95" s="373" t="s">
        <v>406</v>
      </c>
      <c r="BZI95" s="373" t="s">
        <v>406</v>
      </c>
      <c r="BZJ95" s="373" t="s">
        <v>406</v>
      </c>
      <c r="BZK95" s="373" t="s">
        <v>406</v>
      </c>
      <c r="BZL95" s="373" t="s">
        <v>406</v>
      </c>
      <c r="BZM95" s="373" t="s">
        <v>406</v>
      </c>
      <c r="BZN95" s="373" t="s">
        <v>406</v>
      </c>
      <c r="BZO95" s="373" t="s">
        <v>406</v>
      </c>
      <c r="BZP95" s="373" t="s">
        <v>406</v>
      </c>
      <c r="BZQ95" s="373" t="s">
        <v>406</v>
      </c>
      <c r="BZR95" s="373" t="s">
        <v>406</v>
      </c>
      <c r="BZS95" s="373" t="s">
        <v>406</v>
      </c>
      <c r="BZT95" s="373" t="s">
        <v>406</v>
      </c>
      <c r="BZU95" s="373" t="s">
        <v>406</v>
      </c>
      <c r="BZV95" s="373" t="s">
        <v>406</v>
      </c>
      <c r="BZW95" s="373" t="s">
        <v>406</v>
      </c>
      <c r="BZX95" s="373" t="s">
        <v>406</v>
      </c>
      <c r="BZY95" s="373" t="s">
        <v>406</v>
      </c>
      <c r="BZZ95" s="373" t="s">
        <v>406</v>
      </c>
      <c r="CAA95" s="373" t="s">
        <v>406</v>
      </c>
      <c r="CAB95" s="373" t="s">
        <v>406</v>
      </c>
      <c r="CAC95" s="373" t="s">
        <v>406</v>
      </c>
      <c r="CAD95" s="373" t="s">
        <v>406</v>
      </c>
      <c r="CAE95" s="373" t="s">
        <v>406</v>
      </c>
      <c r="CAF95" s="373" t="s">
        <v>406</v>
      </c>
      <c r="CAG95" s="373" t="s">
        <v>406</v>
      </c>
      <c r="CAH95" s="373" t="s">
        <v>406</v>
      </c>
      <c r="CAI95" s="373" t="s">
        <v>406</v>
      </c>
      <c r="CAJ95" s="373" t="s">
        <v>406</v>
      </c>
      <c r="CAK95" s="373" t="s">
        <v>406</v>
      </c>
      <c r="CAL95" s="373" t="s">
        <v>406</v>
      </c>
      <c r="CAM95" s="373" t="s">
        <v>406</v>
      </c>
      <c r="CAN95" s="373" t="s">
        <v>406</v>
      </c>
      <c r="CAO95" s="373" t="s">
        <v>406</v>
      </c>
      <c r="CAP95" s="373" t="s">
        <v>406</v>
      </c>
      <c r="CAQ95" s="373" t="s">
        <v>406</v>
      </c>
      <c r="CAR95" s="373" t="s">
        <v>406</v>
      </c>
      <c r="CAS95" s="373" t="s">
        <v>406</v>
      </c>
      <c r="CAT95" s="373" t="s">
        <v>406</v>
      </c>
      <c r="CAU95" s="373" t="s">
        <v>406</v>
      </c>
      <c r="CAV95" s="373" t="s">
        <v>406</v>
      </c>
      <c r="CAW95" s="373" t="s">
        <v>406</v>
      </c>
      <c r="CAX95" s="373" t="s">
        <v>406</v>
      </c>
      <c r="CAY95" s="373" t="s">
        <v>406</v>
      </c>
      <c r="CAZ95" s="373" t="s">
        <v>406</v>
      </c>
      <c r="CBA95" s="373" t="s">
        <v>406</v>
      </c>
      <c r="CBB95" s="373" t="s">
        <v>406</v>
      </c>
      <c r="CBC95" s="373" t="s">
        <v>406</v>
      </c>
      <c r="CBD95" s="373" t="s">
        <v>406</v>
      </c>
      <c r="CBE95" s="373" t="s">
        <v>406</v>
      </c>
      <c r="CBF95" s="373" t="s">
        <v>406</v>
      </c>
      <c r="CBG95" s="373" t="s">
        <v>406</v>
      </c>
      <c r="CBH95" s="373" t="s">
        <v>406</v>
      </c>
      <c r="CBI95" s="373" t="s">
        <v>406</v>
      </c>
      <c r="CBJ95" s="373" t="s">
        <v>406</v>
      </c>
      <c r="CBK95" s="373" t="s">
        <v>406</v>
      </c>
      <c r="CBL95" s="373" t="s">
        <v>406</v>
      </c>
      <c r="CBM95" s="373" t="s">
        <v>406</v>
      </c>
      <c r="CBN95" s="373" t="s">
        <v>406</v>
      </c>
      <c r="CBO95" s="373" t="s">
        <v>406</v>
      </c>
      <c r="CBP95" s="373" t="s">
        <v>406</v>
      </c>
      <c r="CBQ95" s="373" t="s">
        <v>406</v>
      </c>
      <c r="CBR95" s="373" t="s">
        <v>406</v>
      </c>
      <c r="CBS95" s="373" t="s">
        <v>406</v>
      </c>
      <c r="CBT95" s="373" t="s">
        <v>406</v>
      </c>
      <c r="CBU95" s="373" t="s">
        <v>406</v>
      </c>
      <c r="CBV95" s="373" t="s">
        <v>406</v>
      </c>
      <c r="CBW95" s="373" t="s">
        <v>406</v>
      </c>
      <c r="CBX95" s="373" t="s">
        <v>406</v>
      </c>
      <c r="CBY95" s="373" t="s">
        <v>406</v>
      </c>
      <c r="CBZ95" s="373" t="s">
        <v>406</v>
      </c>
      <c r="CCA95" s="373" t="s">
        <v>406</v>
      </c>
      <c r="CCB95" s="373" t="s">
        <v>406</v>
      </c>
      <c r="CCC95" s="373" t="s">
        <v>406</v>
      </c>
      <c r="CCD95" s="373" t="s">
        <v>406</v>
      </c>
      <c r="CCE95" s="373" t="s">
        <v>406</v>
      </c>
      <c r="CCF95" s="373" t="s">
        <v>406</v>
      </c>
      <c r="CCG95" s="373" t="s">
        <v>406</v>
      </c>
      <c r="CCH95" s="373" t="s">
        <v>406</v>
      </c>
      <c r="CCI95" s="373" t="s">
        <v>406</v>
      </c>
      <c r="CCJ95" s="373" t="s">
        <v>406</v>
      </c>
      <c r="CCK95" s="373" t="s">
        <v>406</v>
      </c>
      <c r="CCL95" s="373" t="s">
        <v>406</v>
      </c>
      <c r="CCM95" s="373" t="s">
        <v>406</v>
      </c>
      <c r="CCN95" s="373" t="s">
        <v>406</v>
      </c>
      <c r="CCO95" s="373" t="s">
        <v>406</v>
      </c>
      <c r="CCP95" s="373" t="s">
        <v>406</v>
      </c>
      <c r="CCQ95" s="373" t="s">
        <v>406</v>
      </c>
      <c r="CCR95" s="373" t="s">
        <v>406</v>
      </c>
      <c r="CCS95" s="373" t="s">
        <v>406</v>
      </c>
      <c r="CCT95" s="373" t="s">
        <v>406</v>
      </c>
      <c r="CCU95" s="373" t="s">
        <v>406</v>
      </c>
      <c r="CCV95" s="373" t="s">
        <v>406</v>
      </c>
      <c r="CCW95" s="373" t="s">
        <v>406</v>
      </c>
      <c r="CCX95" s="373" t="s">
        <v>406</v>
      </c>
      <c r="CCY95" s="373" t="s">
        <v>406</v>
      </c>
      <c r="CCZ95" s="373" t="s">
        <v>406</v>
      </c>
      <c r="CDA95" s="373" t="s">
        <v>406</v>
      </c>
      <c r="CDB95" s="373" t="s">
        <v>406</v>
      </c>
      <c r="CDC95" s="373" t="s">
        <v>406</v>
      </c>
      <c r="CDD95" s="373" t="s">
        <v>406</v>
      </c>
      <c r="CDE95" s="373" t="s">
        <v>406</v>
      </c>
      <c r="CDF95" s="373" t="s">
        <v>406</v>
      </c>
      <c r="CDG95" s="373" t="s">
        <v>406</v>
      </c>
      <c r="CDH95" s="373" t="s">
        <v>406</v>
      </c>
      <c r="CDI95" s="373" t="s">
        <v>406</v>
      </c>
      <c r="CDJ95" s="373" t="s">
        <v>406</v>
      </c>
      <c r="CDK95" s="373" t="s">
        <v>406</v>
      </c>
      <c r="CDL95" s="373" t="s">
        <v>406</v>
      </c>
      <c r="CDM95" s="373" t="s">
        <v>406</v>
      </c>
      <c r="CDN95" s="373" t="s">
        <v>406</v>
      </c>
      <c r="CDO95" s="373" t="s">
        <v>406</v>
      </c>
      <c r="CDP95" s="373" t="s">
        <v>406</v>
      </c>
      <c r="CDQ95" s="373" t="s">
        <v>406</v>
      </c>
      <c r="CDR95" s="373" t="s">
        <v>406</v>
      </c>
      <c r="CDS95" s="373" t="s">
        <v>406</v>
      </c>
      <c r="CDT95" s="373" t="s">
        <v>406</v>
      </c>
      <c r="CDU95" s="373" t="s">
        <v>406</v>
      </c>
      <c r="CDV95" s="373" t="s">
        <v>406</v>
      </c>
      <c r="CDW95" s="373" t="s">
        <v>406</v>
      </c>
      <c r="CDX95" s="373" t="s">
        <v>406</v>
      </c>
      <c r="CDY95" s="373" t="s">
        <v>406</v>
      </c>
      <c r="CDZ95" s="373" t="s">
        <v>406</v>
      </c>
      <c r="CEA95" s="373" t="s">
        <v>406</v>
      </c>
      <c r="CEB95" s="373" t="s">
        <v>406</v>
      </c>
      <c r="CEC95" s="373" t="s">
        <v>406</v>
      </c>
      <c r="CED95" s="373" t="s">
        <v>406</v>
      </c>
      <c r="CEE95" s="373" t="s">
        <v>406</v>
      </c>
      <c r="CEF95" s="373" t="s">
        <v>406</v>
      </c>
      <c r="CEG95" s="373" t="s">
        <v>406</v>
      </c>
      <c r="CEH95" s="373" t="s">
        <v>406</v>
      </c>
      <c r="CEI95" s="373" t="s">
        <v>406</v>
      </c>
      <c r="CEJ95" s="373" t="s">
        <v>406</v>
      </c>
      <c r="CEK95" s="373" t="s">
        <v>406</v>
      </c>
      <c r="CEL95" s="373" t="s">
        <v>406</v>
      </c>
      <c r="CEM95" s="373" t="s">
        <v>406</v>
      </c>
      <c r="CEN95" s="373" t="s">
        <v>406</v>
      </c>
      <c r="CEO95" s="373" t="s">
        <v>406</v>
      </c>
      <c r="CEP95" s="373" t="s">
        <v>406</v>
      </c>
      <c r="CEQ95" s="373" t="s">
        <v>406</v>
      </c>
      <c r="CER95" s="373" t="s">
        <v>406</v>
      </c>
      <c r="CES95" s="373" t="s">
        <v>406</v>
      </c>
      <c r="CET95" s="373" t="s">
        <v>406</v>
      </c>
      <c r="CEU95" s="373" t="s">
        <v>406</v>
      </c>
      <c r="CEV95" s="373" t="s">
        <v>406</v>
      </c>
      <c r="CEW95" s="373" t="s">
        <v>406</v>
      </c>
      <c r="CEX95" s="373" t="s">
        <v>406</v>
      </c>
      <c r="CEY95" s="373" t="s">
        <v>406</v>
      </c>
      <c r="CEZ95" s="373" t="s">
        <v>406</v>
      </c>
      <c r="CFA95" s="373" t="s">
        <v>406</v>
      </c>
      <c r="CFB95" s="373" t="s">
        <v>406</v>
      </c>
      <c r="CFC95" s="373" t="s">
        <v>406</v>
      </c>
      <c r="CFD95" s="373" t="s">
        <v>406</v>
      </c>
      <c r="CFE95" s="373" t="s">
        <v>406</v>
      </c>
      <c r="CFF95" s="373" t="s">
        <v>406</v>
      </c>
      <c r="CFG95" s="373" t="s">
        <v>406</v>
      </c>
      <c r="CFH95" s="373" t="s">
        <v>406</v>
      </c>
      <c r="CFI95" s="373" t="s">
        <v>406</v>
      </c>
      <c r="CFJ95" s="373" t="s">
        <v>406</v>
      </c>
      <c r="CFK95" s="373" t="s">
        <v>406</v>
      </c>
      <c r="CFL95" s="373" t="s">
        <v>406</v>
      </c>
      <c r="CFM95" s="373" t="s">
        <v>406</v>
      </c>
      <c r="CFN95" s="373" t="s">
        <v>406</v>
      </c>
      <c r="CFO95" s="373" t="s">
        <v>406</v>
      </c>
      <c r="CFP95" s="373" t="s">
        <v>406</v>
      </c>
      <c r="CFQ95" s="373" t="s">
        <v>406</v>
      </c>
      <c r="CFR95" s="373" t="s">
        <v>406</v>
      </c>
      <c r="CFS95" s="373" t="s">
        <v>406</v>
      </c>
      <c r="CFT95" s="373" t="s">
        <v>406</v>
      </c>
      <c r="CFU95" s="373" t="s">
        <v>406</v>
      </c>
      <c r="CFV95" s="373" t="s">
        <v>406</v>
      </c>
      <c r="CFW95" s="373" t="s">
        <v>406</v>
      </c>
      <c r="CFX95" s="373" t="s">
        <v>406</v>
      </c>
      <c r="CFY95" s="373" t="s">
        <v>406</v>
      </c>
      <c r="CFZ95" s="373" t="s">
        <v>406</v>
      </c>
      <c r="CGA95" s="373" t="s">
        <v>406</v>
      </c>
      <c r="CGB95" s="373" t="s">
        <v>406</v>
      </c>
      <c r="CGC95" s="373" t="s">
        <v>406</v>
      </c>
      <c r="CGD95" s="373" t="s">
        <v>406</v>
      </c>
      <c r="CGE95" s="373" t="s">
        <v>406</v>
      </c>
      <c r="CGF95" s="373" t="s">
        <v>406</v>
      </c>
      <c r="CGG95" s="373" t="s">
        <v>406</v>
      </c>
      <c r="CGH95" s="373" t="s">
        <v>406</v>
      </c>
      <c r="CGI95" s="373" t="s">
        <v>406</v>
      </c>
      <c r="CGJ95" s="373" t="s">
        <v>406</v>
      </c>
      <c r="CGK95" s="373" t="s">
        <v>406</v>
      </c>
      <c r="CGL95" s="373" t="s">
        <v>406</v>
      </c>
      <c r="CGM95" s="373" t="s">
        <v>406</v>
      </c>
      <c r="CGN95" s="373" t="s">
        <v>406</v>
      </c>
      <c r="CGO95" s="373" t="s">
        <v>406</v>
      </c>
      <c r="CGP95" s="373" t="s">
        <v>406</v>
      </c>
      <c r="CGQ95" s="373" t="s">
        <v>406</v>
      </c>
      <c r="CGR95" s="373" t="s">
        <v>406</v>
      </c>
      <c r="CGS95" s="373" t="s">
        <v>406</v>
      </c>
      <c r="CGT95" s="373" t="s">
        <v>406</v>
      </c>
      <c r="CGU95" s="373" t="s">
        <v>406</v>
      </c>
      <c r="CGV95" s="373" t="s">
        <v>406</v>
      </c>
      <c r="CGW95" s="373" t="s">
        <v>406</v>
      </c>
      <c r="CGX95" s="373" t="s">
        <v>406</v>
      </c>
      <c r="CGY95" s="373" t="s">
        <v>406</v>
      </c>
      <c r="CGZ95" s="373" t="s">
        <v>406</v>
      </c>
      <c r="CHA95" s="373" t="s">
        <v>406</v>
      </c>
      <c r="CHB95" s="373" t="s">
        <v>406</v>
      </c>
      <c r="CHC95" s="373" t="s">
        <v>406</v>
      </c>
      <c r="CHD95" s="373" t="s">
        <v>406</v>
      </c>
      <c r="CHE95" s="373" t="s">
        <v>406</v>
      </c>
      <c r="CHF95" s="373" t="s">
        <v>406</v>
      </c>
      <c r="CHG95" s="373" t="s">
        <v>406</v>
      </c>
      <c r="CHH95" s="373" t="s">
        <v>406</v>
      </c>
      <c r="CHI95" s="373" t="s">
        <v>406</v>
      </c>
      <c r="CHJ95" s="373" t="s">
        <v>406</v>
      </c>
      <c r="CHK95" s="373" t="s">
        <v>406</v>
      </c>
      <c r="CHL95" s="373" t="s">
        <v>406</v>
      </c>
      <c r="CHM95" s="373" t="s">
        <v>406</v>
      </c>
      <c r="CHN95" s="373" t="s">
        <v>406</v>
      </c>
      <c r="CHO95" s="373" t="s">
        <v>406</v>
      </c>
      <c r="CHP95" s="373" t="s">
        <v>406</v>
      </c>
      <c r="CHQ95" s="373" t="s">
        <v>406</v>
      </c>
      <c r="CHR95" s="373" t="s">
        <v>406</v>
      </c>
      <c r="CHS95" s="373" t="s">
        <v>406</v>
      </c>
      <c r="CHT95" s="373" t="s">
        <v>406</v>
      </c>
      <c r="CHU95" s="373" t="s">
        <v>406</v>
      </c>
      <c r="CHV95" s="373" t="s">
        <v>406</v>
      </c>
      <c r="CHW95" s="373" t="s">
        <v>406</v>
      </c>
      <c r="CHX95" s="373" t="s">
        <v>406</v>
      </c>
      <c r="CHY95" s="373" t="s">
        <v>406</v>
      </c>
      <c r="CHZ95" s="373" t="s">
        <v>406</v>
      </c>
      <c r="CIA95" s="373" t="s">
        <v>406</v>
      </c>
      <c r="CIB95" s="373" t="s">
        <v>406</v>
      </c>
      <c r="CIC95" s="373" t="s">
        <v>406</v>
      </c>
      <c r="CID95" s="373" t="s">
        <v>406</v>
      </c>
      <c r="CIE95" s="373" t="s">
        <v>406</v>
      </c>
      <c r="CIF95" s="373" t="s">
        <v>406</v>
      </c>
      <c r="CIG95" s="373" t="s">
        <v>406</v>
      </c>
      <c r="CIH95" s="373" t="s">
        <v>406</v>
      </c>
      <c r="CII95" s="373" t="s">
        <v>406</v>
      </c>
      <c r="CIJ95" s="373" t="s">
        <v>406</v>
      </c>
      <c r="CIK95" s="373" t="s">
        <v>406</v>
      </c>
      <c r="CIL95" s="373" t="s">
        <v>406</v>
      </c>
      <c r="CIM95" s="373" t="s">
        <v>406</v>
      </c>
      <c r="CIN95" s="373" t="s">
        <v>406</v>
      </c>
      <c r="CIO95" s="373" t="s">
        <v>406</v>
      </c>
      <c r="CIP95" s="373" t="s">
        <v>406</v>
      </c>
      <c r="CIQ95" s="373" t="s">
        <v>406</v>
      </c>
      <c r="CIR95" s="373" t="s">
        <v>406</v>
      </c>
      <c r="CIS95" s="373" t="s">
        <v>406</v>
      </c>
      <c r="CIT95" s="373" t="s">
        <v>406</v>
      </c>
      <c r="CIU95" s="373" t="s">
        <v>406</v>
      </c>
      <c r="CIV95" s="373" t="s">
        <v>406</v>
      </c>
      <c r="CIW95" s="373" t="s">
        <v>406</v>
      </c>
      <c r="CIX95" s="373" t="s">
        <v>406</v>
      </c>
      <c r="CIY95" s="373" t="s">
        <v>406</v>
      </c>
      <c r="CIZ95" s="373" t="s">
        <v>406</v>
      </c>
      <c r="CJA95" s="373" t="s">
        <v>406</v>
      </c>
      <c r="CJB95" s="373" t="s">
        <v>406</v>
      </c>
      <c r="CJC95" s="373" t="s">
        <v>406</v>
      </c>
      <c r="CJD95" s="373" t="s">
        <v>406</v>
      </c>
      <c r="CJE95" s="373" t="s">
        <v>406</v>
      </c>
      <c r="CJF95" s="373" t="s">
        <v>406</v>
      </c>
      <c r="CJG95" s="373" t="s">
        <v>406</v>
      </c>
      <c r="CJH95" s="373" t="s">
        <v>406</v>
      </c>
      <c r="CJI95" s="373" t="s">
        <v>406</v>
      </c>
      <c r="CJJ95" s="373" t="s">
        <v>406</v>
      </c>
      <c r="CJK95" s="373" t="s">
        <v>406</v>
      </c>
      <c r="CJL95" s="373" t="s">
        <v>406</v>
      </c>
      <c r="CJM95" s="373" t="s">
        <v>406</v>
      </c>
      <c r="CJN95" s="373" t="s">
        <v>406</v>
      </c>
      <c r="CJO95" s="373" t="s">
        <v>406</v>
      </c>
      <c r="CJP95" s="373" t="s">
        <v>406</v>
      </c>
      <c r="CJQ95" s="373" t="s">
        <v>406</v>
      </c>
      <c r="CJR95" s="373" t="s">
        <v>406</v>
      </c>
      <c r="CJS95" s="373" t="s">
        <v>406</v>
      </c>
      <c r="CJT95" s="373" t="s">
        <v>406</v>
      </c>
      <c r="CJU95" s="373" t="s">
        <v>406</v>
      </c>
      <c r="CJV95" s="373" t="s">
        <v>406</v>
      </c>
      <c r="CJW95" s="373" t="s">
        <v>406</v>
      </c>
      <c r="CJX95" s="373" t="s">
        <v>406</v>
      </c>
      <c r="CJY95" s="373" t="s">
        <v>406</v>
      </c>
      <c r="CJZ95" s="373" t="s">
        <v>406</v>
      </c>
      <c r="CKA95" s="373" t="s">
        <v>406</v>
      </c>
      <c r="CKB95" s="373" t="s">
        <v>406</v>
      </c>
      <c r="CKC95" s="373" t="s">
        <v>406</v>
      </c>
      <c r="CKD95" s="373" t="s">
        <v>406</v>
      </c>
      <c r="CKE95" s="373" t="s">
        <v>406</v>
      </c>
      <c r="CKF95" s="373" t="s">
        <v>406</v>
      </c>
      <c r="CKG95" s="373" t="s">
        <v>406</v>
      </c>
      <c r="CKH95" s="373" t="s">
        <v>406</v>
      </c>
      <c r="CKI95" s="373" t="s">
        <v>406</v>
      </c>
      <c r="CKJ95" s="373" t="s">
        <v>406</v>
      </c>
      <c r="CKK95" s="373" t="s">
        <v>406</v>
      </c>
      <c r="CKL95" s="373" t="s">
        <v>406</v>
      </c>
      <c r="CKM95" s="373" t="s">
        <v>406</v>
      </c>
      <c r="CKN95" s="373" t="s">
        <v>406</v>
      </c>
      <c r="CKO95" s="373" t="s">
        <v>406</v>
      </c>
      <c r="CKP95" s="373" t="s">
        <v>406</v>
      </c>
      <c r="CKQ95" s="373" t="s">
        <v>406</v>
      </c>
      <c r="CKR95" s="373" t="s">
        <v>406</v>
      </c>
      <c r="CKS95" s="373" t="s">
        <v>406</v>
      </c>
      <c r="CKT95" s="373" t="s">
        <v>406</v>
      </c>
      <c r="CKU95" s="373" t="s">
        <v>406</v>
      </c>
      <c r="CKV95" s="373" t="s">
        <v>406</v>
      </c>
      <c r="CKW95" s="373" t="s">
        <v>406</v>
      </c>
      <c r="CKX95" s="373" t="s">
        <v>406</v>
      </c>
      <c r="CKY95" s="373" t="s">
        <v>406</v>
      </c>
      <c r="CKZ95" s="373" t="s">
        <v>406</v>
      </c>
      <c r="CLA95" s="373" t="s">
        <v>406</v>
      </c>
      <c r="CLB95" s="373" t="s">
        <v>406</v>
      </c>
      <c r="CLC95" s="373" t="s">
        <v>406</v>
      </c>
      <c r="CLD95" s="373" t="s">
        <v>406</v>
      </c>
      <c r="CLE95" s="373" t="s">
        <v>406</v>
      </c>
      <c r="CLF95" s="373" t="s">
        <v>406</v>
      </c>
      <c r="CLG95" s="373" t="s">
        <v>406</v>
      </c>
      <c r="CLH95" s="373" t="s">
        <v>406</v>
      </c>
      <c r="CLI95" s="373" t="s">
        <v>406</v>
      </c>
      <c r="CLJ95" s="373" t="s">
        <v>406</v>
      </c>
      <c r="CLK95" s="373" t="s">
        <v>406</v>
      </c>
      <c r="CLL95" s="373" t="s">
        <v>406</v>
      </c>
      <c r="CLM95" s="373" t="s">
        <v>406</v>
      </c>
      <c r="CLN95" s="373" t="s">
        <v>406</v>
      </c>
      <c r="CLO95" s="373" t="s">
        <v>406</v>
      </c>
      <c r="CLP95" s="373" t="s">
        <v>406</v>
      </c>
      <c r="CLQ95" s="373" t="s">
        <v>406</v>
      </c>
      <c r="CLR95" s="373" t="s">
        <v>406</v>
      </c>
      <c r="CLS95" s="373" t="s">
        <v>406</v>
      </c>
      <c r="CLT95" s="373" t="s">
        <v>406</v>
      </c>
      <c r="CLU95" s="373" t="s">
        <v>406</v>
      </c>
      <c r="CLV95" s="373" t="s">
        <v>406</v>
      </c>
      <c r="CLW95" s="373" t="s">
        <v>406</v>
      </c>
      <c r="CLX95" s="373" t="s">
        <v>406</v>
      </c>
      <c r="CLY95" s="373" t="s">
        <v>406</v>
      </c>
      <c r="CLZ95" s="373" t="s">
        <v>406</v>
      </c>
      <c r="CMA95" s="373" t="s">
        <v>406</v>
      </c>
      <c r="CMB95" s="373" t="s">
        <v>406</v>
      </c>
      <c r="CMC95" s="373" t="s">
        <v>406</v>
      </c>
      <c r="CMD95" s="373" t="s">
        <v>406</v>
      </c>
      <c r="CME95" s="373" t="s">
        <v>406</v>
      </c>
      <c r="CMF95" s="373" t="s">
        <v>406</v>
      </c>
      <c r="CMG95" s="373" t="s">
        <v>406</v>
      </c>
      <c r="CMH95" s="373" t="s">
        <v>406</v>
      </c>
      <c r="CMI95" s="373" t="s">
        <v>406</v>
      </c>
      <c r="CMJ95" s="373" t="s">
        <v>406</v>
      </c>
      <c r="CMK95" s="373" t="s">
        <v>406</v>
      </c>
      <c r="CML95" s="373" t="s">
        <v>406</v>
      </c>
      <c r="CMM95" s="373" t="s">
        <v>406</v>
      </c>
      <c r="CMN95" s="373" t="s">
        <v>406</v>
      </c>
      <c r="CMO95" s="373" t="s">
        <v>406</v>
      </c>
      <c r="CMP95" s="373" t="s">
        <v>406</v>
      </c>
      <c r="CMQ95" s="373" t="s">
        <v>406</v>
      </c>
      <c r="CMR95" s="373" t="s">
        <v>406</v>
      </c>
      <c r="CMS95" s="373" t="s">
        <v>406</v>
      </c>
      <c r="CMT95" s="373" t="s">
        <v>406</v>
      </c>
      <c r="CMU95" s="373" t="s">
        <v>406</v>
      </c>
      <c r="CMV95" s="373" t="s">
        <v>406</v>
      </c>
      <c r="CMW95" s="373" t="s">
        <v>406</v>
      </c>
      <c r="CMX95" s="373" t="s">
        <v>406</v>
      </c>
      <c r="CMY95" s="373" t="s">
        <v>406</v>
      </c>
      <c r="CMZ95" s="373" t="s">
        <v>406</v>
      </c>
      <c r="CNA95" s="373" t="s">
        <v>406</v>
      </c>
      <c r="CNB95" s="373" t="s">
        <v>406</v>
      </c>
      <c r="CNC95" s="373" t="s">
        <v>406</v>
      </c>
      <c r="CND95" s="373" t="s">
        <v>406</v>
      </c>
      <c r="CNE95" s="373" t="s">
        <v>406</v>
      </c>
      <c r="CNF95" s="373" t="s">
        <v>406</v>
      </c>
      <c r="CNG95" s="373" t="s">
        <v>406</v>
      </c>
      <c r="CNH95" s="373" t="s">
        <v>406</v>
      </c>
      <c r="CNI95" s="373" t="s">
        <v>406</v>
      </c>
      <c r="CNJ95" s="373" t="s">
        <v>406</v>
      </c>
      <c r="CNK95" s="373" t="s">
        <v>406</v>
      </c>
      <c r="CNL95" s="373" t="s">
        <v>406</v>
      </c>
      <c r="CNM95" s="373" t="s">
        <v>406</v>
      </c>
      <c r="CNN95" s="373" t="s">
        <v>406</v>
      </c>
      <c r="CNO95" s="373" t="s">
        <v>406</v>
      </c>
      <c r="CNP95" s="373" t="s">
        <v>406</v>
      </c>
      <c r="CNQ95" s="373" t="s">
        <v>406</v>
      </c>
      <c r="CNR95" s="373" t="s">
        <v>406</v>
      </c>
      <c r="CNS95" s="373" t="s">
        <v>406</v>
      </c>
      <c r="CNT95" s="373" t="s">
        <v>406</v>
      </c>
      <c r="CNU95" s="373" t="s">
        <v>406</v>
      </c>
      <c r="CNV95" s="373" t="s">
        <v>406</v>
      </c>
      <c r="CNW95" s="373" t="s">
        <v>406</v>
      </c>
      <c r="CNX95" s="373" t="s">
        <v>406</v>
      </c>
      <c r="CNY95" s="373" t="s">
        <v>406</v>
      </c>
      <c r="CNZ95" s="373" t="s">
        <v>406</v>
      </c>
      <c r="COA95" s="373" t="s">
        <v>406</v>
      </c>
      <c r="COB95" s="373" t="s">
        <v>406</v>
      </c>
      <c r="COC95" s="373" t="s">
        <v>406</v>
      </c>
      <c r="COD95" s="373" t="s">
        <v>406</v>
      </c>
      <c r="COE95" s="373" t="s">
        <v>406</v>
      </c>
      <c r="COF95" s="373" t="s">
        <v>406</v>
      </c>
      <c r="COG95" s="373" t="s">
        <v>406</v>
      </c>
      <c r="COH95" s="373" t="s">
        <v>406</v>
      </c>
      <c r="COI95" s="373" t="s">
        <v>406</v>
      </c>
      <c r="COJ95" s="373" t="s">
        <v>406</v>
      </c>
      <c r="COK95" s="373" t="s">
        <v>406</v>
      </c>
      <c r="COL95" s="373" t="s">
        <v>406</v>
      </c>
      <c r="COM95" s="373" t="s">
        <v>406</v>
      </c>
      <c r="CON95" s="373" t="s">
        <v>406</v>
      </c>
      <c r="COO95" s="373" t="s">
        <v>406</v>
      </c>
      <c r="COP95" s="373" t="s">
        <v>406</v>
      </c>
      <c r="COQ95" s="373" t="s">
        <v>406</v>
      </c>
      <c r="COR95" s="373" t="s">
        <v>406</v>
      </c>
      <c r="COS95" s="373" t="s">
        <v>406</v>
      </c>
      <c r="COT95" s="373" t="s">
        <v>406</v>
      </c>
      <c r="COU95" s="373" t="s">
        <v>406</v>
      </c>
      <c r="COV95" s="373" t="s">
        <v>406</v>
      </c>
      <c r="COW95" s="373" t="s">
        <v>406</v>
      </c>
      <c r="COX95" s="373" t="s">
        <v>406</v>
      </c>
      <c r="COY95" s="373" t="s">
        <v>406</v>
      </c>
      <c r="COZ95" s="373" t="s">
        <v>406</v>
      </c>
      <c r="CPA95" s="373" t="s">
        <v>406</v>
      </c>
      <c r="CPB95" s="373" t="s">
        <v>406</v>
      </c>
      <c r="CPC95" s="373" t="s">
        <v>406</v>
      </c>
      <c r="CPD95" s="373" t="s">
        <v>406</v>
      </c>
      <c r="CPE95" s="373" t="s">
        <v>406</v>
      </c>
      <c r="CPF95" s="373" t="s">
        <v>406</v>
      </c>
      <c r="CPG95" s="373" t="s">
        <v>406</v>
      </c>
      <c r="CPH95" s="373" t="s">
        <v>406</v>
      </c>
      <c r="CPI95" s="373" t="s">
        <v>406</v>
      </c>
      <c r="CPJ95" s="373" t="s">
        <v>406</v>
      </c>
      <c r="CPK95" s="373" t="s">
        <v>406</v>
      </c>
      <c r="CPL95" s="373" t="s">
        <v>406</v>
      </c>
      <c r="CPM95" s="373" t="s">
        <v>406</v>
      </c>
      <c r="CPN95" s="373" t="s">
        <v>406</v>
      </c>
      <c r="CPO95" s="373" t="s">
        <v>406</v>
      </c>
      <c r="CPP95" s="373" t="s">
        <v>406</v>
      </c>
      <c r="CPQ95" s="373" t="s">
        <v>406</v>
      </c>
      <c r="CPR95" s="373" t="s">
        <v>406</v>
      </c>
      <c r="CPS95" s="373" t="s">
        <v>406</v>
      </c>
      <c r="CPT95" s="373" t="s">
        <v>406</v>
      </c>
      <c r="CPU95" s="373" t="s">
        <v>406</v>
      </c>
      <c r="CPV95" s="373" t="s">
        <v>406</v>
      </c>
      <c r="CPW95" s="373" t="s">
        <v>406</v>
      </c>
      <c r="CPX95" s="373" t="s">
        <v>406</v>
      </c>
      <c r="CPY95" s="373" t="s">
        <v>406</v>
      </c>
      <c r="CPZ95" s="373" t="s">
        <v>406</v>
      </c>
      <c r="CQA95" s="373" t="s">
        <v>406</v>
      </c>
      <c r="CQB95" s="373" t="s">
        <v>406</v>
      </c>
      <c r="CQC95" s="373" t="s">
        <v>406</v>
      </c>
      <c r="CQD95" s="373" t="s">
        <v>406</v>
      </c>
      <c r="CQE95" s="373" t="s">
        <v>406</v>
      </c>
      <c r="CQF95" s="373" t="s">
        <v>406</v>
      </c>
      <c r="CQG95" s="373" t="s">
        <v>406</v>
      </c>
      <c r="CQH95" s="373" t="s">
        <v>406</v>
      </c>
      <c r="CQI95" s="373" t="s">
        <v>406</v>
      </c>
      <c r="CQJ95" s="373" t="s">
        <v>406</v>
      </c>
      <c r="CQK95" s="373" t="s">
        <v>406</v>
      </c>
      <c r="CQL95" s="373" t="s">
        <v>406</v>
      </c>
      <c r="CQM95" s="373" t="s">
        <v>406</v>
      </c>
      <c r="CQN95" s="373" t="s">
        <v>406</v>
      </c>
      <c r="CQO95" s="373" t="s">
        <v>406</v>
      </c>
      <c r="CQP95" s="373" t="s">
        <v>406</v>
      </c>
      <c r="CQQ95" s="373" t="s">
        <v>406</v>
      </c>
      <c r="CQR95" s="373" t="s">
        <v>406</v>
      </c>
      <c r="CQS95" s="373" t="s">
        <v>406</v>
      </c>
      <c r="CQT95" s="373" t="s">
        <v>406</v>
      </c>
      <c r="CQU95" s="373" t="s">
        <v>406</v>
      </c>
      <c r="CQV95" s="373" t="s">
        <v>406</v>
      </c>
      <c r="CQW95" s="373" t="s">
        <v>406</v>
      </c>
      <c r="CQX95" s="373" t="s">
        <v>406</v>
      </c>
      <c r="CQY95" s="373" t="s">
        <v>406</v>
      </c>
      <c r="CQZ95" s="373" t="s">
        <v>406</v>
      </c>
      <c r="CRA95" s="373" t="s">
        <v>406</v>
      </c>
      <c r="CRB95" s="373" t="s">
        <v>406</v>
      </c>
      <c r="CRC95" s="373" t="s">
        <v>406</v>
      </c>
      <c r="CRD95" s="373" t="s">
        <v>406</v>
      </c>
      <c r="CRE95" s="373" t="s">
        <v>406</v>
      </c>
      <c r="CRF95" s="373" t="s">
        <v>406</v>
      </c>
      <c r="CRG95" s="373" t="s">
        <v>406</v>
      </c>
      <c r="CRH95" s="373" t="s">
        <v>406</v>
      </c>
      <c r="CRI95" s="373" t="s">
        <v>406</v>
      </c>
      <c r="CRJ95" s="373" t="s">
        <v>406</v>
      </c>
      <c r="CRK95" s="373" t="s">
        <v>406</v>
      </c>
      <c r="CRL95" s="373" t="s">
        <v>406</v>
      </c>
      <c r="CRM95" s="373" t="s">
        <v>406</v>
      </c>
      <c r="CRN95" s="373" t="s">
        <v>406</v>
      </c>
      <c r="CRO95" s="373" t="s">
        <v>406</v>
      </c>
      <c r="CRP95" s="373" t="s">
        <v>406</v>
      </c>
      <c r="CRQ95" s="373" t="s">
        <v>406</v>
      </c>
      <c r="CRR95" s="373" t="s">
        <v>406</v>
      </c>
      <c r="CRS95" s="373" t="s">
        <v>406</v>
      </c>
      <c r="CRT95" s="373" t="s">
        <v>406</v>
      </c>
      <c r="CRU95" s="373" t="s">
        <v>406</v>
      </c>
      <c r="CRV95" s="373" t="s">
        <v>406</v>
      </c>
      <c r="CRW95" s="373" t="s">
        <v>406</v>
      </c>
      <c r="CRX95" s="373" t="s">
        <v>406</v>
      </c>
      <c r="CRY95" s="373" t="s">
        <v>406</v>
      </c>
      <c r="CRZ95" s="373" t="s">
        <v>406</v>
      </c>
      <c r="CSA95" s="373" t="s">
        <v>406</v>
      </c>
      <c r="CSB95" s="373" t="s">
        <v>406</v>
      </c>
      <c r="CSC95" s="373" t="s">
        <v>406</v>
      </c>
      <c r="CSD95" s="373" t="s">
        <v>406</v>
      </c>
      <c r="CSE95" s="373" t="s">
        <v>406</v>
      </c>
      <c r="CSF95" s="373" t="s">
        <v>406</v>
      </c>
      <c r="CSG95" s="373" t="s">
        <v>406</v>
      </c>
      <c r="CSH95" s="373" t="s">
        <v>406</v>
      </c>
      <c r="CSI95" s="373" t="s">
        <v>406</v>
      </c>
      <c r="CSJ95" s="373" t="s">
        <v>406</v>
      </c>
      <c r="CSK95" s="373" t="s">
        <v>406</v>
      </c>
      <c r="CSL95" s="373" t="s">
        <v>406</v>
      </c>
      <c r="CSM95" s="373" t="s">
        <v>406</v>
      </c>
      <c r="CSN95" s="373" t="s">
        <v>406</v>
      </c>
      <c r="CSO95" s="373" t="s">
        <v>406</v>
      </c>
      <c r="CSP95" s="373" t="s">
        <v>406</v>
      </c>
      <c r="CSQ95" s="373" t="s">
        <v>406</v>
      </c>
      <c r="CSR95" s="373" t="s">
        <v>406</v>
      </c>
      <c r="CSS95" s="373" t="s">
        <v>406</v>
      </c>
      <c r="CST95" s="373" t="s">
        <v>406</v>
      </c>
      <c r="CSU95" s="373" t="s">
        <v>406</v>
      </c>
      <c r="CSV95" s="373" t="s">
        <v>406</v>
      </c>
      <c r="CSW95" s="373" t="s">
        <v>406</v>
      </c>
      <c r="CSX95" s="373" t="s">
        <v>406</v>
      </c>
      <c r="CSY95" s="373" t="s">
        <v>406</v>
      </c>
      <c r="CSZ95" s="373" t="s">
        <v>406</v>
      </c>
      <c r="CTA95" s="373" t="s">
        <v>406</v>
      </c>
      <c r="CTB95" s="373" t="s">
        <v>406</v>
      </c>
      <c r="CTC95" s="373" t="s">
        <v>406</v>
      </c>
      <c r="CTD95" s="373" t="s">
        <v>406</v>
      </c>
      <c r="CTE95" s="373" t="s">
        <v>406</v>
      </c>
      <c r="CTF95" s="373" t="s">
        <v>406</v>
      </c>
      <c r="CTG95" s="373" t="s">
        <v>406</v>
      </c>
      <c r="CTH95" s="373" t="s">
        <v>406</v>
      </c>
      <c r="CTI95" s="373" t="s">
        <v>406</v>
      </c>
      <c r="CTJ95" s="373" t="s">
        <v>406</v>
      </c>
      <c r="CTK95" s="373" t="s">
        <v>406</v>
      </c>
      <c r="CTL95" s="373" t="s">
        <v>406</v>
      </c>
      <c r="CTM95" s="373" t="s">
        <v>406</v>
      </c>
      <c r="CTN95" s="373" t="s">
        <v>406</v>
      </c>
      <c r="CTO95" s="373" t="s">
        <v>406</v>
      </c>
      <c r="CTP95" s="373" t="s">
        <v>406</v>
      </c>
      <c r="CTQ95" s="373" t="s">
        <v>406</v>
      </c>
      <c r="CTR95" s="373" t="s">
        <v>406</v>
      </c>
      <c r="CTS95" s="373" t="s">
        <v>406</v>
      </c>
      <c r="CTT95" s="373" t="s">
        <v>406</v>
      </c>
      <c r="CTU95" s="373" t="s">
        <v>406</v>
      </c>
      <c r="CTV95" s="373" t="s">
        <v>406</v>
      </c>
      <c r="CTW95" s="373" t="s">
        <v>406</v>
      </c>
      <c r="CTX95" s="373" t="s">
        <v>406</v>
      </c>
      <c r="CTY95" s="373" t="s">
        <v>406</v>
      </c>
      <c r="CTZ95" s="373" t="s">
        <v>406</v>
      </c>
      <c r="CUA95" s="373" t="s">
        <v>406</v>
      </c>
      <c r="CUB95" s="373" t="s">
        <v>406</v>
      </c>
      <c r="CUC95" s="373" t="s">
        <v>406</v>
      </c>
      <c r="CUD95" s="373" t="s">
        <v>406</v>
      </c>
      <c r="CUE95" s="373" t="s">
        <v>406</v>
      </c>
      <c r="CUF95" s="373" t="s">
        <v>406</v>
      </c>
      <c r="CUG95" s="373" t="s">
        <v>406</v>
      </c>
      <c r="CUH95" s="373" t="s">
        <v>406</v>
      </c>
      <c r="CUI95" s="373" t="s">
        <v>406</v>
      </c>
      <c r="CUJ95" s="373" t="s">
        <v>406</v>
      </c>
      <c r="CUK95" s="373" t="s">
        <v>406</v>
      </c>
      <c r="CUL95" s="373" t="s">
        <v>406</v>
      </c>
      <c r="CUM95" s="373" t="s">
        <v>406</v>
      </c>
      <c r="CUN95" s="373" t="s">
        <v>406</v>
      </c>
      <c r="CUO95" s="373" t="s">
        <v>406</v>
      </c>
      <c r="CUP95" s="373" t="s">
        <v>406</v>
      </c>
      <c r="CUQ95" s="373" t="s">
        <v>406</v>
      </c>
      <c r="CUR95" s="373" t="s">
        <v>406</v>
      </c>
      <c r="CUS95" s="373" t="s">
        <v>406</v>
      </c>
      <c r="CUT95" s="373" t="s">
        <v>406</v>
      </c>
      <c r="CUU95" s="373" t="s">
        <v>406</v>
      </c>
      <c r="CUV95" s="373" t="s">
        <v>406</v>
      </c>
      <c r="CUW95" s="373" t="s">
        <v>406</v>
      </c>
      <c r="CUX95" s="373" t="s">
        <v>406</v>
      </c>
      <c r="CUY95" s="373" t="s">
        <v>406</v>
      </c>
      <c r="CUZ95" s="373" t="s">
        <v>406</v>
      </c>
      <c r="CVA95" s="373" t="s">
        <v>406</v>
      </c>
      <c r="CVB95" s="373" t="s">
        <v>406</v>
      </c>
      <c r="CVC95" s="373" t="s">
        <v>406</v>
      </c>
      <c r="CVD95" s="373" t="s">
        <v>406</v>
      </c>
      <c r="CVE95" s="373" t="s">
        <v>406</v>
      </c>
      <c r="CVF95" s="373" t="s">
        <v>406</v>
      </c>
      <c r="CVG95" s="373" t="s">
        <v>406</v>
      </c>
      <c r="CVH95" s="373" t="s">
        <v>406</v>
      </c>
      <c r="CVI95" s="373" t="s">
        <v>406</v>
      </c>
      <c r="CVJ95" s="373" t="s">
        <v>406</v>
      </c>
      <c r="CVK95" s="373" t="s">
        <v>406</v>
      </c>
      <c r="CVL95" s="373" t="s">
        <v>406</v>
      </c>
      <c r="CVM95" s="373" t="s">
        <v>406</v>
      </c>
      <c r="CVN95" s="373" t="s">
        <v>406</v>
      </c>
      <c r="CVO95" s="373" t="s">
        <v>406</v>
      </c>
      <c r="CVP95" s="373" t="s">
        <v>406</v>
      </c>
      <c r="CVQ95" s="373" t="s">
        <v>406</v>
      </c>
      <c r="CVR95" s="373" t="s">
        <v>406</v>
      </c>
      <c r="CVS95" s="373" t="s">
        <v>406</v>
      </c>
      <c r="CVT95" s="373" t="s">
        <v>406</v>
      </c>
      <c r="CVU95" s="373" t="s">
        <v>406</v>
      </c>
      <c r="CVV95" s="373" t="s">
        <v>406</v>
      </c>
      <c r="CVW95" s="373" t="s">
        <v>406</v>
      </c>
      <c r="CVX95" s="373" t="s">
        <v>406</v>
      </c>
      <c r="CVY95" s="373" t="s">
        <v>406</v>
      </c>
      <c r="CVZ95" s="373" t="s">
        <v>406</v>
      </c>
      <c r="CWA95" s="373" t="s">
        <v>406</v>
      </c>
      <c r="CWB95" s="373" t="s">
        <v>406</v>
      </c>
      <c r="CWC95" s="373" t="s">
        <v>406</v>
      </c>
      <c r="CWD95" s="373" t="s">
        <v>406</v>
      </c>
      <c r="CWE95" s="373" t="s">
        <v>406</v>
      </c>
      <c r="CWF95" s="373" t="s">
        <v>406</v>
      </c>
      <c r="CWG95" s="373" t="s">
        <v>406</v>
      </c>
      <c r="CWH95" s="373" t="s">
        <v>406</v>
      </c>
      <c r="CWI95" s="373" t="s">
        <v>406</v>
      </c>
      <c r="CWJ95" s="373" t="s">
        <v>406</v>
      </c>
      <c r="CWK95" s="373" t="s">
        <v>406</v>
      </c>
      <c r="CWL95" s="373" t="s">
        <v>406</v>
      </c>
      <c r="CWM95" s="373" t="s">
        <v>406</v>
      </c>
      <c r="CWN95" s="373" t="s">
        <v>406</v>
      </c>
      <c r="CWO95" s="373" t="s">
        <v>406</v>
      </c>
      <c r="CWP95" s="373" t="s">
        <v>406</v>
      </c>
      <c r="CWQ95" s="373" t="s">
        <v>406</v>
      </c>
      <c r="CWR95" s="373" t="s">
        <v>406</v>
      </c>
      <c r="CWS95" s="373" t="s">
        <v>406</v>
      </c>
      <c r="CWT95" s="373" t="s">
        <v>406</v>
      </c>
      <c r="CWU95" s="373" t="s">
        <v>406</v>
      </c>
      <c r="CWV95" s="373" t="s">
        <v>406</v>
      </c>
      <c r="CWW95" s="373" t="s">
        <v>406</v>
      </c>
      <c r="CWX95" s="373" t="s">
        <v>406</v>
      </c>
      <c r="CWY95" s="373" t="s">
        <v>406</v>
      </c>
      <c r="CWZ95" s="373" t="s">
        <v>406</v>
      </c>
      <c r="CXA95" s="373" t="s">
        <v>406</v>
      </c>
      <c r="CXB95" s="373" t="s">
        <v>406</v>
      </c>
      <c r="CXC95" s="373" t="s">
        <v>406</v>
      </c>
      <c r="CXD95" s="373" t="s">
        <v>406</v>
      </c>
      <c r="CXE95" s="373" t="s">
        <v>406</v>
      </c>
      <c r="CXF95" s="373" t="s">
        <v>406</v>
      </c>
      <c r="CXG95" s="373" t="s">
        <v>406</v>
      </c>
      <c r="CXH95" s="373" t="s">
        <v>406</v>
      </c>
      <c r="CXI95" s="373" t="s">
        <v>406</v>
      </c>
      <c r="CXJ95" s="373" t="s">
        <v>406</v>
      </c>
      <c r="CXK95" s="373" t="s">
        <v>406</v>
      </c>
      <c r="CXL95" s="373" t="s">
        <v>406</v>
      </c>
      <c r="CXM95" s="373" t="s">
        <v>406</v>
      </c>
      <c r="CXN95" s="373" t="s">
        <v>406</v>
      </c>
      <c r="CXO95" s="373" t="s">
        <v>406</v>
      </c>
      <c r="CXP95" s="373" t="s">
        <v>406</v>
      </c>
      <c r="CXQ95" s="373" t="s">
        <v>406</v>
      </c>
      <c r="CXR95" s="373" t="s">
        <v>406</v>
      </c>
      <c r="CXS95" s="373" t="s">
        <v>406</v>
      </c>
      <c r="CXT95" s="373" t="s">
        <v>406</v>
      </c>
      <c r="CXU95" s="373" t="s">
        <v>406</v>
      </c>
      <c r="CXV95" s="373" t="s">
        <v>406</v>
      </c>
      <c r="CXW95" s="373" t="s">
        <v>406</v>
      </c>
      <c r="CXX95" s="373" t="s">
        <v>406</v>
      </c>
      <c r="CXY95" s="373" t="s">
        <v>406</v>
      </c>
      <c r="CXZ95" s="373" t="s">
        <v>406</v>
      </c>
      <c r="CYA95" s="373" t="s">
        <v>406</v>
      </c>
      <c r="CYB95" s="373" t="s">
        <v>406</v>
      </c>
      <c r="CYC95" s="373" t="s">
        <v>406</v>
      </c>
      <c r="CYD95" s="373" t="s">
        <v>406</v>
      </c>
      <c r="CYE95" s="373" t="s">
        <v>406</v>
      </c>
      <c r="CYF95" s="373" t="s">
        <v>406</v>
      </c>
      <c r="CYG95" s="373" t="s">
        <v>406</v>
      </c>
      <c r="CYH95" s="373" t="s">
        <v>406</v>
      </c>
      <c r="CYI95" s="373" t="s">
        <v>406</v>
      </c>
      <c r="CYJ95" s="373" t="s">
        <v>406</v>
      </c>
      <c r="CYK95" s="373" t="s">
        <v>406</v>
      </c>
      <c r="CYL95" s="373" t="s">
        <v>406</v>
      </c>
      <c r="CYM95" s="373" t="s">
        <v>406</v>
      </c>
      <c r="CYN95" s="373" t="s">
        <v>406</v>
      </c>
      <c r="CYO95" s="373" t="s">
        <v>406</v>
      </c>
      <c r="CYP95" s="373" t="s">
        <v>406</v>
      </c>
      <c r="CYQ95" s="373" t="s">
        <v>406</v>
      </c>
      <c r="CYR95" s="373" t="s">
        <v>406</v>
      </c>
      <c r="CYS95" s="373" t="s">
        <v>406</v>
      </c>
      <c r="CYT95" s="373" t="s">
        <v>406</v>
      </c>
      <c r="CYU95" s="373" t="s">
        <v>406</v>
      </c>
      <c r="CYV95" s="373" t="s">
        <v>406</v>
      </c>
      <c r="CYW95" s="373" t="s">
        <v>406</v>
      </c>
      <c r="CYX95" s="373" t="s">
        <v>406</v>
      </c>
      <c r="CYY95" s="373" t="s">
        <v>406</v>
      </c>
      <c r="CYZ95" s="373" t="s">
        <v>406</v>
      </c>
      <c r="CZA95" s="373" t="s">
        <v>406</v>
      </c>
      <c r="CZB95" s="373" t="s">
        <v>406</v>
      </c>
      <c r="CZC95" s="373" t="s">
        <v>406</v>
      </c>
      <c r="CZD95" s="373" t="s">
        <v>406</v>
      </c>
      <c r="CZE95" s="373" t="s">
        <v>406</v>
      </c>
      <c r="CZF95" s="373" t="s">
        <v>406</v>
      </c>
      <c r="CZG95" s="373" t="s">
        <v>406</v>
      </c>
      <c r="CZH95" s="373" t="s">
        <v>406</v>
      </c>
      <c r="CZI95" s="373" t="s">
        <v>406</v>
      </c>
      <c r="CZJ95" s="373" t="s">
        <v>406</v>
      </c>
      <c r="CZK95" s="373" t="s">
        <v>406</v>
      </c>
      <c r="CZL95" s="373" t="s">
        <v>406</v>
      </c>
      <c r="CZM95" s="373" t="s">
        <v>406</v>
      </c>
      <c r="CZN95" s="373" t="s">
        <v>406</v>
      </c>
      <c r="CZO95" s="373" t="s">
        <v>406</v>
      </c>
      <c r="CZP95" s="373" t="s">
        <v>406</v>
      </c>
      <c r="CZQ95" s="373" t="s">
        <v>406</v>
      </c>
      <c r="CZR95" s="373" t="s">
        <v>406</v>
      </c>
      <c r="CZS95" s="373" t="s">
        <v>406</v>
      </c>
      <c r="CZT95" s="373" t="s">
        <v>406</v>
      </c>
      <c r="CZU95" s="373" t="s">
        <v>406</v>
      </c>
      <c r="CZV95" s="373" t="s">
        <v>406</v>
      </c>
      <c r="CZW95" s="373" t="s">
        <v>406</v>
      </c>
      <c r="CZX95" s="373" t="s">
        <v>406</v>
      </c>
      <c r="CZY95" s="373" t="s">
        <v>406</v>
      </c>
      <c r="CZZ95" s="373" t="s">
        <v>406</v>
      </c>
      <c r="DAA95" s="373" t="s">
        <v>406</v>
      </c>
      <c r="DAB95" s="373" t="s">
        <v>406</v>
      </c>
      <c r="DAC95" s="373" t="s">
        <v>406</v>
      </c>
      <c r="DAD95" s="373" t="s">
        <v>406</v>
      </c>
      <c r="DAE95" s="373" t="s">
        <v>406</v>
      </c>
      <c r="DAF95" s="373" t="s">
        <v>406</v>
      </c>
      <c r="DAG95" s="373" t="s">
        <v>406</v>
      </c>
      <c r="DAH95" s="373" t="s">
        <v>406</v>
      </c>
      <c r="DAI95" s="373" t="s">
        <v>406</v>
      </c>
      <c r="DAJ95" s="373" t="s">
        <v>406</v>
      </c>
      <c r="DAK95" s="373" t="s">
        <v>406</v>
      </c>
      <c r="DAL95" s="373" t="s">
        <v>406</v>
      </c>
      <c r="DAM95" s="373" t="s">
        <v>406</v>
      </c>
      <c r="DAN95" s="373" t="s">
        <v>406</v>
      </c>
      <c r="DAO95" s="373" t="s">
        <v>406</v>
      </c>
      <c r="DAP95" s="373" t="s">
        <v>406</v>
      </c>
      <c r="DAQ95" s="373" t="s">
        <v>406</v>
      </c>
      <c r="DAR95" s="373" t="s">
        <v>406</v>
      </c>
      <c r="DAS95" s="373" t="s">
        <v>406</v>
      </c>
      <c r="DAT95" s="373" t="s">
        <v>406</v>
      </c>
      <c r="DAU95" s="373" t="s">
        <v>406</v>
      </c>
      <c r="DAV95" s="373" t="s">
        <v>406</v>
      </c>
      <c r="DAW95" s="373" t="s">
        <v>406</v>
      </c>
      <c r="DAX95" s="373" t="s">
        <v>406</v>
      </c>
      <c r="DAY95" s="373" t="s">
        <v>406</v>
      </c>
      <c r="DAZ95" s="373" t="s">
        <v>406</v>
      </c>
      <c r="DBA95" s="373" t="s">
        <v>406</v>
      </c>
      <c r="DBB95" s="373" t="s">
        <v>406</v>
      </c>
      <c r="DBC95" s="373" t="s">
        <v>406</v>
      </c>
      <c r="DBD95" s="373" t="s">
        <v>406</v>
      </c>
      <c r="DBE95" s="373" t="s">
        <v>406</v>
      </c>
      <c r="DBF95" s="373" t="s">
        <v>406</v>
      </c>
      <c r="DBG95" s="373" t="s">
        <v>406</v>
      </c>
      <c r="DBH95" s="373" t="s">
        <v>406</v>
      </c>
      <c r="DBI95" s="373" t="s">
        <v>406</v>
      </c>
      <c r="DBJ95" s="373" t="s">
        <v>406</v>
      </c>
      <c r="DBK95" s="373" t="s">
        <v>406</v>
      </c>
      <c r="DBL95" s="373" t="s">
        <v>406</v>
      </c>
      <c r="DBM95" s="373" t="s">
        <v>406</v>
      </c>
      <c r="DBN95" s="373" t="s">
        <v>406</v>
      </c>
      <c r="DBO95" s="373" t="s">
        <v>406</v>
      </c>
      <c r="DBP95" s="373" t="s">
        <v>406</v>
      </c>
      <c r="DBQ95" s="373" t="s">
        <v>406</v>
      </c>
      <c r="DBR95" s="373" t="s">
        <v>406</v>
      </c>
      <c r="DBS95" s="373" t="s">
        <v>406</v>
      </c>
      <c r="DBT95" s="373" t="s">
        <v>406</v>
      </c>
      <c r="DBU95" s="373" t="s">
        <v>406</v>
      </c>
      <c r="DBV95" s="373" t="s">
        <v>406</v>
      </c>
      <c r="DBW95" s="373" t="s">
        <v>406</v>
      </c>
      <c r="DBX95" s="373" t="s">
        <v>406</v>
      </c>
      <c r="DBY95" s="373" t="s">
        <v>406</v>
      </c>
      <c r="DBZ95" s="373" t="s">
        <v>406</v>
      </c>
      <c r="DCA95" s="373" t="s">
        <v>406</v>
      </c>
      <c r="DCB95" s="373" t="s">
        <v>406</v>
      </c>
      <c r="DCC95" s="373" t="s">
        <v>406</v>
      </c>
      <c r="DCD95" s="373" t="s">
        <v>406</v>
      </c>
      <c r="DCE95" s="373" t="s">
        <v>406</v>
      </c>
      <c r="DCF95" s="373" t="s">
        <v>406</v>
      </c>
      <c r="DCG95" s="373" t="s">
        <v>406</v>
      </c>
      <c r="DCH95" s="373" t="s">
        <v>406</v>
      </c>
      <c r="DCI95" s="373" t="s">
        <v>406</v>
      </c>
      <c r="DCJ95" s="373" t="s">
        <v>406</v>
      </c>
      <c r="DCK95" s="373" t="s">
        <v>406</v>
      </c>
      <c r="DCL95" s="373" t="s">
        <v>406</v>
      </c>
      <c r="DCM95" s="373" t="s">
        <v>406</v>
      </c>
      <c r="DCN95" s="373" t="s">
        <v>406</v>
      </c>
      <c r="DCO95" s="373" t="s">
        <v>406</v>
      </c>
      <c r="DCP95" s="373" t="s">
        <v>406</v>
      </c>
      <c r="DCQ95" s="373" t="s">
        <v>406</v>
      </c>
      <c r="DCR95" s="373" t="s">
        <v>406</v>
      </c>
      <c r="DCS95" s="373" t="s">
        <v>406</v>
      </c>
      <c r="DCT95" s="373" t="s">
        <v>406</v>
      </c>
      <c r="DCU95" s="373" t="s">
        <v>406</v>
      </c>
      <c r="DCV95" s="373" t="s">
        <v>406</v>
      </c>
      <c r="DCW95" s="373" t="s">
        <v>406</v>
      </c>
      <c r="DCX95" s="373" t="s">
        <v>406</v>
      </c>
      <c r="DCY95" s="373" t="s">
        <v>406</v>
      </c>
      <c r="DCZ95" s="373" t="s">
        <v>406</v>
      </c>
      <c r="DDA95" s="373" t="s">
        <v>406</v>
      </c>
      <c r="DDB95" s="373" t="s">
        <v>406</v>
      </c>
      <c r="DDC95" s="373" t="s">
        <v>406</v>
      </c>
      <c r="DDD95" s="373" t="s">
        <v>406</v>
      </c>
      <c r="DDE95" s="373" t="s">
        <v>406</v>
      </c>
      <c r="DDF95" s="373" t="s">
        <v>406</v>
      </c>
      <c r="DDG95" s="373" t="s">
        <v>406</v>
      </c>
      <c r="DDH95" s="373" t="s">
        <v>406</v>
      </c>
      <c r="DDI95" s="373" t="s">
        <v>406</v>
      </c>
      <c r="DDJ95" s="373" t="s">
        <v>406</v>
      </c>
      <c r="DDK95" s="373" t="s">
        <v>406</v>
      </c>
      <c r="DDL95" s="373" t="s">
        <v>406</v>
      </c>
      <c r="DDM95" s="373" t="s">
        <v>406</v>
      </c>
      <c r="DDN95" s="373" t="s">
        <v>406</v>
      </c>
      <c r="DDO95" s="373" t="s">
        <v>406</v>
      </c>
      <c r="DDP95" s="373" t="s">
        <v>406</v>
      </c>
      <c r="DDQ95" s="373" t="s">
        <v>406</v>
      </c>
      <c r="DDR95" s="373" t="s">
        <v>406</v>
      </c>
      <c r="DDS95" s="373" t="s">
        <v>406</v>
      </c>
      <c r="DDT95" s="373" t="s">
        <v>406</v>
      </c>
      <c r="DDU95" s="373" t="s">
        <v>406</v>
      </c>
      <c r="DDV95" s="373" t="s">
        <v>406</v>
      </c>
      <c r="DDW95" s="373" t="s">
        <v>406</v>
      </c>
      <c r="DDX95" s="373" t="s">
        <v>406</v>
      </c>
      <c r="DDY95" s="373" t="s">
        <v>406</v>
      </c>
      <c r="DDZ95" s="373" t="s">
        <v>406</v>
      </c>
      <c r="DEA95" s="373" t="s">
        <v>406</v>
      </c>
      <c r="DEB95" s="373" t="s">
        <v>406</v>
      </c>
      <c r="DEC95" s="373" t="s">
        <v>406</v>
      </c>
      <c r="DED95" s="373" t="s">
        <v>406</v>
      </c>
      <c r="DEE95" s="373" t="s">
        <v>406</v>
      </c>
      <c r="DEF95" s="373" t="s">
        <v>406</v>
      </c>
      <c r="DEG95" s="373" t="s">
        <v>406</v>
      </c>
      <c r="DEH95" s="373" t="s">
        <v>406</v>
      </c>
      <c r="DEI95" s="373" t="s">
        <v>406</v>
      </c>
      <c r="DEJ95" s="373" t="s">
        <v>406</v>
      </c>
      <c r="DEK95" s="373" t="s">
        <v>406</v>
      </c>
      <c r="DEL95" s="373" t="s">
        <v>406</v>
      </c>
      <c r="DEM95" s="373" t="s">
        <v>406</v>
      </c>
      <c r="DEN95" s="373" t="s">
        <v>406</v>
      </c>
      <c r="DEO95" s="373" t="s">
        <v>406</v>
      </c>
      <c r="DEP95" s="373" t="s">
        <v>406</v>
      </c>
      <c r="DEQ95" s="373" t="s">
        <v>406</v>
      </c>
      <c r="DER95" s="373" t="s">
        <v>406</v>
      </c>
      <c r="DES95" s="373" t="s">
        <v>406</v>
      </c>
      <c r="DET95" s="373" t="s">
        <v>406</v>
      </c>
      <c r="DEU95" s="373" t="s">
        <v>406</v>
      </c>
      <c r="DEV95" s="373" t="s">
        <v>406</v>
      </c>
      <c r="DEW95" s="373" t="s">
        <v>406</v>
      </c>
      <c r="DEX95" s="373" t="s">
        <v>406</v>
      </c>
      <c r="DEY95" s="373" t="s">
        <v>406</v>
      </c>
      <c r="DEZ95" s="373" t="s">
        <v>406</v>
      </c>
      <c r="DFA95" s="373" t="s">
        <v>406</v>
      </c>
      <c r="DFB95" s="373" t="s">
        <v>406</v>
      </c>
      <c r="DFC95" s="373" t="s">
        <v>406</v>
      </c>
      <c r="DFD95" s="373" t="s">
        <v>406</v>
      </c>
      <c r="DFE95" s="373" t="s">
        <v>406</v>
      </c>
      <c r="DFF95" s="373" t="s">
        <v>406</v>
      </c>
      <c r="DFG95" s="373" t="s">
        <v>406</v>
      </c>
      <c r="DFH95" s="373" t="s">
        <v>406</v>
      </c>
      <c r="DFI95" s="373" t="s">
        <v>406</v>
      </c>
      <c r="DFJ95" s="373" t="s">
        <v>406</v>
      </c>
      <c r="DFK95" s="373" t="s">
        <v>406</v>
      </c>
      <c r="DFL95" s="373" t="s">
        <v>406</v>
      </c>
      <c r="DFM95" s="373" t="s">
        <v>406</v>
      </c>
      <c r="DFN95" s="373" t="s">
        <v>406</v>
      </c>
      <c r="DFO95" s="373" t="s">
        <v>406</v>
      </c>
      <c r="DFP95" s="373" t="s">
        <v>406</v>
      </c>
      <c r="DFQ95" s="373" t="s">
        <v>406</v>
      </c>
      <c r="DFR95" s="373" t="s">
        <v>406</v>
      </c>
      <c r="DFS95" s="373" t="s">
        <v>406</v>
      </c>
      <c r="DFT95" s="373" t="s">
        <v>406</v>
      </c>
      <c r="DFU95" s="373" t="s">
        <v>406</v>
      </c>
      <c r="DFV95" s="373" t="s">
        <v>406</v>
      </c>
      <c r="DFW95" s="373" t="s">
        <v>406</v>
      </c>
      <c r="DFX95" s="373" t="s">
        <v>406</v>
      </c>
      <c r="DFY95" s="373" t="s">
        <v>406</v>
      </c>
      <c r="DFZ95" s="373" t="s">
        <v>406</v>
      </c>
      <c r="DGA95" s="373" t="s">
        <v>406</v>
      </c>
      <c r="DGB95" s="373" t="s">
        <v>406</v>
      </c>
      <c r="DGC95" s="373" t="s">
        <v>406</v>
      </c>
      <c r="DGD95" s="373" t="s">
        <v>406</v>
      </c>
      <c r="DGE95" s="373" t="s">
        <v>406</v>
      </c>
      <c r="DGF95" s="373" t="s">
        <v>406</v>
      </c>
      <c r="DGG95" s="373" t="s">
        <v>406</v>
      </c>
      <c r="DGH95" s="373" t="s">
        <v>406</v>
      </c>
      <c r="DGI95" s="373" t="s">
        <v>406</v>
      </c>
      <c r="DGJ95" s="373" t="s">
        <v>406</v>
      </c>
      <c r="DGK95" s="373" t="s">
        <v>406</v>
      </c>
      <c r="DGL95" s="373" t="s">
        <v>406</v>
      </c>
      <c r="DGM95" s="373" t="s">
        <v>406</v>
      </c>
      <c r="DGN95" s="373" t="s">
        <v>406</v>
      </c>
      <c r="DGO95" s="373" t="s">
        <v>406</v>
      </c>
      <c r="DGP95" s="373" t="s">
        <v>406</v>
      </c>
      <c r="DGQ95" s="373" t="s">
        <v>406</v>
      </c>
      <c r="DGR95" s="373" t="s">
        <v>406</v>
      </c>
      <c r="DGS95" s="373" t="s">
        <v>406</v>
      </c>
      <c r="DGT95" s="373" t="s">
        <v>406</v>
      </c>
      <c r="DGU95" s="373" t="s">
        <v>406</v>
      </c>
      <c r="DGV95" s="373" t="s">
        <v>406</v>
      </c>
      <c r="DGW95" s="373" t="s">
        <v>406</v>
      </c>
      <c r="DGX95" s="373" t="s">
        <v>406</v>
      </c>
      <c r="DGY95" s="373" t="s">
        <v>406</v>
      </c>
      <c r="DGZ95" s="373" t="s">
        <v>406</v>
      </c>
      <c r="DHA95" s="373" t="s">
        <v>406</v>
      </c>
      <c r="DHB95" s="373" t="s">
        <v>406</v>
      </c>
      <c r="DHC95" s="373" t="s">
        <v>406</v>
      </c>
      <c r="DHD95" s="373" t="s">
        <v>406</v>
      </c>
      <c r="DHE95" s="373" t="s">
        <v>406</v>
      </c>
      <c r="DHF95" s="373" t="s">
        <v>406</v>
      </c>
      <c r="DHG95" s="373" t="s">
        <v>406</v>
      </c>
      <c r="DHH95" s="373" t="s">
        <v>406</v>
      </c>
      <c r="DHI95" s="373" t="s">
        <v>406</v>
      </c>
      <c r="DHJ95" s="373" t="s">
        <v>406</v>
      </c>
      <c r="DHK95" s="373" t="s">
        <v>406</v>
      </c>
      <c r="DHL95" s="373" t="s">
        <v>406</v>
      </c>
      <c r="DHM95" s="373" t="s">
        <v>406</v>
      </c>
      <c r="DHN95" s="373" t="s">
        <v>406</v>
      </c>
      <c r="DHO95" s="373" t="s">
        <v>406</v>
      </c>
      <c r="DHP95" s="373" t="s">
        <v>406</v>
      </c>
      <c r="DHQ95" s="373" t="s">
        <v>406</v>
      </c>
      <c r="DHR95" s="373" t="s">
        <v>406</v>
      </c>
      <c r="DHS95" s="373" t="s">
        <v>406</v>
      </c>
      <c r="DHT95" s="373" t="s">
        <v>406</v>
      </c>
      <c r="DHU95" s="373" t="s">
        <v>406</v>
      </c>
      <c r="DHV95" s="373" t="s">
        <v>406</v>
      </c>
      <c r="DHW95" s="373" t="s">
        <v>406</v>
      </c>
      <c r="DHX95" s="373" t="s">
        <v>406</v>
      </c>
      <c r="DHY95" s="373" t="s">
        <v>406</v>
      </c>
      <c r="DHZ95" s="373" t="s">
        <v>406</v>
      </c>
      <c r="DIA95" s="373" t="s">
        <v>406</v>
      </c>
      <c r="DIB95" s="373" t="s">
        <v>406</v>
      </c>
      <c r="DIC95" s="373" t="s">
        <v>406</v>
      </c>
      <c r="DID95" s="373" t="s">
        <v>406</v>
      </c>
      <c r="DIE95" s="373" t="s">
        <v>406</v>
      </c>
      <c r="DIF95" s="373" t="s">
        <v>406</v>
      </c>
      <c r="DIG95" s="373" t="s">
        <v>406</v>
      </c>
      <c r="DIH95" s="373" t="s">
        <v>406</v>
      </c>
      <c r="DII95" s="373" t="s">
        <v>406</v>
      </c>
      <c r="DIJ95" s="373" t="s">
        <v>406</v>
      </c>
      <c r="DIK95" s="373" t="s">
        <v>406</v>
      </c>
      <c r="DIL95" s="373" t="s">
        <v>406</v>
      </c>
      <c r="DIM95" s="373" t="s">
        <v>406</v>
      </c>
      <c r="DIN95" s="373" t="s">
        <v>406</v>
      </c>
      <c r="DIO95" s="373" t="s">
        <v>406</v>
      </c>
      <c r="DIP95" s="373" t="s">
        <v>406</v>
      </c>
      <c r="DIQ95" s="373" t="s">
        <v>406</v>
      </c>
      <c r="DIR95" s="373" t="s">
        <v>406</v>
      </c>
      <c r="DIS95" s="373" t="s">
        <v>406</v>
      </c>
      <c r="DIT95" s="373" t="s">
        <v>406</v>
      </c>
      <c r="DIU95" s="373" t="s">
        <v>406</v>
      </c>
      <c r="DIV95" s="373" t="s">
        <v>406</v>
      </c>
      <c r="DIW95" s="373" t="s">
        <v>406</v>
      </c>
      <c r="DIX95" s="373" t="s">
        <v>406</v>
      </c>
      <c r="DIY95" s="373" t="s">
        <v>406</v>
      </c>
      <c r="DIZ95" s="373" t="s">
        <v>406</v>
      </c>
      <c r="DJA95" s="373" t="s">
        <v>406</v>
      </c>
      <c r="DJB95" s="373" t="s">
        <v>406</v>
      </c>
      <c r="DJC95" s="373" t="s">
        <v>406</v>
      </c>
      <c r="DJD95" s="373" t="s">
        <v>406</v>
      </c>
      <c r="DJE95" s="373" t="s">
        <v>406</v>
      </c>
      <c r="DJF95" s="373" t="s">
        <v>406</v>
      </c>
      <c r="DJG95" s="373" t="s">
        <v>406</v>
      </c>
      <c r="DJH95" s="373" t="s">
        <v>406</v>
      </c>
      <c r="DJI95" s="373" t="s">
        <v>406</v>
      </c>
      <c r="DJJ95" s="373" t="s">
        <v>406</v>
      </c>
      <c r="DJK95" s="373" t="s">
        <v>406</v>
      </c>
      <c r="DJL95" s="373" t="s">
        <v>406</v>
      </c>
      <c r="DJM95" s="373" t="s">
        <v>406</v>
      </c>
      <c r="DJN95" s="373" t="s">
        <v>406</v>
      </c>
      <c r="DJO95" s="373" t="s">
        <v>406</v>
      </c>
      <c r="DJP95" s="373" t="s">
        <v>406</v>
      </c>
      <c r="DJQ95" s="373" t="s">
        <v>406</v>
      </c>
      <c r="DJR95" s="373" t="s">
        <v>406</v>
      </c>
      <c r="DJS95" s="373" t="s">
        <v>406</v>
      </c>
      <c r="DJT95" s="373" t="s">
        <v>406</v>
      </c>
      <c r="DJU95" s="373" t="s">
        <v>406</v>
      </c>
      <c r="DJV95" s="373" t="s">
        <v>406</v>
      </c>
      <c r="DJW95" s="373" t="s">
        <v>406</v>
      </c>
      <c r="DJX95" s="373" t="s">
        <v>406</v>
      </c>
      <c r="DJY95" s="373" t="s">
        <v>406</v>
      </c>
      <c r="DJZ95" s="373" t="s">
        <v>406</v>
      </c>
      <c r="DKA95" s="373" t="s">
        <v>406</v>
      </c>
      <c r="DKB95" s="373" t="s">
        <v>406</v>
      </c>
      <c r="DKC95" s="373" t="s">
        <v>406</v>
      </c>
      <c r="DKD95" s="373" t="s">
        <v>406</v>
      </c>
      <c r="DKE95" s="373" t="s">
        <v>406</v>
      </c>
      <c r="DKF95" s="373" t="s">
        <v>406</v>
      </c>
      <c r="DKG95" s="373" t="s">
        <v>406</v>
      </c>
      <c r="DKH95" s="373" t="s">
        <v>406</v>
      </c>
      <c r="DKI95" s="373" t="s">
        <v>406</v>
      </c>
      <c r="DKJ95" s="373" t="s">
        <v>406</v>
      </c>
      <c r="DKK95" s="373" t="s">
        <v>406</v>
      </c>
      <c r="DKL95" s="373" t="s">
        <v>406</v>
      </c>
      <c r="DKM95" s="373" t="s">
        <v>406</v>
      </c>
      <c r="DKN95" s="373" t="s">
        <v>406</v>
      </c>
      <c r="DKO95" s="373" t="s">
        <v>406</v>
      </c>
      <c r="DKP95" s="373" t="s">
        <v>406</v>
      </c>
      <c r="DKQ95" s="373" t="s">
        <v>406</v>
      </c>
      <c r="DKR95" s="373" t="s">
        <v>406</v>
      </c>
      <c r="DKS95" s="373" t="s">
        <v>406</v>
      </c>
      <c r="DKT95" s="373" t="s">
        <v>406</v>
      </c>
      <c r="DKU95" s="373" t="s">
        <v>406</v>
      </c>
      <c r="DKV95" s="373" t="s">
        <v>406</v>
      </c>
      <c r="DKW95" s="373" t="s">
        <v>406</v>
      </c>
      <c r="DKX95" s="373" t="s">
        <v>406</v>
      </c>
      <c r="DKY95" s="373" t="s">
        <v>406</v>
      </c>
      <c r="DKZ95" s="373" t="s">
        <v>406</v>
      </c>
      <c r="DLA95" s="373" t="s">
        <v>406</v>
      </c>
      <c r="DLB95" s="373" t="s">
        <v>406</v>
      </c>
      <c r="DLC95" s="373" t="s">
        <v>406</v>
      </c>
      <c r="DLD95" s="373" t="s">
        <v>406</v>
      </c>
      <c r="DLE95" s="373" t="s">
        <v>406</v>
      </c>
      <c r="DLF95" s="373" t="s">
        <v>406</v>
      </c>
      <c r="DLG95" s="373" t="s">
        <v>406</v>
      </c>
      <c r="DLH95" s="373" t="s">
        <v>406</v>
      </c>
      <c r="DLI95" s="373" t="s">
        <v>406</v>
      </c>
      <c r="DLJ95" s="373" t="s">
        <v>406</v>
      </c>
      <c r="DLK95" s="373" t="s">
        <v>406</v>
      </c>
      <c r="DLL95" s="373" t="s">
        <v>406</v>
      </c>
      <c r="DLM95" s="373" t="s">
        <v>406</v>
      </c>
      <c r="DLN95" s="373" t="s">
        <v>406</v>
      </c>
      <c r="DLO95" s="373" t="s">
        <v>406</v>
      </c>
      <c r="DLP95" s="373" t="s">
        <v>406</v>
      </c>
      <c r="DLQ95" s="373" t="s">
        <v>406</v>
      </c>
      <c r="DLR95" s="373" t="s">
        <v>406</v>
      </c>
      <c r="DLS95" s="373" t="s">
        <v>406</v>
      </c>
      <c r="DLT95" s="373" t="s">
        <v>406</v>
      </c>
      <c r="DLU95" s="373" t="s">
        <v>406</v>
      </c>
      <c r="DLV95" s="373" t="s">
        <v>406</v>
      </c>
      <c r="DLW95" s="373" t="s">
        <v>406</v>
      </c>
      <c r="DLX95" s="373" t="s">
        <v>406</v>
      </c>
      <c r="DLY95" s="373" t="s">
        <v>406</v>
      </c>
      <c r="DLZ95" s="373" t="s">
        <v>406</v>
      </c>
      <c r="DMA95" s="373" t="s">
        <v>406</v>
      </c>
      <c r="DMB95" s="373" t="s">
        <v>406</v>
      </c>
      <c r="DMC95" s="373" t="s">
        <v>406</v>
      </c>
      <c r="DMD95" s="373" t="s">
        <v>406</v>
      </c>
      <c r="DME95" s="373" t="s">
        <v>406</v>
      </c>
      <c r="DMF95" s="373" t="s">
        <v>406</v>
      </c>
      <c r="DMG95" s="373" t="s">
        <v>406</v>
      </c>
      <c r="DMH95" s="373" t="s">
        <v>406</v>
      </c>
      <c r="DMI95" s="373" t="s">
        <v>406</v>
      </c>
      <c r="DMJ95" s="373" t="s">
        <v>406</v>
      </c>
      <c r="DMK95" s="373" t="s">
        <v>406</v>
      </c>
      <c r="DML95" s="373" t="s">
        <v>406</v>
      </c>
      <c r="DMM95" s="373" t="s">
        <v>406</v>
      </c>
      <c r="DMN95" s="373" t="s">
        <v>406</v>
      </c>
      <c r="DMO95" s="373" t="s">
        <v>406</v>
      </c>
      <c r="DMP95" s="373" t="s">
        <v>406</v>
      </c>
      <c r="DMQ95" s="373" t="s">
        <v>406</v>
      </c>
      <c r="DMR95" s="373" t="s">
        <v>406</v>
      </c>
      <c r="DMS95" s="373" t="s">
        <v>406</v>
      </c>
      <c r="DMT95" s="373" t="s">
        <v>406</v>
      </c>
      <c r="DMU95" s="373" t="s">
        <v>406</v>
      </c>
      <c r="DMV95" s="373" t="s">
        <v>406</v>
      </c>
      <c r="DMW95" s="373" t="s">
        <v>406</v>
      </c>
      <c r="DMX95" s="373" t="s">
        <v>406</v>
      </c>
      <c r="DMY95" s="373" t="s">
        <v>406</v>
      </c>
      <c r="DMZ95" s="373" t="s">
        <v>406</v>
      </c>
      <c r="DNA95" s="373" t="s">
        <v>406</v>
      </c>
      <c r="DNB95" s="373" t="s">
        <v>406</v>
      </c>
      <c r="DNC95" s="373" t="s">
        <v>406</v>
      </c>
      <c r="DND95" s="373" t="s">
        <v>406</v>
      </c>
      <c r="DNE95" s="373" t="s">
        <v>406</v>
      </c>
      <c r="DNF95" s="373" t="s">
        <v>406</v>
      </c>
      <c r="DNG95" s="373" t="s">
        <v>406</v>
      </c>
      <c r="DNH95" s="373" t="s">
        <v>406</v>
      </c>
      <c r="DNI95" s="373" t="s">
        <v>406</v>
      </c>
      <c r="DNJ95" s="373" t="s">
        <v>406</v>
      </c>
      <c r="DNK95" s="373" t="s">
        <v>406</v>
      </c>
      <c r="DNL95" s="373" t="s">
        <v>406</v>
      </c>
      <c r="DNM95" s="373" t="s">
        <v>406</v>
      </c>
      <c r="DNN95" s="373" t="s">
        <v>406</v>
      </c>
      <c r="DNO95" s="373" t="s">
        <v>406</v>
      </c>
      <c r="DNP95" s="373" t="s">
        <v>406</v>
      </c>
      <c r="DNQ95" s="373" t="s">
        <v>406</v>
      </c>
      <c r="DNR95" s="373" t="s">
        <v>406</v>
      </c>
      <c r="DNS95" s="373" t="s">
        <v>406</v>
      </c>
      <c r="DNT95" s="373" t="s">
        <v>406</v>
      </c>
      <c r="DNU95" s="373" t="s">
        <v>406</v>
      </c>
      <c r="DNV95" s="373" t="s">
        <v>406</v>
      </c>
      <c r="DNW95" s="373" t="s">
        <v>406</v>
      </c>
      <c r="DNX95" s="373" t="s">
        <v>406</v>
      </c>
      <c r="DNY95" s="373" t="s">
        <v>406</v>
      </c>
      <c r="DNZ95" s="373" t="s">
        <v>406</v>
      </c>
      <c r="DOA95" s="373" t="s">
        <v>406</v>
      </c>
      <c r="DOB95" s="373" t="s">
        <v>406</v>
      </c>
      <c r="DOC95" s="373" t="s">
        <v>406</v>
      </c>
      <c r="DOD95" s="373" t="s">
        <v>406</v>
      </c>
      <c r="DOE95" s="373" t="s">
        <v>406</v>
      </c>
      <c r="DOF95" s="373" t="s">
        <v>406</v>
      </c>
      <c r="DOG95" s="373" t="s">
        <v>406</v>
      </c>
      <c r="DOH95" s="373" t="s">
        <v>406</v>
      </c>
      <c r="DOI95" s="373" t="s">
        <v>406</v>
      </c>
      <c r="DOJ95" s="373" t="s">
        <v>406</v>
      </c>
      <c r="DOK95" s="373" t="s">
        <v>406</v>
      </c>
      <c r="DOL95" s="373" t="s">
        <v>406</v>
      </c>
      <c r="DOM95" s="373" t="s">
        <v>406</v>
      </c>
      <c r="DON95" s="373" t="s">
        <v>406</v>
      </c>
      <c r="DOO95" s="373" t="s">
        <v>406</v>
      </c>
      <c r="DOP95" s="373" t="s">
        <v>406</v>
      </c>
      <c r="DOQ95" s="373" t="s">
        <v>406</v>
      </c>
      <c r="DOR95" s="373" t="s">
        <v>406</v>
      </c>
      <c r="DOS95" s="373" t="s">
        <v>406</v>
      </c>
      <c r="DOT95" s="373" t="s">
        <v>406</v>
      </c>
      <c r="DOU95" s="373" t="s">
        <v>406</v>
      </c>
      <c r="DOV95" s="373" t="s">
        <v>406</v>
      </c>
      <c r="DOW95" s="373" t="s">
        <v>406</v>
      </c>
      <c r="DOX95" s="373" t="s">
        <v>406</v>
      </c>
      <c r="DOY95" s="373" t="s">
        <v>406</v>
      </c>
      <c r="DOZ95" s="373" t="s">
        <v>406</v>
      </c>
      <c r="DPA95" s="373" t="s">
        <v>406</v>
      </c>
      <c r="DPB95" s="373" t="s">
        <v>406</v>
      </c>
      <c r="DPC95" s="373" t="s">
        <v>406</v>
      </c>
      <c r="DPD95" s="373" t="s">
        <v>406</v>
      </c>
      <c r="DPE95" s="373" t="s">
        <v>406</v>
      </c>
      <c r="DPF95" s="373" t="s">
        <v>406</v>
      </c>
      <c r="DPG95" s="373" t="s">
        <v>406</v>
      </c>
      <c r="DPH95" s="373" t="s">
        <v>406</v>
      </c>
      <c r="DPI95" s="373" t="s">
        <v>406</v>
      </c>
      <c r="DPJ95" s="373" t="s">
        <v>406</v>
      </c>
      <c r="DPK95" s="373" t="s">
        <v>406</v>
      </c>
      <c r="DPL95" s="373" t="s">
        <v>406</v>
      </c>
      <c r="DPM95" s="373" t="s">
        <v>406</v>
      </c>
      <c r="DPN95" s="373" t="s">
        <v>406</v>
      </c>
      <c r="DPO95" s="373" t="s">
        <v>406</v>
      </c>
      <c r="DPP95" s="373" t="s">
        <v>406</v>
      </c>
      <c r="DPQ95" s="373" t="s">
        <v>406</v>
      </c>
      <c r="DPR95" s="373" t="s">
        <v>406</v>
      </c>
      <c r="DPS95" s="373" t="s">
        <v>406</v>
      </c>
      <c r="DPT95" s="373" t="s">
        <v>406</v>
      </c>
      <c r="DPU95" s="373" t="s">
        <v>406</v>
      </c>
      <c r="DPV95" s="373" t="s">
        <v>406</v>
      </c>
      <c r="DPW95" s="373" t="s">
        <v>406</v>
      </c>
      <c r="DPX95" s="373" t="s">
        <v>406</v>
      </c>
      <c r="DPY95" s="373" t="s">
        <v>406</v>
      </c>
      <c r="DPZ95" s="373" t="s">
        <v>406</v>
      </c>
      <c r="DQA95" s="373" t="s">
        <v>406</v>
      </c>
      <c r="DQB95" s="373" t="s">
        <v>406</v>
      </c>
      <c r="DQC95" s="373" t="s">
        <v>406</v>
      </c>
      <c r="DQD95" s="373" t="s">
        <v>406</v>
      </c>
      <c r="DQE95" s="373" t="s">
        <v>406</v>
      </c>
      <c r="DQF95" s="373" t="s">
        <v>406</v>
      </c>
      <c r="DQG95" s="373" t="s">
        <v>406</v>
      </c>
      <c r="DQH95" s="373" t="s">
        <v>406</v>
      </c>
      <c r="DQI95" s="373" t="s">
        <v>406</v>
      </c>
      <c r="DQJ95" s="373" t="s">
        <v>406</v>
      </c>
      <c r="DQK95" s="373" t="s">
        <v>406</v>
      </c>
      <c r="DQL95" s="373" t="s">
        <v>406</v>
      </c>
      <c r="DQM95" s="373" t="s">
        <v>406</v>
      </c>
      <c r="DQN95" s="373" t="s">
        <v>406</v>
      </c>
      <c r="DQO95" s="373" t="s">
        <v>406</v>
      </c>
      <c r="DQP95" s="373" t="s">
        <v>406</v>
      </c>
      <c r="DQQ95" s="373" t="s">
        <v>406</v>
      </c>
      <c r="DQR95" s="373" t="s">
        <v>406</v>
      </c>
      <c r="DQS95" s="373" t="s">
        <v>406</v>
      </c>
      <c r="DQT95" s="373" t="s">
        <v>406</v>
      </c>
      <c r="DQU95" s="373" t="s">
        <v>406</v>
      </c>
      <c r="DQV95" s="373" t="s">
        <v>406</v>
      </c>
      <c r="DQW95" s="373" t="s">
        <v>406</v>
      </c>
      <c r="DQX95" s="373" t="s">
        <v>406</v>
      </c>
      <c r="DQY95" s="373" t="s">
        <v>406</v>
      </c>
      <c r="DQZ95" s="373" t="s">
        <v>406</v>
      </c>
      <c r="DRA95" s="373" t="s">
        <v>406</v>
      </c>
      <c r="DRB95" s="373" t="s">
        <v>406</v>
      </c>
      <c r="DRC95" s="373" t="s">
        <v>406</v>
      </c>
      <c r="DRD95" s="373" t="s">
        <v>406</v>
      </c>
      <c r="DRE95" s="373" t="s">
        <v>406</v>
      </c>
      <c r="DRF95" s="373" t="s">
        <v>406</v>
      </c>
      <c r="DRG95" s="373" t="s">
        <v>406</v>
      </c>
      <c r="DRH95" s="373" t="s">
        <v>406</v>
      </c>
      <c r="DRI95" s="373" t="s">
        <v>406</v>
      </c>
      <c r="DRJ95" s="373" t="s">
        <v>406</v>
      </c>
      <c r="DRK95" s="373" t="s">
        <v>406</v>
      </c>
      <c r="DRL95" s="373" t="s">
        <v>406</v>
      </c>
      <c r="DRM95" s="373" t="s">
        <v>406</v>
      </c>
      <c r="DRN95" s="373" t="s">
        <v>406</v>
      </c>
      <c r="DRO95" s="373" t="s">
        <v>406</v>
      </c>
      <c r="DRP95" s="373" t="s">
        <v>406</v>
      </c>
      <c r="DRQ95" s="373" t="s">
        <v>406</v>
      </c>
      <c r="DRR95" s="373" t="s">
        <v>406</v>
      </c>
      <c r="DRS95" s="373" t="s">
        <v>406</v>
      </c>
      <c r="DRT95" s="373" t="s">
        <v>406</v>
      </c>
      <c r="DRU95" s="373" t="s">
        <v>406</v>
      </c>
      <c r="DRV95" s="373" t="s">
        <v>406</v>
      </c>
      <c r="DRW95" s="373" t="s">
        <v>406</v>
      </c>
      <c r="DRX95" s="373" t="s">
        <v>406</v>
      </c>
      <c r="DRY95" s="373" t="s">
        <v>406</v>
      </c>
      <c r="DRZ95" s="373" t="s">
        <v>406</v>
      </c>
      <c r="DSA95" s="373" t="s">
        <v>406</v>
      </c>
      <c r="DSB95" s="373" t="s">
        <v>406</v>
      </c>
      <c r="DSC95" s="373" t="s">
        <v>406</v>
      </c>
      <c r="DSD95" s="373" t="s">
        <v>406</v>
      </c>
      <c r="DSE95" s="373" t="s">
        <v>406</v>
      </c>
      <c r="DSF95" s="373" t="s">
        <v>406</v>
      </c>
      <c r="DSG95" s="373" t="s">
        <v>406</v>
      </c>
      <c r="DSH95" s="373" t="s">
        <v>406</v>
      </c>
      <c r="DSI95" s="373" t="s">
        <v>406</v>
      </c>
      <c r="DSJ95" s="373" t="s">
        <v>406</v>
      </c>
      <c r="DSK95" s="373" t="s">
        <v>406</v>
      </c>
      <c r="DSL95" s="373" t="s">
        <v>406</v>
      </c>
      <c r="DSM95" s="373" t="s">
        <v>406</v>
      </c>
      <c r="DSN95" s="373" t="s">
        <v>406</v>
      </c>
      <c r="DSO95" s="373" t="s">
        <v>406</v>
      </c>
      <c r="DSP95" s="373" t="s">
        <v>406</v>
      </c>
      <c r="DSQ95" s="373" t="s">
        <v>406</v>
      </c>
      <c r="DSR95" s="373" t="s">
        <v>406</v>
      </c>
      <c r="DSS95" s="373" t="s">
        <v>406</v>
      </c>
      <c r="DST95" s="373" t="s">
        <v>406</v>
      </c>
      <c r="DSU95" s="373" t="s">
        <v>406</v>
      </c>
      <c r="DSV95" s="373" t="s">
        <v>406</v>
      </c>
      <c r="DSW95" s="373" t="s">
        <v>406</v>
      </c>
      <c r="DSX95" s="373" t="s">
        <v>406</v>
      </c>
      <c r="DSY95" s="373" t="s">
        <v>406</v>
      </c>
      <c r="DSZ95" s="373" t="s">
        <v>406</v>
      </c>
      <c r="DTA95" s="373" t="s">
        <v>406</v>
      </c>
      <c r="DTB95" s="373" t="s">
        <v>406</v>
      </c>
      <c r="DTC95" s="373" t="s">
        <v>406</v>
      </c>
      <c r="DTD95" s="373" t="s">
        <v>406</v>
      </c>
      <c r="DTE95" s="373" t="s">
        <v>406</v>
      </c>
      <c r="DTF95" s="373" t="s">
        <v>406</v>
      </c>
      <c r="DTG95" s="373" t="s">
        <v>406</v>
      </c>
      <c r="DTH95" s="373" t="s">
        <v>406</v>
      </c>
      <c r="DTI95" s="373" t="s">
        <v>406</v>
      </c>
      <c r="DTJ95" s="373" t="s">
        <v>406</v>
      </c>
      <c r="DTK95" s="373" t="s">
        <v>406</v>
      </c>
      <c r="DTL95" s="373" t="s">
        <v>406</v>
      </c>
      <c r="DTM95" s="373" t="s">
        <v>406</v>
      </c>
      <c r="DTN95" s="373" t="s">
        <v>406</v>
      </c>
      <c r="DTO95" s="373" t="s">
        <v>406</v>
      </c>
      <c r="DTP95" s="373" t="s">
        <v>406</v>
      </c>
      <c r="DTQ95" s="373" t="s">
        <v>406</v>
      </c>
      <c r="DTR95" s="373" t="s">
        <v>406</v>
      </c>
      <c r="DTS95" s="373" t="s">
        <v>406</v>
      </c>
      <c r="DTT95" s="373" t="s">
        <v>406</v>
      </c>
      <c r="DTU95" s="373" t="s">
        <v>406</v>
      </c>
      <c r="DTV95" s="373" t="s">
        <v>406</v>
      </c>
      <c r="DTW95" s="373" t="s">
        <v>406</v>
      </c>
      <c r="DTX95" s="373" t="s">
        <v>406</v>
      </c>
      <c r="DTY95" s="373" t="s">
        <v>406</v>
      </c>
      <c r="DTZ95" s="373" t="s">
        <v>406</v>
      </c>
      <c r="DUA95" s="373" t="s">
        <v>406</v>
      </c>
      <c r="DUB95" s="373" t="s">
        <v>406</v>
      </c>
      <c r="DUC95" s="373" t="s">
        <v>406</v>
      </c>
      <c r="DUD95" s="373" t="s">
        <v>406</v>
      </c>
      <c r="DUE95" s="373" t="s">
        <v>406</v>
      </c>
      <c r="DUF95" s="373" t="s">
        <v>406</v>
      </c>
      <c r="DUG95" s="373" t="s">
        <v>406</v>
      </c>
      <c r="DUH95" s="373" t="s">
        <v>406</v>
      </c>
      <c r="DUI95" s="373" t="s">
        <v>406</v>
      </c>
      <c r="DUJ95" s="373" t="s">
        <v>406</v>
      </c>
      <c r="DUK95" s="373" t="s">
        <v>406</v>
      </c>
      <c r="DUL95" s="373" t="s">
        <v>406</v>
      </c>
      <c r="DUM95" s="373" t="s">
        <v>406</v>
      </c>
      <c r="DUN95" s="373" t="s">
        <v>406</v>
      </c>
      <c r="DUO95" s="373" t="s">
        <v>406</v>
      </c>
      <c r="DUP95" s="373" t="s">
        <v>406</v>
      </c>
      <c r="DUQ95" s="373" t="s">
        <v>406</v>
      </c>
      <c r="DUR95" s="373" t="s">
        <v>406</v>
      </c>
      <c r="DUS95" s="373" t="s">
        <v>406</v>
      </c>
      <c r="DUT95" s="373" t="s">
        <v>406</v>
      </c>
      <c r="DUU95" s="373" t="s">
        <v>406</v>
      </c>
      <c r="DUV95" s="373" t="s">
        <v>406</v>
      </c>
      <c r="DUW95" s="373" t="s">
        <v>406</v>
      </c>
      <c r="DUX95" s="373" t="s">
        <v>406</v>
      </c>
      <c r="DUY95" s="373" t="s">
        <v>406</v>
      </c>
      <c r="DUZ95" s="373" t="s">
        <v>406</v>
      </c>
      <c r="DVA95" s="373" t="s">
        <v>406</v>
      </c>
      <c r="DVB95" s="373" t="s">
        <v>406</v>
      </c>
      <c r="DVC95" s="373" t="s">
        <v>406</v>
      </c>
      <c r="DVD95" s="373" t="s">
        <v>406</v>
      </c>
      <c r="DVE95" s="373" t="s">
        <v>406</v>
      </c>
      <c r="DVF95" s="373" t="s">
        <v>406</v>
      </c>
      <c r="DVG95" s="373" t="s">
        <v>406</v>
      </c>
      <c r="DVH95" s="373" t="s">
        <v>406</v>
      </c>
      <c r="DVI95" s="373" t="s">
        <v>406</v>
      </c>
      <c r="DVJ95" s="373" t="s">
        <v>406</v>
      </c>
      <c r="DVK95" s="373" t="s">
        <v>406</v>
      </c>
      <c r="DVL95" s="373" t="s">
        <v>406</v>
      </c>
      <c r="DVM95" s="373" t="s">
        <v>406</v>
      </c>
      <c r="DVN95" s="373" t="s">
        <v>406</v>
      </c>
      <c r="DVO95" s="373" t="s">
        <v>406</v>
      </c>
      <c r="DVP95" s="373" t="s">
        <v>406</v>
      </c>
      <c r="DVQ95" s="373" t="s">
        <v>406</v>
      </c>
      <c r="DVR95" s="373" t="s">
        <v>406</v>
      </c>
      <c r="DVS95" s="373" t="s">
        <v>406</v>
      </c>
      <c r="DVT95" s="373" t="s">
        <v>406</v>
      </c>
      <c r="DVU95" s="373" t="s">
        <v>406</v>
      </c>
      <c r="DVV95" s="373" t="s">
        <v>406</v>
      </c>
      <c r="DVW95" s="373" t="s">
        <v>406</v>
      </c>
      <c r="DVX95" s="373" t="s">
        <v>406</v>
      </c>
      <c r="DVY95" s="373" t="s">
        <v>406</v>
      </c>
      <c r="DVZ95" s="373" t="s">
        <v>406</v>
      </c>
      <c r="DWA95" s="373" t="s">
        <v>406</v>
      </c>
      <c r="DWB95" s="373" t="s">
        <v>406</v>
      </c>
      <c r="DWC95" s="373" t="s">
        <v>406</v>
      </c>
      <c r="DWD95" s="373" t="s">
        <v>406</v>
      </c>
      <c r="DWE95" s="373" t="s">
        <v>406</v>
      </c>
      <c r="DWF95" s="373" t="s">
        <v>406</v>
      </c>
      <c r="DWG95" s="373" t="s">
        <v>406</v>
      </c>
      <c r="DWH95" s="373" t="s">
        <v>406</v>
      </c>
      <c r="DWI95" s="373" t="s">
        <v>406</v>
      </c>
      <c r="DWJ95" s="373" t="s">
        <v>406</v>
      </c>
      <c r="DWK95" s="373" t="s">
        <v>406</v>
      </c>
      <c r="DWL95" s="373" t="s">
        <v>406</v>
      </c>
      <c r="DWM95" s="373" t="s">
        <v>406</v>
      </c>
      <c r="DWN95" s="373" t="s">
        <v>406</v>
      </c>
      <c r="DWO95" s="373" t="s">
        <v>406</v>
      </c>
      <c r="DWP95" s="373" t="s">
        <v>406</v>
      </c>
      <c r="DWQ95" s="373" t="s">
        <v>406</v>
      </c>
      <c r="DWR95" s="373" t="s">
        <v>406</v>
      </c>
      <c r="DWS95" s="373" t="s">
        <v>406</v>
      </c>
      <c r="DWT95" s="373" t="s">
        <v>406</v>
      </c>
      <c r="DWU95" s="373" t="s">
        <v>406</v>
      </c>
      <c r="DWV95" s="373" t="s">
        <v>406</v>
      </c>
      <c r="DWW95" s="373" t="s">
        <v>406</v>
      </c>
      <c r="DWX95" s="373" t="s">
        <v>406</v>
      </c>
      <c r="DWY95" s="373" t="s">
        <v>406</v>
      </c>
      <c r="DWZ95" s="373" t="s">
        <v>406</v>
      </c>
      <c r="DXA95" s="373" t="s">
        <v>406</v>
      </c>
      <c r="DXB95" s="373" t="s">
        <v>406</v>
      </c>
      <c r="DXC95" s="373" t="s">
        <v>406</v>
      </c>
      <c r="DXD95" s="373" t="s">
        <v>406</v>
      </c>
      <c r="DXE95" s="373" t="s">
        <v>406</v>
      </c>
      <c r="DXF95" s="373" t="s">
        <v>406</v>
      </c>
      <c r="DXG95" s="373" t="s">
        <v>406</v>
      </c>
      <c r="DXH95" s="373" t="s">
        <v>406</v>
      </c>
      <c r="DXI95" s="373" t="s">
        <v>406</v>
      </c>
      <c r="DXJ95" s="373" t="s">
        <v>406</v>
      </c>
      <c r="DXK95" s="373" t="s">
        <v>406</v>
      </c>
      <c r="DXL95" s="373" t="s">
        <v>406</v>
      </c>
      <c r="DXM95" s="373" t="s">
        <v>406</v>
      </c>
      <c r="DXN95" s="373" t="s">
        <v>406</v>
      </c>
      <c r="DXO95" s="373" t="s">
        <v>406</v>
      </c>
      <c r="DXP95" s="373" t="s">
        <v>406</v>
      </c>
      <c r="DXQ95" s="373" t="s">
        <v>406</v>
      </c>
      <c r="DXR95" s="373" t="s">
        <v>406</v>
      </c>
      <c r="DXS95" s="373" t="s">
        <v>406</v>
      </c>
      <c r="DXT95" s="373" t="s">
        <v>406</v>
      </c>
      <c r="DXU95" s="373" t="s">
        <v>406</v>
      </c>
      <c r="DXV95" s="373" t="s">
        <v>406</v>
      </c>
      <c r="DXW95" s="373" t="s">
        <v>406</v>
      </c>
      <c r="DXX95" s="373" t="s">
        <v>406</v>
      </c>
      <c r="DXY95" s="373" t="s">
        <v>406</v>
      </c>
      <c r="DXZ95" s="373" t="s">
        <v>406</v>
      </c>
      <c r="DYA95" s="373" t="s">
        <v>406</v>
      </c>
      <c r="DYB95" s="373" t="s">
        <v>406</v>
      </c>
      <c r="DYC95" s="373" t="s">
        <v>406</v>
      </c>
      <c r="DYD95" s="373" t="s">
        <v>406</v>
      </c>
      <c r="DYE95" s="373" t="s">
        <v>406</v>
      </c>
      <c r="DYF95" s="373" t="s">
        <v>406</v>
      </c>
      <c r="DYG95" s="373" t="s">
        <v>406</v>
      </c>
      <c r="DYH95" s="373" t="s">
        <v>406</v>
      </c>
      <c r="DYI95" s="373" t="s">
        <v>406</v>
      </c>
      <c r="DYJ95" s="373" t="s">
        <v>406</v>
      </c>
      <c r="DYK95" s="373" t="s">
        <v>406</v>
      </c>
      <c r="DYL95" s="373" t="s">
        <v>406</v>
      </c>
      <c r="DYM95" s="373" t="s">
        <v>406</v>
      </c>
      <c r="DYN95" s="373" t="s">
        <v>406</v>
      </c>
      <c r="DYO95" s="373" t="s">
        <v>406</v>
      </c>
      <c r="DYP95" s="373" t="s">
        <v>406</v>
      </c>
      <c r="DYQ95" s="373" t="s">
        <v>406</v>
      </c>
      <c r="DYR95" s="373" t="s">
        <v>406</v>
      </c>
      <c r="DYS95" s="373" t="s">
        <v>406</v>
      </c>
      <c r="DYT95" s="373" t="s">
        <v>406</v>
      </c>
      <c r="DYU95" s="373" t="s">
        <v>406</v>
      </c>
      <c r="DYV95" s="373" t="s">
        <v>406</v>
      </c>
      <c r="DYW95" s="373" t="s">
        <v>406</v>
      </c>
      <c r="DYX95" s="373" t="s">
        <v>406</v>
      </c>
      <c r="DYY95" s="373" t="s">
        <v>406</v>
      </c>
      <c r="DYZ95" s="373" t="s">
        <v>406</v>
      </c>
      <c r="DZA95" s="373" t="s">
        <v>406</v>
      </c>
      <c r="DZB95" s="373" t="s">
        <v>406</v>
      </c>
      <c r="DZC95" s="373" t="s">
        <v>406</v>
      </c>
      <c r="DZD95" s="373" t="s">
        <v>406</v>
      </c>
      <c r="DZE95" s="373" t="s">
        <v>406</v>
      </c>
      <c r="DZF95" s="373" t="s">
        <v>406</v>
      </c>
      <c r="DZG95" s="373" t="s">
        <v>406</v>
      </c>
      <c r="DZH95" s="373" t="s">
        <v>406</v>
      </c>
      <c r="DZI95" s="373" t="s">
        <v>406</v>
      </c>
      <c r="DZJ95" s="373" t="s">
        <v>406</v>
      </c>
      <c r="DZK95" s="373" t="s">
        <v>406</v>
      </c>
      <c r="DZL95" s="373" t="s">
        <v>406</v>
      </c>
      <c r="DZM95" s="373" t="s">
        <v>406</v>
      </c>
      <c r="DZN95" s="373" t="s">
        <v>406</v>
      </c>
      <c r="DZO95" s="373" t="s">
        <v>406</v>
      </c>
      <c r="DZP95" s="373" t="s">
        <v>406</v>
      </c>
      <c r="DZQ95" s="373" t="s">
        <v>406</v>
      </c>
      <c r="DZR95" s="373" t="s">
        <v>406</v>
      </c>
      <c r="DZS95" s="373" t="s">
        <v>406</v>
      </c>
      <c r="DZT95" s="373" t="s">
        <v>406</v>
      </c>
      <c r="DZU95" s="373" t="s">
        <v>406</v>
      </c>
      <c r="DZV95" s="373" t="s">
        <v>406</v>
      </c>
      <c r="DZW95" s="373" t="s">
        <v>406</v>
      </c>
      <c r="DZX95" s="373" t="s">
        <v>406</v>
      </c>
      <c r="DZY95" s="373" t="s">
        <v>406</v>
      </c>
      <c r="DZZ95" s="373" t="s">
        <v>406</v>
      </c>
      <c r="EAA95" s="373" t="s">
        <v>406</v>
      </c>
      <c r="EAB95" s="373" t="s">
        <v>406</v>
      </c>
      <c r="EAC95" s="373" t="s">
        <v>406</v>
      </c>
      <c r="EAD95" s="373" t="s">
        <v>406</v>
      </c>
      <c r="EAE95" s="373" t="s">
        <v>406</v>
      </c>
      <c r="EAF95" s="373" t="s">
        <v>406</v>
      </c>
      <c r="EAG95" s="373" t="s">
        <v>406</v>
      </c>
      <c r="EAH95" s="373" t="s">
        <v>406</v>
      </c>
      <c r="EAI95" s="373" t="s">
        <v>406</v>
      </c>
      <c r="EAJ95" s="373" t="s">
        <v>406</v>
      </c>
      <c r="EAK95" s="373" t="s">
        <v>406</v>
      </c>
      <c r="EAL95" s="373" t="s">
        <v>406</v>
      </c>
      <c r="EAM95" s="373" t="s">
        <v>406</v>
      </c>
      <c r="EAN95" s="373" t="s">
        <v>406</v>
      </c>
      <c r="EAO95" s="373" t="s">
        <v>406</v>
      </c>
      <c r="EAP95" s="373" t="s">
        <v>406</v>
      </c>
      <c r="EAQ95" s="373" t="s">
        <v>406</v>
      </c>
      <c r="EAR95" s="373" t="s">
        <v>406</v>
      </c>
      <c r="EAS95" s="373" t="s">
        <v>406</v>
      </c>
      <c r="EAT95" s="373" t="s">
        <v>406</v>
      </c>
      <c r="EAU95" s="373" t="s">
        <v>406</v>
      </c>
      <c r="EAV95" s="373" t="s">
        <v>406</v>
      </c>
      <c r="EAW95" s="373" t="s">
        <v>406</v>
      </c>
      <c r="EAX95" s="373" t="s">
        <v>406</v>
      </c>
      <c r="EAY95" s="373" t="s">
        <v>406</v>
      </c>
      <c r="EAZ95" s="373" t="s">
        <v>406</v>
      </c>
      <c r="EBA95" s="373" t="s">
        <v>406</v>
      </c>
      <c r="EBB95" s="373" t="s">
        <v>406</v>
      </c>
      <c r="EBC95" s="373" t="s">
        <v>406</v>
      </c>
      <c r="EBD95" s="373" t="s">
        <v>406</v>
      </c>
      <c r="EBE95" s="373" t="s">
        <v>406</v>
      </c>
      <c r="EBF95" s="373" t="s">
        <v>406</v>
      </c>
      <c r="EBG95" s="373" t="s">
        <v>406</v>
      </c>
      <c r="EBH95" s="373" t="s">
        <v>406</v>
      </c>
      <c r="EBI95" s="373" t="s">
        <v>406</v>
      </c>
      <c r="EBJ95" s="373" t="s">
        <v>406</v>
      </c>
      <c r="EBK95" s="373" t="s">
        <v>406</v>
      </c>
      <c r="EBL95" s="373" t="s">
        <v>406</v>
      </c>
      <c r="EBM95" s="373" t="s">
        <v>406</v>
      </c>
      <c r="EBN95" s="373" t="s">
        <v>406</v>
      </c>
      <c r="EBO95" s="373" t="s">
        <v>406</v>
      </c>
      <c r="EBP95" s="373" t="s">
        <v>406</v>
      </c>
      <c r="EBQ95" s="373" t="s">
        <v>406</v>
      </c>
      <c r="EBR95" s="373" t="s">
        <v>406</v>
      </c>
      <c r="EBS95" s="373" t="s">
        <v>406</v>
      </c>
      <c r="EBT95" s="373" t="s">
        <v>406</v>
      </c>
      <c r="EBU95" s="373" t="s">
        <v>406</v>
      </c>
      <c r="EBV95" s="373" t="s">
        <v>406</v>
      </c>
      <c r="EBW95" s="373" t="s">
        <v>406</v>
      </c>
      <c r="EBX95" s="373" t="s">
        <v>406</v>
      </c>
      <c r="EBY95" s="373" t="s">
        <v>406</v>
      </c>
      <c r="EBZ95" s="373" t="s">
        <v>406</v>
      </c>
      <c r="ECA95" s="373" t="s">
        <v>406</v>
      </c>
      <c r="ECB95" s="373" t="s">
        <v>406</v>
      </c>
      <c r="ECC95" s="373" t="s">
        <v>406</v>
      </c>
      <c r="ECD95" s="373" t="s">
        <v>406</v>
      </c>
      <c r="ECE95" s="373" t="s">
        <v>406</v>
      </c>
      <c r="ECF95" s="373" t="s">
        <v>406</v>
      </c>
      <c r="ECG95" s="373" t="s">
        <v>406</v>
      </c>
      <c r="ECH95" s="373" t="s">
        <v>406</v>
      </c>
      <c r="ECI95" s="373" t="s">
        <v>406</v>
      </c>
      <c r="ECJ95" s="373" t="s">
        <v>406</v>
      </c>
      <c r="ECK95" s="373" t="s">
        <v>406</v>
      </c>
      <c r="ECL95" s="373" t="s">
        <v>406</v>
      </c>
      <c r="ECM95" s="373" t="s">
        <v>406</v>
      </c>
      <c r="ECN95" s="373" t="s">
        <v>406</v>
      </c>
      <c r="ECO95" s="373" t="s">
        <v>406</v>
      </c>
      <c r="ECP95" s="373" t="s">
        <v>406</v>
      </c>
      <c r="ECQ95" s="373" t="s">
        <v>406</v>
      </c>
      <c r="ECR95" s="373" t="s">
        <v>406</v>
      </c>
      <c r="ECS95" s="373" t="s">
        <v>406</v>
      </c>
      <c r="ECT95" s="373" t="s">
        <v>406</v>
      </c>
      <c r="ECU95" s="373" t="s">
        <v>406</v>
      </c>
      <c r="ECV95" s="373" t="s">
        <v>406</v>
      </c>
      <c r="ECW95" s="373" t="s">
        <v>406</v>
      </c>
      <c r="ECX95" s="373" t="s">
        <v>406</v>
      </c>
      <c r="ECY95" s="373" t="s">
        <v>406</v>
      </c>
      <c r="ECZ95" s="373" t="s">
        <v>406</v>
      </c>
      <c r="EDA95" s="373" t="s">
        <v>406</v>
      </c>
      <c r="EDB95" s="373" t="s">
        <v>406</v>
      </c>
      <c r="EDC95" s="373" t="s">
        <v>406</v>
      </c>
      <c r="EDD95" s="373" t="s">
        <v>406</v>
      </c>
      <c r="EDE95" s="373" t="s">
        <v>406</v>
      </c>
      <c r="EDF95" s="373" t="s">
        <v>406</v>
      </c>
      <c r="EDG95" s="373" t="s">
        <v>406</v>
      </c>
      <c r="EDH95" s="373" t="s">
        <v>406</v>
      </c>
      <c r="EDI95" s="373" t="s">
        <v>406</v>
      </c>
      <c r="EDJ95" s="373" t="s">
        <v>406</v>
      </c>
      <c r="EDK95" s="373" t="s">
        <v>406</v>
      </c>
      <c r="EDL95" s="373" t="s">
        <v>406</v>
      </c>
      <c r="EDM95" s="373" t="s">
        <v>406</v>
      </c>
      <c r="EDN95" s="373" t="s">
        <v>406</v>
      </c>
      <c r="EDO95" s="373" t="s">
        <v>406</v>
      </c>
      <c r="EDP95" s="373" t="s">
        <v>406</v>
      </c>
      <c r="EDQ95" s="373" t="s">
        <v>406</v>
      </c>
      <c r="EDR95" s="373" t="s">
        <v>406</v>
      </c>
      <c r="EDS95" s="373" t="s">
        <v>406</v>
      </c>
      <c r="EDT95" s="373" t="s">
        <v>406</v>
      </c>
      <c r="EDU95" s="373" t="s">
        <v>406</v>
      </c>
      <c r="EDV95" s="373" t="s">
        <v>406</v>
      </c>
      <c r="EDW95" s="373" t="s">
        <v>406</v>
      </c>
      <c r="EDX95" s="373" t="s">
        <v>406</v>
      </c>
      <c r="EDY95" s="373" t="s">
        <v>406</v>
      </c>
      <c r="EDZ95" s="373" t="s">
        <v>406</v>
      </c>
      <c r="EEA95" s="373" t="s">
        <v>406</v>
      </c>
      <c r="EEB95" s="373" t="s">
        <v>406</v>
      </c>
      <c r="EEC95" s="373" t="s">
        <v>406</v>
      </c>
      <c r="EED95" s="373" t="s">
        <v>406</v>
      </c>
      <c r="EEE95" s="373" t="s">
        <v>406</v>
      </c>
      <c r="EEF95" s="373" t="s">
        <v>406</v>
      </c>
      <c r="EEG95" s="373" t="s">
        <v>406</v>
      </c>
      <c r="EEH95" s="373" t="s">
        <v>406</v>
      </c>
      <c r="EEI95" s="373" t="s">
        <v>406</v>
      </c>
      <c r="EEJ95" s="373" t="s">
        <v>406</v>
      </c>
      <c r="EEK95" s="373" t="s">
        <v>406</v>
      </c>
      <c r="EEL95" s="373" t="s">
        <v>406</v>
      </c>
      <c r="EEM95" s="373" t="s">
        <v>406</v>
      </c>
      <c r="EEN95" s="373" t="s">
        <v>406</v>
      </c>
      <c r="EEO95" s="373" t="s">
        <v>406</v>
      </c>
      <c r="EEP95" s="373" t="s">
        <v>406</v>
      </c>
      <c r="EEQ95" s="373" t="s">
        <v>406</v>
      </c>
      <c r="EER95" s="373" t="s">
        <v>406</v>
      </c>
      <c r="EES95" s="373" t="s">
        <v>406</v>
      </c>
      <c r="EET95" s="373" t="s">
        <v>406</v>
      </c>
      <c r="EEU95" s="373" t="s">
        <v>406</v>
      </c>
      <c r="EEV95" s="373" t="s">
        <v>406</v>
      </c>
      <c r="EEW95" s="373" t="s">
        <v>406</v>
      </c>
      <c r="EEX95" s="373" t="s">
        <v>406</v>
      </c>
      <c r="EEY95" s="373" t="s">
        <v>406</v>
      </c>
      <c r="EEZ95" s="373" t="s">
        <v>406</v>
      </c>
      <c r="EFA95" s="373" t="s">
        <v>406</v>
      </c>
      <c r="EFB95" s="373" t="s">
        <v>406</v>
      </c>
      <c r="EFC95" s="373" t="s">
        <v>406</v>
      </c>
      <c r="EFD95" s="373" t="s">
        <v>406</v>
      </c>
      <c r="EFE95" s="373" t="s">
        <v>406</v>
      </c>
      <c r="EFF95" s="373" t="s">
        <v>406</v>
      </c>
      <c r="EFG95" s="373" t="s">
        <v>406</v>
      </c>
      <c r="EFH95" s="373" t="s">
        <v>406</v>
      </c>
      <c r="EFI95" s="373" t="s">
        <v>406</v>
      </c>
      <c r="EFJ95" s="373" t="s">
        <v>406</v>
      </c>
      <c r="EFK95" s="373" t="s">
        <v>406</v>
      </c>
      <c r="EFL95" s="373" t="s">
        <v>406</v>
      </c>
      <c r="EFM95" s="373" t="s">
        <v>406</v>
      </c>
      <c r="EFN95" s="373" t="s">
        <v>406</v>
      </c>
      <c r="EFO95" s="373" t="s">
        <v>406</v>
      </c>
      <c r="EFP95" s="373" t="s">
        <v>406</v>
      </c>
      <c r="EFQ95" s="373" t="s">
        <v>406</v>
      </c>
      <c r="EFR95" s="373" t="s">
        <v>406</v>
      </c>
      <c r="EFS95" s="373" t="s">
        <v>406</v>
      </c>
      <c r="EFT95" s="373" t="s">
        <v>406</v>
      </c>
      <c r="EFU95" s="373" t="s">
        <v>406</v>
      </c>
      <c r="EFV95" s="373" t="s">
        <v>406</v>
      </c>
      <c r="EFW95" s="373" t="s">
        <v>406</v>
      </c>
      <c r="EFX95" s="373" t="s">
        <v>406</v>
      </c>
      <c r="EFY95" s="373" t="s">
        <v>406</v>
      </c>
      <c r="EFZ95" s="373" t="s">
        <v>406</v>
      </c>
      <c r="EGA95" s="373" t="s">
        <v>406</v>
      </c>
      <c r="EGB95" s="373" t="s">
        <v>406</v>
      </c>
      <c r="EGC95" s="373" t="s">
        <v>406</v>
      </c>
      <c r="EGD95" s="373" t="s">
        <v>406</v>
      </c>
      <c r="EGE95" s="373" t="s">
        <v>406</v>
      </c>
      <c r="EGF95" s="373" t="s">
        <v>406</v>
      </c>
      <c r="EGG95" s="373" t="s">
        <v>406</v>
      </c>
      <c r="EGH95" s="373" t="s">
        <v>406</v>
      </c>
      <c r="EGI95" s="373" t="s">
        <v>406</v>
      </c>
      <c r="EGJ95" s="373" t="s">
        <v>406</v>
      </c>
      <c r="EGK95" s="373" t="s">
        <v>406</v>
      </c>
      <c r="EGL95" s="373" t="s">
        <v>406</v>
      </c>
      <c r="EGM95" s="373" t="s">
        <v>406</v>
      </c>
      <c r="EGN95" s="373" t="s">
        <v>406</v>
      </c>
      <c r="EGO95" s="373" t="s">
        <v>406</v>
      </c>
      <c r="EGP95" s="373" t="s">
        <v>406</v>
      </c>
      <c r="EGQ95" s="373" t="s">
        <v>406</v>
      </c>
      <c r="EGR95" s="373" t="s">
        <v>406</v>
      </c>
      <c r="EGS95" s="373" t="s">
        <v>406</v>
      </c>
      <c r="EGT95" s="373" t="s">
        <v>406</v>
      </c>
      <c r="EGU95" s="373" t="s">
        <v>406</v>
      </c>
      <c r="EGV95" s="373" t="s">
        <v>406</v>
      </c>
      <c r="EGW95" s="373" t="s">
        <v>406</v>
      </c>
      <c r="EGX95" s="373" t="s">
        <v>406</v>
      </c>
      <c r="EGY95" s="373" t="s">
        <v>406</v>
      </c>
      <c r="EGZ95" s="373" t="s">
        <v>406</v>
      </c>
      <c r="EHA95" s="373" t="s">
        <v>406</v>
      </c>
      <c r="EHB95" s="373" t="s">
        <v>406</v>
      </c>
      <c r="EHC95" s="373" t="s">
        <v>406</v>
      </c>
      <c r="EHD95" s="373" t="s">
        <v>406</v>
      </c>
      <c r="EHE95" s="373" t="s">
        <v>406</v>
      </c>
      <c r="EHF95" s="373" t="s">
        <v>406</v>
      </c>
      <c r="EHG95" s="373" t="s">
        <v>406</v>
      </c>
      <c r="EHH95" s="373" t="s">
        <v>406</v>
      </c>
      <c r="EHI95" s="373" t="s">
        <v>406</v>
      </c>
      <c r="EHJ95" s="373" t="s">
        <v>406</v>
      </c>
      <c r="EHK95" s="373" t="s">
        <v>406</v>
      </c>
      <c r="EHL95" s="373" t="s">
        <v>406</v>
      </c>
      <c r="EHM95" s="373" t="s">
        <v>406</v>
      </c>
      <c r="EHN95" s="373" t="s">
        <v>406</v>
      </c>
      <c r="EHO95" s="373" t="s">
        <v>406</v>
      </c>
      <c r="EHP95" s="373" t="s">
        <v>406</v>
      </c>
      <c r="EHQ95" s="373" t="s">
        <v>406</v>
      </c>
      <c r="EHR95" s="373" t="s">
        <v>406</v>
      </c>
      <c r="EHS95" s="373" t="s">
        <v>406</v>
      </c>
      <c r="EHT95" s="373" t="s">
        <v>406</v>
      </c>
      <c r="EHU95" s="373" t="s">
        <v>406</v>
      </c>
      <c r="EHV95" s="373" t="s">
        <v>406</v>
      </c>
      <c r="EHW95" s="373" t="s">
        <v>406</v>
      </c>
      <c r="EHX95" s="373" t="s">
        <v>406</v>
      </c>
      <c r="EHY95" s="373" t="s">
        <v>406</v>
      </c>
      <c r="EHZ95" s="373" t="s">
        <v>406</v>
      </c>
      <c r="EIA95" s="373" t="s">
        <v>406</v>
      </c>
      <c r="EIB95" s="373" t="s">
        <v>406</v>
      </c>
      <c r="EIC95" s="373" t="s">
        <v>406</v>
      </c>
      <c r="EID95" s="373" t="s">
        <v>406</v>
      </c>
      <c r="EIE95" s="373" t="s">
        <v>406</v>
      </c>
      <c r="EIF95" s="373" t="s">
        <v>406</v>
      </c>
      <c r="EIG95" s="373" t="s">
        <v>406</v>
      </c>
      <c r="EIH95" s="373" t="s">
        <v>406</v>
      </c>
      <c r="EII95" s="373" t="s">
        <v>406</v>
      </c>
      <c r="EIJ95" s="373" t="s">
        <v>406</v>
      </c>
      <c r="EIK95" s="373" t="s">
        <v>406</v>
      </c>
      <c r="EIL95" s="373" t="s">
        <v>406</v>
      </c>
      <c r="EIM95" s="373" t="s">
        <v>406</v>
      </c>
      <c r="EIN95" s="373" t="s">
        <v>406</v>
      </c>
      <c r="EIO95" s="373" t="s">
        <v>406</v>
      </c>
      <c r="EIP95" s="373" t="s">
        <v>406</v>
      </c>
      <c r="EIQ95" s="373" t="s">
        <v>406</v>
      </c>
      <c r="EIR95" s="373" t="s">
        <v>406</v>
      </c>
      <c r="EIS95" s="373" t="s">
        <v>406</v>
      </c>
      <c r="EIT95" s="373" t="s">
        <v>406</v>
      </c>
      <c r="EIU95" s="373" t="s">
        <v>406</v>
      </c>
      <c r="EIV95" s="373" t="s">
        <v>406</v>
      </c>
      <c r="EIW95" s="373" t="s">
        <v>406</v>
      </c>
      <c r="EIX95" s="373" t="s">
        <v>406</v>
      </c>
      <c r="EIY95" s="373" t="s">
        <v>406</v>
      </c>
      <c r="EIZ95" s="373" t="s">
        <v>406</v>
      </c>
      <c r="EJA95" s="373" t="s">
        <v>406</v>
      </c>
      <c r="EJB95" s="373" t="s">
        <v>406</v>
      </c>
      <c r="EJC95" s="373" t="s">
        <v>406</v>
      </c>
      <c r="EJD95" s="373" t="s">
        <v>406</v>
      </c>
      <c r="EJE95" s="373" t="s">
        <v>406</v>
      </c>
      <c r="EJF95" s="373" t="s">
        <v>406</v>
      </c>
      <c r="EJG95" s="373" t="s">
        <v>406</v>
      </c>
      <c r="EJH95" s="373" t="s">
        <v>406</v>
      </c>
      <c r="EJI95" s="373" t="s">
        <v>406</v>
      </c>
      <c r="EJJ95" s="373" t="s">
        <v>406</v>
      </c>
      <c r="EJK95" s="373" t="s">
        <v>406</v>
      </c>
      <c r="EJL95" s="373" t="s">
        <v>406</v>
      </c>
      <c r="EJM95" s="373" t="s">
        <v>406</v>
      </c>
      <c r="EJN95" s="373" t="s">
        <v>406</v>
      </c>
      <c r="EJO95" s="373" t="s">
        <v>406</v>
      </c>
      <c r="EJP95" s="373" t="s">
        <v>406</v>
      </c>
      <c r="EJQ95" s="373" t="s">
        <v>406</v>
      </c>
      <c r="EJR95" s="373" t="s">
        <v>406</v>
      </c>
      <c r="EJS95" s="373" t="s">
        <v>406</v>
      </c>
      <c r="EJT95" s="373" t="s">
        <v>406</v>
      </c>
      <c r="EJU95" s="373" t="s">
        <v>406</v>
      </c>
      <c r="EJV95" s="373" t="s">
        <v>406</v>
      </c>
      <c r="EJW95" s="373" t="s">
        <v>406</v>
      </c>
      <c r="EJX95" s="373" t="s">
        <v>406</v>
      </c>
      <c r="EJY95" s="373" t="s">
        <v>406</v>
      </c>
      <c r="EJZ95" s="373" t="s">
        <v>406</v>
      </c>
      <c r="EKA95" s="373" t="s">
        <v>406</v>
      </c>
      <c r="EKB95" s="373" t="s">
        <v>406</v>
      </c>
      <c r="EKC95" s="373" t="s">
        <v>406</v>
      </c>
      <c r="EKD95" s="373" t="s">
        <v>406</v>
      </c>
      <c r="EKE95" s="373" t="s">
        <v>406</v>
      </c>
      <c r="EKF95" s="373" t="s">
        <v>406</v>
      </c>
      <c r="EKG95" s="373" t="s">
        <v>406</v>
      </c>
      <c r="EKH95" s="373" t="s">
        <v>406</v>
      </c>
      <c r="EKI95" s="373" t="s">
        <v>406</v>
      </c>
      <c r="EKJ95" s="373" t="s">
        <v>406</v>
      </c>
      <c r="EKK95" s="373" t="s">
        <v>406</v>
      </c>
      <c r="EKL95" s="373" t="s">
        <v>406</v>
      </c>
      <c r="EKM95" s="373" t="s">
        <v>406</v>
      </c>
      <c r="EKN95" s="373" t="s">
        <v>406</v>
      </c>
      <c r="EKO95" s="373" t="s">
        <v>406</v>
      </c>
      <c r="EKP95" s="373" t="s">
        <v>406</v>
      </c>
      <c r="EKQ95" s="373" t="s">
        <v>406</v>
      </c>
      <c r="EKR95" s="373" t="s">
        <v>406</v>
      </c>
      <c r="EKS95" s="373" t="s">
        <v>406</v>
      </c>
      <c r="EKT95" s="373" t="s">
        <v>406</v>
      </c>
      <c r="EKU95" s="373" t="s">
        <v>406</v>
      </c>
      <c r="EKV95" s="373" t="s">
        <v>406</v>
      </c>
      <c r="EKW95" s="373" t="s">
        <v>406</v>
      </c>
      <c r="EKX95" s="373" t="s">
        <v>406</v>
      </c>
      <c r="EKY95" s="373" t="s">
        <v>406</v>
      </c>
      <c r="EKZ95" s="373" t="s">
        <v>406</v>
      </c>
      <c r="ELA95" s="373" t="s">
        <v>406</v>
      </c>
      <c r="ELB95" s="373" t="s">
        <v>406</v>
      </c>
      <c r="ELC95" s="373" t="s">
        <v>406</v>
      </c>
      <c r="ELD95" s="373" t="s">
        <v>406</v>
      </c>
      <c r="ELE95" s="373" t="s">
        <v>406</v>
      </c>
      <c r="ELF95" s="373" t="s">
        <v>406</v>
      </c>
      <c r="ELG95" s="373" t="s">
        <v>406</v>
      </c>
      <c r="ELH95" s="373" t="s">
        <v>406</v>
      </c>
      <c r="ELI95" s="373" t="s">
        <v>406</v>
      </c>
      <c r="ELJ95" s="373" t="s">
        <v>406</v>
      </c>
      <c r="ELK95" s="373" t="s">
        <v>406</v>
      </c>
      <c r="ELL95" s="373" t="s">
        <v>406</v>
      </c>
      <c r="ELM95" s="373" t="s">
        <v>406</v>
      </c>
      <c r="ELN95" s="373" t="s">
        <v>406</v>
      </c>
      <c r="ELO95" s="373" t="s">
        <v>406</v>
      </c>
      <c r="ELP95" s="373" t="s">
        <v>406</v>
      </c>
      <c r="ELQ95" s="373" t="s">
        <v>406</v>
      </c>
      <c r="ELR95" s="373" t="s">
        <v>406</v>
      </c>
      <c r="ELS95" s="373" t="s">
        <v>406</v>
      </c>
      <c r="ELT95" s="373" t="s">
        <v>406</v>
      </c>
      <c r="ELU95" s="373" t="s">
        <v>406</v>
      </c>
      <c r="ELV95" s="373" t="s">
        <v>406</v>
      </c>
      <c r="ELW95" s="373" t="s">
        <v>406</v>
      </c>
      <c r="ELX95" s="373" t="s">
        <v>406</v>
      </c>
      <c r="ELY95" s="373" t="s">
        <v>406</v>
      </c>
      <c r="ELZ95" s="373" t="s">
        <v>406</v>
      </c>
      <c r="EMA95" s="373" t="s">
        <v>406</v>
      </c>
      <c r="EMB95" s="373" t="s">
        <v>406</v>
      </c>
      <c r="EMC95" s="373" t="s">
        <v>406</v>
      </c>
      <c r="EMD95" s="373" t="s">
        <v>406</v>
      </c>
      <c r="EME95" s="373" t="s">
        <v>406</v>
      </c>
      <c r="EMF95" s="373" t="s">
        <v>406</v>
      </c>
      <c r="EMG95" s="373" t="s">
        <v>406</v>
      </c>
      <c r="EMH95" s="373" t="s">
        <v>406</v>
      </c>
      <c r="EMI95" s="373" t="s">
        <v>406</v>
      </c>
      <c r="EMJ95" s="373" t="s">
        <v>406</v>
      </c>
      <c r="EMK95" s="373" t="s">
        <v>406</v>
      </c>
      <c r="EML95" s="373" t="s">
        <v>406</v>
      </c>
      <c r="EMM95" s="373" t="s">
        <v>406</v>
      </c>
      <c r="EMN95" s="373" t="s">
        <v>406</v>
      </c>
      <c r="EMO95" s="373" t="s">
        <v>406</v>
      </c>
      <c r="EMP95" s="373" t="s">
        <v>406</v>
      </c>
      <c r="EMQ95" s="373" t="s">
        <v>406</v>
      </c>
      <c r="EMR95" s="373" t="s">
        <v>406</v>
      </c>
      <c r="EMS95" s="373" t="s">
        <v>406</v>
      </c>
      <c r="EMT95" s="373" t="s">
        <v>406</v>
      </c>
      <c r="EMU95" s="373" t="s">
        <v>406</v>
      </c>
      <c r="EMV95" s="373" t="s">
        <v>406</v>
      </c>
      <c r="EMW95" s="373" t="s">
        <v>406</v>
      </c>
      <c r="EMX95" s="373" t="s">
        <v>406</v>
      </c>
      <c r="EMY95" s="373" t="s">
        <v>406</v>
      </c>
      <c r="EMZ95" s="373" t="s">
        <v>406</v>
      </c>
      <c r="ENA95" s="373" t="s">
        <v>406</v>
      </c>
      <c r="ENB95" s="373" t="s">
        <v>406</v>
      </c>
      <c r="ENC95" s="373" t="s">
        <v>406</v>
      </c>
      <c r="END95" s="373" t="s">
        <v>406</v>
      </c>
      <c r="ENE95" s="373" t="s">
        <v>406</v>
      </c>
      <c r="ENF95" s="373" t="s">
        <v>406</v>
      </c>
      <c r="ENG95" s="373" t="s">
        <v>406</v>
      </c>
      <c r="ENH95" s="373" t="s">
        <v>406</v>
      </c>
      <c r="ENI95" s="373" t="s">
        <v>406</v>
      </c>
      <c r="ENJ95" s="373" t="s">
        <v>406</v>
      </c>
      <c r="ENK95" s="373" t="s">
        <v>406</v>
      </c>
      <c r="ENL95" s="373" t="s">
        <v>406</v>
      </c>
      <c r="ENM95" s="373" t="s">
        <v>406</v>
      </c>
      <c r="ENN95" s="373" t="s">
        <v>406</v>
      </c>
      <c r="ENO95" s="373" t="s">
        <v>406</v>
      </c>
      <c r="ENP95" s="373" t="s">
        <v>406</v>
      </c>
      <c r="ENQ95" s="373" t="s">
        <v>406</v>
      </c>
      <c r="ENR95" s="373" t="s">
        <v>406</v>
      </c>
      <c r="ENS95" s="373" t="s">
        <v>406</v>
      </c>
      <c r="ENT95" s="373" t="s">
        <v>406</v>
      </c>
      <c r="ENU95" s="373" t="s">
        <v>406</v>
      </c>
      <c r="ENV95" s="373" t="s">
        <v>406</v>
      </c>
      <c r="ENW95" s="373" t="s">
        <v>406</v>
      </c>
      <c r="ENX95" s="373" t="s">
        <v>406</v>
      </c>
      <c r="ENY95" s="373" t="s">
        <v>406</v>
      </c>
      <c r="ENZ95" s="373" t="s">
        <v>406</v>
      </c>
      <c r="EOA95" s="373" t="s">
        <v>406</v>
      </c>
      <c r="EOB95" s="373" t="s">
        <v>406</v>
      </c>
      <c r="EOC95" s="373" t="s">
        <v>406</v>
      </c>
      <c r="EOD95" s="373" t="s">
        <v>406</v>
      </c>
      <c r="EOE95" s="373" t="s">
        <v>406</v>
      </c>
      <c r="EOF95" s="373" t="s">
        <v>406</v>
      </c>
      <c r="EOG95" s="373" t="s">
        <v>406</v>
      </c>
      <c r="EOH95" s="373" t="s">
        <v>406</v>
      </c>
      <c r="EOI95" s="373" t="s">
        <v>406</v>
      </c>
      <c r="EOJ95" s="373" t="s">
        <v>406</v>
      </c>
      <c r="EOK95" s="373" t="s">
        <v>406</v>
      </c>
      <c r="EOL95" s="373" t="s">
        <v>406</v>
      </c>
      <c r="EOM95" s="373" t="s">
        <v>406</v>
      </c>
      <c r="EON95" s="373" t="s">
        <v>406</v>
      </c>
      <c r="EOO95" s="373" t="s">
        <v>406</v>
      </c>
      <c r="EOP95" s="373" t="s">
        <v>406</v>
      </c>
      <c r="EOQ95" s="373" t="s">
        <v>406</v>
      </c>
      <c r="EOR95" s="373" t="s">
        <v>406</v>
      </c>
      <c r="EOS95" s="373" t="s">
        <v>406</v>
      </c>
      <c r="EOT95" s="373" t="s">
        <v>406</v>
      </c>
      <c r="EOU95" s="373" t="s">
        <v>406</v>
      </c>
      <c r="EOV95" s="373" t="s">
        <v>406</v>
      </c>
      <c r="EOW95" s="373" t="s">
        <v>406</v>
      </c>
      <c r="EOX95" s="373" t="s">
        <v>406</v>
      </c>
      <c r="EOY95" s="373" t="s">
        <v>406</v>
      </c>
      <c r="EOZ95" s="373" t="s">
        <v>406</v>
      </c>
      <c r="EPA95" s="373" t="s">
        <v>406</v>
      </c>
      <c r="EPB95" s="373" t="s">
        <v>406</v>
      </c>
      <c r="EPC95" s="373" t="s">
        <v>406</v>
      </c>
      <c r="EPD95" s="373" t="s">
        <v>406</v>
      </c>
      <c r="EPE95" s="373" t="s">
        <v>406</v>
      </c>
      <c r="EPF95" s="373" t="s">
        <v>406</v>
      </c>
      <c r="EPG95" s="373" t="s">
        <v>406</v>
      </c>
      <c r="EPH95" s="373" t="s">
        <v>406</v>
      </c>
      <c r="EPI95" s="373" t="s">
        <v>406</v>
      </c>
      <c r="EPJ95" s="373" t="s">
        <v>406</v>
      </c>
      <c r="EPK95" s="373" t="s">
        <v>406</v>
      </c>
      <c r="EPL95" s="373" t="s">
        <v>406</v>
      </c>
      <c r="EPM95" s="373" t="s">
        <v>406</v>
      </c>
      <c r="EPN95" s="373" t="s">
        <v>406</v>
      </c>
      <c r="EPO95" s="373" t="s">
        <v>406</v>
      </c>
      <c r="EPP95" s="373" t="s">
        <v>406</v>
      </c>
      <c r="EPQ95" s="373" t="s">
        <v>406</v>
      </c>
      <c r="EPR95" s="373" t="s">
        <v>406</v>
      </c>
      <c r="EPS95" s="373" t="s">
        <v>406</v>
      </c>
      <c r="EPT95" s="373" t="s">
        <v>406</v>
      </c>
      <c r="EPU95" s="373" t="s">
        <v>406</v>
      </c>
      <c r="EPV95" s="373" t="s">
        <v>406</v>
      </c>
      <c r="EPW95" s="373" t="s">
        <v>406</v>
      </c>
      <c r="EPX95" s="373" t="s">
        <v>406</v>
      </c>
      <c r="EPY95" s="373" t="s">
        <v>406</v>
      </c>
      <c r="EPZ95" s="373" t="s">
        <v>406</v>
      </c>
      <c r="EQA95" s="373" t="s">
        <v>406</v>
      </c>
      <c r="EQB95" s="373" t="s">
        <v>406</v>
      </c>
      <c r="EQC95" s="373" t="s">
        <v>406</v>
      </c>
      <c r="EQD95" s="373" t="s">
        <v>406</v>
      </c>
      <c r="EQE95" s="373" t="s">
        <v>406</v>
      </c>
      <c r="EQF95" s="373" t="s">
        <v>406</v>
      </c>
      <c r="EQG95" s="373" t="s">
        <v>406</v>
      </c>
      <c r="EQH95" s="373" t="s">
        <v>406</v>
      </c>
      <c r="EQI95" s="373" t="s">
        <v>406</v>
      </c>
      <c r="EQJ95" s="373" t="s">
        <v>406</v>
      </c>
      <c r="EQK95" s="373" t="s">
        <v>406</v>
      </c>
      <c r="EQL95" s="373" t="s">
        <v>406</v>
      </c>
      <c r="EQM95" s="373" t="s">
        <v>406</v>
      </c>
      <c r="EQN95" s="373" t="s">
        <v>406</v>
      </c>
      <c r="EQO95" s="373" t="s">
        <v>406</v>
      </c>
      <c r="EQP95" s="373" t="s">
        <v>406</v>
      </c>
      <c r="EQQ95" s="373" t="s">
        <v>406</v>
      </c>
      <c r="EQR95" s="373" t="s">
        <v>406</v>
      </c>
      <c r="EQS95" s="373" t="s">
        <v>406</v>
      </c>
      <c r="EQT95" s="373" t="s">
        <v>406</v>
      </c>
      <c r="EQU95" s="373" t="s">
        <v>406</v>
      </c>
      <c r="EQV95" s="373" t="s">
        <v>406</v>
      </c>
      <c r="EQW95" s="373" t="s">
        <v>406</v>
      </c>
      <c r="EQX95" s="373" t="s">
        <v>406</v>
      </c>
      <c r="EQY95" s="373" t="s">
        <v>406</v>
      </c>
      <c r="EQZ95" s="373" t="s">
        <v>406</v>
      </c>
      <c r="ERA95" s="373" t="s">
        <v>406</v>
      </c>
      <c r="ERB95" s="373" t="s">
        <v>406</v>
      </c>
      <c r="ERC95" s="373" t="s">
        <v>406</v>
      </c>
      <c r="ERD95" s="373" t="s">
        <v>406</v>
      </c>
      <c r="ERE95" s="373" t="s">
        <v>406</v>
      </c>
      <c r="ERF95" s="373" t="s">
        <v>406</v>
      </c>
      <c r="ERG95" s="373" t="s">
        <v>406</v>
      </c>
      <c r="ERH95" s="373" t="s">
        <v>406</v>
      </c>
      <c r="ERI95" s="373" t="s">
        <v>406</v>
      </c>
      <c r="ERJ95" s="373" t="s">
        <v>406</v>
      </c>
      <c r="ERK95" s="373" t="s">
        <v>406</v>
      </c>
      <c r="ERL95" s="373" t="s">
        <v>406</v>
      </c>
      <c r="ERM95" s="373" t="s">
        <v>406</v>
      </c>
      <c r="ERN95" s="373" t="s">
        <v>406</v>
      </c>
      <c r="ERO95" s="373" t="s">
        <v>406</v>
      </c>
      <c r="ERP95" s="373" t="s">
        <v>406</v>
      </c>
      <c r="ERQ95" s="373" t="s">
        <v>406</v>
      </c>
      <c r="ERR95" s="373" t="s">
        <v>406</v>
      </c>
      <c r="ERS95" s="373" t="s">
        <v>406</v>
      </c>
      <c r="ERT95" s="373" t="s">
        <v>406</v>
      </c>
      <c r="ERU95" s="373" t="s">
        <v>406</v>
      </c>
      <c r="ERV95" s="373" t="s">
        <v>406</v>
      </c>
      <c r="ERW95" s="373" t="s">
        <v>406</v>
      </c>
      <c r="ERX95" s="373" t="s">
        <v>406</v>
      </c>
      <c r="ERY95" s="373" t="s">
        <v>406</v>
      </c>
      <c r="ERZ95" s="373" t="s">
        <v>406</v>
      </c>
      <c r="ESA95" s="373" t="s">
        <v>406</v>
      </c>
      <c r="ESB95" s="373" t="s">
        <v>406</v>
      </c>
      <c r="ESC95" s="373" t="s">
        <v>406</v>
      </c>
      <c r="ESD95" s="373" t="s">
        <v>406</v>
      </c>
      <c r="ESE95" s="373" t="s">
        <v>406</v>
      </c>
      <c r="ESF95" s="373" t="s">
        <v>406</v>
      </c>
      <c r="ESG95" s="373" t="s">
        <v>406</v>
      </c>
      <c r="ESH95" s="373" t="s">
        <v>406</v>
      </c>
      <c r="ESI95" s="373" t="s">
        <v>406</v>
      </c>
      <c r="ESJ95" s="373" t="s">
        <v>406</v>
      </c>
      <c r="ESK95" s="373" t="s">
        <v>406</v>
      </c>
      <c r="ESL95" s="373" t="s">
        <v>406</v>
      </c>
      <c r="ESM95" s="373" t="s">
        <v>406</v>
      </c>
      <c r="ESN95" s="373" t="s">
        <v>406</v>
      </c>
      <c r="ESO95" s="373" t="s">
        <v>406</v>
      </c>
      <c r="ESP95" s="373" t="s">
        <v>406</v>
      </c>
      <c r="ESQ95" s="373" t="s">
        <v>406</v>
      </c>
      <c r="ESR95" s="373" t="s">
        <v>406</v>
      </c>
      <c r="ESS95" s="373" t="s">
        <v>406</v>
      </c>
      <c r="EST95" s="373" t="s">
        <v>406</v>
      </c>
      <c r="ESU95" s="373" t="s">
        <v>406</v>
      </c>
      <c r="ESV95" s="373" t="s">
        <v>406</v>
      </c>
      <c r="ESW95" s="373" t="s">
        <v>406</v>
      </c>
      <c r="ESX95" s="373" t="s">
        <v>406</v>
      </c>
      <c r="ESY95" s="373" t="s">
        <v>406</v>
      </c>
      <c r="ESZ95" s="373" t="s">
        <v>406</v>
      </c>
      <c r="ETA95" s="373" t="s">
        <v>406</v>
      </c>
      <c r="ETB95" s="373" t="s">
        <v>406</v>
      </c>
      <c r="ETC95" s="373" t="s">
        <v>406</v>
      </c>
      <c r="ETD95" s="373" t="s">
        <v>406</v>
      </c>
      <c r="ETE95" s="373" t="s">
        <v>406</v>
      </c>
      <c r="ETF95" s="373" t="s">
        <v>406</v>
      </c>
      <c r="ETG95" s="373" t="s">
        <v>406</v>
      </c>
      <c r="ETH95" s="373" t="s">
        <v>406</v>
      </c>
      <c r="ETI95" s="373" t="s">
        <v>406</v>
      </c>
      <c r="ETJ95" s="373" t="s">
        <v>406</v>
      </c>
      <c r="ETK95" s="373" t="s">
        <v>406</v>
      </c>
      <c r="ETL95" s="373" t="s">
        <v>406</v>
      </c>
      <c r="ETM95" s="373" t="s">
        <v>406</v>
      </c>
      <c r="ETN95" s="373" t="s">
        <v>406</v>
      </c>
      <c r="ETO95" s="373" t="s">
        <v>406</v>
      </c>
      <c r="ETP95" s="373" t="s">
        <v>406</v>
      </c>
      <c r="ETQ95" s="373" t="s">
        <v>406</v>
      </c>
      <c r="ETR95" s="373" t="s">
        <v>406</v>
      </c>
      <c r="ETS95" s="373" t="s">
        <v>406</v>
      </c>
      <c r="ETT95" s="373" t="s">
        <v>406</v>
      </c>
      <c r="ETU95" s="373" t="s">
        <v>406</v>
      </c>
      <c r="ETV95" s="373" t="s">
        <v>406</v>
      </c>
      <c r="ETW95" s="373" t="s">
        <v>406</v>
      </c>
      <c r="ETX95" s="373" t="s">
        <v>406</v>
      </c>
      <c r="ETY95" s="373" t="s">
        <v>406</v>
      </c>
      <c r="ETZ95" s="373" t="s">
        <v>406</v>
      </c>
      <c r="EUA95" s="373" t="s">
        <v>406</v>
      </c>
      <c r="EUB95" s="373" t="s">
        <v>406</v>
      </c>
      <c r="EUC95" s="373" t="s">
        <v>406</v>
      </c>
      <c r="EUD95" s="373" t="s">
        <v>406</v>
      </c>
      <c r="EUE95" s="373" t="s">
        <v>406</v>
      </c>
      <c r="EUF95" s="373" t="s">
        <v>406</v>
      </c>
      <c r="EUG95" s="373" t="s">
        <v>406</v>
      </c>
      <c r="EUH95" s="373" t="s">
        <v>406</v>
      </c>
      <c r="EUI95" s="373" t="s">
        <v>406</v>
      </c>
      <c r="EUJ95" s="373" t="s">
        <v>406</v>
      </c>
      <c r="EUK95" s="373" t="s">
        <v>406</v>
      </c>
      <c r="EUL95" s="373" t="s">
        <v>406</v>
      </c>
      <c r="EUM95" s="373" t="s">
        <v>406</v>
      </c>
      <c r="EUN95" s="373" t="s">
        <v>406</v>
      </c>
      <c r="EUO95" s="373" t="s">
        <v>406</v>
      </c>
      <c r="EUP95" s="373" t="s">
        <v>406</v>
      </c>
      <c r="EUQ95" s="373" t="s">
        <v>406</v>
      </c>
      <c r="EUR95" s="373" t="s">
        <v>406</v>
      </c>
      <c r="EUS95" s="373" t="s">
        <v>406</v>
      </c>
      <c r="EUT95" s="373" t="s">
        <v>406</v>
      </c>
      <c r="EUU95" s="373" t="s">
        <v>406</v>
      </c>
      <c r="EUV95" s="373" t="s">
        <v>406</v>
      </c>
      <c r="EUW95" s="373" t="s">
        <v>406</v>
      </c>
      <c r="EUX95" s="373" t="s">
        <v>406</v>
      </c>
      <c r="EUY95" s="373" t="s">
        <v>406</v>
      </c>
      <c r="EUZ95" s="373" t="s">
        <v>406</v>
      </c>
      <c r="EVA95" s="373" t="s">
        <v>406</v>
      </c>
      <c r="EVB95" s="373" t="s">
        <v>406</v>
      </c>
      <c r="EVC95" s="373" t="s">
        <v>406</v>
      </c>
      <c r="EVD95" s="373" t="s">
        <v>406</v>
      </c>
      <c r="EVE95" s="373" t="s">
        <v>406</v>
      </c>
      <c r="EVF95" s="373" t="s">
        <v>406</v>
      </c>
      <c r="EVG95" s="373" t="s">
        <v>406</v>
      </c>
      <c r="EVH95" s="373" t="s">
        <v>406</v>
      </c>
      <c r="EVI95" s="373" t="s">
        <v>406</v>
      </c>
      <c r="EVJ95" s="373" t="s">
        <v>406</v>
      </c>
      <c r="EVK95" s="373" t="s">
        <v>406</v>
      </c>
      <c r="EVL95" s="373" t="s">
        <v>406</v>
      </c>
      <c r="EVM95" s="373" t="s">
        <v>406</v>
      </c>
      <c r="EVN95" s="373" t="s">
        <v>406</v>
      </c>
      <c r="EVO95" s="373" t="s">
        <v>406</v>
      </c>
      <c r="EVP95" s="373" t="s">
        <v>406</v>
      </c>
      <c r="EVQ95" s="373" t="s">
        <v>406</v>
      </c>
      <c r="EVR95" s="373" t="s">
        <v>406</v>
      </c>
      <c r="EVS95" s="373" t="s">
        <v>406</v>
      </c>
      <c r="EVT95" s="373" t="s">
        <v>406</v>
      </c>
      <c r="EVU95" s="373" t="s">
        <v>406</v>
      </c>
      <c r="EVV95" s="373" t="s">
        <v>406</v>
      </c>
      <c r="EVW95" s="373" t="s">
        <v>406</v>
      </c>
      <c r="EVX95" s="373" t="s">
        <v>406</v>
      </c>
      <c r="EVY95" s="373" t="s">
        <v>406</v>
      </c>
      <c r="EVZ95" s="373" t="s">
        <v>406</v>
      </c>
      <c r="EWA95" s="373" t="s">
        <v>406</v>
      </c>
      <c r="EWB95" s="373" t="s">
        <v>406</v>
      </c>
      <c r="EWC95" s="373" t="s">
        <v>406</v>
      </c>
      <c r="EWD95" s="373" t="s">
        <v>406</v>
      </c>
      <c r="EWE95" s="373" t="s">
        <v>406</v>
      </c>
      <c r="EWF95" s="373" t="s">
        <v>406</v>
      </c>
      <c r="EWG95" s="373" t="s">
        <v>406</v>
      </c>
      <c r="EWH95" s="373" t="s">
        <v>406</v>
      </c>
      <c r="EWI95" s="373" t="s">
        <v>406</v>
      </c>
      <c r="EWJ95" s="373" t="s">
        <v>406</v>
      </c>
      <c r="EWK95" s="373" t="s">
        <v>406</v>
      </c>
      <c r="EWL95" s="373" t="s">
        <v>406</v>
      </c>
      <c r="EWM95" s="373" t="s">
        <v>406</v>
      </c>
      <c r="EWN95" s="373" t="s">
        <v>406</v>
      </c>
      <c r="EWO95" s="373" t="s">
        <v>406</v>
      </c>
      <c r="EWP95" s="373" t="s">
        <v>406</v>
      </c>
      <c r="EWQ95" s="373" t="s">
        <v>406</v>
      </c>
      <c r="EWR95" s="373" t="s">
        <v>406</v>
      </c>
      <c r="EWS95" s="373" t="s">
        <v>406</v>
      </c>
      <c r="EWT95" s="373" t="s">
        <v>406</v>
      </c>
      <c r="EWU95" s="373" t="s">
        <v>406</v>
      </c>
      <c r="EWV95" s="373" t="s">
        <v>406</v>
      </c>
      <c r="EWW95" s="373" t="s">
        <v>406</v>
      </c>
      <c r="EWX95" s="373" t="s">
        <v>406</v>
      </c>
      <c r="EWY95" s="373" t="s">
        <v>406</v>
      </c>
      <c r="EWZ95" s="373" t="s">
        <v>406</v>
      </c>
      <c r="EXA95" s="373" t="s">
        <v>406</v>
      </c>
      <c r="EXB95" s="373" t="s">
        <v>406</v>
      </c>
      <c r="EXC95" s="373" t="s">
        <v>406</v>
      </c>
      <c r="EXD95" s="373" t="s">
        <v>406</v>
      </c>
      <c r="EXE95" s="373" t="s">
        <v>406</v>
      </c>
      <c r="EXF95" s="373" t="s">
        <v>406</v>
      </c>
      <c r="EXG95" s="373" t="s">
        <v>406</v>
      </c>
      <c r="EXH95" s="373" t="s">
        <v>406</v>
      </c>
      <c r="EXI95" s="373" t="s">
        <v>406</v>
      </c>
      <c r="EXJ95" s="373" t="s">
        <v>406</v>
      </c>
      <c r="EXK95" s="373" t="s">
        <v>406</v>
      </c>
      <c r="EXL95" s="373" t="s">
        <v>406</v>
      </c>
      <c r="EXM95" s="373" t="s">
        <v>406</v>
      </c>
      <c r="EXN95" s="373" t="s">
        <v>406</v>
      </c>
      <c r="EXO95" s="373" t="s">
        <v>406</v>
      </c>
      <c r="EXP95" s="373" t="s">
        <v>406</v>
      </c>
      <c r="EXQ95" s="373" t="s">
        <v>406</v>
      </c>
      <c r="EXR95" s="373" t="s">
        <v>406</v>
      </c>
      <c r="EXS95" s="373" t="s">
        <v>406</v>
      </c>
      <c r="EXT95" s="373" t="s">
        <v>406</v>
      </c>
      <c r="EXU95" s="373" t="s">
        <v>406</v>
      </c>
      <c r="EXV95" s="373" t="s">
        <v>406</v>
      </c>
      <c r="EXW95" s="373" t="s">
        <v>406</v>
      </c>
      <c r="EXX95" s="373" t="s">
        <v>406</v>
      </c>
      <c r="EXY95" s="373" t="s">
        <v>406</v>
      </c>
      <c r="EXZ95" s="373" t="s">
        <v>406</v>
      </c>
      <c r="EYA95" s="373" t="s">
        <v>406</v>
      </c>
      <c r="EYB95" s="373" t="s">
        <v>406</v>
      </c>
      <c r="EYC95" s="373" t="s">
        <v>406</v>
      </c>
      <c r="EYD95" s="373" t="s">
        <v>406</v>
      </c>
      <c r="EYE95" s="373" t="s">
        <v>406</v>
      </c>
      <c r="EYF95" s="373" t="s">
        <v>406</v>
      </c>
      <c r="EYG95" s="373" t="s">
        <v>406</v>
      </c>
      <c r="EYH95" s="373" t="s">
        <v>406</v>
      </c>
      <c r="EYI95" s="373" t="s">
        <v>406</v>
      </c>
      <c r="EYJ95" s="373" t="s">
        <v>406</v>
      </c>
      <c r="EYK95" s="373" t="s">
        <v>406</v>
      </c>
      <c r="EYL95" s="373" t="s">
        <v>406</v>
      </c>
      <c r="EYM95" s="373" t="s">
        <v>406</v>
      </c>
      <c r="EYN95" s="373" t="s">
        <v>406</v>
      </c>
      <c r="EYO95" s="373" t="s">
        <v>406</v>
      </c>
      <c r="EYP95" s="373" t="s">
        <v>406</v>
      </c>
      <c r="EYQ95" s="373" t="s">
        <v>406</v>
      </c>
      <c r="EYR95" s="373" t="s">
        <v>406</v>
      </c>
      <c r="EYS95" s="373" t="s">
        <v>406</v>
      </c>
      <c r="EYT95" s="373" t="s">
        <v>406</v>
      </c>
      <c r="EYU95" s="373" t="s">
        <v>406</v>
      </c>
      <c r="EYV95" s="373" t="s">
        <v>406</v>
      </c>
      <c r="EYW95" s="373" t="s">
        <v>406</v>
      </c>
      <c r="EYX95" s="373" t="s">
        <v>406</v>
      </c>
      <c r="EYY95" s="373" t="s">
        <v>406</v>
      </c>
      <c r="EYZ95" s="373" t="s">
        <v>406</v>
      </c>
      <c r="EZA95" s="373" t="s">
        <v>406</v>
      </c>
      <c r="EZB95" s="373" t="s">
        <v>406</v>
      </c>
      <c r="EZC95" s="373" t="s">
        <v>406</v>
      </c>
      <c r="EZD95" s="373" t="s">
        <v>406</v>
      </c>
      <c r="EZE95" s="373" t="s">
        <v>406</v>
      </c>
      <c r="EZF95" s="373" t="s">
        <v>406</v>
      </c>
      <c r="EZG95" s="373" t="s">
        <v>406</v>
      </c>
      <c r="EZH95" s="373" t="s">
        <v>406</v>
      </c>
      <c r="EZI95" s="373" t="s">
        <v>406</v>
      </c>
      <c r="EZJ95" s="373" t="s">
        <v>406</v>
      </c>
      <c r="EZK95" s="373" t="s">
        <v>406</v>
      </c>
      <c r="EZL95" s="373" t="s">
        <v>406</v>
      </c>
      <c r="EZM95" s="373" t="s">
        <v>406</v>
      </c>
      <c r="EZN95" s="373" t="s">
        <v>406</v>
      </c>
      <c r="EZO95" s="373" t="s">
        <v>406</v>
      </c>
      <c r="EZP95" s="373" t="s">
        <v>406</v>
      </c>
      <c r="EZQ95" s="373" t="s">
        <v>406</v>
      </c>
      <c r="EZR95" s="373" t="s">
        <v>406</v>
      </c>
      <c r="EZS95" s="373" t="s">
        <v>406</v>
      </c>
      <c r="EZT95" s="373" t="s">
        <v>406</v>
      </c>
      <c r="EZU95" s="373" t="s">
        <v>406</v>
      </c>
      <c r="EZV95" s="373" t="s">
        <v>406</v>
      </c>
      <c r="EZW95" s="373" t="s">
        <v>406</v>
      </c>
      <c r="EZX95" s="373" t="s">
        <v>406</v>
      </c>
      <c r="EZY95" s="373" t="s">
        <v>406</v>
      </c>
      <c r="EZZ95" s="373" t="s">
        <v>406</v>
      </c>
      <c r="FAA95" s="373" t="s">
        <v>406</v>
      </c>
      <c r="FAB95" s="373" t="s">
        <v>406</v>
      </c>
      <c r="FAC95" s="373" t="s">
        <v>406</v>
      </c>
      <c r="FAD95" s="373" t="s">
        <v>406</v>
      </c>
      <c r="FAE95" s="373" t="s">
        <v>406</v>
      </c>
      <c r="FAF95" s="373" t="s">
        <v>406</v>
      </c>
      <c r="FAG95" s="373" t="s">
        <v>406</v>
      </c>
      <c r="FAH95" s="373" t="s">
        <v>406</v>
      </c>
      <c r="FAI95" s="373" t="s">
        <v>406</v>
      </c>
      <c r="FAJ95" s="373" t="s">
        <v>406</v>
      </c>
      <c r="FAK95" s="373" t="s">
        <v>406</v>
      </c>
      <c r="FAL95" s="373" t="s">
        <v>406</v>
      </c>
      <c r="FAM95" s="373" t="s">
        <v>406</v>
      </c>
      <c r="FAN95" s="373" t="s">
        <v>406</v>
      </c>
      <c r="FAO95" s="373" t="s">
        <v>406</v>
      </c>
      <c r="FAP95" s="373" t="s">
        <v>406</v>
      </c>
      <c r="FAQ95" s="373" t="s">
        <v>406</v>
      </c>
      <c r="FAR95" s="373" t="s">
        <v>406</v>
      </c>
      <c r="FAS95" s="373" t="s">
        <v>406</v>
      </c>
      <c r="FAT95" s="373" t="s">
        <v>406</v>
      </c>
      <c r="FAU95" s="373" t="s">
        <v>406</v>
      </c>
      <c r="FAV95" s="373" t="s">
        <v>406</v>
      </c>
      <c r="FAW95" s="373" t="s">
        <v>406</v>
      </c>
      <c r="FAX95" s="373" t="s">
        <v>406</v>
      </c>
      <c r="FAY95" s="373" t="s">
        <v>406</v>
      </c>
      <c r="FAZ95" s="373" t="s">
        <v>406</v>
      </c>
      <c r="FBA95" s="373" t="s">
        <v>406</v>
      </c>
      <c r="FBB95" s="373" t="s">
        <v>406</v>
      </c>
      <c r="FBC95" s="373" t="s">
        <v>406</v>
      </c>
      <c r="FBD95" s="373" t="s">
        <v>406</v>
      </c>
      <c r="FBE95" s="373" t="s">
        <v>406</v>
      </c>
      <c r="FBF95" s="373" t="s">
        <v>406</v>
      </c>
      <c r="FBG95" s="373" t="s">
        <v>406</v>
      </c>
      <c r="FBH95" s="373" t="s">
        <v>406</v>
      </c>
      <c r="FBI95" s="373" t="s">
        <v>406</v>
      </c>
      <c r="FBJ95" s="373" t="s">
        <v>406</v>
      </c>
      <c r="FBK95" s="373" t="s">
        <v>406</v>
      </c>
      <c r="FBL95" s="373" t="s">
        <v>406</v>
      </c>
      <c r="FBM95" s="373" t="s">
        <v>406</v>
      </c>
      <c r="FBN95" s="373" t="s">
        <v>406</v>
      </c>
      <c r="FBO95" s="373" t="s">
        <v>406</v>
      </c>
      <c r="FBP95" s="373" t="s">
        <v>406</v>
      </c>
      <c r="FBQ95" s="373" t="s">
        <v>406</v>
      </c>
      <c r="FBR95" s="373" t="s">
        <v>406</v>
      </c>
      <c r="FBS95" s="373" t="s">
        <v>406</v>
      </c>
      <c r="FBT95" s="373" t="s">
        <v>406</v>
      </c>
      <c r="FBU95" s="373" t="s">
        <v>406</v>
      </c>
      <c r="FBV95" s="373" t="s">
        <v>406</v>
      </c>
      <c r="FBW95" s="373" t="s">
        <v>406</v>
      </c>
      <c r="FBX95" s="373" t="s">
        <v>406</v>
      </c>
      <c r="FBY95" s="373" t="s">
        <v>406</v>
      </c>
      <c r="FBZ95" s="373" t="s">
        <v>406</v>
      </c>
      <c r="FCA95" s="373" t="s">
        <v>406</v>
      </c>
      <c r="FCB95" s="373" t="s">
        <v>406</v>
      </c>
      <c r="FCC95" s="373" t="s">
        <v>406</v>
      </c>
      <c r="FCD95" s="373" t="s">
        <v>406</v>
      </c>
      <c r="FCE95" s="373" t="s">
        <v>406</v>
      </c>
      <c r="FCF95" s="373" t="s">
        <v>406</v>
      </c>
      <c r="FCG95" s="373" t="s">
        <v>406</v>
      </c>
      <c r="FCH95" s="373" t="s">
        <v>406</v>
      </c>
      <c r="FCI95" s="373" t="s">
        <v>406</v>
      </c>
      <c r="FCJ95" s="373" t="s">
        <v>406</v>
      </c>
      <c r="FCK95" s="373" t="s">
        <v>406</v>
      </c>
      <c r="FCL95" s="373" t="s">
        <v>406</v>
      </c>
      <c r="FCM95" s="373" t="s">
        <v>406</v>
      </c>
      <c r="FCN95" s="373" t="s">
        <v>406</v>
      </c>
      <c r="FCO95" s="373" t="s">
        <v>406</v>
      </c>
      <c r="FCP95" s="373" t="s">
        <v>406</v>
      </c>
      <c r="FCQ95" s="373" t="s">
        <v>406</v>
      </c>
      <c r="FCR95" s="373" t="s">
        <v>406</v>
      </c>
      <c r="FCS95" s="373" t="s">
        <v>406</v>
      </c>
      <c r="FCT95" s="373" t="s">
        <v>406</v>
      </c>
      <c r="FCU95" s="373" t="s">
        <v>406</v>
      </c>
      <c r="FCV95" s="373" t="s">
        <v>406</v>
      </c>
      <c r="FCW95" s="373" t="s">
        <v>406</v>
      </c>
      <c r="FCX95" s="373" t="s">
        <v>406</v>
      </c>
      <c r="FCY95" s="373" t="s">
        <v>406</v>
      </c>
      <c r="FCZ95" s="373" t="s">
        <v>406</v>
      </c>
      <c r="FDA95" s="373" t="s">
        <v>406</v>
      </c>
      <c r="FDB95" s="373" t="s">
        <v>406</v>
      </c>
      <c r="FDC95" s="373" t="s">
        <v>406</v>
      </c>
      <c r="FDD95" s="373" t="s">
        <v>406</v>
      </c>
      <c r="FDE95" s="373" t="s">
        <v>406</v>
      </c>
      <c r="FDF95" s="373" t="s">
        <v>406</v>
      </c>
      <c r="FDG95" s="373" t="s">
        <v>406</v>
      </c>
      <c r="FDH95" s="373" t="s">
        <v>406</v>
      </c>
      <c r="FDI95" s="373" t="s">
        <v>406</v>
      </c>
      <c r="FDJ95" s="373" t="s">
        <v>406</v>
      </c>
      <c r="FDK95" s="373" t="s">
        <v>406</v>
      </c>
      <c r="FDL95" s="373" t="s">
        <v>406</v>
      </c>
      <c r="FDM95" s="373" t="s">
        <v>406</v>
      </c>
      <c r="FDN95" s="373" t="s">
        <v>406</v>
      </c>
      <c r="FDO95" s="373" t="s">
        <v>406</v>
      </c>
      <c r="FDP95" s="373" t="s">
        <v>406</v>
      </c>
      <c r="FDQ95" s="373" t="s">
        <v>406</v>
      </c>
      <c r="FDR95" s="373" t="s">
        <v>406</v>
      </c>
      <c r="FDS95" s="373" t="s">
        <v>406</v>
      </c>
      <c r="FDT95" s="373" t="s">
        <v>406</v>
      </c>
      <c r="FDU95" s="373" t="s">
        <v>406</v>
      </c>
      <c r="FDV95" s="373" t="s">
        <v>406</v>
      </c>
      <c r="FDW95" s="373" t="s">
        <v>406</v>
      </c>
      <c r="FDX95" s="373" t="s">
        <v>406</v>
      </c>
      <c r="FDY95" s="373" t="s">
        <v>406</v>
      </c>
      <c r="FDZ95" s="373" t="s">
        <v>406</v>
      </c>
      <c r="FEA95" s="373" t="s">
        <v>406</v>
      </c>
      <c r="FEB95" s="373" t="s">
        <v>406</v>
      </c>
      <c r="FEC95" s="373" t="s">
        <v>406</v>
      </c>
      <c r="FED95" s="373" t="s">
        <v>406</v>
      </c>
      <c r="FEE95" s="373" t="s">
        <v>406</v>
      </c>
      <c r="FEF95" s="373" t="s">
        <v>406</v>
      </c>
      <c r="FEG95" s="373" t="s">
        <v>406</v>
      </c>
      <c r="FEH95" s="373" t="s">
        <v>406</v>
      </c>
      <c r="FEI95" s="373" t="s">
        <v>406</v>
      </c>
      <c r="FEJ95" s="373" t="s">
        <v>406</v>
      </c>
      <c r="FEK95" s="373" t="s">
        <v>406</v>
      </c>
      <c r="FEL95" s="373" t="s">
        <v>406</v>
      </c>
      <c r="FEM95" s="373" t="s">
        <v>406</v>
      </c>
      <c r="FEN95" s="373" t="s">
        <v>406</v>
      </c>
      <c r="FEO95" s="373" t="s">
        <v>406</v>
      </c>
      <c r="FEP95" s="373" t="s">
        <v>406</v>
      </c>
      <c r="FEQ95" s="373" t="s">
        <v>406</v>
      </c>
      <c r="FER95" s="373" t="s">
        <v>406</v>
      </c>
      <c r="FES95" s="373" t="s">
        <v>406</v>
      </c>
      <c r="FET95" s="373" t="s">
        <v>406</v>
      </c>
      <c r="FEU95" s="373" t="s">
        <v>406</v>
      </c>
      <c r="FEV95" s="373" t="s">
        <v>406</v>
      </c>
      <c r="FEW95" s="373" t="s">
        <v>406</v>
      </c>
      <c r="FEX95" s="373" t="s">
        <v>406</v>
      </c>
      <c r="FEY95" s="373" t="s">
        <v>406</v>
      </c>
      <c r="FEZ95" s="373" t="s">
        <v>406</v>
      </c>
      <c r="FFA95" s="373" t="s">
        <v>406</v>
      </c>
      <c r="FFB95" s="373" t="s">
        <v>406</v>
      </c>
      <c r="FFC95" s="373" t="s">
        <v>406</v>
      </c>
      <c r="FFD95" s="373" t="s">
        <v>406</v>
      </c>
      <c r="FFE95" s="373" t="s">
        <v>406</v>
      </c>
      <c r="FFF95" s="373" t="s">
        <v>406</v>
      </c>
      <c r="FFG95" s="373" t="s">
        <v>406</v>
      </c>
      <c r="FFH95" s="373" t="s">
        <v>406</v>
      </c>
      <c r="FFI95" s="373" t="s">
        <v>406</v>
      </c>
      <c r="FFJ95" s="373" t="s">
        <v>406</v>
      </c>
      <c r="FFK95" s="373" t="s">
        <v>406</v>
      </c>
      <c r="FFL95" s="373" t="s">
        <v>406</v>
      </c>
      <c r="FFM95" s="373" t="s">
        <v>406</v>
      </c>
      <c r="FFN95" s="373" t="s">
        <v>406</v>
      </c>
      <c r="FFO95" s="373" t="s">
        <v>406</v>
      </c>
      <c r="FFP95" s="373" t="s">
        <v>406</v>
      </c>
      <c r="FFQ95" s="373" t="s">
        <v>406</v>
      </c>
      <c r="FFR95" s="373" t="s">
        <v>406</v>
      </c>
      <c r="FFS95" s="373" t="s">
        <v>406</v>
      </c>
      <c r="FFT95" s="373" t="s">
        <v>406</v>
      </c>
      <c r="FFU95" s="373" t="s">
        <v>406</v>
      </c>
      <c r="FFV95" s="373" t="s">
        <v>406</v>
      </c>
      <c r="FFW95" s="373" t="s">
        <v>406</v>
      </c>
      <c r="FFX95" s="373" t="s">
        <v>406</v>
      </c>
      <c r="FFY95" s="373" t="s">
        <v>406</v>
      </c>
      <c r="FFZ95" s="373" t="s">
        <v>406</v>
      </c>
      <c r="FGA95" s="373" t="s">
        <v>406</v>
      </c>
      <c r="FGB95" s="373" t="s">
        <v>406</v>
      </c>
      <c r="FGC95" s="373" t="s">
        <v>406</v>
      </c>
      <c r="FGD95" s="373" t="s">
        <v>406</v>
      </c>
      <c r="FGE95" s="373" t="s">
        <v>406</v>
      </c>
      <c r="FGF95" s="373" t="s">
        <v>406</v>
      </c>
      <c r="FGG95" s="373" t="s">
        <v>406</v>
      </c>
      <c r="FGH95" s="373" t="s">
        <v>406</v>
      </c>
      <c r="FGI95" s="373" t="s">
        <v>406</v>
      </c>
      <c r="FGJ95" s="373" t="s">
        <v>406</v>
      </c>
      <c r="FGK95" s="373" t="s">
        <v>406</v>
      </c>
      <c r="FGL95" s="373" t="s">
        <v>406</v>
      </c>
      <c r="FGM95" s="373" t="s">
        <v>406</v>
      </c>
      <c r="FGN95" s="373" t="s">
        <v>406</v>
      </c>
      <c r="FGO95" s="373" t="s">
        <v>406</v>
      </c>
      <c r="FGP95" s="373" t="s">
        <v>406</v>
      </c>
      <c r="FGQ95" s="373" t="s">
        <v>406</v>
      </c>
      <c r="FGR95" s="373" t="s">
        <v>406</v>
      </c>
      <c r="FGS95" s="373" t="s">
        <v>406</v>
      </c>
      <c r="FGT95" s="373" t="s">
        <v>406</v>
      </c>
      <c r="FGU95" s="373" t="s">
        <v>406</v>
      </c>
      <c r="FGV95" s="373" t="s">
        <v>406</v>
      </c>
      <c r="FGW95" s="373" t="s">
        <v>406</v>
      </c>
      <c r="FGX95" s="373" t="s">
        <v>406</v>
      </c>
      <c r="FGY95" s="373" t="s">
        <v>406</v>
      </c>
      <c r="FGZ95" s="373" t="s">
        <v>406</v>
      </c>
      <c r="FHA95" s="373" t="s">
        <v>406</v>
      </c>
      <c r="FHB95" s="373" t="s">
        <v>406</v>
      </c>
      <c r="FHC95" s="373" t="s">
        <v>406</v>
      </c>
      <c r="FHD95" s="373" t="s">
        <v>406</v>
      </c>
      <c r="FHE95" s="373" t="s">
        <v>406</v>
      </c>
      <c r="FHF95" s="373" t="s">
        <v>406</v>
      </c>
      <c r="FHG95" s="373" t="s">
        <v>406</v>
      </c>
      <c r="FHH95" s="373" t="s">
        <v>406</v>
      </c>
      <c r="FHI95" s="373" t="s">
        <v>406</v>
      </c>
      <c r="FHJ95" s="373" t="s">
        <v>406</v>
      </c>
      <c r="FHK95" s="373" t="s">
        <v>406</v>
      </c>
      <c r="FHL95" s="373" t="s">
        <v>406</v>
      </c>
      <c r="FHM95" s="373" t="s">
        <v>406</v>
      </c>
      <c r="FHN95" s="373" t="s">
        <v>406</v>
      </c>
      <c r="FHO95" s="373" t="s">
        <v>406</v>
      </c>
      <c r="FHP95" s="373" t="s">
        <v>406</v>
      </c>
      <c r="FHQ95" s="373" t="s">
        <v>406</v>
      </c>
      <c r="FHR95" s="373" t="s">
        <v>406</v>
      </c>
      <c r="FHS95" s="373" t="s">
        <v>406</v>
      </c>
      <c r="FHT95" s="373" t="s">
        <v>406</v>
      </c>
      <c r="FHU95" s="373" t="s">
        <v>406</v>
      </c>
      <c r="FHV95" s="373" t="s">
        <v>406</v>
      </c>
      <c r="FHW95" s="373" t="s">
        <v>406</v>
      </c>
      <c r="FHX95" s="373" t="s">
        <v>406</v>
      </c>
      <c r="FHY95" s="373" t="s">
        <v>406</v>
      </c>
      <c r="FHZ95" s="373" t="s">
        <v>406</v>
      </c>
      <c r="FIA95" s="373" t="s">
        <v>406</v>
      </c>
      <c r="FIB95" s="373" t="s">
        <v>406</v>
      </c>
      <c r="FIC95" s="373" t="s">
        <v>406</v>
      </c>
      <c r="FID95" s="373" t="s">
        <v>406</v>
      </c>
      <c r="FIE95" s="373" t="s">
        <v>406</v>
      </c>
      <c r="FIF95" s="373" t="s">
        <v>406</v>
      </c>
      <c r="FIG95" s="373" t="s">
        <v>406</v>
      </c>
      <c r="FIH95" s="373" t="s">
        <v>406</v>
      </c>
      <c r="FII95" s="373" t="s">
        <v>406</v>
      </c>
      <c r="FIJ95" s="373" t="s">
        <v>406</v>
      </c>
      <c r="FIK95" s="373" t="s">
        <v>406</v>
      </c>
      <c r="FIL95" s="373" t="s">
        <v>406</v>
      </c>
      <c r="FIM95" s="373" t="s">
        <v>406</v>
      </c>
      <c r="FIN95" s="373" t="s">
        <v>406</v>
      </c>
      <c r="FIO95" s="373" t="s">
        <v>406</v>
      </c>
      <c r="FIP95" s="373" t="s">
        <v>406</v>
      </c>
      <c r="FIQ95" s="373" t="s">
        <v>406</v>
      </c>
      <c r="FIR95" s="373" t="s">
        <v>406</v>
      </c>
      <c r="FIS95" s="373" t="s">
        <v>406</v>
      </c>
      <c r="FIT95" s="373" t="s">
        <v>406</v>
      </c>
      <c r="FIU95" s="373" t="s">
        <v>406</v>
      </c>
      <c r="FIV95" s="373" t="s">
        <v>406</v>
      </c>
      <c r="FIW95" s="373" t="s">
        <v>406</v>
      </c>
      <c r="FIX95" s="373" t="s">
        <v>406</v>
      </c>
      <c r="FIY95" s="373" t="s">
        <v>406</v>
      </c>
      <c r="FIZ95" s="373" t="s">
        <v>406</v>
      </c>
      <c r="FJA95" s="373" t="s">
        <v>406</v>
      </c>
      <c r="FJB95" s="373" t="s">
        <v>406</v>
      </c>
      <c r="FJC95" s="373" t="s">
        <v>406</v>
      </c>
      <c r="FJD95" s="373" t="s">
        <v>406</v>
      </c>
      <c r="FJE95" s="373" t="s">
        <v>406</v>
      </c>
      <c r="FJF95" s="373" t="s">
        <v>406</v>
      </c>
      <c r="FJG95" s="373" t="s">
        <v>406</v>
      </c>
      <c r="FJH95" s="373" t="s">
        <v>406</v>
      </c>
      <c r="FJI95" s="373" t="s">
        <v>406</v>
      </c>
      <c r="FJJ95" s="373" t="s">
        <v>406</v>
      </c>
      <c r="FJK95" s="373" t="s">
        <v>406</v>
      </c>
      <c r="FJL95" s="373" t="s">
        <v>406</v>
      </c>
      <c r="FJM95" s="373" t="s">
        <v>406</v>
      </c>
      <c r="FJN95" s="373" t="s">
        <v>406</v>
      </c>
      <c r="FJO95" s="373" t="s">
        <v>406</v>
      </c>
      <c r="FJP95" s="373" t="s">
        <v>406</v>
      </c>
      <c r="FJQ95" s="373" t="s">
        <v>406</v>
      </c>
      <c r="FJR95" s="373" t="s">
        <v>406</v>
      </c>
      <c r="FJS95" s="373" t="s">
        <v>406</v>
      </c>
      <c r="FJT95" s="373" t="s">
        <v>406</v>
      </c>
      <c r="FJU95" s="373" t="s">
        <v>406</v>
      </c>
      <c r="FJV95" s="373" t="s">
        <v>406</v>
      </c>
      <c r="FJW95" s="373" t="s">
        <v>406</v>
      </c>
      <c r="FJX95" s="373" t="s">
        <v>406</v>
      </c>
      <c r="FJY95" s="373" t="s">
        <v>406</v>
      </c>
      <c r="FJZ95" s="373" t="s">
        <v>406</v>
      </c>
      <c r="FKA95" s="373" t="s">
        <v>406</v>
      </c>
      <c r="FKB95" s="373" t="s">
        <v>406</v>
      </c>
      <c r="FKC95" s="373" t="s">
        <v>406</v>
      </c>
      <c r="FKD95" s="373" t="s">
        <v>406</v>
      </c>
      <c r="FKE95" s="373" t="s">
        <v>406</v>
      </c>
      <c r="FKF95" s="373" t="s">
        <v>406</v>
      </c>
      <c r="FKG95" s="373" t="s">
        <v>406</v>
      </c>
      <c r="FKH95" s="373" t="s">
        <v>406</v>
      </c>
      <c r="FKI95" s="373" t="s">
        <v>406</v>
      </c>
      <c r="FKJ95" s="373" t="s">
        <v>406</v>
      </c>
      <c r="FKK95" s="373" t="s">
        <v>406</v>
      </c>
      <c r="FKL95" s="373" t="s">
        <v>406</v>
      </c>
      <c r="FKM95" s="373" t="s">
        <v>406</v>
      </c>
      <c r="FKN95" s="373" t="s">
        <v>406</v>
      </c>
      <c r="FKO95" s="373" t="s">
        <v>406</v>
      </c>
      <c r="FKP95" s="373" t="s">
        <v>406</v>
      </c>
      <c r="FKQ95" s="373" t="s">
        <v>406</v>
      </c>
      <c r="FKR95" s="373" t="s">
        <v>406</v>
      </c>
      <c r="FKS95" s="373" t="s">
        <v>406</v>
      </c>
      <c r="FKT95" s="373" t="s">
        <v>406</v>
      </c>
      <c r="FKU95" s="373" t="s">
        <v>406</v>
      </c>
      <c r="FKV95" s="373" t="s">
        <v>406</v>
      </c>
      <c r="FKW95" s="373" t="s">
        <v>406</v>
      </c>
      <c r="FKX95" s="373" t="s">
        <v>406</v>
      </c>
      <c r="FKY95" s="373" t="s">
        <v>406</v>
      </c>
      <c r="FKZ95" s="373" t="s">
        <v>406</v>
      </c>
      <c r="FLA95" s="373" t="s">
        <v>406</v>
      </c>
      <c r="FLB95" s="373" t="s">
        <v>406</v>
      </c>
      <c r="FLC95" s="373" t="s">
        <v>406</v>
      </c>
      <c r="FLD95" s="373" t="s">
        <v>406</v>
      </c>
      <c r="FLE95" s="373" t="s">
        <v>406</v>
      </c>
      <c r="FLF95" s="373" t="s">
        <v>406</v>
      </c>
      <c r="FLG95" s="373" t="s">
        <v>406</v>
      </c>
      <c r="FLH95" s="373" t="s">
        <v>406</v>
      </c>
      <c r="FLI95" s="373" t="s">
        <v>406</v>
      </c>
      <c r="FLJ95" s="373" t="s">
        <v>406</v>
      </c>
      <c r="FLK95" s="373" t="s">
        <v>406</v>
      </c>
      <c r="FLL95" s="373" t="s">
        <v>406</v>
      </c>
      <c r="FLM95" s="373" t="s">
        <v>406</v>
      </c>
      <c r="FLN95" s="373" t="s">
        <v>406</v>
      </c>
      <c r="FLO95" s="373" t="s">
        <v>406</v>
      </c>
      <c r="FLP95" s="373" t="s">
        <v>406</v>
      </c>
      <c r="FLQ95" s="373" t="s">
        <v>406</v>
      </c>
      <c r="FLR95" s="373" t="s">
        <v>406</v>
      </c>
      <c r="FLS95" s="373" t="s">
        <v>406</v>
      </c>
      <c r="FLT95" s="373" t="s">
        <v>406</v>
      </c>
      <c r="FLU95" s="373" t="s">
        <v>406</v>
      </c>
      <c r="FLV95" s="373" t="s">
        <v>406</v>
      </c>
      <c r="FLW95" s="373" t="s">
        <v>406</v>
      </c>
      <c r="FLX95" s="373" t="s">
        <v>406</v>
      </c>
      <c r="FLY95" s="373" t="s">
        <v>406</v>
      </c>
      <c r="FLZ95" s="373" t="s">
        <v>406</v>
      </c>
      <c r="FMA95" s="373" t="s">
        <v>406</v>
      </c>
      <c r="FMB95" s="373" t="s">
        <v>406</v>
      </c>
      <c r="FMC95" s="373" t="s">
        <v>406</v>
      </c>
      <c r="FMD95" s="373" t="s">
        <v>406</v>
      </c>
      <c r="FME95" s="373" t="s">
        <v>406</v>
      </c>
      <c r="FMF95" s="373" t="s">
        <v>406</v>
      </c>
      <c r="FMG95" s="373" t="s">
        <v>406</v>
      </c>
      <c r="FMH95" s="373" t="s">
        <v>406</v>
      </c>
      <c r="FMI95" s="373" t="s">
        <v>406</v>
      </c>
      <c r="FMJ95" s="373" t="s">
        <v>406</v>
      </c>
      <c r="FMK95" s="373" t="s">
        <v>406</v>
      </c>
      <c r="FML95" s="373" t="s">
        <v>406</v>
      </c>
      <c r="FMM95" s="373" t="s">
        <v>406</v>
      </c>
      <c r="FMN95" s="373" t="s">
        <v>406</v>
      </c>
      <c r="FMO95" s="373" t="s">
        <v>406</v>
      </c>
      <c r="FMP95" s="373" t="s">
        <v>406</v>
      </c>
      <c r="FMQ95" s="373" t="s">
        <v>406</v>
      </c>
      <c r="FMR95" s="373" t="s">
        <v>406</v>
      </c>
      <c r="FMS95" s="373" t="s">
        <v>406</v>
      </c>
      <c r="FMT95" s="373" t="s">
        <v>406</v>
      </c>
      <c r="FMU95" s="373" t="s">
        <v>406</v>
      </c>
      <c r="FMV95" s="373" t="s">
        <v>406</v>
      </c>
      <c r="FMW95" s="373" t="s">
        <v>406</v>
      </c>
      <c r="FMX95" s="373" t="s">
        <v>406</v>
      </c>
      <c r="FMY95" s="373" t="s">
        <v>406</v>
      </c>
      <c r="FMZ95" s="373" t="s">
        <v>406</v>
      </c>
      <c r="FNA95" s="373" t="s">
        <v>406</v>
      </c>
      <c r="FNB95" s="373" t="s">
        <v>406</v>
      </c>
      <c r="FNC95" s="373" t="s">
        <v>406</v>
      </c>
      <c r="FND95" s="373" t="s">
        <v>406</v>
      </c>
      <c r="FNE95" s="373" t="s">
        <v>406</v>
      </c>
      <c r="FNF95" s="373" t="s">
        <v>406</v>
      </c>
      <c r="FNG95" s="373" t="s">
        <v>406</v>
      </c>
      <c r="FNH95" s="373" t="s">
        <v>406</v>
      </c>
      <c r="FNI95" s="373" t="s">
        <v>406</v>
      </c>
      <c r="FNJ95" s="373" t="s">
        <v>406</v>
      </c>
      <c r="FNK95" s="373" t="s">
        <v>406</v>
      </c>
      <c r="FNL95" s="373" t="s">
        <v>406</v>
      </c>
      <c r="FNM95" s="373" t="s">
        <v>406</v>
      </c>
      <c r="FNN95" s="373" t="s">
        <v>406</v>
      </c>
      <c r="FNO95" s="373" t="s">
        <v>406</v>
      </c>
      <c r="FNP95" s="373" t="s">
        <v>406</v>
      </c>
      <c r="FNQ95" s="373" t="s">
        <v>406</v>
      </c>
      <c r="FNR95" s="373" t="s">
        <v>406</v>
      </c>
      <c r="FNS95" s="373" t="s">
        <v>406</v>
      </c>
      <c r="FNT95" s="373" t="s">
        <v>406</v>
      </c>
      <c r="FNU95" s="373" t="s">
        <v>406</v>
      </c>
      <c r="FNV95" s="373" t="s">
        <v>406</v>
      </c>
      <c r="FNW95" s="373" t="s">
        <v>406</v>
      </c>
      <c r="FNX95" s="373" t="s">
        <v>406</v>
      </c>
      <c r="FNY95" s="373" t="s">
        <v>406</v>
      </c>
      <c r="FNZ95" s="373" t="s">
        <v>406</v>
      </c>
      <c r="FOA95" s="373" t="s">
        <v>406</v>
      </c>
      <c r="FOB95" s="373" t="s">
        <v>406</v>
      </c>
      <c r="FOC95" s="373" t="s">
        <v>406</v>
      </c>
      <c r="FOD95" s="373" t="s">
        <v>406</v>
      </c>
      <c r="FOE95" s="373" t="s">
        <v>406</v>
      </c>
      <c r="FOF95" s="373" t="s">
        <v>406</v>
      </c>
      <c r="FOG95" s="373" t="s">
        <v>406</v>
      </c>
      <c r="FOH95" s="373" t="s">
        <v>406</v>
      </c>
      <c r="FOI95" s="373" t="s">
        <v>406</v>
      </c>
      <c r="FOJ95" s="373" t="s">
        <v>406</v>
      </c>
      <c r="FOK95" s="373" t="s">
        <v>406</v>
      </c>
      <c r="FOL95" s="373" t="s">
        <v>406</v>
      </c>
      <c r="FOM95" s="373" t="s">
        <v>406</v>
      </c>
      <c r="FON95" s="373" t="s">
        <v>406</v>
      </c>
      <c r="FOO95" s="373" t="s">
        <v>406</v>
      </c>
      <c r="FOP95" s="373" t="s">
        <v>406</v>
      </c>
      <c r="FOQ95" s="373" t="s">
        <v>406</v>
      </c>
      <c r="FOR95" s="373" t="s">
        <v>406</v>
      </c>
      <c r="FOS95" s="373" t="s">
        <v>406</v>
      </c>
      <c r="FOT95" s="373" t="s">
        <v>406</v>
      </c>
      <c r="FOU95" s="373" t="s">
        <v>406</v>
      </c>
      <c r="FOV95" s="373" t="s">
        <v>406</v>
      </c>
      <c r="FOW95" s="373" t="s">
        <v>406</v>
      </c>
      <c r="FOX95" s="373" t="s">
        <v>406</v>
      </c>
      <c r="FOY95" s="373" t="s">
        <v>406</v>
      </c>
      <c r="FOZ95" s="373" t="s">
        <v>406</v>
      </c>
      <c r="FPA95" s="373" t="s">
        <v>406</v>
      </c>
      <c r="FPB95" s="373" t="s">
        <v>406</v>
      </c>
      <c r="FPC95" s="373" t="s">
        <v>406</v>
      </c>
      <c r="FPD95" s="373" t="s">
        <v>406</v>
      </c>
      <c r="FPE95" s="373" t="s">
        <v>406</v>
      </c>
      <c r="FPF95" s="373" t="s">
        <v>406</v>
      </c>
      <c r="FPG95" s="373" t="s">
        <v>406</v>
      </c>
      <c r="FPH95" s="373" t="s">
        <v>406</v>
      </c>
      <c r="FPI95" s="373" t="s">
        <v>406</v>
      </c>
      <c r="FPJ95" s="373" t="s">
        <v>406</v>
      </c>
      <c r="FPK95" s="373" t="s">
        <v>406</v>
      </c>
      <c r="FPL95" s="373" t="s">
        <v>406</v>
      </c>
      <c r="FPM95" s="373" t="s">
        <v>406</v>
      </c>
      <c r="FPN95" s="373" t="s">
        <v>406</v>
      </c>
      <c r="FPO95" s="373" t="s">
        <v>406</v>
      </c>
      <c r="FPP95" s="373" t="s">
        <v>406</v>
      </c>
      <c r="FPQ95" s="373" t="s">
        <v>406</v>
      </c>
      <c r="FPR95" s="373" t="s">
        <v>406</v>
      </c>
      <c r="FPS95" s="373" t="s">
        <v>406</v>
      </c>
      <c r="FPT95" s="373" t="s">
        <v>406</v>
      </c>
      <c r="FPU95" s="373" t="s">
        <v>406</v>
      </c>
      <c r="FPV95" s="373" t="s">
        <v>406</v>
      </c>
      <c r="FPW95" s="373" t="s">
        <v>406</v>
      </c>
      <c r="FPX95" s="373" t="s">
        <v>406</v>
      </c>
      <c r="FPY95" s="373" t="s">
        <v>406</v>
      </c>
      <c r="FPZ95" s="373" t="s">
        <v>406</v>
      </c>
      <c r="FQA95" s="373" t="s">
        <v>406</v>
      </c>
      <c r="FQB95" s="373" t="s">
        <v>406</v>
      </c>
      <c r="FQC95" s="373" t="s">
        <v>406</v>
      </c>
      <c r="FQD95" s="373" t="s">
        <v>406</v>
      </c>
      <c r="FQE95" s="373" t="s">
        <v>406</v>
      </c>
      <c r="FQF95" s="373" t="s">
        <v>406</v>
      </c>
      <c r="FQG95" s="373" t="s">
        <v>406</v>
      </c>
      <c r="FQH95" s="373" t="s">
        <v>406</v>
      </c>
      <c r="FQI95" s="373" t="s">
        <v>406</v>
      </c>
      <c r="FQJ95" s="373" t="s">
        <v>406</v>
      </c>
      <c r="FQK95" s="373" t="s">
        <v>406</v>
      </c>
      <c r="FQL95" s="373" t="s">
        <v>406</v>
      </c>
      <c r="FQM95" s="373" t="s">
        <v>406</v>
      </c>
      <c r="FQN95" s="373" t="s">
        <v>406</v>
      </c>
      <c r="FQO95" s="373" t="s">
        <v>406</v>
      </c>
      <c r="FQP95" s="373" t="s">
        <v>406</v>
      </c>
      <c r="FQQ95" s="373" t="s">
        <v>406</v>
      </c>
      <c r="FQR95" s="373" t="s">
        <v>406</v>
      </c>
      <c r="FQS95" s="373" t="s">
        <v>406</v>
      </c>
      <c r="FQT95" s="373" t="s">
        <v>406</v>
      </c>
      <c r="FQU95" s="373" t="s">
        <v>406</v>
      </c>
      <c r="FQV95" s="373" t="s">
        <v>406</v>
      </c>
      <c r="FQW95" s="373" t="s">
        <v>406</v>
      </c>
      <c r="FQX95" s="373" t="s">
        <v>406</v>
      </c>
      <c r="FQY95" s="373" t="s">
        <v>406</v>
      </c>
      <c r="FQZ95" s="373" t="s">
        <v>406</v>
      </c>
      <c r="FRA95" s="373" t="s">
        <v>406</v>
      </c>
      <c r="FRB95" s="373" t="s">
        <v>406</v>
      </c>
      <c r="FRC95" s="373" t="s">
        <v>406</v>
      </c>
      <c r="FRD95" s="373" t="s">
        <v>406</v>
      </c>
      <c r="FRE95" s="373" t="s">
        <v>406</v>
      </c>
      <c r="FRF95" s="373" t="s">
        <v>406</v>
      </c>
      <c r="FRG95" s="373" t="s">
        <v>406</v>
      </c>
      <c r="FRH95" s="373" t="s">
        <v>406</v>
      </c>
      <c r="FRI95" s="373" t="s">
        <v>406</v>
      </c>
      <c r="FRJ95" s="373" t="s">
        <v>406</v>
      </c>
      <c r="FRK95" s="373" t="s">
        <v>406</v>
      </c>
      <c r="FRL95" s="373" t="s">
        <v>406</v>
      </c>
      <c r="FRM95" s="373" t="s">
        <v>406</v>
      </c>
      <c r="FRN95" s="373" t="s">
        <v>406</v>
      </c>
      <c r="FRO95" s="373" t="s">
        <v>406</v>
      </c>
      <c r="FRP95" s="373" t="s">
        <v>406</v>
      </c>
      <c r="FRQ95" s="373" t="s">
        <v>406</v>
      </c>
      <c r="FRR95" s="373" t="s">
        <v>406</v>
      </c>
      <c r="FRS95" s="373" t="s">
        <v>406</v>
      </c>
      <c r="FRT95" s="373" t="s">
        <v>406</v>
      </c>
      <c r="FRU95" s="373" t="s">
        <v>406</v>
      </c>
      <c r="FRV95" s="373" t="s">
        <v>406</v>
      </c>
      <c r="FRW95" s="373" t="s">
        <v>406</v>
      </c>
      <c r="FRX95" s="373" t="s">
        <v>406</v>
      </c>
      <c r="FRY95" s="373" t="s">
        <v>406</v>
      </c>
      <c r="FRZ95" s="373" t="s">
        <v>406</v>
      </c>
      <c r="FSA95" s="373" t="s">
        <v>406</v>
      </c>
      <c r="FSB95" s="373" t="s">
        <v>406</v>
      </c>
      <c r="FSC95" s="373" t="s">
        <v>406</v>
      </c>
      <c r="FSD95" s="373" t="s">
        <v>406</v>
      </c>
      <c r="FSE95" s="373" t="s">
        <v>406</v>
      </c>
      <c r="FSF95" s="373" t="s">
        <v>406</v>
      </c>
      <c r="FSG95" s="373" t="s">
        <v>406</v>
      </c>
      <c r="FSH95" s="373" t="s">
        <v>406</v>
      </c>
      <c r="FSI95" s="373" t="s">
        <v>406</v>
      </c>
      <c r="FSJ95" s="373" t="s">
        <v>406</v>
      </c>
      <c r="FSK95" s="373" t="s">
        <v>406</v>
      </c>
      <c r="FSL95" s="373" t="s">
        <v>406</v>
      </c>
      <c r="FSM95" s="373" t="s">
        <v>406</v>
      </c>
      <c r="FSN95" s="373" t="s">
        <v>406</v>
      </c>
      <c r="FSO95" s="373" t="s">
        <v>406</v>
      </c>
      <c r="FSP95" s="373" t="s">
        <v>406</v>
      </c>
      <c r="FSQ95" s="373" t="s">
        <v>406</v>
      </c>
      <c r="FSR95" s="373" t="s">
        <v>406</v>
      </c>
      <c r="FSS95" s="373" t="s">
        <v>406</v>
      </c>
      <c r="FST95" s="373" t="s">
        <v>406</v>
      </c>
      <c r="FSU95" s="373" t="s">
        <v>406</v>
      </c>
      <c r="FSV95" s="373" t="s">
        <v>406</v>
      </c>
      <c r="FSW95" s="373" t="s">
        <v>406</v>
      </c>
      <c r="FSX95" s="373" t="s">
        <v>406</v>
      </c>
      <c r="FSY95" s="373" t="s">
        <v>406</v>
      </c>
      <c r="FSZ95" s="373" t="s">
        <v>406</v>
      </c>
      <c r="FTA95" s="373" t="s">
        <v>406</v>
      </c>
      <c r="FTB95" s="373" t="s">
        <v>406</v>
      </c>
      <c r="FTC95" s="373" t="s">
        <v>406</v>
      </c>
      <c r="FTD95" s="373" t="s">
        <v>406</v>
      </c>
      <c r="FTE95" s="373" t="s">
        <v>406</v>
      </c>
      <c r="FTF95" s="373" t="s">
        <v>406</v>
      </c>
      <c r="FTG95" s="373" t="s">
        <v>406</v>
      </c>
      <c r="FTH95" s="373" t="s">
        <v>406</v>
      </c>
      <c r="FTI95" s="373" t="s">
        <v>406</v>
      </c>
      <c r="FTJ95" s="373" t="s">
        <v>406</v>
      </c>
      <c r="FTK95" s="373" t="s">
        <v>406</v>
      </c>
      <c r="FTL95" s="373" t="s">
        <v>406</v>
      </c>
      <c r="FTM95" s="373" t="s">
        <v>406</v>
      </c>
      <c r="FTN95" s="373" t="s">
        <v>406</v>
      </c>
      <c r="FTO95" s="373" t="s">
        <v>406</v>
      </c>
      <c r="FTP95" s="373" t="s">
        <v>406</v>
      </c>
      <c r="FTQ95" s="373" t="s">
        <v>406</v>
      </c>
      <c r="FTR95" s="373" t="s">
        <v>406</v>
      </c>
      <c r="FTS95" s="373" t="s">
        <v>406</v>
      </c>
      <c r="FTT95" s="373" t="s">
        <v>406</v>
      </c>
      <c r="FTU95" s="373" t="s">
        <v>406</v>
      </c>
      <c r="FTV95" s="373" t="s">
        <v>406</v>
      </c>
      <c r="FTW95" s="373" t="s">
        <v>406</v>
      </c>
      <c r="FTX95" s="373" t="s">
        <v>406</v>
      </c>
      <c r="FTY95" s="373" t="s">
        <v>406</v>
      </c>
      <c r="FTZ95" s="373" t="s">
        <v>406</v>
      </c>
      <c r="FUA95" s="373" t="s">
        <v>406</v>
      </c>
      <c r="FUB95" s="373" t="s">
        <v>406</v>
      </c>
      <c r="FUC95" s="373" t="s">
        <v>406</v>
      </c>
      <c r="FUD95" s="373" t="s">
        <v>406</v>
      </c>
      <c r="FUE95" s="373" t="s">
        <v>406</v>
      </c>
      <c r="FUF95" s="373" t="s">
        <v>406</v>
      </c>
      <c r="FUG95" s="373" t="s">
        <v>406</v>
      </c>
      <c r="FUH95" s="373" t="s">
        <v>406</v>
      </c>
      <c r="FUI95" s="373" t="s">
        <v>406</v>
      </c>
      <c r="FUJ95" s="373" t="s">
        <v>406</v>
      </c>
      <c r="FUK95" s="373" t="s">
        <v>406</v>
      </c>
      <c r="FUL95" s="373" t="s">
        <v>406</v>
      </c>
      <c r="FUM95" s="373" t="s">
        <v>406</v>
      </c>
      <c r="FUN95" s="373" t="s">
        <v>406</v>
      </c>
      <c r="FUO95" s="373" t="s">
        <v>406</v>
      </c>
      <c r="FUP95" s="373" t="s">
        <v>406</v>
      </c>
      <c r="FUQ95" s="373" t="s">
        <v>406</v>
      </c>
      <c r="FUR95" s="373" t="s">
        <v>406</v>
      </c>
      <c r="FUS95" s="373" t="s">
        <v>406</v>
      </c>
      <c r="FUT95" s="373" t="s">
        <v>406</v>
      </c>
      <c r="FUU95" s="373" t="s">
        <v>406</v>
      </c>
      <c r="FUV95" s="373" t="s">
        <v>406</v>
      </c>
      <c r="FUW95" s="373" t="s">
        <v>406</v>
      </c>
      <c r="FUX95" s="373" t="s">
        <v>406</v>
      </c>
      <c r="FUY95" s="373" t="s">
        <v>406</v>
      </c>
      <c r="FUZ95" s="373" t="s">
        <v>406</v>
      </c>
      <c r="FVA95" s="373" t="s">
        <v>406</v>
      </c>
      <c r="FVB95" s="373" t="s">
        <v>406</v>
      </c>
      <c r="FVC95" s="373" t="s">
        <v>406</v>
      </c>
      <c r="FVD95" s="373" t="s">
        <v>406</v>
      </c>
      <c r="FVE95" s="373" t="s">
        <v>406</v>
      </c>
      <c r="FVF95" s="373" t="s">
        <v>406</v>
      </c>
      <c r="FVG95" s="373" t="s">
        <v>406</v>
      </c>
      <c r="FVH95" s="373" t="s">
        <v>406</v>
      </c>
      <c r="FVI95" s="373" t="s">
        <v>406</v>
      </c>
      <c r="FVJ95" s="373" t="s">
        <v>406</v>
      </c>
      <c r="FVK95" s="373" t="s">
        <v>406</v>
      </c>
      <c r="FVL95" s="373" t="s">
        <v>406</v>
      </c>
      <c r="FVM95" s="373" t="s">
        <v>406</v>
      </c>
      <c r="FVN95" s="373" t="s">
        <v>406</v>
      </c>
      <c r="FVO95" s="373" t="s">
        <v>406</v>
      </c>
      <c r="FVP95" s="373" t="s">
        <v>406</v>
      </c>
      <c r="FVQ95" s="373" t="s">
        <v>406</v>
      </c>
      <c r="FVR95" s="373" t="s">
        <v>406</v>
      </c>
      <c r="FVS95" s="373" t="s">
        <v>406</v>
      </c>
      <c r="FVT95" s="373" t="s">
        <v>406</v>
      </c>
      <c r="FVU95" s="373" t="s">
        <v>406</v>
      </c>
      <c r="FVV95" s="373" t="s">
        <v>406</v>
      </c>
      <c r="FVW95" s="373" t="s">
        <v>406</v>
      </c>
      <c r="FVX95" s="373" t="s">
        <v>406</v>
      </c>
      <c r="FVY95" s="373" t="s">
        <v>406</v>
      </c>
      <c r="FVZ95" s="373" t="s">
        <v>406</v>
      </c>
      <c r="FWA95" s="373" t="s">
        <v>406</v>
      </c>
      <c r="FWB95" s="373" t="s">
        <v>406</v>
      </c>
      <c r="FWC95" s="373" t="s">
        <v>406</v>
      </c>
      <c r="FWD95" s="373" t="s">
        <v>406</v>
      </c>
      <c r="FWE95" s="373" t="s">
        <v>406</v>
      </c>
      <c r="FWF95" s="373" t="s">
        <v>406</v>
      </c>
      <c r="FWG95" s="373" t="s">
        <v>406</v>
      </c>
      <c r="FWH95" s="373" t="s">
        <v>406</v>
      </c>
      <c r="FWI95" s="373" t="s">
        <v>406</v>
      </c>
      <c r="FWJ95" s="373" t="s">
        <v>406</v>
      </c>
      <c r="FWK95" s="373" t="s">
        <v>406</v>
      </c>
      <c r="FWL95" s="373" t="s">
        <v>406</v>
      </c>
      <c r="FWM95" s="373" t="s">
        <v>406</v>
      </c>
      <c r="FWN95" s="373" t="s">
        <v>406</v>
      </c>
      <c r="FWO95" s="373" t="s">
        <v>406</v>
      </c>
      <c r="FWP95" s="373" t="s">
        <v>406</v>
      </c>
      <c r="FWQ95" s="373" t="s">
        <v>406</v>
      </c>
      <c r="FWR95" s="373" t="s">
        <v>406</v>
      </c>
      <c r="FWS95" s="373" t="s">
        <v>406</v>
      </c>
      <c r="FWT95" s="373" t="s">
        <v>406</v>
      </c>
      <c r="FWU95" s="373" t="s">
        <v>406</v>
      </c>
      <c r="FWV95" s="373" t="s">
        <v>406</v>
      </c>
      <c r="FWW95" s="373" t="s">
        <v>406</v>
      </c>
      <c r="FWX95" s="373" t="s">
        <v>406</v>
      </c>
      <c r="FWY95" s="373" t="s">
        <v>406</v>
      </c>
      <c r="FWZ95" s="373" t="s">
        <v>406</v>
      </c>
      <c r="FXA95" s="373" t="s">
        <v>406</v>
      </c>
      <c r="FXB95" s="373" t="s">
        <v>406</v>
      </c>
      <c r="FXC95" s="373" t="s">
        <v>406</v>
      </c>
      <c r="FXD95" s="373" t="s">
        <v>406</v>
      </c>
      <c r="FXE95" s="373" t="s">
        <v>406</v>
      </c>
      <c r="FXF95" s="373" t="s">
        <v>406</v>
      </c>
      <c r="FXG95" s="373" t="s">
        <v>406</v>
      </c>
      <c r="FXH95" s="373" t="s">
        <v>406</v>
      </c>
      <c r="FXI95" s="373" t="s">
        <v>406</v>
      </c>
      <c r="FXJ95" s="373" t="s">
        <v>406</v>
      </c>
      <c r="FXK95" s="373" t="s">
        <v>406</v>
      </c>
      <c r="FXL95" s="373" t="s">
        <v>406</v>
      </c>
      <c r="FXM95" s="373" t="s">
        <v>406</v>
      </c>
      <c r="FXN95" s="373" t="s">
        <v>406</v>
      </c>
      <c r="FXO95" s="373" t="s">
        <v>406</v>
      </c>
      <c r="FXP95" s="373" t="s">
        <v>406</v>
      </c>
      <c r="FXQ95" s="373" t="s">
        <v>406</v>
      </c>
      <c r="FXR95" s="373" t="s">
        <v>406</v>
      </c>
      <c r="FXS95" s="373" t="s">
        <v>406</v>
      </c>
      <c r="FXT95" s="373" t="s">
        <v>406</v>
      </c>
      <c r="FXU95" s="373" t="s">
        <v>406</v>
      </c>
      <c r="FXV95" s="373" t="s">
        <v>406</v>
      </c>
      <c r="FXW95" s="373" t="s">
        <v>406</v>
      </c>
      <c r="FXX95" s="373" t="s">
        <v>406</v>
      </c>
      <c r="FXY95" s="373" t="s">
        <v>406</v>
      </c>
      <c r="FXZ95" s="373" t="s">
        <v>406</v>
      </c>
      <c r="FYA95" s="373" t="s">
        <v>406</v>
      </c>
      <c r="FYB95" s="373" t="s">
        <v>406</v>
      </c>
      <c r="FYC95" s="373" t="s">
        <v>406</v>
      </c>
      <c r="FYD95" s="373" t="s">
        <v>406</v>
      </c>
      <c r="FYE95" s="373" t="s">
        <v>406</v>
      </c>
      <c r="FYF95" s="373" t="s">
        <v>406</v>
      </c>
      <c r="FYG95" s="373" t="s">
        <v>406</v>
      </c>
      <c r="FYH95" s="373" t="s">
        <v>406</v>
      </c>
      <c r="FYI95" s="373" t="s">
        <v>406</v>
      </c>
      <c r="FYJ95" s="373" t="s">
        <v>406</v>
      </c>
      <c r="FYK95" s="373" t="s">
        <v>406</v>
      </c>
      <c r="FYL95" s="373" t="s">
        <v>406</v>
      </c>
      <c r="FYM95" s="373" t="s">
        <v>406</v>
      </c>
      <c r="FYN95" s="373" t="s">
        <v>406</v>
      </c>
      <c r="FYO95" s="373" t="s">
        <v>406</v>
      </c>
      <c r="FYP95" s="373" t="s">
        <v>406</v>
      </c>
      <c r="FYQ95" s="373" t="s">
        <v>406</v>
      </c>
      <c r="FYR95" s="373" t="s">
        <v>406</v>
      </c>
      <c r="FYS95" s="373" t="s">
        <v>406</v>
      </c>
      <c r="FYT95" s="373" t="s">
        <v>406</v>
      </c>
      <c r="FYU95" s="373" t="s">
        <v>406</v>
      </c>
      <c r="FYV95" s="373" t="s">
        <v>406</v>
      </c>
      <c r="FYW95" s="373" t="s">
        <v>406</v>
      </c>
      <c r="FYX95" s="373" t="s">
        <v>406</v>
      </c>
      <c r="FYY95" s="373" t="s">
        <v>406</v>
      </c>
      <c r="FYZ95" s="373" t="s">
        <v>406</v>
      </c>
      <c r="FZA95" s="373" t="s">
        <v>406</v>
      </c>
      <c r="FZB95" s="373" t="s">
        <v>406</v>
      </c>
      <c r="FZC95" s="373" t="s">
        <v>406</v>
      </c>
      <c r="FZD95" s="373" t="s">
        <v>406</v>
      </c>
      <c r="FZE95" s="373" t="s">
        <v>406</v>
      </c>
      <c r="FZF95" s="373" t="s">
        <v>406</v>
      </c>
      <c r="FZG95" s="373" t="s">
        <v>406</v>
      </c>
      <c r="FZH95" s="373" t="s">
        <v>406</v>
      </c>
      <c r="FZI95" s="373" t="s">
        <v>406</v>
      </c>
      <c r="FZJ95" s="373" t="s">
        <v>406</v>
      </c>
      <c r="FZK95" s="373" t="s">
        <v>406</v>
      </c>
      <c r="FZL95" s="373" t="s">
        <v>406</v>
      </c>
      <c r="FZM95" s="373" t="s">
        <v>406</v>
      </c>
      <c r="FZN95" s="373" t="s">
        <v>406</v>
      </c>
      <c r="FZO95" s="373" t="s">
        <v>406</v>
      </c>
      <c r="FZP95" s="373" t="s">
        <v>406</v>
      </c>
      <c r="FZQ95" s="373" t="s">
        <v>406</v>
      </c>
      <c r="FZR95" s="373" t="s">
        <v>406</v>
      </c>
      <c r="FZS95" s="373" t="s">
        <v>406</v>
      </c>
      <c r="FZT95" s="373" t="s">
        <v>406</v>
      </c>
      <c r="FZU95" s="373" t="s">
        <v>406</v>
      </c>
      <c r="FZV95" s="373" t="s">
        <v>406</v>
      </c>
      <c r="FZW95" s="373" t="s">
        <v>406</v>
      </c>
      <c r="FZX95" s="373" t="s">
        <v>406</v>
      </c>
      <c r="FZY95" s="373" t="s">
        <v>406</v>
      </c>
      <c r="FZZ95" s="373" t="s">
        <v>406</v>
      </c>
      <c r="GAA95" s="373" t="s">
        <v>406</v>
      </c>
      <c r="GAB95" s="373" t="s">
        <v>406</v>
      </c>
      <c r="GAC95" s="373" t="s">
        <v>406</v>
      </c>
      <c r="GAD95" s="373" t="s">
        <v>406</v>
      </c>
      <c r="GAE95" s="373" t="s">
        <v>406</v>
      </c>
      <c r="GAF95" s="373" t="s">
        <v>406</v>
      </c>
      <c r="GAG95" s="373" t="s">
        <v>406</v>
      </c>
      <c r="GAH95" s="373" t="s">
        <v>406</v>
      </c>
      <c r="GAI95" s="373" t="s">
        <v>406</v>
      </c>
      <c r="GAJ95" s="373" t="s">
        <v>406</v>
      </c>
      <c r="GAK95" s="373" t="s">
        <v>406</v>
      </c>
      <c r="GAL95" s="373" t="s">
        <v>406</v>
      </c>
      <c r="GAM95" s="373" t="s">
        <v>406</v>
      </c>
      <c r="GAN95" s="373" t="s">
        <v>406</v>
      </c>
      <c r="GAO95" s="373" t="s">
        <v>406</v>
      </c>
      <c r="GAP95" s="373" t="s">
        <v>406</v>
      </c>
      <c r="GAQ95" s="373" t="s">
        <v>406</v>
      </c>
      <c r="GAR95" s="373" t="s">
        <v>406</v>
      </c>
      <c r="GAS95" s="373" t="s">
        <v>406</v>
      </c>
      <c r="GAT95" s="373" t="s">
        <v>406</v>
      </c>
      <c r="GAU95" s="373" t="s">
        <v>406</v>
      </c>
      <c r="GAV95" s="373" t="s">
        <v>406</v>
      </c>
      <c r="GAW95" s="373" t="s">
        <v>406</v>
      </c>
      <c r="GAX95" s="373" t="s">
        <v>406</v>
      </c>
      <c r="GAY95" s="373" t="s">
        <v>406</v>
      </c>
      <c r="GAZ95" s="373" t="s">
        <v>406</v>
      </c>
      <c r="GBA95" s="373" t="s">
        <v>406</v>
      </c>
      <c r="GBB95" s="373" t="s">
        <v>406</v>
      </c>
      <c r="GBC95" s="373" t="s">
        <v>406</v>
      </c>
      <c r="GBD95" s="373" t="s">
        <v>406</v>
      </c>
      <c r="GBE95" s="373" t="s">
        <v>406</v>
      </c>
      <c r="GBF95" s="373" t="s">
        <v>406</v>
      </c>
      <c r="GBG95" s="373" t="s">
        <v>406</v>
      </c>
      <c r="GBH95" s="373" t="s">
        <v>406</v>
      </c>
      <c r="GBI95" s="373" t="s">
        <v>406</v>
      </c>
      <c r="GBJ95" s="373" t="s">
        <v>406</v>
      </c>
      <c r="GBK95" s="373" t="s">
        <v>406</v>
      </c>
      <c r="GBL95" s="373" t="s">
        <v>406</v>
      </c>
      <c r="GBM95" s="373" t="s">
        <v>406</v>
      </c>
      <c r="GBN95" s="373" t="s">
        <v>406</v>
      </c>
      <c r="GBO95" s="373" t="s">
        <v>406</v>
      </c>
      <c r="GBP95" s="373" t="s">
        <v>406</v>
      </c>
      <c r="GBQ95" s="373" t="s">
        <v>406</v>
      </c>
      <c r="GBR95" s="373" t="s">
        <v>406</v>
      </c>
      <c r="GBS95" s="373" t="s">
        <v>406</v>
      </c>
      <c r="GBT95" s="373" t="s">
        <v>406</v>
      </c>
      <c r="GBU95" s="373" t="s">
        <v>406</v>
      </c>
      <c r="GBV95" s="373" t="s">
        <v>406</v>
      </c>
      <c r="GBW95" s="373" t="s">
        <v>406</v>
      </c>
      <c r="GBX95" s="373" t="s">
        <v>406</v>
      </c>
      <c r="GBY95" s="373" t="s">
        <v>406</v>
      </c>
      <c r="GBZ95" s="373" t="s">
        <v>406</v>
      </c>
      <c r="GCA95" s="373" t="s">
        <v>406</v>
      </c>
      <c r="GCB95" s="373" t="s">
        <v>406</v>
      </c>
      <c r="GCC95" s="373" t="s">
        <v>406</v>
      </c>
      <c r="GCD95" s="373" t="s">
        <v>406</v>
      </c>
      <c r="GCE95" s="373" t="s">
        <v>406</v>
      </c>
      <c r="GCF95" s="373" t="s">
        <v>406</v>
      </c>
      <c r="GCG95" s="373" t="s">
        <v>406</v>
      </c>
      <c r="GCH95" s="373" t="s">
        <v>406</v>
      </c>
      <c r="GCI95" s="373" t="s">
        <v>406</v>
      </c>
      <c r="GCJ95" s="373" t="s">
        <v>406</v>
      </c>
      <c r="GCK95" s="373" t="s">
        <v>406</v>
      </c>
      <c r="GCL95" s="373" t="s">
        <v>406</v>
      </c>
      <c r="GCM95" s="373" t="s">
        <v>406</v>
      </c>
      <c r="GCN95" s="373" t="s">
        <v>406</v>
      </c>
      <c r="GCO95" s="373" t="s">
        <v>406</v>
      </c>
      <c r="GCP95" s="373" t="s">
        <v>406</v>
      </c>
      <c r="GCQ95" s="373" t="s">
        <v>406</v>
      </c>
      <c r="GCR95" s="373" t="s">
        <v>406</v>
      </c>
      <c r="GCS95" s="373" t="s">
        <v>406</v>
      </c>
      <c r="GCT95" s="373" t="s">
        <v>406</v>
      </c>
      <c r="GCU95" s="373" t="s">
        <v>406</v>
      </c>
      <c r="GCV95" s="373" t="s">
        <v>406</v>
      </c>
      <c r="GCW95" s="373" t="s">
        <v>406</v>
      </c>
      <c r="GCX95" s="373" t="s">
        <v>406</v>
      </c>
      <c r="GCY95" s="373" t="s">
        <v>406</v>
      </c>
      <c r="GCZ95" s="373" t="s">
        <v>406</v>
      </c>
      <c r="GDA95" s="373" t="s">
        <v>406</v>
      </c>
      <c r="GDB95" s="373" t="s">
        <v>406</v>
      </c>
      <c r="GDC95" s="373" t="s">
        <v>406</v>
      </c>
      <c r="GDD95" s="373" t="s">
        <v>406</v>
      </c>
      <c r="GDE95" s="373" t="s">
        <v>406</v>
      </c>
      <c r="GDF95" s="373" t="s">
        <v>406</v>
      </c>
      <c r="GDG95" s="373" t="s">
        <v>406</v>
      </c>
      <c r="GDH95" s="373" t="s">
        <v>406</v>
      </c>
      <c r="GDI95" s="373" t="s">
        <v>406</v>
      </c>
      <c r="GDJ95" s="373" t="s">
        <v>406</v>
      </c>
      <c r="GDK95" s="373" t="s">
        <v>406</v>
      </c>
      <c r="GDL95" s="373" t="s">
        <v>406</v>
      </c>
      <c r="GDM95" s="373" t="s">
        <v>406</v>
      </c>
      <c r="GDN95" s="373" t="s">
        <v>406</v>
      </c>
      <c r="GDO95" s="373" t="s">
        <v>406</v>
      </c>
      <c r="GDP95" s="373" t="s">
        <v>406</v>
      </c>
      <c r="GDQ95" s="373" t="s">
        <v>406</v>
      </c>
      <c r="GDR95" s="373" t="s">
        <v>406</v>
      </c>
      <c r="GDS95" s="373" t="s">
        <v>406</v>
      </c>
      <c r="GDT95" s="373" t="s">
        <v>406</v>
      </c>
      <c r="GDU95" s="373" t="s">
        <v>406</v>
      </c>
      <c r="GDV95" s="373" t="s">
        <v>406</v>
      </c>
      <c r="GDW95" s="373" t="s">
        <v>406</v>
      </c>
      <c r="GDX95" s="373" t="s">
        <v>406</v>
      </c>
      <c r="GDY95" s="373" t="s">
        <v>406</v>
      </c>
      <c r="GDZ95" s="373" t="s">
        <v>406</v>
      </c>
      <c r="GEA95" s="373" t="s">
        <v>406</v>
      </c>
      <c r="GEB95" s="373" t="s">
        <v>406</v>
      </c>
      <c r="GEC95" s="373" t="s">
        <v>406</v>
      </c>
      <c r="GED95" s="373" t="s">
        <v>406</v>
      </c>
      <c r="GEE95" s="373" t="s">
        <v>406</v>
      </c>
      <c r="GEF95" s="373" t="s">
        <v>406</v>
      </c>
      <c r="GEG95" s="373" t="s">
        <v>406</v>
      </c>
      <c r="GEH95" s="373" t="s">
        <v>406</v>
      </c>
      <c r="GEI95" s="373" t="s">
        <v>406</v>
      </c>
      <c r="GEJ95" s="373" t="s">
        <v>406</v>
      </c>
      <c r="GEK95" s="373" t="s">
        <v>406</v>
      </c>
      <c r="GEL95" s="373" t="s">
        <v>406</v>
      </c>
      <c r="GEM95" s="373" t="s">
        <v>406</v>
      </c>
      <c r="GEN95" s="373" t="s">
        <v>406</v>
      </c>
      <c r="GEO95" s="373" t="s">
        <v>406</v>
      </c>
      <c r="GEP95" s="373" t="s">
        <v>406</v>
      </c>
      <c r="GEQ95" s="373" t="s">
        <v>406</v>
      </c>
      <c r="GER95" s="373" t="s">
        <v>406</v>
      </c>
      <c r="GES95" s="373" t="s">
        <v>406</v>
      </c>
      <c r="GET95" s="373" t="s">
        <v>406</v>
      </c>
      <c r="GEU95" s="373" t="s">
        <v>406</v>
      </c>
      <c r="GEV95" s="373" t="s">
        <v>406</v>
      </c>
      <c r="GEW95" s="373" t="s">
        <v>406</v>
      </c>
      <c r="GEX95" s="373" t="s">
        <v>406</v>
      </c>
      <c r="GEY95" s="373" t="s">
        <v>406</v>
      </c>
      <c r="GEZ95" s="373" t="s">
        <v>406</v>
      </c>
      <c r="GFA95" s="373" t="s">
        <v>406</v>
      </c>
      <c r="GFB95" s="373" t="s">
        <v>406</v>
      </c>
      <c r="GFC95" s="373" t="s">
        <v>406</v>
      </c>
      <c r="GFD95" s="373" t="s">
        <v>406</v>
      </c>
      <c r="GFE95" s="373" t="s">
        <v>406</v>
      </c>
      <c r="GFF95" s="373" t="s">
        <v>406</v>
      </c>
      <c r="GFG95" s="373" t="s">
        <v>406</v>
      </c>
      <c r="GFH95" s="373" t="s">
        <v>406</v>
      </c>
      <c r="GFI95" s="373" t="s">
        <v>406</v>
      </c>
      <c r="GFJ95" s="373" t="s">
        <v>406</v>
      </c>
      <c r="GFK95" s="373" t="s">
        <v>406</v>
      </c>
      <c r="GFL95" s="373" t="s">
        <v>406</v>
      </c>
      <c r="GFM95" s="373" t="s">
        <v>406</v>
      </c>
      <c r="GFN95" s="373" t="s">
        <v>406</v>
      </c>
      <c r="GFO95" s="373" t="s">
        <v>406</v>
      </c>
      <c r="GFP95" s="373" t="s">
        <v>406</v>
      </c>
      <c r="GFQ95" s="373" t="s">
        <v>406</v>
      </c>
      <c r="GFR95" s="373" t="s">
        <v>406</v>
      </c>
      <c r="GFS95" s="373" t="s">
        <v>406</v>
      </c>
      <c r="GFT95" s="373" t="s">
        <v>406</v>
      </c>
      <c r="GFU95" s="373" t="s">
        <v>406</v>
      </c>
      <c r="GFV95" s="373" t="s">
        <v>406</v>
      </c>
      <c r="GFW95" s="373" t="s">
        <v>406</v>
      </c>
      <c r="GFX95" s="373" t="s">
        <v>406</v>
      </c>
      <c r="GFY95" s="373" t="s">
        <v>406</v>
      </c>
      <c r="GFZ95" s="373" t="s">
        <v>406</v>
      </c>
      <c r="GGA95" s="373" t="s">
        <v>406</v>
      </c>
      <c r="GGB95" s="373" t="s">
        <v>406</v>
      </c>
      <c r="GGC95" s="373" t="s">
        <v>406</v>
      </c>
      <c r="GGD95" s="373" t="s">
        <v>406</v>
      </c>
      <c r="GGE95" s="373" t="s">
        <v>406</v>
      </c>
      <c r="GGF95" s="373" t="s">
        <v>406</v>
      </c>
      <c r="GGG95" s="373" t="s">
        <v>406</v>
      </c>
      <c r="GGH95" s="373" t="s">
        <v>406</v>
      </c>
      <c r="GGI95" s="373" t="s">
        <v>406</v>
      </c>
      <c r="GGJ95" s="373" t="s">
        <v>406</v>
      </c>
      <c r="GGK95" s="373" t="s">
        <v>406</v>
      </c>
      <c r="GGL95" s="373" t="s">
        <v>406</v>
      </c>
      <c r="GGM95" s="373" t="s">
        <v>406</v>
      </c>
      <c r="GGN95" s="373" t="s">
        <v>406</v>
      </c>
      <c r="GGO95" s="373" t="s">
        <v>406</v>
      </c>
      <c r="GGP95" s="373" t="s">
        <v>406</v>
      </c>
      <c r="GGQ95" s="373" t="s">
        <v>406</v>
      </c>
      <c r="GGR95" s="373" t="s">
        <v>406</v>
      </c>
      <c r="GGS95" s="373" t="s">
        <v>406</v>
      </c>
      <c r="GGT95" s="373" t="s">
        <v>406</v>
      </c>
      <c r="GGU95" s="373" t="s">
        <v>406</v>
      </c>
      <c r="GGV95" s="373" t="s">
        <v>406</v>
      </c>
      <c r="GGW95" s="373" t="s">
        <v>406</v>
      </c>
      <c r="GGX95" s="373" t="s">
        <v>406</v>
      </c>
      <c r="GGY95" s="373" t="s">
        <v>406</v>
      </c>
      <c r="GGZ95" s="373" t="s">
        <v>406</v>
      </c>
      <c r="GHA95" s="373" t="s">
        <v>406</v>
      </c>
      <c r="GHB95" s="373" t="s">
        <v>406</v>
      </c>
      <c r="GHC95" s="373" t="s">
        <v>406</v>
      </c>
      <c r="GHD95" s="373" t="s">
        <v>406</v>
      </c>
      <c r="GHE95" s="373" t="s">
        <v>406</v>
      </c>
      <c r="GHF95" s="373" t="s">
        <v>406</v>
      </c>
      <c r="GHG95" s="373" t="s">
        <v>406</v>
      </c>
      <c r="GHH95" s="373" t="s">
        <v>406</v>
      </c>
      <c r="GHI95" s="373" t="s">
        <v>406</v>
      </c>
      <c r="GHJ95" s="373" t="s">
        <v>406</v>
      </c>
      <c r="GHK95" s="373" t="s">
        <v>406</v>
      </c>
      <c r="GHL95" s="373" t="s">
        <v>406</v>
      </c>
      <c r="GHM95" s="373" t="s">
        <v>406</v>
      </c>
      <c r="GHN95" s="373" t="s">
        <v>406</v>
      </c>
      <c r="GHO95" s="373" t="s">
        <v>406</v>
      </c>
      <c r="GHP95" s="373" t="s">
        <v>406</v>
      </c>
      <c r="GHQ95" s="373" t="s">
        <v>406</v>
      </c>
      <c r="GHR95" s="373" t="s">
        <v>406</v>
      </c>
      <c r="GHS95" s="373" t="s">
        <v>406</v>
      </c>
      <c r="GHT95" s="373" t="s">
        <v>406</v>
      </c>
      <c r="GHU95" s="373" t="s">
        <v>406</v>
      </c>
      <c r="GHV95" s="373" t="s">
        <v>406</v>
      </c>
      <c r="GHW95" s="373" t="s">
        <v>406</v>
      </c>
      <c r="GHX95" s="373" t="s">
        <v>406</v>
      </c>
      <c r="GHY95" s="373" t="s">
        <v>406</v>
      </c>
      <c r="GHZ95" s="373" t="s">
        <v>406</v>
      </c>
      <c r="GIA95" s="373" t="s">
        <v>406</v>
      </c>
      <c r="GIB95" s="373" t="s">
        <v>406</v>
      </c>
      <c r="GIC95" s="373" t="s">
        <v>406</v>
      </c>
      <c r="GID95" s="373" t="s">
        <v>406</v>
      </c>
      <c r="GIE95" s="373" t="s">
        <v>406</v>
      </c>
      <c r="GIF95" s="373" t="s">
        <v>406</v>
      </c>
      <c r="GIG95" s="373" t="s">
        <v>406</v>
      </c>
      <c r="GIH95" s="373" t="s">
        <v>406</v>
      </c>
      <c r="GII95" s="373" t="s">
        <v>406</v>
      </c>
      <c r="GIJ95" s="373" t="s">
        <v>406</v>
      </c>
      <c r="GIK95" s="373" t="s">
        <v>406</v>
      </c>
      <c r="GIL95" s="373" t="s">
        <v>406</v>
      </c>
      <c r="GIM95" s="373" t="s">
        <v>406</v>
      </c>
      <c r="GIN95" s="373" t="s">
        <v>406</v>
      </c>
      <c r="GIO95" s="373" t="s">
        <v>406</v>
      </c>
      <c r="GIP95" s="373" t="s">
        <v>406</v>
      </c>
      <c r="GIQ95" s="373" t="s">
        <v>406</v>
      </c>
      <c r="GIR95" s="373" t="s">
        <v>406</v>
      </c>
      <c r="GIS95" s="373" t="s">
        <v>406</v>
      </c>
      <c r="GIT95" s="373" t="s">
        <v>406</v>
      </c>
      <c r="GIU95" s="373" t="s">
        <v>406</v>
      </c>
      <c r="GIV95" s="373" t="s">
        <v>406</v>
      </c>
      <c r="GIW95" s="373" t="s">
        <v>406</v>
      </c>
      <c r="GIX95" s="373" t="s">
        <v>406</v>
      </c>
      <c r="GIY95" s="373" t="s">
        <v>406</v>
      </c>
      <c r="GIZ95" s="373" t="s">
        <v>406</v>
      </c>
      <c r="GJA95" s="373" t="s">
        <v>406</v>
      </c>
      <c r="GJB95" s="373" t="s">
        <v>406</v>
      </c>
      <c r="GJC95" s="373" t="s">
        <v>406</v>
      </c>
      <c r="GJD95" s="373" t="s">
        <v>406</v>
      </c>
      <c r="GJE95" s="373" t="s">
        <v>406</v>
      </c>
      <c r="GJF95" s="373" t="s">
        <v>406</v>
      </c>
      <c r="GJG95" s="373" t="s">
        <v>406</v>
      </c>
      <c r="GJH95" s="373" t="s">
        <v>406</v>
      </c>
      <c r="GJI95" s="373" t="s">
        <v>406</v>
      </c>
      <c r="GJJ95" s="373" t="s">
        <v>406</v>
      </c>
      <c r="GJK95" s="373" t="s">
        <v>406</v>
      </c>
      <c r="GJL95" s="373" t="s">
        <v>406</v>
      </c>
      <c r="GJM95" s="373" t="s">
        <v>406</v>
      </c>
      <c r="GJN95" s="373" t="s">
        <v>406</v>
      </c>
      <c r="GJO95" s="373" t="s">
        <v>406</v>
      </c>
      <c r="GJP95" s="373" t="s">
        <v>406</v>
      </c>
      <c r="GJQ95" s="373" t="s">
        <v>406</v>
      </c>
      <c r="GJR95" s="373" t="s">
        <v>406</v>
      </c>
      <c r="GJS95" s="373" t="s">
        <v>406</v>
      </c>
      <c r="GJT95" s="373" t="s">
        <v>406</v>
      </c>
      <c r="GJU95" s="373" t="s">
        <v>406</v>
      </c>
      <c r="GJV95" s="373" t="s">
        <v>406</v>
      </c>
      <c r="GJW95" s="373" t="s">
        <v>406</v>
      </c>
      <c r="GJX95" s="373" t="s">
        <v>406</v>
      </c>
      <c r="GJY95" s="373" t="s">
        <v>406</v>
      </c>
      <c r="GJZ95" s="373" t="s">
        <v>406</v>
      </c>
      <c r="GKA95" s="373" t="s">
        <v>406</v>
      </c>
      <c r="GKB95" s="373" t="s">
        <v>406</v>
      </c>
      <c r="GKC95" s="373" t="s">
        <v>406</v>
      </c>
      <c r="GKD95" s="373" t="s">
        <v>406</v>
      </c>
      <c r="GKE95" s="373" t="s">
        <v>406</v>
      </c>
      <c r="GKF95" s="373" t="s">
        <v>406</v>
      </c>
      <c r="GKG95" s="373" t="s">
        <v>406</v>
      </c>
      <c r="GKH95" s="373" t="s">
        <v>406</v>
      </c>
      <c r="GKI95" s="373" t="s">
        <v>406</v>
      </c>
      <c r="GKJ95" s="373" t="s">
        <v>406</v>
      </c>
      <c r="GKK95" s="373" t="s">
        <v>406</v>
      </c>
      <c r="GKL95" s="373" t="s">
        <v>406</v>
      </c>
      <c r="GKM95" s="373" t="s">
        <v>406</v>
      </c>
      <c r="GKN95" s="373" t="s">
        <v>406</v>
      </c>
      <c r="GKO95" s="373" t="s">
        <v>406</v>
      </c>
      <c r="GKP95" s="373" t="s">
        <v>406</v>
      </c>
      <c r="GKQ95" s="373" t="s">
        <v>406</v>
      </c>
      <c r="GKR95" s="373" t="s">
        <v>406</v>
      </c>
      <c r="GKS95" s="373" t="s">
        <v>406</v>
      </c>
      <c r="GKT95" s="373" t="s">
        <v>406</v>
      </c>
      <c r="GKU95" s="373" t="s">
        <v>406</v>
      </c>
      <c r="GKV95" s="373" t="s">
        <v>406</v>
      </c>
      <c r="GKW95" s="373" t="s">
        <v>406</v>
      </c>
      <c r="GKX95" s="373" t="s">
        <v>406</v>
      </c>
      <c r="GKY95" s="373" t="s">
        <v>406</v>
      </c>
      <c r="GKZ95" s="373" t="s">
        <v>406</v>
      </c>
      <c r="GLA95" s="373" t="s">
        <v>406</v>
      </c>
      <c r="GLB95" s="373" t="s">
        <v>406</v>
      </c>
      <c r="GLC95" s="373" t="s">
        <v>406</v>
      </c>
      <c r="GLD95" s="373" t="s">
        <v>406</v>
      </c>
      <c r="GLE95" s="373" t="s">
        <v>406</v>
      </c>
      <c r="GLF95" s="373" t="s">
        <v>406</v>
      </c>
      <c r="GLG95" s="373" t="s">
        <v>406</v>
      </c>
      <c r="GLH95" s="373" t="s">
        <v>406</v>
      </c>
      <c r="GLI95" s="373" t="s">
        <v>406</v>
      </c>
      <c r="GLJ95" s="373" t="s">
        <v>406</v>
      </c>
      <c r="GLK95" s="373" t="s">
        <v>406</v>
      </c>
      <c r="GLL95" s="373" t="s">
        <v>406</v>
      </c>
      <c r="GLM95" s="373" t="s">
        <v>406</v>
      </c>
      <c r="GLN95" s="373" t="s">
        <v>406</v>
      </c>
      <c r="GLO95" s="373" t="s">
        <v>406</v>
      </c>
      <c r="GLP95" s="373" t="s">
        <v>406</v>
      </c>
      <c r="GLQ95" s="373" t="s">
        <v>406</v>
      </c>
      <c r="GLR95" s="373" t="s">
        <v>406</v>
      </c>
      <c r="GLS95" s="373" t="s">
        <v>406</v>
      </c>
      <c r="GLT95" s="373" t="s">
        <v>406</v>
      </c>
      <c r="GLU95" s="373" t="s">
        <v>406</v>
      </c>
      <c r="GLV95" s="373" t="s">
        <v>406</v>
      </c>
      <c r="GLW95" s="373" t="s">
        <v>406</v>
      </c>
      <c r="GLX95" s="373" t="s">
        <v>406</v>
      </c>
      <c r="GLY95" s="373" t="s">
        <v>406</v>
      </c>
      <c r="GLZ95" s="373" t="s">
        <v>406</v>
      </c>
      <c r="GMA95" s="373" t="s">
        <v>406</v>
      </c>
      <c r="GMB95" s="373" t="s">
        <v>406</v>
      </c>
      <c r="GMC95" s="373" t="s">
        <v>406</v>
      </c>
      <c r="GMD95" s="373" t="s">
        <v>406</v>
      </c>
      <c r="GME95" s="373" t="s">
        <v>406</v>
      </c>
      <c r="GMF95" s="373" t="s">
        <v>406</v>
      </c>
      <c r="GMG95" s="373" t="s">
        <v>406</v>
      </c>
      <c r="GMH95" s="373" t="s">
        <v>406</v>
      </c>
      <c r="GMI95" s="373" t="s">
        <v>406</v>
      </c>
      <c r="GMJ95" s="373" t="s">
        <v>406</v>
      </c>
      <c r="GMK95" s="373" t="s">
        <v>406</v>
      </c>
      <c r="GML95" s="373" t="s">
        <v>406</v>
      </c>
      <c r="GMM95" s="373" t="s">
        <v>406</v>
      </c>
      <c r="GMN95" s="373" t="s">
        <v>406</v>
      </c>
      <c r="GMO95" s="373" t="s">
        <v>406</v>
      </c>
      <c r="GMP95" s="373" t="s">
        <v>406</v>
      </c>
      <c r="GMQ95" s="373" t="s">
        <v>406</v>
      </c>
      <c r="GMR95" s="373" t="s">
        <v>406</v>
      </c>
      <c r="GMS95" s="373" t="s">
        <v>406</v>
      </c>
      <c r="GMT95" s="373" t="s">
        <v>406</v>
      </c>
      <c r="GMU95" s="373" t="s">
        <v>406</v>
      </c>
      <c r="GMV95" s="373" t="s">
        <v>406</v>
      </c>
      <c r="GMW95" s="373" t="s">
        <v>406</v>
      </c>
      <c r="GMX95" s="373" t="s">
        <v>406</v>
      </c>
      <c r="GMY95" s="373" t="s">
        <v>406</v>
      </c>
      <c r="GMZ95" s="373" t="s">
        <v>406</v>
      </c>
      <c r="GNA95" s="373" t="s">
        <v>406</v>
      </c>
      <c r="GNB95" s="373" t="s">
        <v>406</v>
      </c>
      <c r="GNC95" s="373" t="s">
        <v>406</v>
      </c>
      <c r="GND95" s="373" t="s">
        <v>406</v>
      </c>
      <c r="GNE95" s="373" t="s">
        <v>406</v>
      </c>
      <c r="GNF95" s="373" t="s">
        <v>406</v>
      </c>
      <c r="GNG95" s="373" t="s">
        <v>406</v>
      </c>
      <c r="GNH95" s="373" t="s">
        <v>406</v>
      </c>
      <c r="GNI95" s="373" t="s">
        <v>406</v>
      </c>
      <c r="GNJ95" s="373" t="s">
        <v>406</v>
      </c>
      <c r="GNK95" s="373" t="s">
        <v>406</v>
      </c>
      <c r="GNL95" s="373" t="s">
        <v>406</v>
      </c>
      <c r="GNM95" s="373" t="s">
        <v>406</v>
      </c>
      <c r="GNN95" s="373" t="s">
        <v>406</v>
      </c>
      <c r="GNO95" s="373" t="s">
        <v>406</v>
      </c>
      <c r="GNP95" s="373" t="s">
        <v>406</v>
      </c>
      <c r="GNQ95" s="373" t="s">
        <v>406</v>
      </c>
      <c r="GNR95" s="373" t="s">
        <v>406</v>
      </c>
      <c r="GNS95" s="373" t="s">
        <v>406</v>
      </c>
      <c r="GNT95" s="373" t="s">
        <v>406</v>
      </c>
      <c r="GNU95" s="373" t="s">
        <v>406</v>
      </c>
      <c r="GNV95" s="373" t="s">
        <v>406</v>
      </c>
      <c r="GNW95" s="373" t="s">
        <v>406</v>
      </c>
      <c r="GNX95" s="373" t="s">
        <v>406</v>
      </c>
      <c r="GNY95" s="373" t="s">
        <v>406</v>
      </c>
      <c r="GNZ95" s="373" t="s">
        <v>406</v>
      </c>
      <c r="GOA95" s="373" t="s">
        <v>406</v>
      </c>
      <c r="GOB95" s="373" t="s">
        <v>406</v>
      </c>
      <c r="GOC95" s="373" t="s">
        <v>406</v>
      </c>
      <c r="GOD95" s="373" t="s">
        <v>406</v>
      </c>
      <c r="GOE95" s="373" t="s">
        <v>406</v>
      </c>
      <c r="GOF95" s="373" t="s">
        <v>406</v>
      </c>
      <c r="GOG95" s="373" t="s">
        <v>406</v>
      </c>
      <c r="GOH95" s="373" t="s">
        <v>406</v>
      </c>
      <c r="GOI95" s="373" t="s">
        <v>406</v>
      </c>
      <c r="GOJ95" s="373" t="s">
        <v>406</v>
      </c>
      <c r="GOK95" s="373" t="s">
        <v>406</v>
      </c>
      <c r="GOL95" s="373" t="s">
        <v>406</v>
      </c>
      <c r="GOM95" s="373" t="s">
        <v>406</v>
      </c>
      <c r="GON95" s="373" t="s">
        <v>406</v>
      </c>
      <c r="GOO95" s="373" t="s">
        <v>406</v>
      </c>
      <c r="GOP95" s="373" t="s">
        <v>406</v>
      </c>
      <c r="GOQ95" s="373" t="s">
        <v>406</v>
      </c>
      <c r="GOR95" s="373" t="s">
        <v>406</v>
      </c>
      <c r="GOS95" s="373" t="s">
        <v>406</v>
      </c>
      <c r="GOT95" s="373" t="s">
        <v>406</v>
      </c>
      <c r="GOU95" s="373" t="s">
        <v>406</v>
      </c>
      <c r="GOV95" s="373" t="s">
        <v>406</v>
      </c>
      <c r="GOW95" s="373" t="s">
        <v>406</v>
      </c>
      <c r="GOX95" s="373" t="s">
        <v>406</v>
      </c>
      <c r="GOY95" s="373" t="s">
        <v>406</v>
      </c>
      <c r="GOZ95" s="373" t="s">
        <v>406</v>
      </c>
      <c r="GPA95" s="373" t="s">
        <v>406</v>
      </c>
      <c r="GPB95" s="373" t="s">
        <v>406</v>
      </c>
      <c r="GPC95" s="373" t="s">
        <v>406</v>
      </c>
      <c r="GPD95" s="373" t="s">
        <v>406</v>
      </c>
      <c r="GPE95" s="373" t="s">
        <v>406</v>
      </c>
      <c r="GPF95" s="373" t="s">
        <v>406</v>
      </c>
      <c r="GPG95" s="373" t="s">
        <v>406</v>
      </c>
      <c r="GPH95" s="373" t="s">
        <v>406</v>
      </c>
      <c r="GPI95" s="373" t="s">
        <v>406</v>
      </c>
      <c r="GPJ95" s="373" t="s">
        <v>406</v>
      </c>
      <c r="GPK95" s="373" t="s">
        <v>406</v>
      </c>
      <c r="GPL95" s="373" t="s">
        <v>406</v>
      </c>
      <c r="GPM95" s="373" t="s">
        <v>406</v>
      </c>
      <c r="GPN95" s="373" t="s">
        <v>406</v>
      </c>
      <c r="GPO95" s="373" t="s">
        <v>406</v>
      </c>
      <c r="GPP95" s="373" t="s">
        <v>406</v>
      </c>
      <c r="GPQ95" s="373" t="s">
        <v>406</v>
      </c>
      <c r="GPR95" s="373" t="s">
        <v>406</v>
      </c>
      <c r="GPS95" s="373" t="s">
        <v>406</v>
      </c>
      <c r="GPT95" s="373" t="s">
        <v>406</v>
      </c>
      <c r="GPU95" s="373" t="s">
        <v>406</v>
      </c>
      <c r="GPV95" s="373" t="s">
        <v>406</v>
      </c>
      <c r="GPW95" s="373" t="s">
        <v>406</v>
      </c>
      <c r="GPX95" s="373" t="s">
        <v>406</v>
      </c>
      <c r="GPY95" s="373" t="s">
        <v>406</v>
      </c>
      <c r="GPZ95" s="373" t="s">
        <v>406</v>
      </c>
      <c r="GQA95" s="373" t="s">
        <v>406</v>
      </c>
      <c r="GQB95" s="373" t="s">
        <v>406</v>
      </c>
      <c r="GQC95" s="373" t="s">
        <v>406</v>
      </c>
      <c r="GQD95" s="373" t="s">
        <v>406</v>
      </c>
      <c r="GQE95" s="373" t="s">
        <v>406</v>
      </c>
      <c r="GQF95" s="373" t="s">
        <v>406</v>
      </c>
      <c r="GQG95" s="373" t="s">
        <v>406</v>
      </c>
      <c r="GQH95" s="373" t="s">
        <v>406</v>
      </c>
      <c r="GQI95" s="373" t="s">
        <v>406</v>
      </c>
      <c r="GQJ95" s="373" t="s">
        <v>406</v>
      </c>
      <c r="GQK95" s="373" t="s">
        <v>406</v>
      </c>
      <c r="GQL95" s="373" t="s">
        <v>406</v>
      </c>
      <c r="GQM95" s="373" t="s">
        <v>406</v>
      </c>
      <c r="GQN95" s="373" t="s">
        <v>406</v>
      </c>
      <c r="GQO95" s="373" t="s">
        <v>406</v>
      </c>
      <c r="GQP95" s="373" t="s">
        <v>406</v>
      </c>
      <c r="GQQ95" s="373" t="s">
        <v>406</v>
      </c>
      <c r="GQR95" s="373" t="s">
        <v>406</v>
      </c>
      <c r="GQS95" s="373" t="s">
        <v>406</v>
      </c>
      <c r="GQT95" s="373" t="s">
        <v>406</v>
      </c>
      <c r="GQU95" s="373" t="s">
        <v>406</v>
      </c>
      <c r="GQV95" s="373" t="s">
        <v>406</v>
      </c>
      <c r="GQW95" s="373" t="s">
        <v>406</v>
      </c>
      <c r="GQX95" s="373" t="s">
        <v>406</v>
      </c>
      <c r="GQY95" s="373" t="s">
        <v>406</v>
      </c>
      <c r="GQZ95" s="373" t="s">
        <v>406</v>
      </c>
      <c r="GRA95" s="373" t="s">
        <v>406</v>
      </c>
      <c r="GRB95" s="373" t="s">
        <v>406</v>
      </c>
      <c r="GRC95" s="373" t="s">
        <v>406</v>
      </c>
      <c r="GRD95" s="373" t="s">
        <v>406</v>
      </c>
      <c r="GRE95" s="373" t="s">
        <v>406</v>
      </c>
      <c r="GRF95" s="373" t="s">
        <v>406</v>
      </c>
      <c r="GRG95" s="373" t="s">
        <v>406</v>
      </c>
      <c r="GRH95" s="373" t="s">
        <v>406</v>
      </c>
      <c r="GRI95" s="373" t="s">
        <v>406</v>
      </c>
      <c r="GRJ95" s="373" t="s">
        <v>406</v>
      </c>
      <c r="GRK95" s="373" t="s">
        <v>406</v>
      </c>
      <c r="GRL95" s="373" t="s">
        <v>406</v>
      </c>
      <c r="GRM95" s="373" t="s">
        <v>406</v>
      </c>
      <c r="GRN95" s="373" t="s">
        <v>406</v>
      </c>
      <c r="GRO95" s="373" t="s">
        <v>406</v>
      </c>
      <c r="GRP95" s="373" t="s">
        <v>406</v>
      </c>
      <c r="GRQ95" s="373" t="s">
        <v>406</v>
      </c>
      <c r="GRR95" s="373" t="s">
        <v>406</v>
      </c>
      <c r="GRS95" s="373" t="s">
        <v>406</v>
      </c>
      <c r="GRT95" s="373" t="s">
        <v>406</v>
      </c>
      <c r="GRU95" s="373" t="s">
        <v>406</v>
      </c>
      <c r="GRV95" s="373" t="s">
        <v>406</v>
      </c>
      <c r="GRW95" s="373" t="s">
        <v>406</v>
      </c>
      <c r="GRX95" s="373" t="s">
        <v>406</v>
      </c>
      <c r="GRY95" s="373" t="s">
        <v>406</v>
      </c>
      <c r="GRZ95" s="373" t="s">
        <v>406</v>
      </c>
      <c r="GSA95" s="373" t="s">
        <v>406</v>
      </c>
      <c r="GSB95" s="373" t="s">
        <v>406</v>
      </c>
      <c r="GSC95" s="373" t="s">
        <v>406</v>
      </c>
      <c r="GSD95" s="373" t="s">
        <v>406</v>
      </c>
      <c r="GSE95" s="373" t="s">
        <v>406</v>
      </c>
      <c r="GSF95" s="373" t="s">
        <v>406</v>
      </c>
      <c r="GSG95" s="373" t="s">
        <v>406</v>
      </c>
      <c r="GSH95" s="373" t="s">
        <v>406</v>
      </c>
      <c r="GSI95" s="373" t="s">
        <v>406</v>
      </c>
      <c r="GSJ95" s="373" t="s">
        <v>406</v>
      </c>
      <c r="GSK95" s="373" t="s">
        <v>406</v>
      </c>
      <c r="GSL95" s="373" t="s">
        <v>406</v>
      </c>
      <c r="GSM95" s="373" t="s">
        <v>406</v>
      </c>
      <c r="GSN95" s="373" t="s">
        <v>406</v>
      </c>
      <c r="GSO95" s="373" t="s">
        <v>406</v>
      </c>
      <c r="GSP95" s="373" t="s">
        <v>406</v>
      </c>
      <c r="GSQ95" s="373" t="s">
        <v>406</v>
      </c>
      <c r="GSR95" s="373" t="s">
        <v>406</v>
      </c>
      <c r="GSS95" s="373" t="s">
        <v>406</v>
      </c>
      <c r="GST95" s="373" t="s">
        <v>406</v>
      </c>
      <c r="GSU95" s="373" t="s">
        <v>406</v>
      </c>
      <c r="GSV95" s="373" t="s">
        <v>406</v>
      </c>
      <c r="GSW95" s="373" t="s">
        <v>406</v>
      </c>
      <c r="GSX95" s="373" t="s">
        <v>406</v>
      </c>
      <c r="GSY95" s="373" t="s">
        <v>406</v>
      </c>
      <c r="GSZ95" s="373" t="s">
        <v>406</v>
      </c>
      <c r="GTA95" s="373" t="s">
        <v>406</v>
      </c>
      <c r="GTB95" s="373" t="s">
        <v>406</v>
      </c>
      <c r="GTC95" s="373" t="s">
        <v>406</v>
      </c>
      <c r="GTD95" s="373" t="s">
        <v>406</v>
      </c>
      <c r="GTE95" s="373" t="s">
        <v>406</v>
      </c>
      <c r="GTF95" s="373" t="s">
        <v>406</v>
      </c>
      <c r="GTG95" s="373" t="s">
        <v>406</v>
      </c>
      <c r="GTH95" s="373" t="s">
        <v>406</v>
      </c>
      <c r="GTI95" s="373" t="s">
        <v>406</v>
      </c>
      <c r="GTJ95" s="373" t="s">
        <v>406</v>
      </c>
      <c r="GTK95" s="373" t="s">
        <v>406</v>
      </c>
      <c r="GTL95" s="373" t="s">
        <v>406</v>
      </c>
      <c r="GTM95" s="373" t="s">
        <v>406</v>
      </c>
      <c r="GTN95" s="373" t="s">
        <v>406</v>
      </c>
      <c r="GTO95" s="373" t="s">
        <v>406</v>
      </c>
      <c r="GTP95" s="373" t="s">
        <v>406</v>
      </c>
      <c r="GTQ95" s="373" t="s">
        <v>406</v>
      </c>
      <c r="GTR95" s="373" t="s">
        <v>406</v>
      </c>
      <c r="GTS95" s="373" t="s">
        <v>406</v>
      </c>
      <c r="GTT95" s="373" t="s">
        <v>406</v>
      </c>
      <c r="GTU95" s="373" t="s">
        <v>406</v>
      </c>
      <c r="GTV95" s="373" t="s">
        <v>406</v>
      </c>
      <c r="GTW95" s="373" t="s">
        <v>406</v>
      </c>
      <c r="GTX95" s="373" t="s">
        <v>406</v>
      </c>
      <c r="GTY95" s="373" t="s">
        <v>406</v>
      </c>
      <c r="GTZ95" s="373" t="s">
        <v>406</v>
      </c>
      <c r="GUA95" s="373" t="s">
        <v>406</v>
      </c>
      <c r="GUB95" s="373" t="s">
        <v>406</v>
      </c>
      <c r="GUC95" s="373" t="s">
        <v>406</v>
      </c>
      <c r="GUD95" s="373" t="s">
        <v>406</v>
      </c>
      <c r="GUE95" s="373" t="s">
        <v>406</v>
      </c>
      <c r="GUF95" s="373" t="s">
        <v>406</v>
      </c>
      <c r="GUG95" s="373" t="s">
        <v>406</v>
      </c>
      <c r="GUH95" s="373" t="s">
        <v>406</v>
      </c>
      <c r="GUI95" s="373" t="s">
        <v>406</v>
      </c>
      <c r="GUJ95" s="373" t="s">
        <v>406</v>
      </c>
      <c r="GUK95" s="373" t="s">
        <v>406</v>
      </c>
      <c r="GUL95" s="373" t="s">
        <v>406</v>
      </c>
      <c r="GUM95" s="373" t="s">
        <v>406</v>
      </c>
      <c r="GUN95" s="373" t="s">
        <v>406</v>
      </c>
      <c r="GUO95" s="373" t="s">
        <v>406</v>
      </c>
      <c r="GUP95" s="373" t="s">
        <v>406</v>
      </c>
      <c r="GUQ95" s="373" t="s">
        <v>406</v>
      </c>
      <c r="GUR95" s="373" t="s">
        <v>406</v>
      </c>
      <c r="GUS95" s="373" t="s">
        <v>406</v>
      </c>
      <c r="GUT95" s="373" t="s">
        <v>406</v>
      </c>
      <c r="GUU95" s="373" t="s">
        <v>406</v>
      </c>
      <c r="GUV95" s="373" t="s">
        <v>406</v>
      </c>
      <c r="GUW95" s="373" t="s">
        <v>406</v>
      </c>
      <c r="GUX95" s="373" t="s">
        <v>406</v>
      </c>
      <c r="GUY95" s="373" t="s">
        <v>406</v>
      </c>
      <c r="GUZ95" s="373" t="s">
        <v>406</v>
      </c>
      <c r="GVA95" s="373" t="s">
        <v>406</v>
      </c>
      <c r="GVB95" s="373" t="s">
        <v>406</v>
      </c>
      <c r="GVC95" s="373" t="s">
        <v>406</v>
      </c>
      <c r="GVD95" s="373" t="s">
        <v>406</v>
      </c>
      <c r="GVE95" s="373" t="s">
        <v>406</v>
      </c>
      <c r="GVF95" s="373" t="s">
        <v>406</v>
      </c>
      <c r="GVG95" s="373" t="s">
        <v>406</v>
      </c>
      <c r="GVH95" s="373" t="s">
        <v>406</v>
      </c>
      <c r="GVI95" s="373" t="s">
        <v>406</v>
      </c>
      <c r="GVJ95" s="373" t="s">
        <v>406</v>
      </c>
      <c r="GVK95" s="373" t="s">
        <v>406</v>
      </c>
      <c r="GVL95" s="373" t="s">
        <v>406</v>
      </c>
      <c r="GVM95" s="373" t="s">
        <v>406</v>
      </c>
      <c r="GVN95" s="373" t="s">
        <v>406</v>
      </c>
      <c r="GVO95" s="373" t="s">
        <v>406</v>
      </c>
      <c r="GVP95" s="373" t="s">
        <v>406</v>
      </c>
      <c r="GVQ95" s="373" t="s">
        <v>406</v>
      </c>
      <c r="GVR95" s="373" t="s">
        <v>406</v>
      </c>
      <c r="GVS95" s="373" t="s">
        <v>406</v>
      </c>
      <c r="GVT95" s="373" t="s">
        <v>406</v>
      </c>
      <c r="GVU95" s="373" t="s">
        <v>406</v>
      </c>
      <c r="GVV95" s="373" t="s">
        <v>406</v>
      </c>
      <c r="GVW95" s="373" t="s">
        <v>406</v>
      </c>
      <c r="GVX95" s="373" t="s">
        <v>406</v>
      </c>
      <c r="GVY95" s="373" t="s">
        <v>406</v>
      </c>
      <c r="GVZ95" s="373" t="s">
        <v>406</v>
      </c>
      <c r="GWA95" s="373" t="s">
        <v>406</v>
      </c>
      <c r="GWB95" s="373" t="s">
        <v>406</v>
      </c>
      <c r="GWC95" s="373" t="s">
        <v>406</v>
      </c>
      <c r="GWD95" s="373" t="s">
        <v>406</v>
      </c>
      <c r="GWE95" s="373" t="s">
        <v>406</v>
      </c>
      <c r="GWF95" s="373" t="s">
        <v>406</v>
      </c>
      <c r="GWG95" s="373" t="s">
        <v>406</v>
      </c>
      <c r="GWH95" s="373" t="s">
        <v>406</v>
      </c>
      <c r="GWI95" s="373" t="s">
        <v>406</v>
      </c>
      <c r="GWJ95" s="373" t="s">
        <v>406</v>
      </c>
      <c r="GWK95" s="373" t="s">
        <v>406</v>
      </c>
      <c r="GWL95" s="373" t="s">
        <v>406</v>
      </c>
      <c r="GWM95" s="373" t="s">
        <v>406</v>
      </c>
      <c r="GWN95" s="373" t="s">
        <v>406</v>
      </c>
      <c r="GWO95" s="373" t="s">
        <v>406</v>
      </c>
      <c r="GWP95" s="373" t="s">
        <v>406</v>
      </c>
      <c r="GWQ95" s="373" t="s">
        <v>406</v>
      </c>
      <c r="GWR95" s="373" t="s">
        <v>406</v>
      </c>
      <c r="GWS95" s="373" t="s">
        <v>406</v>
      </c>
      <c r="GWT95" s="373" t="s">
        <v>406</v>
      </c>
      <c r="GWU95" s="373" t="s">
        <v>406</v>
      </c>
      <c r="GWV95" s="373" t="s">
        <v>406</v>
      </c>
      <c r="GWW95" s="373" t="s">
        <v>406</v>
      </c>
      <c r="GWX95" s="373" t="s">
        <v>406</v>
      </c>
      <c r="GWY95" s="373" t="s">
        <v>406</v>
      </c>
      <c r="GWZ95" s="373" t="s">
        <v>406</v>
      </c>
      <c r="GXA95" s="373" t="s">
        <v>406</v>
      </c>
      <c r="GXB95" s="373" t="s">
        <v>406</v>
      </c>
      <c r="GXC95" s="373" t="s">
        <v>406</v>
      </c>
      <c r="GXD95" s="373" t="s">
        <v>406</v>
      </c>
      <c r="GXE95" s="373" t="s">
        <v>406</v>
      </c>
      <c r="GXF95" s="373" t="s">
        <v>406</v>
      </c>
      <c r="GXG95" s="373" t="s">
        <v>406</v>
      </c>
      <c r="GXH95" s="373" t="s">
        <v>406</v>
      </c>
      <c r="GXI95" s="373" t="s">
        <v>406</v>
      </c>
      <c r="GXJ95" s="373" t="s">
        <v>406</v>
      </c>
      <c r="GXK95" s="373" t="s">
        <v>406</v>
      </c>
      <c r="GXL95" s="373" t="s">
        <v>406</v>
      </c>
      <c r="GXM95" s="373" t="s">
        <v>406</v>
      </c>
      <c r="GXN95" s="373" t="s">
        <v>406</v>
      </c>
      <c r="GXO95" s="373" t="s">
        <v>406</v>
      </c>
      <c r="GXP95" s="373" t="s">
        <v>406</v>
      </c>
      <c r="GXQ95" s="373" t="s">
        <v>406</v>
      </c>
      <c r="GXR95" s="373" t="s">
        <v>406</v>
      </c>
      <c r="GXS95" s="373" t="s">
        <v>406</v>
      </c>
      <c r="GXT95" s="373" t="s">
        <v>406</v>
      </c>
      <c r="GXU95" s="373" t="s">
        <v>406</v>
      </c>
      <c r="GXV95" s="373" t="s">
        <v>406</v>
      </c>
      <c r="GXW95" s="373" t="s">
        <v>406</v>
      </c>
      <c r="GXX95" s="373" t="s">
        <v>406</v>
      </c>
      <c r="GXY95" s="373" t="s">
        <v>406</v>
      </c>
      <c r="GXZ95" s="373" t="s">
        <v>406</v>
      </c>
      <c r="GYA95" s="373" t="s">
        <v>406</v>
      </c>
      <c r="GYB95" s="373" t="s">
        <v>406</v>
      </c>
      <c r="GYC95" s="373" t="s">
        <v>406</v>
      </c>
      <c r="GYD95" s="373" t="s">
        <v>406</v>
      </c>
      <c r="GYE95" s="373" t="s">
        <v>406</v>
      </c>
      <c r="GYF95" s="373" t="s">
        <v>406</v>
      </c>
      <c r="GYG95" s="373" t="s">
        <v>406</v>
      </c>
      <c r="GYH95" s="373" t="s">
        <v>406</v>
      </c>
      <c r="GYI95" s="373" t="s">
        <v>406</v>
      </c>
      <c r="GYJ95" s="373" t="s">
        <v>406</v>
      </c>
      <c r="GYK95" s="373" t="s">
        <v>406</v>
      </c>
      <c r="GYL95" s="373" t="s">
        <v>406</v>
      </c>
      <c r="GYM95" s="373" t="s">
        <v>406</v>
      </c>
      <c r="GYN95" s="373" t="s">
        <v>406</v>
      </c>
      <c r="GYO95" s="373" t="s">
        <v>406</v>
      </c>
      <c r="GYP95" s="373" t="s">
        <v>406</v>
      </c>
      <c r="GYQ95" s="373" t="s">
        <v>406</v>
      </c>
      <c r="GYR95" s="373" t="s">
        <v>406</v>
      </c>
      <c r="GYS95" s="373" t="s">
        <v>406</v>
      </c>
      <c r="GYT95" s="373" t="s">
        <v>406</v>
      </c>
      <c r="GYU95" s="373" t="s">
        <v>406</v>
      </c>
      <c r="GYV95" s="373" t="s">
        <v>406</v>
      </c>
      <c r="GYW95" s="373" t="s">
        <v>406</v>
      </c>
      <c r="GYX95" s="373" t="s">
        <v>406</v>
      </c>
      <c r="GYY95" s="373" t="s">
        <v>406</v>
      </c>
      <c r="GYZ95" s="373" t="s">
        <v>406</v>
      </c>
      <c r="GZA95" s="373" t="s">
        <v>406</v>
      </c>
      <c r="GZB95" s="373" t="s">
        <v>406</v>
      </c>
      <c r="GZC95" s="373" t="s">
        <v>406</v>
      </c>
      <c r="GZD95" s="373" t="s">
        <v>406</v>
      </c>
      <c r="GZE95" s="373" t="s">
        <v>406</v>
      </c>
      <c r="GZF95" s="373" t="s">
        <v>406</v>
      </c>
      <c r="GZG95" s="373" t="s">
        <v>406</v>
      </c>
      <c r="GZH95" s="373" t="s">
        <v>406</v>
      </c>
      <c r="GZI95" s="373" t="s">
        <v>406</v>
      </c>
      <c r="GZJ95" s="373" t="s">
        <v>406</v>
      </c>
      <c r="GZK95" s="373" t="s">
        <v>406</v>
      </c>
      <c r="GZL95" s="373" t="s">
        <v>406</v>
      </c>
      <c r="GZM95" s="373" t="s">
        <v>406</v>
      </c>
      <c r="GZN95" s="373" t="s">
        <v>406</v>
      </c>
      <c r="GZO95" s="373" t="s">
        <v>406</v>
      </c>
      <c r="GZP95" s="373" t="s">
        <v>406</v>
      </c>
      <c r="GZQ95" s="373" t="s">
        <v>406</v>
      </c>
      <c r="GZR95" s="373" t="s">
        <v>406</v>
      </c>
      <c r="GZS95" s="373" t="s">
        <v>406</v>
      </c>
      <c r="GZT95" s="373" t="s">
        <v>406</v>
      </c>
      <c r="GZU95" s="373" t="s">
        <v>406</v>
      </c>
      <c r="GZV95" s="373" t="s">
        <v>406</v>
      </c>
      <c r="GZW95" s="373" t="s">
        <v>406</v>
      </c>
      <c r="GZX95" s="373" t="s">
        <v>406</v>
      </c>
      <c r="GZY95" s="373" t="s">
        <v>406</v>
      </c>
      <c r="GZZ95" s="373" t="s">
        <v>406</v>
      </c>
      <c r="HAA95" s="373" t="s">
        <v>406</v>
      </c>
      <c r="HAB95" s="373" t="s">
        <v>406</v>
      </c>
      <c r="HAC95" s="373" t="s">
        <v>406</v>
      </c>
      <c r="HAD95" s="373" t="s">
        <v>406</v>
      </c>
      <c r="HAE95" s="373" t="s">
        <v>406</v>
      </c>
      <c r="HAF95" s="373" t="s">
        <v>406</v>
      </c>
      <c r="HAG95" s="373" t="s">
        <v>406</v>
      </c>
      <c r="HAH95" s="373" t="s">
        <v>406</v>
      </c>
      <c r="HAI95" s="373" t="s">
        <v>406</v>
      </c>
      <c r="HAJ95" s="373" t="s">
        <v>406</v>
      </c>
      <c r="HAK95" s="373" t="s">
        <v>406</v>
      </c>
      <c r="HAL95" s="373" t="s">
        <v>406</v>
      </c>
      <c r="HAM95" s="373" t="s">
        <v>406</v>
      </c>
      <c r="HAN95" s="373" t="s">
        <v>406</v>
      </c>
      <c r="HAO95" s="373" t="s">
        <v>406</v>
      </c>
      <c r="HAP95" s="373" t="s">
        <v>406</v>
      </c>
      <c r="HAQ95" s="373" t="s">
        <v>406</v>
      </c>
      <c r="HAR95" s="373" t="s">
        <v>406</v>
      </c>
      <c r="HAS95" s="373" t="s">
        <v>406</v>
      </c>
      <c r="HAT95" s="373" t="s">
        <v>406</v>
      </c>
      <c r="HAU95" s="373" t="s">
        <v>406</v>
      </c>
      <c r="HAV95" s="373" t="s">
        <v>406</v>
      </c>
      <c r="HAW95" s="373" t="s">
        <v>406</v>
      </c>
      <c r="HAX95" s="373" t="s">
        <v>406</v>
      </c>
      <c r="HAY95" s="373" t="s">
        <v>406</v>
      </c>
      <c r="HAZ95" s="373" t="s">
        <v>406</v>
      </c>
      <c r="HBA95" s="373" t="s">
        <v>406</v>
      </c>
      <c r="HBB95" s="373" t="s">
        <v>406</v>
      </c>
      <c r="HBC95" s="373" t="s">
        <v>406</v>
      </c>
      <c r="HBD95" s="373" t="s">
        <v>406</v>
      </c>
      <c r="HBE95" s="373" t="s">
        <v>406</v>
      </c>
      <c r="HBF95" s="373" t="s">
        <v>406</v>
      </c>
      <c r="HBG95" s="373" t="s">
        <v>406</v>
      </c>
      <c r="HBH95" s="373" t="s">
        <v>406</v>
      </c>
      <c r="HBI95" s="373" t="s">
        <v>406</v>
      </c>
      <c r="HBJ95" s="373" t="s">
        <v>406</v>
      </c>
      <c r="HBK95" s="373" t="s">
        <v>406</v>
      </c>
      <c r="HBL95" s="373" t="s">
        <v>406</v>
      </c>
      <c r="HBM95" s="373" t="s">
        <v>406</v>
      </c>
      <c r="HBN95" s="373" t="s">
        <v>406</v>
      </c>
      <c r="HBO95" s="373" t="s">
        <v>406</v>
      </c>
      <c r="HBP95" s="373" t="s">
        <v>406</v>
      </c>
      <c r="HBQ95" s="373" t="s">
        <v>406</v>
      </c>
      <c r="HBR95" s="373" t="s">
        <v>406</v>
      </c>
      <c r="HBS95" s="373" t="s">
        <v>406</v>
      </c>
      <c r="HBT95" s="373" t="s">
        <v>406</v>
      </c>
      <c r="HBU95" s="373" t="s">
        <v>406</v>
      </c>
      <c r="HBV95" s="373" t="s">
        <v>406</v>
      </c>
      <c r="HBW95" s="373" t="s">
        <v>406</v>
      </c>
      <c r="HBX95" s="373" t="s">
        <v>406</v>
      </c>
      <c r="HBY95" s="373" t="s">
        <v>406</v>
      </c>
      <c r="HBZ95" s="373" t="s">
        <v>406</v>
      </c>
      <c r="HCA95" s="373" t="s">
        <v>406</v>
      </c>
      <c r="HCB95" s="373" t="s">
        <v>406</v>
      </c>
      <c r="HCC95" s="373" t="s">
        <v>406</v>
      </c>
      <c r="HCD95" s="373" t="s">
        <v>406</v>
      </c>
      <c r="HCE95" s="373" t="s">
        <v>406</v>
      </c>
      <c r="HCF95" s="373" t="s">
        <v>406</v>
      </c>
      <c r="HCG95" s="373" t="s">
        <v>406</v>
      </c>
      <c r="HCH95" s="373" t="s">
        <v>406</v>
      </c>
      <c r="HCI95" s="373" t="s">
        <v>406</v>
      </c>
      <c r="HCJ95" s="373" t="s">
        <v>406</v>
      </c>
      <c r="HCK95" s="373" t="s">
        <v>406</v>
      </c>
      <c r="HCL95" s="373" t="s">
        <v>406</v>
      </c>
      <c r="HCM95" s="373" t="s">
        <v>406</v>
      </c>
      <c r="HCN95" s="373" t="s">
        <v>406</v>
      </c>
      <c r="HCO95" s="373" t="s">
        <v>406</v>
      </c>
      <c r="HCP95" s="373" t="s">
        <v>406</v>
      </c>
      <c r="HCQ95" s="373" t="s">
        <v>406</v>
      </c>
      <c r="HCR95" s="373" t="s">
        <v>406</v>
      </c>
      <c r="HCS95" s="373" t="s">
        <v>406</v>
      </c>
      <c r="HCT95" s="373" t="s">
        <v>406</v>
      </c>
      <c r="HCU95" s="373" t="s">
        <v>406</v>
      </c>
      <c r="HCV95" s="373" t="s">
        <v>406</v>
      </c>
      <c r="HCW95" s="373" t="s">
        <v>406</v>
      </c>
      <c r="HCX95" s="373" t="s">
        <v>406</v>
      </c>
      <c r="HCY95" s="373" t="s">
        <v>406</v>
      </c>
      <c r="HCZ95" s="373" t="s">
        <v>406</v>
      </c>
      <c r="HDA95" s="373" t="s">
        <v>406</v>
      </c>
      <c r="HDB95" s="373" t="s">
        <v>406</v>
      </c>
      <c r="HDC95" s="373" t="s">
        <v>406</v>
      </c>
      <c r="HDD95" s="373" t="s">
        <v>406</v>
      </c>
      <c r="HDE95" s="373" t="s">
        <v>406</v>
      </c>
      <c r="HDF95" s="373" t="s">
        <v>406</v>
      </c>
      <c r="HDG95" s="373" t="s">
        <v>406</v>
      </c>
      <c r="HDH95" s="373" t="s">
        <v>406</v>
      </c>
      <c r="HDI95" s="373" t="s">
        <v>406</v>
      </c>
      <c r="HDJ95" s="373" t="s">
        <v>406</v>
      </c>
      <c r="HDK95" s="373" t="s">
        <v>406</v>
      </c>
      <c r="HDL95" s="373" t="s">
        <v>406</v>
      </c>
      <c r="HDM95" s="373" t="s">
        <v>406</v>
      </c>
      <c r="HDN95" s="373" t="s">
        <v>406</v>
      </c>
      <c r="HDO95" s="373" t="s">
        <v>406</v>
      </c>
      <c r="HDP95" s="373" t="s">
        <v>406</v>
      </c>
      <c r="HDQ95" s="373" t="s">
        <v>406</v>
      </c>
      <c r="HDR95" s="373" t="s">
        <v>406</v>
      </c>
      <c r="HDS95" s="373" t="s">
        <v>406</v>
      </c>
      <c r="HDT95" s="373" t="s">
        <v>406</v>
      </c>
      <c r="HDU95" s="373" t="s">
        <v>406</v>
      </c>
      <c r="HDV95" s="373" t="s">
        <v>406</v>
      </c>
      <c r="HDW95" s="373" t="s">
        <v>406</v>
      </c>
      <c r="HDX95" s="373" t="s">
        <v>406</v>
      </c>
      <c r="HDY95" s="373" t="s">
        <v>406</v>
      </c>
      <c r="HDZ95" s="373" t="s">
        <v>406</v>
      </c>
      <c r="HEA95" s="373" t="s">
        <v>406</v>
      </c>
      <c r="HEB95" s="373" t="s">
        <v>406</v>
      </c>
      <c r="HEC95" s="373" t="s">
        <v>406</v>
      </c>
      <c r="HED95" s="373" t="s">
        <v>406</v>
      </c>
      <c r="HEE95" s="373" t="s">
        <v>406</v>
      </c>
      <c r="HEF95" s="373" t="s">
        <v>406</v>
      </c>
      <c r="HEG95" s="373" t="s">
        <v>406</v>
      </c>
      <c r="HEH95" s="373" t="s">
        <v>406</v>
      </c>
      <c r="HEI95" s="373" t="s">
        <v>406</v>
      </c>
      <c r="HEJ95" s="373" t="s">
        <v>406</v>
      </c>
      <c r="HEK95" s="373" t="s">
        <v>406</v>
      </c>
      <c r="HEL95" s="373" t="s">
        <v>406</v>
      </c>
      <c r="HEM95" s="373" t="s">
        <v>406</v>
      </c>
      <c r="HEN95" s="373" t="s">
        <v>406</v>
      </c>
      <c r="HEO95" s="373" t="s">
        <v>406</v>
      </c>
      <c r="HEP95" s="373" t="s">
        <v>406</v>
      </c>
      <c r="HEQ95" s="373" t="s">
        <v>406</v>
      </c>
      <c r="HER95" s="373" t="s">
        <v>406</v>
      </c>
      <c r="HES95" s="373" t="s">
        <v>406</v>
      </c>
      <c r="HET95" s="373" t="s">
        <v>406</v>
      </c>
      <c r="HEU95" s="373" t="s">
        <v>406</v>
      </c>
      <c r="HEV95" s="373" t="s">
        <v>406</v>
      </c>
      <c r="HEW95" s="373" t="s">
        <v>406</v>
      </c>
      <c r="HEX95" s="373" t="s">
        <v>406</v>
      </c>
      <c r="HEY95" s="373" t="s">
        <v>406</v>
      </c>
      <c r="HEZ95" s="373" t="s">
        <v>406</v>
      </c>
      <c r="HFA95" s="373" t="s">
        <v>406</v>
      </c>
      <c r="HFB95" s="373" t="s">
        <v>406</v>
      </c>
      <c r="HFC95" s="373" t="s">
        <v>406</v>
      </c>
      <c r="HFD95" s="373" t="s">
        <v>406</v>
      </c>
      <c r="HFE95" s="373" t="s">
        <v>406</v>
      </c>
      <c r="HFF95" s="373" t="s">
        <v>406</v>
      </c>
      <c r="HFG95" s="373" t="s">
        <v>406</v>
      </c>
      <c r="HFH95" s="373" t="s">
        <v>406</v>
      </c>
      <c r="HFI95" s="373" t="s">
        <v>406</v>
      </c>
      <c r="HFJ95" s="373" t="s">
        <v>406</v>
      </c>
      <c r="HFK95" s="373" t="s">
        <v>406</v>
      </c>
      <c r="HFL95" s="373" t="s">
        <v>406</v>
      </c>
      <c r="HFM95" s="373" t="s">
        <v>406</v>
      </c>
      <c r="HFN95" s="373" t="s">
        <v>406</v>
      </c>
      <c r="HFO95" s="373" t="s">
        <v>406</v>
      </c>
      <c r="HFP95" s="373" t="s">
        <v>406</v>
      </c>
      <c r="HFQ95" s="373" t="s">
        <v>406</v>
      </c>
      <c r="HFR95" s="373" t="s">
        <v>406</v>
      </c>
      <c r="HFS95" s="373" t="s">
        <v>406</v>
      </c>
      <c r="HFT95" s="373" t="s">
        <v>406</v>
      </c>
      <c r="HFU95" s="373" t="s">
        <v>406</v>
      </c>
      <c r="HFV95" s="373" t="s">
        <v>406</v>
      </c>
      <c r="HFW95" s="373" t="s">
        <v>406</v>
      </c>
      <c r="HFX95" s="373" t="s">
        <v>406</v>
      </c>
      <c r="HFY95" s="373" t="s">
        <v>406</v>
      </c>
      <c r="HFZ95" s="373" t="s">
        <v>406</v>
      </c>
      <c r="HGA95" s="373" t="s">
        <v>406</v>
      </c>
      <c r="HGB95" s="373" t="s">
        <v>406</v>
      </c>
      <c r="HGC95" s="373" t="s">
        <v>406</v>
      </c>
      <c r="HGD95" s="373" t="s">
        <v>406</v>
      </c>
      <c r="HGE95" s="373" t="s">
        <v>406</v>
      </c>
      <c r="HGF95" s="373" t="s">
        <v>406</v>
      </c>
      <c r="HGG95" s="373" t="s">
        <v>406</v>
      </c>
      <c r="HGH95" s="373" t="s">
        <v>406</v>
      </c>
      <c r="HGI95" s="373" t="s">
        <v>406</v>
      </c>
      <c r="HGJ95" s="373" t="s">
        <v>406</v>
      </c>
      <c r="HGK95" s="373" t="s">
        <v>406</v>
      </c>
      <c r="HGL95" s="373" t="s">
        <v>406</v>
      </c>
      <c r="HGM95" s="373" t="s">
        <v>406</v>
      </c>
      <c r="HGN95" s="373" t="s">
        <v>406</v>
      </c>
      <c r="HGO95" s="373" t="s">
        <v>406</v>
      </c>
      <c r="HGP95" s="373" t="s">
        <v>406</v>
      </c>
      <c r="HGQ95" s="373" t="s">
        <v>406</v>
      </c>
      <c r="HGR95" s="373" t="s">
        <v>406</v>
      </c>
      <c r="HGS95" s="373" t="s">
        <v>406</v>
      </c>
      <c r="HGT95" s="373" t="s">
        <v>406</v>
      </c>
      <c r="HGU95" s="373" t="s">
        <v>406</v>
      </c>
      <c r="HGV95" s="373" t="s">
        <v>406</v>
      </c>
      <c r="HGW95" s="373" t="s">
        <v>406</v>
      </c>
      <c r="HGX95" s="373" t="s">
        <v>406</v>
      </c>
      <c r="HGY95" s="373" t="s">
        <v>406</v>
      </c>
      <c r="HGZ95" s="373" t="s">
        <v>406</v>
      </c>
      <c r="HHA95" s="373" t="s">
        <v>406</v>
      </c>
      <c r="HHB95" s="373" t="s">
        <v>406</v>
      </c>
      <c r="HHC95" s="373" t="s">
        <v>406</v>
      </c>
      <c r="HHD95" s="373" t="s">
        <v>406</v>
      </c>
      <c r="HHE95" s="373" t="s">
        <v>406</v>
      </c>
      <c r="HHF95" s="373" t="s">
        <v>406</v>
      </c>
      <c r="HHG95" s="373" t="s">
        <v>406</v>
      </c>
      <c r="HHH95" s="373" t="s">
        <v>406</v>
      </c>
      <c r="HHI95" s="373" t="s">
        <v>406</v>
      </c>
      <c r="HHJ95" s="373" t="s">
        <v>406</v>
      </c>
      <c r="HHK95" s="373" t="s">
        <v>406</v>
      </c>
      <c r="HHL95" s="373" t="s">
        <v>406</v>
      </c>
      <c r="HHM95" s="373" t="s">
        <v>406</v>
      </c>
      <c r="HHN95" s="373" t="s">
        <v>406</v>
      </c>
      <c r="HHO95" s="373" t="s">
        <v>406</v>
      </c>
      <c r="HHP95" s="373" t="s">
        <v>406</v>
      </c>
      <c r="HHQ95" s="373" t="s">
        <v>406</v>
      </c>
      <c r="HHR95" s="373" t="s">
        <v>406</v>
      </c>
      <c r="HHS95" s="373" t="s">
        <v>406</v>
      </c>
      <c r="HHT95" s="373" t="s">
        <v>406</v>
      </c>
      <c r="HHU95" s="373" t="s">
        <v>406</v>
      </c>
      <c r="HHV95" s="373" t="s">
        <v>406</v>
      </c>
      <c r="HHW95" s="373" t="s">
        <v>406</v>
      </c>
      <c r="HHX95" s="373" t="s">
        <v>406</v>
      </c>
      <c r="HHY95" s="373" t="s">
        <v>406</v>
      </c>
      <c r="HHZ95" s="373" t="s">
        <v>406</v>
      </c>
      <c r="HIA95" s="373" t="s">
        <v>406</v>
      </c>
      <c r="HIB95" s="373" t="s">
        <v>406</v>
      </c>
      <c r="HIC95" s="373" t="s">
        <v>406</v>
      </c>
      <c r="HID95" s="373" t="s">
        <v>406</v>
      </c>
      <c r="HIE95" s="373" t="s">
        <v>406</v>
      </c>
      <c r="HIF95" s="373" t="s">
        <v>406</v>
      </c>
      <c r="HIG95" s="373" t="s">
        <v>406</v>
      </c>
      <c r="HIH95" s="373" t="s">
        <v>406</v>
      </c>
      <c r="HII95" s="373" t="s">
        <v>406</v>
      </c>
      <c r="HIJ95" s="373" t="s">
        <v>406</v>
      </c>
      <c r="HIK95" s="373" t="s">
        <v>406</v>
      </c>
      <c r="HIL95" s="373" t="s">
        <v>406</v>
      </c>
      <c r="HIM95" s="373" t="s">
        <v>406</v>
      </c>
      <c r="HIN95" s="373" t="s">
        <v>406</v>
      </c>
      <c r="HIO95" s="373" t="s">
        <v>406</v>
      </c>
      <c r="HIP95" s="373" t="s">
        <v>406</v>
      </c>
      <c r="HIQ95" s="373" t="s">
        <v>406</v>
      </c>
      <c r="HIR95" s="373" t="s">
        <v>406</v>
      </c>
      <c r="HIS95" s="373" t="s">
        <v>406</v>
      </c>
      <c r="HIT95" s="373" t="s">
        <v>406</v>
      </c>
      <c r="HIU95" s="373" t="s">
        <v>406</v>
      </c>
      <c r="HIV95" s="373" t="s">
        <v>406</v>
      </c>
      <c r="HIW95" s="373" t="s">
        <v>406</v>
      </c>
      <c r="HIX95" s="373" t="s">
        <v>406</v>
      </c>
      <c r="HIY95" s="373" t="s">
        <v>406</v>
      </c>
      <c r="HIZ95" s="373" t="s">
        <v>406</v>
      </c>
      <c r="HJA95" s="373" t="s">
        <v>406</v>
      </c>
      <c r="HJB95" s="373" t="s">
        <v>406</v>
      </c>
      <c r="HJC95" s="373" t="s">
        <v>406</v>
      </c>
      <c r="HJD95" s="373" t="s">
        <v>406</v>
      </c>
      <c r="HJE95" s="373" t="s">
        <v>406</v>
      </c>
      <c r="HJF95" s="373" t="s">
        <v>406</v>
      </c>
      <c r="HJG95" s="373" t="s">
        <v>406</v>
      </c>
      <c r="HJH95" s="373" t="s">
        <v>406</v>
      </c>
      <c r="HJI95" s="373" t="s">
        <v>406</v>
      </c>
      <c r="HJJ95" s="373" t="s">
        <v>406</v>
      </c>
      <c r="HJK95" s="373" t="s">
        <v>406</v>
      </c>
      <c r="HJL95" s="373" t="s">
        <v>406</v>
      </c>
      <c r="HJM95" s="373" t="s">
        <v>406</v>
      </c>
      <c r="HJN95" s="373" t="s">
        <v>406</v>
      </c>
      <c r="HJO95" s="373" t="s">
        <v>406</v>
      </c>
      <c r="HJP95" s="373" t="s">
        <v>406</v>
      </c>
      <c r="HJQ95" s="373" t="s">
        <v>406</v>
      </c>
      <c r="HJR95" s="373" t="s">
        <v>406</v>
      </c>
      <c r="HJS95" s="373" t="s">
        <v>406</v>
      </c>
      <c r="HJT95" s="373" t="s">
        <v>406</v>
      </c>
      <c r="HJU95" s="373" t="s">
        <v>406</v>
      </c>
      <c r="HJV95" s="373" t="s">
        <v>406</v>
      </c>
      <c r="HJW95" s="373" t="s">
        <v>406</v>
      </c>
      <c r="HJX95" s="373" t="s">
        <v>406</v>
      </c>
      <c r="HJY95" s="373" t="s">
        <v>406</v>
      </c>
      <c r="HJZ95" s="373" t="s">
        <v>406</v>
      </c>
      <c r="HKA95" s="373" t="s">
        <v>406</v>
      </c>
      <c r="HKB95" s="373" t="s">
        <v>406</v>
      </c>
      <c r="HKC95" s="373" t="s">
        <v>406</v>
      </c>
      <c r="HKD95" s="373" t="s">
        <v>406</v>
      </c>
      <c r="HKE95" s="373" t="s">
        <v>406</v>
      </c>
      <c r="HKF95" s="373" t="s">
        <v>406</v>
      </c>
      <c r="HKG95" s="373" t="s">
        <v>406</v>
      </c>
      <c r="HKH95" s="373" t="s">
        <v>406</v>
      </c>
      <c r="HKI95" s="373" t="s">
        <v>406</v>
      </c>
      <c r="HKJ95" s="373" t="s">
        <v>406</v>
      </c>
      <c r="HKK95" s="373" t="s">
        <v>406</v>
      </c>
      <c r="HKL95" s="373" t="s">
        <v>406</v>
      </c>
      <c r="HKM95" s="373" t="s">
        <v>406</v>
      </c>
      <c r="HKN95" s="373" t="s">
        <v>406</v>
      </c>
      <c r="HKO95" s="373" t="s">
        <v>406</v>
      </c>
      <c r="HKP95" s="373" t="s">
        <v>406</v>
      </c>
      <c r="HKQ95" s="373" t="s">
        <v>406</v>
      </c>
      <c r="HKR95" s="373" t="s">
        <v>406</v>
      </c>
      <c r="HKS95" s="373" t="s">
        <v>406</v>
      </c>
      <c r="HKT95" s="373" t="s">
        <v>406</v>
      </c>
      <c r="HKU95" s="373" t="s">
        <v>406</v>
      </c>
      <c r="HKV95" s="373" t="s">
        <v>406</v>
      </c>
      <c r="HKW95" s="373" t="s">
        <v>406</v>
      </c>
      <c r="HKX95" s="373" t="s">
        <v>406</v>
      </c>
      <c r="HKY95" s="373" t="s">
        <v>406</v>
      </c>
      <c r="HKZ95" s="373" t="s">
        <v>406</v>
      </c>
      <c r="HLA95" s="373" t="s">
        <v>406</v>
      </c>
      <c r="HLB95" s="373" t="s">
        <v>406</v>
      </c>
      <c r="HLC95" s="373" t="s">
        <v>406</v>
      </c>
      <c r="HLD95" s="373" t="s">
        <v>406</v>
      </c>
      <c r="HLE95" s="373" t="s">
        <v>406</v>
      </c>
      <c r="HLF95" s="373" t="s">
        <v>406</v>
      </c>
      <c r="HLG95" s="373" t="s">
        <v>406</v>
      </c>
      <c r="HLH95" s="373" t="s">
        <v>406</v>
      </c>
      <c r="HLI95" s="373" t="s">
        <v>406</v>
      </c>
      <c r="HLJ95" s="373" t="s">
        <v>406</v>
      </c>
      <c r="HLK95" s="373" t="s">
        <v>406</v>
      </c>
      <c r="HLL95" s="373" t="s">
        <v>406</v>
      </c>
      <c r="HLM95" s="373" t="s">
        <v>406</v>
      </c>
      <c r="HLN95" s="373" t="s">
        <v>406</v>
      </c>
      <c r="HLO95" s="373" t="s">
        <v>406</v>
      </c>
      <c r="HLP95" s="373" t="s">
        <v>406</v>
      </c>
      <c r="HLQ95" s="373" t="s">
        <v>406</v>
      </c>
      <c r="HLR95" s="373" t="s">
        <v>406</v>
      </c>
      <c r="HLS95" s="373" t="s">
        <v>406</v>
      </c>
      <c r="HLT95" s="373" t="s">
        <v>406</v>
      </c>
      <c r="HLU95" s="373" t="s">
        <v>406</v>
      </c>
      <c r="HLV95" s="373" t="s">
        <v>406</v>
      </c>
      <c r="HLW95" s="373" t="s">
        <v>406</v>
      </c>
      <c r="HLX95" s="373" t="s">
        <v>406</v>
      </c>
      <c r="HLY95" s="373" t="s">
        <v>406</v>
      </c>
      <c r="HLZ95" s="373" t="s">
        <v>406</v>
      </c>
      <c r="HMA95" s="373" t="s">
        <v>406</v>
      </c>
      <c r="HMB95" s="373" t="s">
        <v>406</v>
      </c>
      <c r="HMC95" s="373" t="s">
        <v>406</v>
      </c>
      <c r="HMD95" s="373" t="s">
        <v>406</v>
      </c>
      <c r="HME95" s="373" t="s">
        <v>406</v>
      </c>
      <c r="HMF95" s="373" t="s">
        <v>406</v>
      </c>
      <c r="HMG95" s="373" t="s">
        <v>406</v>
      </c>
      <c r="HMH95" s="373" t="s">
        <v>406</v>
      </c>
      <c r="HMI95" s="373" t="s">
        <v>406</v>
      </c>
      <c r="HMJ95" s="373" t="s">
        <v>406</v>
      </c>
      <c r="HMK95" s="373" t="s">
        <v>406</v>
      </c>
      <c r="HML95" s="373" t="s">
        <v>406</v>
      </c>
      <c r="HMM95" s="373" t="s">
        <v>406</v>
      </c>
      <c r="HMN95" s="373" t="s">
        <v>406</v>
      </c>
      <c r="HMO95" s="373" t="s">
        <v>406</v>
      </c>
      <c r="HMP95" s="373" t="s">
        <v>406</v>
      </c>
      <c r="HMQ95" s="373" t="s">
        <v>406</v>
      </c>
      <c r="HMR95" s="373" t="s">
        <v>406</v>
      </c>
      <c r="HMS95" s="373" t="s">
        <v>406</v>
      </c>
      <c r="HMT95" s="373" t="s">
        <v>406</v>
      </c>
      <c r="HMU95" s="373" t="s">
        <v>406</v>
      </c>
      <c r="HMV95" s="373" t="s">
        <v>406</v>
      </c>
      <c r="HMW95" s="373" t="s">
        <v>406</v>
      </c>
      <c r="HMX95" s="373" t="s">
        <v>406</v>
      </c>
      <c r="HMY95" s="373" t="s">
        <v>406</v>
      </c>
      <c r="HMZ95" s="373" t="s">
        <v>406</v>
      </c>
      <c r="HNA95" s="373" t="s">
        <v>406</v>
      </c>
      <c r="HNB95" s="373" t="s">
        <v>406</v>
      </c>
      <c r="HNC95" s="373" t="s">
        <v>406</v>
      </c>
      <c r="HND95" s="373" t="s">
        <v>406</v>
      </c>
      <c r="HNE95" s="373" t="s">
        <v>406</v>
      </c>
      <c r="HNF95" s="373" t="s">
        <v>406</v>
      </c>
      <c r="HNG95" s="373" t="s">
        <v>406</v>
      </c>
      <c r="HNH95" s="373" t="s">
        <v>406</v>
      </c>
      <c r="HNI95" s="373" t="s">
        <v>406</v>
      </c>
      <c r="HNJ95" s="373" t="s">
        <v>406</v>
      </c>
      <c r="HNK95" s="373" t="s">
        <v>406</v>
      </c>
      <c r="HNL95" s="373" t="s">
        <v>406</v>
      </c>
      <c r="HNM95" s="373" t="s">
        <v>406</v>
      </c>
      <c r="HNN95" s="373" t="s">
        <v>406</v>
      </c>
      <c r="HNO95" s="373" t="s">
        <v>406</v>
      </c>
      <c r="HNP95" s="373" t="s">
        <v>406</v>
      </c>
      <c r="HNQ95" s="373" t="s">
        <v>406</v>
      </c>
      <c r="HNR95" s="373" t="s">
        <v>406</v>
      </c>
      <c r="HNS95" s="373" t="s">
        <v>406</v>
      </c>
      <c r="HNT95" s="373" t="s">
        <v>406</v>
      </c>
      <c r="HNU95" s="373" t="s">
        <v>406</v>
      </c>
      <c r="HNV95" s="373" t="s">
        <v>406</v>
      </c>
      <c r="HNW95" s="373" t="s">
        <v>406</v>
      </c>
      <c r="HNX95" s="373" t="s">
        <v>406</v>
      </c>
      <c r="HNY95" s="373" t="s">
        <v>406</v>
      </c>
      <c r="HNZ95" s="373" t="s">
        <v>406</v>
      </c>
      <c r="HOA95" s="373" t="s">
        <v>406</v>
      </c>
      <c r="HOB95" s="373" t="s">
        <v>406</v>
      </c>
      <c r="HOC95" s="373" t="s">
        <v>406</v>
      </c>
      <c r="HOD95" s="373" t="s">
        <v>406</v>
      </c>
      <c r="HOE95" s="373" t="s">
        <v>406</v>
      </c>
      <c r="HOF95" s="373" t="s">
        <v>406</v>
      </c>
      <c r="HOG95" s="373" t="s">
        <v>406</v>
      </c>
      <c r="HOH95" s="373" t="s">
        <v>406</v>
      </c>
      <c r="HOI95" s="373" t="s">
        <v>406</v>
      </c>
      <c r="HOJ95" s="373" t="s">
        <v>406</v>
      </c>
      <c r="HOK95" s="373" t="s">
        <v>406</v>
      </c>
      <c r="HOL95" s="373" t="s">
        <v>406</v>
      </c>
      <c r="HOM95" s="373" t="s">
        <v>406</v>
      </c>
      <c r="HON95" s="373" t="s">
        <v>406</v>
      </c>
      <c r="HOO95" s="373" t="s">
        <v>406</v>
      </c>
      <c r="HOP95" s="373" t="s">
        <v>406</v>
      </c>
      <c r="HOQ95" s="373" t="s">
        <v>406</v>
      </c>
      <c r="HOR95" s="373" t="s">
        <v>406</v>
      </c>
      <c r="HOS95" s="373" t="s">
        <v>406</v>
      </c>
      <c r="HOT95" s="373" t="s">
        <v>406</v>
      </c>
      <c r="HOU95" s="373" t="s">
        <v>406</v>
      </c>
      <c r="HOV95" s="373" t="s">
        <v>406</v>
      </c>
      <c r="HOW95" s="373" t="s">
        <v>406</v>
      </c>
      <c r="HOX95" s="373" t="s">
        <v>406</v>
      </c>
      <c r="HOY95" s="373" t="s">
        <v>406</v>
      </c>
      <c r="HOZ95" s="373" t="s">
        <v>406</v>
      </c>
      <c r="HPA95" s="373" t="s">
        <v>406</v>
      </c>
      <c r="HPB95" s="373" t="s">
        <v>406</v>
      </c>
      <c r="HPC95" s="373" t="s">
        <v>406</v>
      </c>
      <c r="HPD95" s="373" t="s">
        <v>406</v>
      </c>
      <c r="HPE95" s="373" t="s">
        <v>406</v>
      </c>
      <c r="HPF95" s="373" t="s">
        <v>406</v>
      </c>
      <c r="HPG95" s="373" t="s">
        <v>406</v>
      </c>
      <c r="HPH95" s="373" t="s">
        <v>406</v>
      </c>
      <c r="HPI95" s="373" t="s">
        <v>406</v>
      </c>
      <c r="HPJ95" s="373" t="s">
        <v>406</v>
      </c>
      <c r="HPK95" s="373" t="s">
        <v>406</v>
      </c>
      <c r="HPL95" s="373" t="s">
        <v>406</v>
      </c>
      <c r="HPM95" s="373" t="s">
        <v>406</v>
      </c>
      <c r="HPN95" s="373" t="s">
        <v>406</v>
      </c>
      <c r="HPO95" s="373" t="s">
        <v>406</v>
      </c>
      <c r="HPP95" s="373" t="s">
        <v>406</v>
      </c>
      <c r="HPQ95" s="373" t="s">
        <v>406</v>
      </c>
      <c r="HPR95" s="373" t="s">
        <v>406</v>
      </c>
      <c r="HPS95" s="373" t="s">
        <v>406</v>
      </c>
      <c r="HPT95" s="373" t="s">
        <v>406</v>
      </c>
      <c r="HPU95" s="373" t="s">
        <v>406</v>
      </c>
      <c r="HPV95" s="373" t="s">
        <v>406</v>
      </c>
      <c r="HPW95" s="373" t="s">
        <v>406</v>
      </c>
      <c r="HPX95" s="373" t="s">
        <v>406</v>
      </c>
      <c r="HPY95" s="373" t="s">
        <v>406</v>
      </c>
      <c r="HPZ95" s="373" t="s">
        <v>406</v>
      </c>
      <c r="HQA95" s="373" t="s">
        <v>406</v>
      </c>
      <c r="HQB95" s="373" t="s">
        <v>406</v>
      </c>
      <c r="HQC95" s="373" t="s">
        <v>406</v>
      </c>
      <c r="HQD95" s="373" t="s">
        <v>406</v>
      </c>
      <c r="HQE95" s="373" t="s">
        <v>406</v>
      </c>
      <c r="HQF95" s="373" t="s">
        <v>406</v>
      </c>
      <c r="HQG95" s="373" t="s">
        <v>406</v>
      </c>
      <c r="HQH95" s="373" t="s">
        <v>406</v>
      </c>
      <c r="HQI95" s="373" t="s">
        <v>406</v>
      </c>
      <c r="HQJ95" s="373" t="s">
        <v>406</v>
      </c>
      <c r="HQK95" s="373" t="s">
        <v>406</v>
      </c>
      <c r="HQL95" s="373" t="s">
        <v>406</v>
      </c>
      <c r="HQM95" s="373" t="s">
        <v>406</v>
      </c>
      <c r="HQN95" s="373" t="s">
        <v>406</v>
      </c>
      <c r="HQO95" s="373" t="s">
        <v>406</v>
      </c>
      <c r="HQP95" s="373" t="s">
        <v>406</v>
      </c>
      <c r="HQQ95" s="373" t="s">
        <v>406</v>
      </c>
      <c r="HQR95" s="373" t="s">
        <v>406</v>
      </c>
      <c r="HQS95" s="373" t="s">
        <v>406</v>
      </c>
      <c r="HQT95" s="373" t="s">
        <v>406</v>
      </c>
      <c r="HQU95" s="373" t="s">
        <v>406</v>
      </c>
      <c r="HQV95" s="373" t="s">
        <v>406</v>
      </c>
      <c r="HQW95" s="373" t="s">
        <v>406</v>
      </c>
      <c r="HQX95" s="373" t="s">
        <v>406</v>
      </c>
      <c r="HQY95" s="373" t="s">
        <v>406</v>
      </c>
      <c r="HQZ95" s="373" t="s">
        <v>406</v>
      </c>
      <c r="HRA95" s="373" t="s">
        <v>406</v>
      </c>
      <c r="HRB95" s="373" t="s">
        <v>406</v>
      </c>
      <c r="HRC95" s="373" t="s">
        <v>406</v>
      </c>
      <c r="HRD95" s="373" t="s">
        <v>406</v>
      </c>
      <c r="HRE95" s="373" t="s">
        <v>406</v>
      </c>
      <c r="HRF95" s="373" t="s">
        <v>406</v>
      </c>
      <c r="HRG95" s="373" t="s">
        <v>406</v>
      </c>
      <c r="HRH95" s="373" t="s">
        <v>406</v>
      </c>
      <c r="HRI95" s="373" t="s">
        <v>406</v>
      </c>
      <c r="HRJ95" s="373" t="s">
        <v>406</v>
      </c>
      <c r="HRK95" s="373" t="s">
        <v>406</v>
      </c>
      <c r="HRL95" s="373" t="s">
        <v>406</v>
      </c>
      <c r="HRM95" s="373" t="s">
        <v>406</v>
      </c>
      <c r="HRN95" s="373" t="s">
        <v>406</v>
      </c>
      <c r="HRO95" s="373" t="s">
        <v>406</v>
      </c>
      <c r="HRP95" s="373" t="s">
        <v>406</v>
      </c>
      <c r="HRQ95" s="373" t="s">
        <v>406</v>
      </c>
      <c r="HRR95" s="373" t="s">
        <v>406</v>
      </c>
      <c r="HRS95" s="373" t="s">
        <v>406</v>
      </c>
      <c r="HRT95" s="373" t="s">
        <v>406</v>
      </c>
      <c r="HRU95" s="373" t="s">
        <v>406</v>
      </c>
      <c r="HRV95" s="373" t="s">
        <v>406</v>
      </c>
      <c r="HRW95" s="373" t="s">
        <v>406</v>
      </c>
      <c r="HRX95" s="373" t="s">
        <v>406</v>
      </c>
      <c r="HRY95" s="373" t="s">
        <v>406</v>
      </c>
      <c r="HRZ95" s="373" t="s">
        <v>406</v>
      </c>
      <c r="HSA95" s="373" t="s">
        <v>406</v>
      </c>
      <c r="HSB95" s="373" t="s">
        <v>406</v>
      </c>
      <c r="HSC95" s="373" t="s">
        <v>406</v>
      </c>
      <c r="HSD95" s="373" t="s">
        <v>406</v>
      </c>
      <c r="HSE95" s="373" t="s">
        <v>406</v>
      </c>
      <c r="HSF95" s="373" t="s">
        <v>406</v>
      </c>
      <c r="HSG95" s="373" t="s">
        <v>406</v>
      </c>
      <c r="HSH95" s="373" t="s">
        <v>406</v>
      </c>
      <c r="HSI95" s="373" t="s">
        <v>406</v>
      </c>
      <c r="HSJ95" s="373" t="s">
        <v>406</v>
      </c>
      <c r="HSK95" s="373" t="s">
        <v>406</v>
      </c>
      <c r="HSL95" s="373" t="s">
        <v>406</v>
      </c>
      <c r="HSM95" s="373" t="s">
        <v>406</v>
      </c>
      <c r="HSN95" s="373" t="s">
        <v>406</v>
      </c>
      <c r="HSO95" s="373" t="s">
        <v>406</v>
      </c>
      <c r="HSP95" s="373" t="s">
        <v>406</v>
      </c>
      <c r="HSQ95" s="373" t="s">
        <v>406</v>
      </c>
      <c r="HSR95" s="373" t="s">
        <v>406</v>
      </c>
      <c r="HSS95" s="373" t="s">
        <v>406</v>
      </c>
      <c r="HST95" s="373" t="s">
        <v>406</v>
      </c>
      <c r="HSU95" s="373" t="s">
        <v>406</v>
      </c>
      <c r="HSV95" s="373" t="s">
        <v>406</v>
      </c>
      <c r="HSW95" s="373" t="s">
        <v>406</v>
      </c>
      <c r="HSX95" s="373" t="s">
        <v>406</v>
      </c>
      <c r="HSY95" s="373" t="s">
        <v>406</v>
      </c>
      <c r="HSZ95" s="373" t="s">
        <v>406</v>
      </c>
      <c r="HTA95" s="373" t="s">
        <v>406</v>
      </c>
      <c r="HTB95" s="373" t="s">
        <v>406</v>
      </c>
      <c r="HTC95" s="373" t="s">
        <v>406</v>
      </c>
      <c r="HTD95" s="373" t="s">
        <v>406</v>
      </c>
      <c r="HTE95" s="373" t="s">
        <v>406</v>
      </c>
      <c r="HTF95" s="373" t="s">
        <v>406</v>
      </c>
      <c r="HTG95" s="373" t="s">
        <v>406</v>
      </c>
      <c r="HTH95" s="373" t="s">
        <v>406</v>
      </c>
      <c r="HTI95" s="373" t="s">
        <v>406</v>
      </c>
      <c r="HTJ95" s="373" t="s">
        <v>406</v>
      </c>
      <c r="HTK95" s="373" t="s">
        <v>406</v>
      </c>
      <c r="HTL95" s="373" t="s">
        <v>406</v>
      </c>
      <c r="HTM95" s="373" t="s">
        <v>406</v>
      </c>
      <c r="HTN95" s="373" t="s">
        <v>406</v>
      </c>
      <c r="HTO95" s="373" t="s">
        <v>406</v>
      </c>
      <c r="HTP95" s="373" t="s">
        <v>406</v>
      </c>
      <c r="HTQ95" s="373" t="s">
        <v>406</v>
      </c>
      <c r="HTR95" s="373" t="s">
        <v>406</v>
      </c>
      <c r="HTS95" s="373" t="s">
        <v>406</v>
      </c>
      <c r="HTT95" s="373" t="s">
        <v>406</v>
      </c>
      <c r="HTU95" s="373" t="s">
        <v>406</v>
      </c>
      <c r="HTV95" s="373" t="s">
        <v>406</v>
      </c>
      <c r="HTW95" s="373" t="s">
        <v>406</v>
      </c>
      <c r="HTX95" s="373" t="s">
        <v>406</v>
      </c>
      <c r="HTY95" s="373" t="s">
        <v>406</v>
      </c>
      <c r="HTZ95" s="373" t="s">
        <v>406</v>
      </c>
      <c r="HUA95" s="373" t="s">
        <v>406</v>
      </c>
      <c r="HUB95" s="373" t="s">
        <v>406</v>
      </c>
      <c r="HUC95" s="373" t="s">
        <v>406</v>
      </c>
      <c r="HUD95" s="373" t="s">
        <v>406</v>
      </c>
      <c r="HUE95" s="373" t="s">
        <v>406</v>
      </c>
      <c r="HUF95" s="373" t="s">
        <v>406</v>
      </c>
      <c r="HUG95" s="373" t="s">
        <v>406</v>
      </c>
      <c r="HUH95" s="373" t="s">
        <v>406</v>
      </c>
      <c r="HUI95" s="373" t="s">
        <v>406</v>
      </c>
      <c r="HUJ95" s="373" t="s">
        <v>406</v>
      </c>
      <c r="HUK95" s="373" t="s">
        <v>406</v>
      </c>
      <c r="HUL95" s="373" t="s">
        <v>406</v>
      </c>
      <c r="HUM95" s="373" t="s">
        <v>406</v>
      </c>
      <c r="HUN95" s="373" t="s">
        <v>406</v>
      </c>
      <c r="HUO95" s="373" t="s">
        <v>406</v>
      </c>
      <c r="HUP95" s="373" t="s">
        <v>406</v>
      </c>
      <c r="HUQ95" s="373" t="s">
        <v>406</v>
      </c>
      <c r="HUR95" s="373" t="s">
        <v>406</v>
      </c>
      <c r="HUS95" s="373" t="s">
        <v>406</v>
      </c>
      <c r="HUT95" s="373" t="s">
        <v>406</v>
      </c>
      <c r="HUU95" s="373" t="s">
        <v>406</v>
      </c>
      <c r="HUV95" s="373" t="s">
        <v>406</v>
      </c>
      <c r="HUW95" s="373" t="s">
        <v>406</v>
      </c>
      <c r="HUX95" s="373" t="s">
        <v>406</v>
      </c>
      <c r="HUY95" s="373" t="s">
        <v>406</v>
      </c>
      <c r="HUZ95" s="373" t="s">
        <v>406</v>
      </c>
      <c r="HVA95" s="373" t="s">
        <v>406</v>
      </c>
      <c r="HVB95" s="373" t="s">
        <v>406</v>
      </c>
      <c r="HVC95" s="373" t="s">
        <v>406</v>
      </c>
      <c r="HVD95" s="373" t="s">
        <v>406</v>
      </c>
      <c r="HVE95" s="373" t="s">
        <v>406</v>
      </c>
      <c r="HVF95" s="373" t="s">
        <v>406</v>
      </c>
      <c r="HVG95" s="373" t="s">
        <v>406</v>
      </c>
      <c r="HVH95" s="373" t="s">
        <v>406</v>
      </c>
      <c r="HVI95" s="373" t="s">
        <v>406</v>
      </c>
      <c r="HVJ95" s="373" t="s">
        <v>406</v>
      </c>
      <c r="HVK95" s="373" t="s">
        <v>406</v>
      </c>
      <c r="HVL95" s="373" t="s">
        <v>406</v>
      </c>
      <c r="HVM95" s="373" t="s">
        <v>406</v>
      </c>
      <c r="HVN95" s="373" t="s">
        <v>406</v>
      </c>
      <c r="HVO95" s="373" t="s">
        <v>406</v>
      </c>
      <c r="HVP95" s="373" t="s">
        <v>406</v>
      </c>
      <c r="HVQ95" s="373" t="s">
        <v>406</v>
      </c>
      <c r="HVR95" s="373" t="s">
        <v>406</v>
      </c>
      <c r="HVS95" s="373" t="s">
        <v>406</v>
      </c>
      <c r="HVT95" s="373" t="s">
        <v>406</v>
      </c>
      <c r="HVU95" s="373" t="s">
        <v>406</v>
      </c>
      <c r="HVV95" s="373" t="s">
        <v>406</v>
      </c>
      <c r="HVW95" s="373" t="s">
        <v>406</v>
      </c>
      <c r="HVX95" s="373" t="s">
        <v>406</v>
      </c>
      <c r="HVY95" s="373" t="s">
        <v>406</v>
      </c>
      <c r="HVZ95" s="373" t="s">
        <v>406</v>
      </c>
      <c r="HWA95" s="373" t="s">
        <v>406</v>
      </c>
      <c r="HWB95" s="373" t="s">
        <v>406</v>
      </c>
      <c r="HWC95" s="373" t="s">
        <v>406</v>
      </c>
      <c r="HWD95" s="373" t="s">
        <v>406</v>
      </c>
      <c r="HWE95" s="373" t="s">
        <v>406</v>
      </c>
      <c r="HWF95" s="373" t="s">
        <v>406</v>
      </c>
      <c r="HWG95" s="373" t="s">
        <v>406</v>
      </c>
      <c r="HWH95" s="373" t="s">
        <v>406</v>
      </c>
      <c r="HWI95" s="373" t="s">
        <v>406</v>
      </c>
      <c r="HWJ95" s="373" t="s">
        <v>406</v>
      </c>
      <c r="HWK95" s="373" t="s">
        <v>406</v>
      </c>
      <c r="HWL95" s="373" t="s">
        <v>406</v>
      </c>
      <c r="HWM95" s="373" t="s">
        <v>406</v>
      </c>
      <c r="HWN95" s="373" t="s">
        <v>406</v>
      </c>
      <c r="HWO95" s="373" t="s">
        <v>406</v>
      </c>
      <c r="HWP95" s="373" t="s">
        <v>406</v>
      </c>
      <c r="HWQ95" s="373" t="s">
        <v>406</v>
      </c>
      <c r="HWR95" s="373" t="s">
        <v>406</v>
      </c>
      <c r="HWS95" s="373" t="s">
        <v>406</v>
      </c>
      <c r="HWT95" s="373" t="s">
        <v>406</v>
      </c>
      <c r="HWU95" s="373" t="s">
        <v>406</v>
      </c>
      <c r="HWV95" s="373" t="s">
        <v>406</v>
      </c>
      <c r="HWW95" s="373" t="s">
        <v>406</v>
      </c>
      <c r="HWX95" s="373" t="s">
        <v>406</v>
      </c>
      <c r="HWY95" s="373" t="s">
        <v>406</v>
      </c>
      <c r="HWZ95" s="373" t="s">
        <v>406</v>
      </c>
      <c r="HXA95" s="373" t="s">
        <v>406</v>
      </c>
      <c r="HXB95" s="373" t="s">
        <v>406</v>
      </c>
      <c r="HXC95" s="373" t="s">
        <v>406</v>
      </c>
      <c r="HXD95" s="373" t="s">
        <v>406</v>
      </c>
      <c r="HXE95" s="373" t="s">
        <v>406</v>
      </c>
      <c r="HXF95" s="373" t="s">
        <v>406</v>
      </c>
      <c r="HXG95" s="373" t="s">
        <v>406</v>
      </c>
      <c r="HXH95" s="373" t="s">
        <v>406</v>
      </c>
      <c r="HXI95" s="373" t="s">
        <v>406</v>
      </c>
      <c r="HXJ95" s="373" t="s">
        <v>406</v>
      </c>
      <c r="HXK95" s="373" t="s">
        <v>406</v>
      </c>
      <c r="HXL95" s="373" t="s">
        <v>406</v>
      </c>
      <c r="HXM95" s="373" t="s">
        <v>406</v>
      </c>
      <c r="HXN95" s="373" t="s">
        <v>406</v>
      </c>
      <c r="HXO95" s="373" t="s">
        <v>406</v>
      </c>
      <c r="HXP95" s="373" t="s">
        <v>406</v>
      </c>
      <c r="HXQ95" s="373" t="s">
        <v>406</v>
      </c>
      <c r="HXR95" s="373" t="s">
        <v>406</v>
      </c>
      <c r="HXS95" s="373" t="s">
        <v>406</v>
      </c>
      <c r="HXT95" s="373" t="s">
        <v>406</v>
      </c>
      <c r="HXU95" s="373" t="s">
        <v>406</v>
      </c>
      <c r="HXV95" s="373" t="s">
        <v>406</v>
      </c>
      <c r="HXW95" s="373" t="s">
        <v>406</v>
      </c>
      <c r="HXX95" s="373" t="s">
        <v>406</v>
      </c>
      <c r="HXY95" s="373" t="s">
        <v>406</v>
      </c>
      <c r="HXZ95" s="373" t="s">
        <v>406</v>
      </c>
      <c r="HYA95" s="373" t="s">
        <v>406</v>
      </c>
      <c r="HYB95" s="373" t="s">
        <v>406</v>
      </c>
      <c r="HYC95" s="373" t="s">
        <v>406</v>
      </c>
      <c r="HYD95" s="373" t="s">
        <v>406</v>
      </c>
      <c r="HYE95" s="373" t="s">
        <v>406</v>
      </c>
      <c r="HYF95" s="373" t="s">
        <v>406</v>
      </c>
      <c r="HYG95" s="373" t="s">
        <v>406</v>
      </c>
      <c r="HYH95" s="373" t="s">
        <v>406</v>
      </c>
      <c r="HYI95" s="373" t="s">
        <v>406</v>
      </c>
      <c r="HYJ95" s="373" t="s">
        <v>406</v>
      </c>
      <c r="HYK95" s="373" t="s">
        <v>406</v>
      </c>
      <c r="HYL95" s="373" t="s">
        <v>406</v>
      </c>
      <c r="HYM95" s="373" t="s">
        <v>406</v>
      </c>
      <c r="HYN95" s="373" t="s">
        <v>406</v>
      </c>
      <c r="HYO95" s="373" t="s">
        <v>406</v>
      </c>
      <c r="HYP95" s="373" t="s">
        <v>406</v>
      </c>
      <c r="HYQ95" s="373" t="s">
        <v>406</v>
      </c>
      <c r="HYR95" s="373" t="s">
        <v>406</v>
      </c>
      <c r="HYS95" s="373" t="s">
        <v>406</v>
      </c>
      <c r="HYT95" s="373" t="s">
        <v>406</v>
      </c>
      <c r="HYU95" s="373" t="s">
        <v>406</v>
      </c>
      <c r="HYV95" s="373" t="s">
        <v>406</v>
      </c>
      <c r="HYW95" s="373" t="s">
        <v>406</v>
      </c>
      <c r="HYX95" s="373" t="s">
        <v>406</v>
      </c>
      <c r="HYY95" s="373" t="s">
        <v>406</v>
      </c>
      <c r="HYZ95" s="373" t="s">
        <v>406</v>
      </c>
      <c r="HZA95" s="373" t="s">
        <v>406</v>
      </c>
      <c r="HZB95" s="373" t="s">
        <v>406</v>
      </c>
      <c r="HZC95" s="373" t="s">
        <v>406</v>
      </c>
      <c r="HZD95" s="373" t="s">
        <v>406</v>
      </c>
      <c r="HZE95" s="373" t="s">
        <v>406</v>
      </c>
      <c r="HZF95" s="373" t="s">
        <v>406</v>
      </c>
      <c r="HZG95" s="373" t="s">
        <v>406</v>
      </c>
      <c r="HZH95" s="373" t="s">
        <v>406</v>
      </c>
      <c r="HZI95" s="373" t="s">
        <v>406</v>
      </c>
      <c r="HZJ95" s="373" t="s">
        <v>406</v>
      </c>
      <c r="HZK95" s="373" t="s">
        <v>406</v>
      </c>
      <c r="HZL95" s="373" t="s">
        <v>406</v>
      </c>
      <c r="HZM95" s="373" t="s">
        <v>406</v>
      </c>
      <c r="HZN95" s="373" t="s">
        <v>406</v>
      </c>
      <c r="HZO95" s="373" t="s">
        <v>406</v>
      </c>
      <c r="HZP95" s="373" t="s">
        <v>406</v>
      </c>
      <c r="HZQ95" s="373" t="s">
        <v>406</v>
      </c>
      <c r="HZR95" s="373" t="s">
        <v>406</v>
      </c>
      <c r="HZS95" s="373" t="s">
        <v>406</v>
      </c>
      <c r="HZT95" s="373" t="s">
        <v>406</v>
      </c>
      <c r="HZU95" s="373" t="s">
        <v>406</v>
      </c>
      <c r="HZV95" s="373" t="s">
        <v>406</v>
      </c>
      <c r="HZW95" s="373" t="s">
        <v>406</v>
      </c>
      <c r="HZX95" s="373" t="s">
        <v>406</v>
      </c>
      <c r="HZY95" s="373" t="s">
        <v>406</v>
      </c>
      <c r="HZZ95" s="373" t="s">
        <v>406</v>
      </c>
      <c r="IAA95" s="373" t="s">
        <v>406</v>
      </c>
      <c r="IAB95" s="373" t="s">
        <v>406</v>
      </c>
      <c r="IAC95" s="373" t="s">
        <v>406</v>
      </c>
      <c r="IAD95" s="373" t="s">
        <v>406</v>
      </c>
      <c r="IAE95" s="373" t="s">
        <v>406</v>
      </c>
      <c r="IAF95" s="373" t="s">
        <v>406</v>
      </c>
      <c r="IAG95" s="373" t="s">
        <v>406</v>
      </c>
      <c r="IAH95" s="373" t="s">
        <v>406</v>
      </c>
      <c r="IAI95" s="373" t="s">
        <v>406</v>
      </c>
      <c r="IAJ95" s="373" t="s">
        <v>406</v>
      </c>
      <c r="IAK95" s="373" t="s">
        <v>406</v>
      </c>
      <c r="IAL95" s="373" t="s">
        <v>406</v>
      </c>
      <c r="IAM95" s="373" t="s">
        <v>406</v>
      </c>
      <c r="IAN95" s="373" t="s">
        <v>406</v>
      </c>
      <c r="IAO95" s="373" t="s">
        <v>406</v>
      </c>
      <c r="IAP95" s="373" t="s">
        <v>406</v>
      </c>
      <c r="IAQ95" s="373" t="s">
        <v>406</v>
      </c>
      <c r="IAR95" s="373" t="s">
        <v>406</v>
      </c>
      <c r="IAS95" s="373" t="s">
        <v>406</v>
      </c>
      <c r="IAT95" s="373" t="s">
        <v>406</v>
      </c>
      <c r="IAU95" s="373" t="s">
        <v>406</v>
      </c>
      <c r="IAV95" s="373" t="s">
        <v>406</v>
      </c>
      <c r="IAW95" s="373" t="s">
        <v>406</v>
      </c>
      <c r="IAX95" s="373" t="s">
        <v>406</v>
      </c>
      <c r="IAY95" s="373" t="s">
        <v>406</v>
      </c>
      <c r="IAZ95" s="373" t="s">
        <v>406</v>
      </c>
      <c r="IBA95" s="373" t="s">
        <v>406</v>
      </c>
      <c r="IBB95" s="373" t="s">
        <v>406</v>
      </c>
      <c r="IBC95" s="373" t="s">
        <v>406</v>
      </c>
      <c r="IBD95" s="373" t="s">
        <v>406</v>
      </c>
      <c r="IBE95" s="373" t="s">
        <v>406</v>
      </c>
      <c r="IBF95" s="373" t="s">
        <v>406</v>
      </c>
      <c r="IBG95" s="373" t="s">
        <v>406</v>
      </c>
      <c r="IBH95" s="373" t="s">
        <v>406</v>
      </c>
      <c r="IBI95" s="373" t="s">
        <v>406</v>
      </c>
      <c r="IBJ95" s="373" t="s">
        <v>406</v>
      </c>
      <c r="IBK95" s="373" t="s">
        <v>406</v>
      </c>
      <c r="IBL95" s="373" t="s">
        <v>406</v>
      </c>
      <c r="IBM95" s="373" t="s">
        <v>406</v>
      </c>
      <c r="IBN95" s="373" t="s">
        <v>406</v>
      </c>
      <c r="IBO95" s="373" t="s">
        <v>406</v>
      </c>
      <c r="IBP95" s="373" t="s">
        <v>406</v>
      </c>
      <c r="IBQ95" s="373" t="s">
        <v>406</v>
      </c>
      <c r="IBR95" s="373" t="s">
        <v>406</v>
      </c>
      <c r="IBS95" s="373" t="s">
        <v>406</v>
      </c>
      <c r="IBT95" s="373" t="s">
        <v>406</v>
      </c>
      <c r="IBU95" s="373" t="s">
        <v>406</v>
      </c>
      <c r="IBV95" s="373" t="s">
        <v>406</v>
      </c>
      <c r="IBW95" s="373" t="s">
        <v>406</v>
      </c>
      <c r="IBX95" s="373" t="s">
        <v>406</v>
      </c>
      <c r="IBY95" s="373" t="s">
        <v>406</v>
      </c>
      <c r="IBZ95" s="373" t="s">
        <v>406</v>
      </c>
      <c r="ICA95" s="373" t="s">
        <v>406</v>
      </c>
      <c r="ICB95" s="373" t="s">
        <v>406</v>
      </c>
      <c r="ICC95" s="373" t="s">
        <v>406</v>
      </c>
      <c r="ICD95" s="373" t="s">
        <v>406</v>
      </c>
      <c r="ICE95" s="373" t="s">
        <v>406</v>
      </c>
      <c r="ICF95" s="373" t="s">
        <v>406</v>
      </c>
      <c r="ICG95" s="373" t="s">
        <v>406</v>
      </c>
      <c r="ICH95" s="373" t="s">
        <v>406</v>
      </c>
      <c r="ICI95" s="373" t="s">
        <v>406</v>
      </c>
      <c r="ICJ95" s="373" t="s">
        <v>406</v>
      </c>
      <c r="ICK95" s="373" t="s">
        <v>406</v>
      </c>
      <c r="ICL95" s="373" t="s">
        <v>406</v>
      </c>
      <c r="ICM95" s="373" t="s">
        <v>406</v>
      </c>
      <c r="ICN95" s="373" t="s">
        <v>406</v>
      </c>
      <c r="ICO95" s="373" t="s">
        <v>406</v>
      </c>
      <c r="ICP95" s="373" t="s">
        <v>406</v>
      </c>
      <c r="ICQ95" s="373" t="s">
        <v>406</v>
      </c>
      <c r="ICR95" s="373" t="s">
        <v>406</v>
      </c>
      <c r="ICS95" s="373" t="s">
        <v>406</v>
      </c>
      <c r="ICT95" s="373" t="s">
        <v>406</v>
      </c>
      <c r="ICU95" s="373" t="s">
        <v>406</v>
      </c>
      <c r="ICV95" s="373" t="s">
        <v>406</v>
      </c>
      <c r="ICW95" s="373" t="s">
        <v>406</v>
      </c>
      <c r="ICX95" s="373" t="s">
        <v>406</v>
      </c>
      <c r="ICY95" s="373" t="s">
        <v>406</v>
      </c>
      <c r="ICZ95" s="373" t="s">
        <v>406</v>
      </c>
      <c r="IDA95" s="373" t="s">
        <v>406</v>
      </c>
      <c r="IDB95" s="373" t="s">
        <v>406</v>
      </c>
      <c r="IDC95" s="373" t="s">
        <v>406</v>
      </c>
      <c r="IDD95" s="373" t="s">
        <v>406</v>
      </c>
      <c r="IDE95" s="373" t="s">
        <v>406</v>
      </c>
      <c r="IDF95" s="373" t="s">
        <v>406</v>
      </c>
      <c r="IDG95" s="373" t="s">
        <v>406</v>
      </c>
      <c r="IDH95" s="373" t="s">
        <v>406</v>
      </c>
      <c r="IDI95" s="373" t="s">
        <v>406</v>
      </c>
      <c r="IDJ95" s="373" t="s">
        <v>406</v>
      </c>
      <c r="IDK95" s="373" t="s">
        <v>406</v>
      </c>
      <c r="IDL95" s="373" t="s">
        <v>406</v>
      </c>
      <c r="IDM95" s="373" t="s">
        <v>406</v>
      </c>
      <c r="IDN95" s="373" t="s">
        <v>406</v>
      </c>
      <c r="IDO95" s="373" t="s">
        <v>406</v>
      </c>
      <c r="IDP95" s="373" t="s">
        <v>406</v>
      </c>
      <c r="IDQ95" s="373" t="s">
        <v>406</v>
      </c>
      <c r="IDR95" s="373" t="s">
        <v>406</v>
      </c>
      <c r="IDS95" s="373" t="s">
        <v>406</v>
      </c>
      <c r="IDT95" s="373" t="s">
        <v>406</v>
      </c>
      <c r="IDU95" s="373" t="s">
        <v>406</v>
      </c>
      <c r="IDV95" s="373" t="s">
        <v>406</v>
      </c>
      <c r="IDW95" s="373" t="s">
        <v>406</v>
      </c>
      <c r="IDX95" s="373" t="s">
        <v>406</v>
      </c>
      <c r="IDY95" s="373" t="s">
        <v>406</v>
      </c>
      <c r="IDZ95" s="373" t="s">
        <v>406</v>
      </c>
      <c r="IEA95" s="373" t="s">
        <v>406</v>
      </c>
      <c r="IEB95" s="373" t="s">
        <v>406</v>
      </c>
      <c r="IEC95" s="373" t="s">
        <v>406</v>
      </c>
      <c r="IED95" s="373" t="s">
        <v>406</v>
      </c>
      <c r="IEE95" s="373" t="s">
        <v>406</v>
      </c>
      <c r="IEF95" s="373" t="s">
        <v>406</v>
      </c>
      <c r="IEG95" s="373" t="s">
        <v>406</v>
      </c>
      <c r="IEH95" s="373" t="s">
        <v>406</v>
      </c>
      <c r="IEI95" s="373" t="s">
        <v>406</v>
      </c>
      <c r="IEJ95" s="373" t="s">
        <v>406</v>
      </c>
      <c r="IEK95" s="373" t="s">
        <v>406</v>
      </c>
      <c r="IEL95" s="373" t="s">
        <v>406</v>
      </c>
      <c r="IEM95" s="373" t="s">
        <v>406</v>
      </c>
      <c r="IEN95" s="373" t="s">
        <v>406</v>
      </c>
      <c r="IEO95" s="373" t="s">
        <v>406</v>
      </c>
      <c r="IEP95" s="373" t="s">
        <v>406</v>
      </c>
      <c r="IEQ95" s="373" t="s">
        <v>406</v>
      </c>
      <c r="IER95" s="373" t="s">
        <v>406</v>
      </c>
      <c r="IES95" s="373" t="s">
        <v>406</v>
      </c>
      <c r="IET95" s="373" t="s">
        <v>406</v>
      </c>
      <c r="IEU95" s="373" t="s">
        <v>406</v>
      </c>
      <c r="IEV95" s="373" t="s">
        <v>406</v>
      </c>
      <c r="IEW95" s="373" t="s">
        <v>406</v>
      </c>
      <c r="IEX95" s="373" t="s">
        <v>406</v>
      </c>
      <c r="IEY95" s="373" t="s">
        <v>406</v>
      </c>
      <c r="IEZ95" s="373" t="s">
        <v>406</v>
      </c>
      <c r="IFA95" s="373" t="s">
        <v>406</v>
      </c>
      <c r="IFB95" s="373" t="s">
        <v>406</v>
      </c>
      <c r="IFC95" s="373" t="s">
        <v>406</v>
      </c>
      <c r="IFD95" s="373" t="s">
        <v>406</v>
      </c>
      <c r="IFE95" s="373" t="s">
        <v>406</v>
      </c>
      <c r="IFF95" s="373" t="s">
        <v>406</v>
      </c>
      <c r="IFG95" s="373" t="s">
        <v>406</v>
      </c>
      <c r="IFH95" s="373" t="s">
        <v>406</v>
      </c>
      <c r="IFI95" s="373" t="s">
        <v>406</v>
      </c>
      <c r="IFJ95" s="373" t="s">
        <v>406</v>
      </c>
      <c r="IFK95" s="373" t="s">
        <v>406</v>
      </c>
      <c r="IFL95" s="373" t="s">
        <v>406</v>
      </c>
      <c r="IFM95" s="373" t="s">
        <v>406</v>
      </c>
      <c r="IFN95" s="373" t="s">
        <v>406</v>
      </c>
      <c r="IFO95" s="373" t="s">
        <v>406</v>
      </c>
      <c r="IFP95" s="373" t="s">
        <v>406</v>
      </c>
      <c r="IFQ95" s="373" t="s">
        <v>406</v>
      </c>
      <c r="IFR95" s="373" t="s">
        <v>406</v>
      </c>
      <c r="IFS95" s="373" t="s">
        <v>406</v>
      </c>
      <c r="IFT95" s="373" t="s">
        <v>406</v>
      </c>
      <c r="IFU95" s="373" t="s">
        <v>406</v>
      </c>
      <c r="IFV95" s="373" t="s">
        <v>406</v>
      </c>
      <c r="IFW95" s="373" t="s">
        <v>406</v>
      </c>
      <c r="IFX95" s="373" t="s">
        <v>406</v>
      </c>
      <c r="IFY95" s="373" t="s">
        <v>406</v>
      </c>
      <c r="IFZ95" s="373" t="s">
        <v>406</v>
      </c>
      <c r="IGA95" s="373" t="s">
        <v>406</v>
      </c>
      <c r="IGB95" s="373" t="s">
        <v>406</v>
      </c>
      <c r="IGC95" s="373" t="s">
        <v>406</v>
      </c>
      <c r="IGD95" s="373" t="s">
        <v>406</v>
      </c>
      <c r="IGE95" s="373" t="s">
        <v>406</v>
      </c>
      <c r="IGF95" s="373" t="s">
        <v>406</v>
      </c>
      <c r="IGG95" s="373" t="s">
        <v>406</v>
      </c>
      <c r="IGH95" s="373" t="s">
        <v>406</v>
      </c>
      <c r="IGI95" s="373" t="s">
        <v>406</v>
      </c>
      <c r="IGJ95" s="373" t="s">
        <v>406</v>
      </c>
      <c r="IGK95" s="373" t="s">
        <v>406</v>
      </c>
      <c r="IGL95" s="373" t="s">
        <v>406</v>
      </c>
      <c r="IGM95" s="373" t="s">
        <v>406</v>
      </c>
      <c r="IGN95" s="373" t="s">
        <v>406</v>
      </c>
      <c r="IGO95" s="373" t="s">
        <v>406</v>
      </c>
      <c r="IGP95" s="373" t="s">
        <v>406</v>
      </c>
      <c r="IGQ95" s="373" t="s">
        <v>406</v>
      </c>
      <c r="IGR95" s="373" t="s">
        <v>406</v>
      </c>
      <c r="IGS95" s="373" t="s">
        <v>406</v>
      </c>
      <c r="IGT95" s="373" t="s">
        <v>406</v>
      </c>
      <c r="IGU95" s="373" t="s">
        <v>406</v>
      </c>
      <c r="IGV95" s="373" t="s">
        <v>406</v>
      </c>
      <c r="IGW95" s="373" t="s">
        <v>406</v>
      </c>
      <c r="IGX95" s="373" t="s">
        <v>406</v>
      </c>
      <c r="IGY95" s="373" t="s">
        <v>406</v>
      </c>
      <c r="IGZ95" s="373" t="s">
        <v>406</v>
      </c>
      <c r="IHA95" s="373" t="s">
        <v>406</v>
      </c>
      <c r="IHB95" s="373" t="s">
        <v>406</v>
      </c>
      <c r="IHC95" s="373" t="s">
        <v>406</v>
      </c>
      <c r="IHD95" s="373" t="s">
        <v>406</v>
      </c>
      <c r="IHE95" s="373" t="s">
        <v>406</v>
      </c>
      <c r="IHF95" s="373" t="s">
        <v>406</v>
      </c>
      <c r="IHG95" s="373" t="s">
        <v>406</v>
      </c>
      <c r="IHH95" s="373" t="s">
        <v>406</v>
      </c>
      <c r="IHI95" s="373" t="s">
        <v>406</v>
      </c>
      <c r="IHJ95" s="373" t="s">
        <v>406</v>
      </c>
      <c r="IHK95" s="373" t="s">
        <v>406</v>
      </c>
      <c r="IHL95" s="373" t="s">
        <v>406</v>
      </c>
      <c r="IHM95" s="373" t="s">
        <v>406</v>
      </c>
      <c r="IHN95" s="373" t="s">
        <v>406</v>
      </c>
      <c r="IHO95" s="373" t="s">
        <v>406</v>
      </c>
      <c r="IHP95" s="373" t="s">
        <v>406</v>
      </c>
      <c r="IHQ95" s="373" t="s">
        <v>406</v>
      </c>
      <c r="IHR95" s="373" t="s">
        <v>406</v>
      </c>
      <c r="IHS95" s="373" t="s">
        <v>406</v>
      </c>
      <c r="IHT95" s="373" t="s">
        <v>406</v>
      </c>
      <c r="IHU95" s="373" t="s">
        <v>406</v>
      </c>
      <c r="IHV95" s="373" t="s">
        <v>406</v>
      </c>
      <c r="IHW95" s="373" t="s">
        <v>406</v>
      </c>
      <c r="IHX95" s="373" t="s">
        <v>406</v>
      </c>
      <c r="IHY95" s="373" t="s">
        <v>406</v>
      </c>
      <c r="IHZ95" s="373" t="s">
        <v>406</v>
      </c>
      <c r="IIA95" s="373" t="s">
        <v>406</v>
      </c>
      <c r="IIB95" s="373" t="s">
        <v>406</v>
      </c>
      <c r="IIC95" s="373" t="s">
        <v>406</v>
      </c>
      <c r="IID95" s="373" t="s">
        <v>406</v>
      </c>
      <c r="IIE95" s="373" t="s">
        <v>406</v>
      </c>
      <c r="IIF95" s="373" t="s">
        <v>406</v>
      </c>
      <c r="IIG95" s="373" t="s">
        <v>406</v>
      </c>
      <c r="IIH95" s="373" t="s">
        <v>406</v>
      </c>
      <c r="III95" s="373" t="s">
        <v>406</v>
      </c>
      <c r="IIJ95" s="373" t="s">
        <v>406</v>
      </c>
      <c r="IIK95" s="373" t="s">
        <v>406</v>
      </c>
      <c r="IIL95" s="373" t="s">
        <v>406</v>
      </c>
      <c r="IIM95" s="373" t="s">
        <v>406</v>
      </c>
      <c r="IIN95" s="373" t="s">
        <v>406</v>
      </c>
      <c r="IIO95" s="373" t="s">
        <v>406</v>
      </c>
      <c r="IIP95" s="373" t="s">
        <v>406</v>
      </c>
      <c r="IIQ95" s="373" t="s">
        <v>406</v>
      </c>
      <c r="IIR95" s="373" t="s">
        <v>406</v>
      </c>
      <c r="IIS95" s="373" t="s">
        <v>406</v>
      </c>
      <c r="IIT95" s="373" t="s">
        <v>406</v>
      </c>
      <c r="IIU95" s="373" t="s">
        <v>406</v>
      </c>
      <c r="IIV95" s="373" t="s">
        <v>406</v>
      </c>
      <c r="IIW95" s="373" t="s">
        <v>406</v>
      </c>
      <c r="IIX95" s="373" t="s">
        <v>406</v>
      </c>
      <c r="IIY95" s="373" t="s">
        <v>406</v>
      </c>
      <c r="IIZ95" s="373" t="s">
        <v>406</v>
      </c>
      <c r="IJA95" s="373" t="s">
        <v>406</v>
      </c>
      <c r="IJB95" s="373" t="s">
        <v>406</v>
      </c>
      <c r="IJC95" s="373" t="s">
        <v>406</v>
      </c>
      <c r="IJD95" s="373" t="s">
        <v>406</v>
      </c>
      <c r="IJE95" s="373" t="s">
        <v>406</v>
      </c>
      <c r="IJF95" s="373" t="s">
        <v>406</v>
      </c>
      <c r="IJG95" s="373" t="s">
        <v>406</v>
      </c>
      <c r="IJH95" s="373" t="s">
        <v>406</v>
      </c>
      <c r="IJI95" s="373" t="s">
        <v>406</v>
      </c>
      <c r="IJJ95" s="373" t="s">
        <v>406</v>
      </c>
      <c r="IJK95" s="373" t="s">
        <v>406</v>
      </c>
      <c r="IJL95" s="373" t="s">
        <v>406</v>
      </c>
      <c r="IJM95" s="373" t="s">
        <v>406</v>
      </c>
      <c r="IJN95" s="373" t="s">
        <v>406</v>
      </c>
      <c r="IJO95" s="373" t="s">
        <v>406</v>
      </c>
      <c r="IJP95" s="373" t="s">
        <v>406</v>
      </c>
      <c r="IJQ95" s="373" t="s">
        <v>406</v>
      </c>
      <c r="IJR95" s="373" t="s">
        <v>406</v>
      </c>
      <c r="IJS95" s="373" t="s">
        <v>406</v>
      </c>
      <c r="IJT95" s="373" t="s">
        <v>406</v>
      </c>
      <c r="IJU95" s="373" t="s">
        <v>406</v>
      </c>
      <c r="IJV95" s="373" t="s">
        <v>406</v>
      </c>
      <c r="IJW95" s="373" t="s">
        <v>406</v>
      </c>
      <c r="IJX95" s="373" t="s">
        <v>406</v>
      </c>
      <c r="IJY95" s="373" t="s">
        <v>406</v>
      </c>
      <c r="IJZ95" s="373" t="s">
        <v>406</v>
      </c>
      <c r="IKA95" s="373" t="s">
        <v>406</v>
      </c>
      <c r="IKB95" s="373" t="s">
        <v>406</v>
      </c>
      <c r="IKC95" s="373" t="s">
        <v>406</v>
      </c>
      <c r="IKD95" s="373" t="s">
        <v>406</v>
      </c>
      <c r="IKE95" s="373" t="s">
        <v>406</v>
      </c>
      <c r="IKF95" s="373" t="s">
        <v>406</v>
      </c>
      <c r="IKG95" s="373" t="s">
        <v>406</v>
      </c>
      <c r="IKH95" s="373" t="s">
        <v>406</v>
      </c>
      <c r="IKI95" s="373" t="s">
        <v>406</v>
      </c>
      <c r="IKJ95" s="373" t="s">
        <v>406</v>
      </c>
      <c r="IKK95" s="373" t="s">
        <v>406</v>
      </c>
      <c r="IKL95" s="373" t="s">
        <v>406</v>
      </c>
      <c r="IKM95" s="373" t="s">
        <v>406</v>
      </c>
      <c r="IKN95" s="373" t="s">
        <v>406</v>
      </c>
      <c r="IKO95" s="373" t="s">
        <v>406</v>
      </c>
      <c r="IKP95" s="373" t="s">
        <v>406</v>
      </c>
      <c r="IKQ95" s="373" t="s">
        <v>406</v>
      </c>
      <c r="IKR95" s="373" t="s">
        <v>406</v>
      </c>
      <c r="IKS95" s="373" t="s">
        <v>406</v>
      </c>
      <c r="IKT95" s="373" t="s">
        <v>406</v>
      </c>
      <c r="IKU95" s="373" t="s">
        <v>406</v>
      </c>
      <c r="IKV95" s="373" t="s">
        <v>406</v>
      </c>
      <c r="IKW95" s="373" t="s">
        <v>406</v>
      </c>
      <c r="IKX95" s="373" t="s">
        <v>406</v>
      </c>
      <c r="IKY95" s="373" t="s">
        <v>406</v>
      </c>
      <c r="IKZ95" s="373" t="s">
        <v>406</v>
      </c>
      <c r="ILA95" s="373" t="s">
        <v>406</v>
      </c>
      <c r="ILB95" s="373" t="s">
        <v>406</v>
      </c>
      <c r="ILC95" s="373" t="s">
        <v>406</v>
      </c>
      <c r="ILD95" s="373" t="s">
        <v>406</v>
      </c>
      <c r="ILE95" s="373" t="s">
        <v>406</v>
      </c>
      <c r="ILF95" s="373" t="s">
        <v>406</v>
      </c>
      <c r="ILG95" s="373" t="s">
        <v>406</v>
      </c>
      <c r="ILH95" s="373" t="s">
        <v>406</v>
      </c>
      <c r="ILI95" s="373" t="s">
        <v>406</v>
      </c>
      <c r="ILJ95" s="373" t="s">
        <v>406</v>
      </c>
      <c r="ILK95" s="373" t="s">
        <v>406</v>
      </c>
      <c r="ILL95" s="373" t="s">
        <v>406</v>
      </c>
      <c r="ILM95" s="373" t="s">
        <v>406</v>
      </c>
      <c r="ILN95" s="373" t="s">
        <v>406</v>
      </c>
      <c r="ILO95" s="373" t="s">
        <v>406</v>
      </c>
      <c r="ILP95" s="373" t="s">
        <v>406</v>
      </c>
      <c r="ILQ95" s="373" t="s">
        <v>406</v>
      </c>
      <c r="ILR95" s="373" t="s">
        <v>406</v>
      </c>
      <c r="ILS95" s="373" t="s">
        <v>406</v>
      </c>
      <c r="ILT95" s="373" t="s">
        <v>406</v>
      </c>
      <c r="ILU95" s="373" t="s">
        <v>406</v>
      </c>
      <c r="ILV95" s="373" t="s">
        <v>406</v>
      </c>
      <c r="ILW95" s="373" t="s">
        <v>406</v>
      </c>
      <c r="ILX95" s="373" t="s">
        <v>406</v>
      </c>
      <c r="ILY95" s="373" t="s">
        <v>406</v>
      </c>
      <c r="ILZ95" s="373" t="s">
        <v>406</v>
      </c>
      <c r="IMA95" s="373" t="s">
        <v>406</v>
      </c>
      <c r="IMB95" s="373" t="s">
        <v>406</v>
      </c>
      <c r="IMC95" s="373" t="s">
        <v>406</v>
      </c>
      <c r="IMD95" s="373" t="s">
        <v>406</v>
      </c>
      <c r="IME95" s="373" t="s">
        <v>406</v>
      </c>
      <c r="IMF95" s="373" t="s">
        <v>406</v>
      </c>
      <c r="IMG95" s="373" t="s">
        <v>406</v>
      </c>
      <c r="IMH95" s="373" t="s">
        <v>406</v>
      </c>
      <c r="IMI95" s="373" t="s">
        <v>406</v>
      </c>
      <c r="IMJ95" s="373" t="s">
        <v>406</v>
      </c>
      <c r="IMK95" s="373" t="s">
        <v>406</v>
      </c>
      <c r="IML95" s="373" t="s">
        <v>406</v>
      </c>
      <c r="IMM95" s="373" t="s">
        <v>406</v>
      </c>
      <c r="IMN95" s="373" t="s">
        <v>406</v>
      </c>
      <c r="IMO95" s="373" t="s">
        <v>406</v>
      </c>
      <c r="IMP95" s="373" t="s">
        <v>406</v>
      </c>
      <c r="IMQ95" s="373" t="s">
        <v>406</v>
      </c>
      <c r="IMR95" s="373" t="s">
        <v>406</v>
      </c>
      <c r="IMS95" s="373" t="s">
        <v>406</v>
      </c>
      <c r="IMT95" s="373" t="s">
        <v>406</v>
      </c>
      <c r="IMU95" s="373" t="s">
        <v>406</v>
      </c>
      <c r="IMV95" s="373" t="s">
        <v>406</v>
      </c>
      <c r="IMW95" s="373" t="s">
        <v>406</v>
      </c>
      <c r="IMX95" s="373" t="s">
        <v>406</v>
      </c>
      <c r="IMY95" s="373" t="s">
        <v>406</v>
      </c>
      <c r="IMZ95" s="373" t="s">
        <v>406</v>
      </c>
      <c r="INA95" s="373" t="s">
        <v>406</v>
      </c>
      <c r="INB95" s="373" t="s">
        <v>406</v>
      </c>
      <c r="INC95" s="373" t="s">
        <v>406</v>
      </c>
      <c r="IND95" s="373" t="s">
        <v>406</v>
      </c>
      <c r="INE95" s="373" t="s">
        <v>406</v>
      </c>
      <c r="INF95" s="373" t="s">
        <v>406</v>
      </c>
      <c r="ING95" s="373" t="s">
        <v>406</v>
      </c>
      <c r="INH95" s="373" t="s">
        <v>406</v>
      </c>
      <c r="INI95" s="373" t="s">
        <v>406</v>
      </c>
      <c r="INJ95" s="373" t="s">
        <v>406</v>
      </c>
      <c r="INK95" s="373" t="s">
        <v>406</v>
      </c>
      <c r="INL95" s="373" t="s">
        <v>406</v>
      </c>
      <c r="INM95" s="373" t="s">
        <v>406</v>
      </c>
      <c r="INN95" s="373" t="s">
        <v>406</v>
      </c>
      <c r="INO95" s="373" t="s">
        <v>406</v>
      </c>
      <c r="INP95" s="373" t="s">
        <v>406</v>
      </c>
      <c r="INQ95" s="373" t="s">
        <v>406</v>
      </c>
      <c r="INR95" s="373" t="s">
        <v>406</v>
      </c>
      <c r="INS95" s="373" t="s">
        <v>406</v>
      </c>
      <c r="INT95" s="373" t="s">
        <v>406</v>
      </c>
      <c r="INU95" s="373" t="s">
        <v>406</v>
      </c>
      <c r="INV95" s="373" t="s">
        <v>406</v>
      </c>
      <c r="INW95" s="373" t="s">
        <v>406</v>
      </c>
      <c r="INX95" s="373" t="s">
        <v>406</v>
      </c>
      <c r="INY95" s="373" t="s">
        <v>406</v>
      </c>
      <c r="INZ95" s="373" t="s">
        <v>406</v>
      </c>
      <c r="IOA95" s="373" t="s">
        <v>406</v>
      </c>
      <c r="IOB95" s="373" t="s">
        <v>406</v>
      </c>
      <c r="IOC95" s="373" t="s">
        <v>406</v>
      </c>
      <c r="IOD95" s="373" t="s">
        <v>406</v>
      </c>
      <c r="IOE95" s="373" t="s">
        <v>406</v>
      </c>
      <c r="IOF95" s="373" t="s">
        <v>406</v>
      </c>
      <c r="IOG95" s="373" t="s">
        <v>406</v>
      </c>
      <c r="IOH95" s="373" t="s">
        <v>406</v>
      </c>
      <c r="IOI95" s="373" t="s">
        <v>406</v>
      </c>
      <c r="IOJ95" s="373" t="s">
        <v>406</v>
      </c>
      <c r="IOK95" s="373" t="s">
        <v>406</v>
      </c>
      <c r="IOL95" s="373" t="s">
        <v>406</v>
      </c>
      <c r="IOM95" s="373" t="s">
        <v>406</v>
      </c>
      <c r="ION95" s="373" t="s">
        <v>406</v>
      </c>
      <c r="IOO95" s="373" t="s">
        <v>406</v>
      </c>
      <c r="IOP95" s="373" t="s">
        <v>406</v>
      </c>
      <c r="IOQ95" s="373" t="s">
        <v>406</v>
      </c>
      <c r="IOR95" s="373" t="s">
        <v>406</v>
      </c>
      <c r="IOS95" s="373" t="s">
        <v>406</v>
      </c>
      <c r="IOT95" s="373" t="s">
        <v>406</v>
      </c>
      <c r="IOU95" s="373" t="s">
        <v>406</v>
      </c>
      <c r="IOV95" s="373" t="s">
        <v>406</v>
      </c>
      <c r="IOW95" s="373" t="s">
        <v>406</v>
      </c>
      <c r="IOX95" s="373" t="s">
        <v>406</v>
      </c>
      <c r="IOY95" s="373" t="s">
        <v>406</v>
      </c>
      <c r="IOZ95" s="373" t="s">
        <v>406</v>
      </c>
      <c r="IPA95" s="373" t="s">
        <v>406</v>
      </c>
      <c r="IPB95" s="373" t="s">
        <v>406</v>
      </c>
      <c r="IPC95" s="373" t="s">
        <v>406</v>
      </c>
      <c r="IPD95" s="373" t="s">
        <v>406</v>
      </c>
      <c r="IPE95" s="373" t="s">
        <v>406</v>
      </c>
      <c r="IPF95" s="373" t="s">
        <v>406</v>
      </c>
      <c r="IPG95" s="373" t="s">
        <v>406</v>
      </c>
      <c r="IPH95" s="373" t="s">
        <v>406</v>
      </c>
      <c r="IPI95" s="373" t="s">
        <v>406</v>
      </c>
      <c r="IPJ95" s="373" t="s">
        <v>406</v>
      </c>
      <c r="IPK95" s="373" t="s">
        <v>406</v>
      </c>
      <c r="IPL95" s="373" t="s">
        <v>406</v>
      </c>
      <c r="IPM95" s="373" t="s">
        <v>406</v>
      </c>
      <c r="IPN95" s="373" t="s">
        <v>406</v>
      </c>
      <c r="IPO95" s="373" t="s">
        <v>406</v>
      </c>
      <c r="IPP95" s="373" t="s">
        <v>406</v>
      </c>
      <c r="IPQ95" s="373" t="s">
        <v>406</v>
      </c>
      <c r="IPR95" s="373" t="s">
        <v>406</v>
      </c>
      <c r="IPS95" s="373" t="s">
        <v>406</v>
      </c>
      <c r="IPT95" s="373" t="s">
        <v>406</v>
      </c>
      <c r="IPU95" s="373" t="s">
        <v>406</v>
      </c>
      <c r="IPV95" s="373" t="s">
        <v>406</v>
      </c>
      <c r="IPW95" s="373" t="s">
        <v>406</v>
      </c>
      <c r="IPX95" s="373" t="s">
        <v>406</v>
      </c>
      <c r="IPY95" s="373" t="s">
        <v>406</v>
      </c>
      <c r="IPZ95" s="373" t="s">
        <v>406</v>
      </c>
      <c r="IQA95" s="373" t="s">
        <v>406</v>
      </c>
      <c r="IQB95" s="373" t="s">
        <v>406</v>
      </c>
      <c r="IQC95" s="373" t="s">
        <v>406</v>
      </c>
      <c r="IQD95" s="373" t="s">
        <v>406</v>
      </c>
      <c r="IQE95" s="373" t="s">
        <v>406</v>
      </c>
      <c r="IQF95" s="373" t="s">
        <v>406</v>
      </c>
      <c r="IQG95" s="373" t="s">
        <v>406</v>
      </c>
      <c r="IQH95" s="373" t="s">
        <v>406</v>
      </c>
      <c r="IQI95" s="373" t="s">
        <v>406</v>
      </c>
      <c r="IQJ95" s="373" t="s">
        <v>406</v>
      </c>
      <c r="IQK95" s="373" t="s">
        <v>406</v>
      </c>
      <c r="IQL95" s="373" t="s">
        <v>406</v>
      </c>
      <c r="IQM95" s="373" t="s">
        <v>406</v>
      </c>
      <c r="IQN95" s="373" t="s">
        <v>406</v>
      </c>
      <c r="IQO95" s="373" t="s">
        <v>406</v>
      </c>
      <c r="IQP95" s="373" t="s">
        <v>406</v>
      </c>
      <c r="IQQ95" s="373" t="s">
        <v>406</v>
      </c>
      <c r="IQR95" s="373" t="s">
        <v>406</v>
      </c>
      <c r="IQS95" s="373" t="s">
        <v>406</v>
      </c>
      <c r="IQT95" s="373" t="s">
        <v>406</v>
      </c>
      <c r="IQU95" s="373" t="s">
        <v>406</v>
      </c>
      <c r="IQV95" s="373" t="s">
        <v>406</v>
      </c>
      <c r="IQW95" s="373" t="s">
        <v>406</v>
      </c>
      <c r="IQX95" s="373" t="s">
        <v>406</v>
      </c>
      <c r="IQY95" s="373" t="s">
        <v>406</v>
      </c>
      <c r="IQZ95" s="373" t="s">
        <v>406</v>
      </c>
      <c r="IRA95" s="373" t="s">
        <v>406</v>
      </c>
      <c r="IRB95" s="373" t="s">
        <v>406</v>
      </c>
      <c r="IRC95" s="373" t="s">
        <v>406</v>
      </c>
      <c r="IRD95" s="373" t="s">
        <v>406</v>
      </c>
      <c r="IRE95" s="373" t="s">
        <v>406</v>
      </c>
      <c r="IRF95" s="373" t="s">
        <v>406</v>
      </c>
      <c r="IRG95" s="373" t="s">
        <v>406</v>
      </c>
      <c r="IRH95" s="373" t="s">
        <v>406</v>
      </c>
      <c r="IRI95" s="373" t="s">
        <v>406</v>
      </c>
      <c r="IRJ95" s="373" t="s">
        <v>406</v>
      </c>
      <c r="IRK95" s="373" t="s">
        <v>406</v>
      </c>
      <c r="IRL95" s="373" t="s">
        <v>406</v>
      </c>
      <c r="IRM95" s="373" t="s">
        <v>406</v>
      </c>
      <c r="IRN95" s="373" t="s">
        <v>406</v>
      </c>
      <c r="IRO95" s="373" t="s">
        <v>406</v>
      </c>
      <c r="IRP95" s="373" t="s">
        <v>406</v>
      </c>
      <c r="IRQ95" s="373" t="s">
        <v>406</v>
      </c>
      <c r="IRR95" s="373" t="s">
        <v>406</v>
      </c>
      <c r="IRS95" s="373" t="s">
        <v>406</v>
      </c>
      <c r="IRT95" s="373" t="s">
        <v>406</v>
      </c>
      <c r="IRU95" s="373" t="s">
        <v>406</v>
      </c>
      <c r="IRV95" s="373" t="s">
        <v>406</v>
      </c>
      <c r="IRW95" s="373" t="s">
        <v>406</v>
      </c>
      <c r="IRX95" s="373" t="s">
        <v>406</v>
      </c>
      <c r="IRY95" s="373" t="s">
        <v>406</v>
      </c>
      <c r="IRZ95" s="373" t="s">
        <v>406</v>
      </c>
      <c r="ISA95" s="373" t="s">
        <v>406</v>
      </c>
      <c r="ISB95" s="373" t="s">
        <v>406</v>
      </c>
      <c r="ISC95" s="373" t="s">
        <v>406</v>
      </c>
      <c r="ISD95" s="373" t="s">
        <v>406</v>
      </c>
      <c r="ISE95" s="373" t="s">
        <v>406</v>
      </c>
      <c r="ISF95" s="373" t="s">
        <v>406</v>
      </c>
      <c r="ISG95" s="373" t="s">
        <v>406</v>
      </c>
      <c r="ISH95" s="373" t="s">
        <v>406</v>
      </c>
      <c r="ISI95" s="373" t="s">
        <v>406</v>
      </c>
      <c r="ISJ95" s="373" t="s">
        <v>406</v>
      </c>
      <c r="ISK95" s="373" t="s">
        <v>406</v>
      </c>
      <c r="ISL95" s="373" t="s">
        <v>406</v>
      </c>
      <c r="ISM95" s="373" t="s">
        <v>406</v>
      </c>
      <c r="ISN95" s="373" t="s">
        <v>406</v>
      </c>
      <c r="ISO95" s="373" t="s">
        <v>406</v>
      </c>
      <c r="ISP95" s="373" t="s">
        <v>406</v>
      </c>
      <c r="ISQ95" s="373" t="s">
        <v>406</v>
      </c>
      <c r="ISR95" s="373" t="s">
        <v>406</v>
      </c>
      <c r="ISS95" s="373" t="s">
        <v>406</v>
      </c>
      <c r="IST95" s="373" t="s">
        <v>406</v>
      </c>
      <c r="ISU95" s="373" t="s">
        <v>406</v>
      </c>
      <c r="ISV95" s="373" t="s">
        <v>406</v>
      </c>
      <c r="ISW95" s="373" t="s">
        <v>406</v>
      </c>
      <c r="ISX95" s="373" t="s">
        <v>406</v>
      </c>
      <c r="ISY95" s="373" t="s">
        <v>406</v>
      </c>
      <c r="ISZ95" s="373" t="s">
        <v>406</v>
      </c>
      <c r="ITA95" s="373" t="s">
        <v>406</v>
      </c>
      <c r="ITB95" s="373" t="s">
        <v>406</v>
      </c>
      <c r="ITC95" s="373" t="s">
        <v>406</v>
      </c>
      <c r="ITD95" s="373" t="s">
        <v>406</v>
      </c>
      <c r="ITE95" s="373" t="s">
        <v>406</v>
      </c>
      <c r="ITF95" s="373" t="s">
        <v>406</v>
      </c>
      <c r="ITG95" s="373" t="s">
        <v>406</v>
      </c>
      <c r="ITH95" s="373" t="s">
        <v>406</v>
      </c>
      <c r="ITI95" s="373" t="s">
        <v>406</v>
      </c>
      <c r="ITJ95" s="373" t="s">
        <v>406</v>
      </c>
      <c r="ITK95" s="373" t="s">
        <v>406</v>
      </c>
      <c r="ITL95" s="373" t="s">
        <v>406</v>
      </c>
      <c r="ITM95" s="373" t="s">
        <v>406</v>
      </c>
      <c r="ITN95" s="373" t="s">
        <v>406</v>
      </c>
      <c r="ITO95" s="373" t="s">
        <v>406</v>
      </c>
      <c r="ITP95" s="373" t="s">
        <v>406</v>
      </c>
      <c r="ITQ95" s="373" t="s">
        <v>406</v>
      </c>
      <c r="ITR95" s="373" t="s">
        <v>406</v>
      </c>
      <c r="ITS95" s="373" t="s">
        <v>406</v>
      </c>
      <c r="ITT95" s="373" t="s">
        <v>406</v>
      </c>
      <c r="ITU95" s="373" t="s">
        <v>406</v>
      </c>
      <c r="ITV95" s="373" t="s">
        <v>406</v>
      </c>
      <c r="ITW95" s="373" t="s">
        <v>406</v>
      </c>
      <c r="ITX95" s="373" t="s">
        <v>406</v>
      </c>
      <c r="ITY95" s="373" t="s">
        <v>406</v>
      </c>
      <c r="ITZ95" s="373" t="s">
        <v>406</v>
      </c>
      <c r="IUA95" s="373" t="s">
        <v>406</v>
      </c>
      <c r="IUB95" s="373" t="s">
        <v>406</v>
      </c>
      <c r="IUC95" s="373" t="s">
        <v>406</v>
      </c>
      <c r="IUD95" s="373" t="s">
        <v>406</v>
      </c>
      <c r="IUE95" s="373" t="s">
        <v>406</v>
      </c>
      <c r="IUF95" s="373" t="s">
        <v>406</v>
      </c>
      <c r="IUG95" s="373" t="s">
        <v>406</v>
      </c>
      <c r="IUH95" s="373" t="s">
        <v>406</v>
      </c>
      <c r="IUI95" s="373" t="s">
        <v>406</v>
      </c>
      <c r="IUJ95" s="373" t="s">
        <v>406</v>
      </c>
      <c r="IUK95" s="373" t="s">
        <v>406</v>
      </c>
      <c r="IUL95" s="373" t="s">
        <v>406</v>
      </c>
      <c r="IUM95" s="373" t="s">
        <v>406</v>
      </c>
      <c r="IUN95" s="373" t="s">
        <v>406</v>
      </c>
      <c r="IUO95" s="373" t="s">
        <v>406</v>
      </c>
      <c r="IUP95" s="373" t="s">
        <v>406</v>
      </c>
      <c r="IUQ95" s="373" t="s">
        <v>406</v>
      </c>
      <c r="IUR95" s="373" t="s">
        <v>406</v>
      </c>
      <c r="IUS95" s="373" t="s">
        <v>406</v>
      </c>
      <c r="IUT95" s="373" t="s">
        <v>406</v>
      </c>
      <c r="IUU95" s="373" t="s">
        <v>406</v>
      </c>
      <c r="IUV95" s="373" t="s">
        <v>406</v>
      </c>
      <c r="IUW95" s="373" t="s">
        <v>406</v>
      </c>
      <c r="IUX95" s="373" t="s">
        <v>406</v>
      </c>
      <c r="IUY95" s="373" t="s">
        <v>406</v>
      </c>
      <c r="IUZ95" s="373" t="s">
        <v>406</v>
      </c>
      <c r="IVA95" s="373" t="s">
        <v>406</v>
      </c>
      <c r="IVB95" s="373" t="s">
        <v>406</v>
      </c>
      <c r="IVC95" s="373" t="s">
        <v>406</v>
      </c>
      <c r="IVD95" s="373" t="s">
        <v>406</v>
      </c>
      <c r="IVE95" s="373" t="s">
        <v>406</v>
      </c>
      <c r="IVF95" s="373" t="s">
        <v>406</v>
      </c>
      <c r="IVG95" s="373" t="s">
        <v>406</v>
      </c>
      <c r="IVH95" s="373" t="s">
        <v>406</v>
      </c>
      <c r="IVI95" s="373" t="s">
        <v>406</v>
      </c>
      <c r="IVJ95" s="373" t="s">
        <v>406</v>
      </c>
      <c r="IVK95" s="373" t="s">
        <v>406</v>
      </c>
      <c r="IVL95" s="373" t="s">
        <v>406</v>
      </c>
      <c r="IVM95" s="373" t="s">
        <v>406</v>
      </c>
      <c r="IVN95" s="373" t="s">
        <v>406</v>
      </c>
      <c r="IVO95" s="373" t="s">
        <v>406</v>
      </c>
      <c r="IVP95" s="373" t="s">
        <v>406</v>
      </c>
      <c r="IVQ95" s="373" t="s">
        <v>406</v>
      </c>
      <c r="IVR95" s="373" t="s">
        <v>406</v>
      </c>
      <c r="IVS95" s="373" t="s">
        <v>406</v>
      </c>
      <c r="IVT95" s="373" t="s">
        <v>406</v>
      </c>
      <c r="IVU95" s="373" t="s">
        <v>406</v>
      </c>
      <c r="IVV95" s="373" t="s">
        <v>406</v>
      </c>
      <c r="IVW95" s="373" t="s">
        <v>406</v>
      </c>
      <c r="IVX95" s="373" t="s">
        <v>406</v>
      </c>
      <c r="IVY95" s="373" t="s">
        <v>406</v>
      </c>
      <c r="IVZ95" s="373" t="s">
        <v>406</v>
      </c>
      <c r="IWA95" s="373" t="s">
        <v>406</v>
      </c>
      <c r="IWB95" s="373" t="s">
        <v>406</v>
      </c>
      <c r="IWC95" s="373" t="s">
        <v>406</v>
      </c>
      <c r="IWD95" s="373" t="s">
        <v>406</v>
      </c>
      <c r="IWE95" s="373" t="s">
        <v>406</v>
      </c>
      <c r="IWF95" s="373" t="s">
        <v>406</v>
      </c>
      <c r="IWG95" s="373" t="s">
        <v>406</v>
      </c>
      <c r="IWH95" s="373" t="s">
        <v>406</v>
      </c>
      <c r="IWI95" s="373" t="s">
        <v>406</v>
      </c>
      <c r="IWJ95" s="373" t="s">
        <v>406</v>
      </c>
      <c r="IWK95" s="373" t="s">
        <v>406</v>
      </c>
      <c r="IWL95" s="373" t="s">
        <v>406</v>
      </c>
      <c r="IWM95" s="373" t="s">
        <v>406</v>
      </c>
      <c r="IWN95" s="373" t="s">
        <v>406</v>
      </c>
      <c r="IWO95" s="373" t="s">
        <v>406</v>
      </c>
      <c r="IWP95" s="373" t="s">
        <v>406</v>
      </c>
      <c r="IWQ95" s="373" t="s">
        <v>406</v>
      </c>
      <c r="IWR95" s="373" t="s">
        <v>406</v>
      </c>
      <c r="IWS95" s="373" t="s">
        <v>406</v>
      </c>
      <c r="IWT95" s="373" t="s">
        <v>406</v>
      </c>
      <c r="IWU95" s="373" t="s">
        <v>406</v>
      </c>
      <c r="IWV95" s="373" t="s">
        <v>406</v>
      </c>
      <c r="IWW95" s="373" t="s">
        <v>406</v>
      </c>
      <c r="IWX95" s="373" t="s">
        <v>406</v>
      </c>
      <c r="IWY95" s="373" t="s">
        <v>406</v>
      </c>
      <c r="IWZ95" s="373" t="s">
        <v>406</v>
      </c>
      <c r="IXA95" s="373" t="s">
        <v>406</v>
      </c>
      <c r="IXB95" s="373" t="s">
        <v>406</v>
      </c>
      <c r="IXC95" s="373" t="s">
        <v>406</v>
      </c>
      <c r="IXD95" s="373" t="s">
        <v>406</v>
      </c>
      <c r="IXE95" s="373" t="s">
        <v>406</v>
      </c>
      <c r="IXF95" s="373" t="s">
        <v>406</v>
      </c>
      <c r="IXG95" s="373" t="s">
        <v>406</v>
      </c>
      <c r="IXH95" s="373" t="s">
        <v>406</v>
      </c>
      <c r="IXI95" s="373" t="s">
        <v>406</v>
      </c>
      <c r="IXJ95" s="373" t="s">
        <v>406</v>
      </c>
      <c r="IXK95" s="373" t="s">
        <v>406</v>
      </c>
      <c r="IXL95" s="373" t="s">
        <v>406</v>
      </c>
      <c r="IXM95" s="373" t="s">
        <v>406</v>
      </c>
      <c r="IXN95" s="373" t="s">
        <v>406</v>
      </c>
      <c r="IXO95" s="373" t="s">
        <v>406</v>
      </c>
      <c r="IXP95" s="373" t="s">
        <v>406</v>
      </c>
      <c r="IXQ95" s="373" t="s">
        <v>406</v>
      </c>
      <c r="IXR95" s="373" t="s">
        <v>406</v>
      </c>
      <c r="IXS95" s="373" t="s">
        <v>406</v>
      </c>
      <c r="IXT95" s="373" t="s">
        <v>406</v>
      </c>
      <c r="IXU95" s="373" t="s">
        <v>406</v>
      </c>
      <c r="IXV95" s="373" t="s">
        <v>406</v>
      </c>
      <c r="IXW95" s="373" t="s">
        <v>406</v>
      </c>
      <c r="IXX95" s="373" t="s">
        <v>406</v>
      </c>
      <c r="IXY95" s="373" t="s">
        <v>406</v>
      </c>
      <c r="IXZ95" s="373" t="s">
        <v>406</v>
      </c>
      <c r="IYA95" s="373" t="s">
        <v>406</v>
      </c>
      <c r="IYB95" s="373" t="s">
        <v>406</v>
      </c>
      <c r="IYC95" s="373" t="s">
        <v>406</v>
      </c>
      <c r="IYD95" s="373" t="s">
        <v>406</v>
      </c>
      <c r="IYE95" s="373" t="s">
        <v>406</v>
      </c>
      <c r="IYF95" s="373" t="s">
        <v>406</v>
      </c>
      <c r="IYG95" s="373" t="s">
        <v>406</v>
      </c>
      <c r="IYH95" s="373" t="s">
        <v>406</v>
      </c>
      <c r="IYI95" s="373" t="s">
        <v>406</v>
      </c>
      <c r="IYJ95" s="373" t="s">
        <v>406</v>
      </c>
      <c r="IYK95" s="373" t="s">
        <v>406</v>
      </c>
      <c r="IYL95" s="373" t="s">
        <v>406</v>
      </c>
      <c r="IYM95" s="373" t="s">
        <v>406</v>
      </c>
      <c r="IYN95" s="373" t="s">
        <v>406</v>
      </c>
      <c r="IYO95" s="373" t="s">
        <v>406</v>
      </c>
      <c r="IYP95" s="373" t="s">
        <v>406</v>
      </c>
      <c r="IYQ95" s="373" t="s">
        <v>406</v>
      </c>
      <c r="IYR95" s="373" t="s">
        <v>406</v>
      </c>
      <c r="IYS95" s="373" t="s">
        <v>406</v>
      </c>
      <c r="IYT95" s="373" t="s">
        <v>406</v>
      </c>
      <c r="IYU95" s="373" t="s">
        <v>406</v>
      </c>
      <c r="IYV95" s="373" t="s">
        <v>406</v>
      </c>
      <c r="IYW95" s="373" t="s">
        <v>406</v>
      </c>
      <c r="IYX95" s="373" t="s">
        <v>406</v>
      </c>
      <c r="IYY95" s="373" t="s">
        <v>406</v>
      </c>
      <c r="IYZ95" s="373" t="s">
        <v>406</v>
      </c>
      <c r="IZA95" s="373" t="s">
        <v>406</v>
      </c>
      <c r="IZB95" s="373" t="s">
        <v>406</v>
      </c>
      <c r="IZC95" s="373" t="s">
        <v>406</v>
      </c>
      <c r="IZD95" s="373" t="s">
        <v>406</v>
      </c>
      <c r="IZE95" s="373" t="s">
        <v>406</v>
      </c>
      <c r="IZF95" s="373" t="s">
        <v>406</v>
      </c>
      <c r="IZG95" s="373" t="s">
        <v>406</v>
      </c>
      <c r="IZH95" s="373" t="s">
        <v>406</v>
      </c>
      <c r="IZI95" s="373" t="s">
        <v>406</v>
      </c>
      <c r="IZJ95" s="373" t="s">
        <v>406</v>
      </c>
      <c r="IZK95" s="373" t="s">
        <v>406</v>
      </c>
      <c r="IZL95" s="373" t="s">
        <v>406</v>
      </c>
      <c r="IZM95" s="373" t="s">
        <v>406</v>
      </c>
      <c r="IZN95" s="373" t="s">
        <v>406</v>
      </c>
      <c r="IZO95" s="373" t="s">
        <v>406</v>
      </c>
      <c r="IZP95" s="373" t="s">
        <v>406</v>
      </c>
      <c r="IZQ95" s="373" t="s">
        <v>406</v>
      </c>
      <c r="IZR95" s="373" t="s">
        <v>406</v>
      </c>
      <c r="IZS95" s="373" t="s">
        <v>406</v>
      </c>
      <c r="IZT95" s="373" t="s">
        <v>406</v>
      </c>
      <c r="IZU95" s="373" t="s">
        <v>406</v>
      </c>
      <c r="IZV95" s="373" t="s">
        <v>406</v>
      </c>
      <c r="IZW95" s="373" t="s">
        <v>406</v>
      </c>
      <c r="IZX95" s="373" t="s">
        <v>406</v>
      </c>
      <c r="IZY95" s="373" t="s">
        <v>406</v>
      </c>
      <c r="IZZ95" s="373" t="s">
        <v>406</v>
      </c>
      <c r="JAA95" s="373" t="s">
        <v>406</v>
      </c>
      <c r="JAB95" s="373" t="s">
        <v>406</v>
      </c>
      <c r="JAC95" s="373" t="s">
        <v>406</v>
      </c>
      <c r="JAD95" s="373" t="s">
        <v>406</v>
      </c>
      <c r="JAE95" s="373" t="s">
        <v>406</v>
      </c>
      <c r="JAF95" s="373" t="s">
        <v>406</v>
      </c>
      <c r="JAG95" s="373" t="s">
        <v>406</v>
      </c>
      <c r="JAH95" s="373" t="s">
        <v>406</v>
      </c>
      <c r="JAI95" s="373" t="s">
        <v>406</v>
      </c>
      <c r="JAJ95" s="373" t="s">
        <v>406</v>
      </c>
      <c r="JAK95" s="373" t="s">
        <v>406</v>
      </c>
      <c r="JAL95" s="373" t="s">
        <v>406</v>
      </c>
      <c r="JAM95" s="373" t="s">
        <v>406</v>
      </c>
      <c r="JAN95" s="373" t="s">
        <v>406</v>
      </c>
      <c r="JAO95" s="373" t="s">
        <v>406</v>
      </c>
      <c r="JAP95" s="373" t="s">
        <v>406</v>
      </c>
      <c r="JAQ95" s="373" t="s">
        <v>406</v>
      </c>
      <c r="JAR95" s="373" t="s">
        <v>406</v>
      </c>
      <c r="JAS95" s="373" t="s">
        <v>406</v>
      </c>
      <c r="JAT95" s="373" t="s">
        <v>406</v>
      </c>
      <c r="JAU95" s="373" t="s">
        <v>406</v>
      </c>
      <c r="JAV95" s="373" t="s">
        <v>406</v>
      </c>
      <c r="JAW95" s="373" t="s">
        <v>406</v>
      </c>
      <c r="JAX95" s="373" t="s">
        <v>406</v>
      </c>
      <c r="JAY95" s="373" t="s">
        <v>406</v>
      </c>
      <c r="JAZ95" s="373" t="s">
        <v>406</v>
      </c>
      <c r="JBA95" s="373" t="s">
        <v>406</v>
      </c>
      <c r="JBB95" s="373" t="s">
        <v>406</v>
      </c>
      <c r="JBC95" s="373" t="s">
        <v>406</v>
      </c>
      <c r="JBD95" s="373" t="s">
        <v>406</v>
      </c>
      <c r="JBE95" s="373" t="s">
        <v>406</v>
      </c>
      <c r="JBF95" s="373" t="s">
        <v>406</v>
      </c>
      <c r="JBG95" s="373" t="s">
        <v>406</v>
      </c>
      <c r="JBH95" s="373" t="s">
        <v>406</v>
      </c>
      <c r="JBI95" s="373" t="s">
        <v>406</v>
      </c>
      <c r="JBJ95" s="373" t="s">
        <v>406</v>
      </c>
      <c r="JBK95" s="373" t="s">
        <v>406</v>
      </c>
      <c r="JBL95" s="373" t="s">
        <v>406</v>
      </c>
      <c r="JBM95" s="373" t="s">
        <v>406</v>
      </c>
      <c r="JBN95" s="373" t="s">
        <v>406</v>
      </c>
      <c r="JBO95" s="373" t="s">
        <v>406</v>
      </c>
      <c r="JBP95" s="373" t="s">
        <v>406</v>
      </c>
      <c r="JBQ95" s="373" t="s">
        <v>406</v>
      </c>
      <c r="JBR95" s="373" t="s">
        <v>406</v>
      </c>
      <c r="JBS95" s="373" t="s">
        <v>406</v>
      </c>
      <c r="JBT95" s="373" t="s">
        <v>406</v>
      </c>
      <c r="JBU95" s="373" t="s">
        <v>406</v>
      </c>
      <c r="JBV95" s="373" t="s">
        <v>406</v>
      </c>
      <c r="JBW95" s="373" t="s">
        <v>406</v>
      </c>
      <c r="JBX95" s="373" t="s">
        <v>406</v>
      </c>
      <c r="JBY95" s="373" t="s">
        <v>406</v>
      </c>
      <c r="JBZ95" s="373" t="s">
        <v>406</v>
      </c>
      <c r="JCA95" s="373" t="s">
        <v>406</v>
      </c>
      <c r="JCB95" s="373" t="s">
        <v>406</v>
      </c>
      <c r="JCC95" s="373" t="s">
        <v>406</v>
      </c>
      <c r="JCD95" s="373" t="s">
        <v>406</v>
      </c>
      <c r="JCE95" s="373" t="s">
        <v>406</v>
      </c>
      <c r="JCF95" s="373" t="s">
        <v>406</v>
      </c>
      <c r="JCG95" s="373" t="s">
        <v>406</v>
      </c>
      <c r="JCH95" s="373" t="s">
        <v>406</v>
      </c>
      <c r="JCI95" s="373" t="s">
        <v>406</v>
      </c>
      <c r="JCJ95" s="373" t="s">
        <v>406</v>
      </c>
      <c r="JCK95" s="373" t="s">
        <v>406</v>
      </c>
      <c r="JCL95" s="373" t="s">
        <v>406</v>
      </c>
      <c r="JCM95" s="373" t="s">
        <v>406</v>
      </c>
      <c r="JCN95" s="373" t="s">
        <v>406</v>
      </c>
      <c r="JCO95" s="373" t="s">
        <v>406</v>
      </c>
      <c r="JCP95" s="373" t="s">
        <v>406</v>
      </c>
      <c r="JCQ95" s="373" t="s">
        <v>406</v>
      </c>
      <c r="JCR95" s="373" t="s">
        <v>406</v>
      </c>
      <c r="JCS95" s="373" t="s">
        <v>406</v>
      </c>
      <c r="JCT95" s="373" t="s">
        <v>406</v>
      </c>
      <c r="JCU95" s="373" t="s">
        <v>406</v>
      </c>
      <c r="JCV95" s="373" t="s">
        <v>406</v>
      </c>
      <c r="JCW95" s="373" t="s">
        <v>406</v>
      </c>
      <c r="JCX95" s="373" t="s">
        <v>406</v>
      </c>
      <c r="JCY95" s="373" t="s">
        <v>406</v>
      </c>
      <c r="JCZ95" s="373" t="s">
        <v>406</v>
      </c>
      <c r="JDA95" s="373" t="s">
        <v>406</v>
      </c>
      <c r="JDB95" s="373" t="s">
        <v>406</v>
      </c>
      <c r="JDC95" s="373" t="s">
        <v>406</v>
      </c>
      <c r="JDD95" s="373" t="s">
        <v>406</v>
      </c>
      <c r="JDE95" s="373" t="s">
        <v>406</v>
      </c>
      <c r="JDF95" s="373" t="s">
        <v>406</v>
      </c>
      <c r="JDG95" s="373" t="s">
        <v>406</v>
      </c>
      <c r="JDH95" s="373" t="s">
        <v>406</v>
      </c>
      <c r="JDI95" s="373" t="s">
        <v>406</v>
      </c>
      <c r="JDJ95" s="373" t="s">
        <v>406</v>
      </c>
      <c r="JDK95" s="373" t="s">
        <v>406</v>
      </c>
      <c r="JDL95" s="373" t="s">
        <v>406</v>
      </c>
      <c r="JDM95" s="373" t="s">
        <v>406</v>
      </c>
      <c r="JDN95" s="373" t="s">
        <v>406</v>
      </c>
      <c r="JDO95" s="373" t="s">
        <v>406</v>
      </c>
      <c r="JDP95" s="373" t="s">
        <v>406</v>
      </c>
      <c r="JDQ95" s="373" t="s">
        <v>406</v>
      </c>
      <c r="JDR95" s="373" t="s">
        <v>406</v>
      </c>
      <c r="JDS95" s="373" t="s">
        <v>406</v>
      </c>
      <c r="JDT95" s="373" t="s">
        <v>406</v>
      </c>
      <c r="JDU95" s="373" t="s">
        <v>406</v>
      </c>
      <c r="JDV95" s="373" t="s">
        <v>406</v>
      </c>
      <c r="JDW95" s="373" t="s">
        <v>406</v>
      </c>
      <c r="JDX95" s="373" t="s">
        <v>406</v>
      </c>
      <c r="JDY95" s="373" t="s">
        <v>406</v>
      </c>
      <c r="JDZ95" s="373" t="s">
        <v>406</v>
      </c>
      <c r="JEA95" s="373" t="s">
        <v>406</v>
      </c>
      <c r="JEB95" s="373" t="s">
        <v>406</v>
      </c>
      <c r="JEC95" s="373" t="s">
        <v>406</v>
      </c>
      <c r="JED95" s="373" t="s">
        <v>406</v>
      </c>
      <c r="JEE95" s="373" t="s">
        <v>406</v>
      </c>
      <c r="JEF95" s="373" t="s">
        <v>406</v>
      </c>
      <c r="JEG95" s="373" t="s">
        <v>406</v>
      </c>
      <c r="JEH95" s="373" t="s">
        <v>406</v>
      </c>
      <c r="JEI95" s="373" t="s">
        <v>406</v>
      </c>
      <c r="JEJ95" s="373" t="s">
        <v>406</v>
      </c>
      <c r="JEK95" s="373" t="s">
        <v>406</v>
      </c>
      <c r="JEL95" s="373" t="s">
        <v>406</v>
      </c>
      <c r="JEM95" s="373" t="s">
        <v>406</v>
      </c>
      <c r="JEN95" s="373" t="s">
        <v>406</v>
      </c>
      <c r="JEO95" s="373" t="s">
        <v>406</v>
      </c>
      <c r="JEP95" s="373" t="s">
        <v>406</v>
      </c>
      <c r="JEQ95" s="373" t="s">
        <v>406</v>
      </c>
      <c r="JER95" s="373" t="s">
        <v>406</v>
      </c>
      <c r="JES95" s="373" t="s">
        <v>406</v>
      </c>
      <c r="JET95" s="373" t="s">
        <v>406</v>
      </c>
      <c r="JEU95" s="373" t="s">
        <v>406</v>
      </c>
      <c r="JEV95" s="373" t="s">
        <v>406</v>
      </c>
      <c r="JEW95" s="373" t="s">
        <v>406</v>
      </c>
      <c r="JEX95" s="373" t="s">
        <v>406</v>
      </c>
      <c r="JEY95" s="373" t="s">
        <v>406</v>
      </c>
      <c r="JEZ95" s="373" t="s">
        <v>406</v>
      </c>
      <c r="JFA95" s="373" t="s">
        <v>406</v>
      </c>
      <c r="JFB95" s="373" t="s">
        <v>406</v>
      </c>
      <c r="JFC95" s="373" t="s">
        <v>406</v>
      </c>
      <c r="JFD95" s="373" t="s">
        <v>406</v>
      </c>
      <c r="JFE95" s="373" t="s">
        <v>406</v>
      </c>
      <c r="JFF95" s="373" t="s">
        <v>406</v>
      </c>
      <c r="JFG95" s="373" t="s">
        <v>406</v>
      </c>
      <c r="JFH95" s="373" t="s">
        <v>406</v>
      </c>
      <c r="JFI95" s="373" t="s">
        <v>406</v>
      </c>
      <c r="JFJ95" s="373" t="s">
        <v>406</v>
      </c>
      <c r="JFK95" s="373" t="s">
        <v>406</v>
      </c>
      <c r="JFL95" s="373" t="s">
        <v>406</v>
      </c>
      <c r="JFM95" s="373" t="s">
        <v>406</v>
      </c>
      <c r="JFN95" s="373" t="s">
        <v>406</v>
      </c>
      <c r="JFO95" s="373" t="s">
        <v>406</v>
      </c>
      <c r="JFP95" s="373" t="s">
        <v>406</v>
      </c>
      <c r="JFQ95" s="373" t="s">
        <v>406</v>
      </c>
      <c r="JFR95" s="373" t="s">
        <v>406</v>
      </c>
      <c r="JFS95" s="373" t="s">
        <v>406</v>
      </c>
      <c r="JFT95" s="373" t="s">
        <v>406</v>
      </c>
      <c r="JFU95" s="373" t="s">
        <v>406</v>
      </c>
      <c r="JFV95" s="373" t="s">
        <v>406</v>
      </c>
      <c r="JFW95" s="373" t="s">
        <v>406</v>
      </c>
      <c r="JFX95" s="373" t="s">
        <v>406</v>
      </c>
      <c r="JFY95" s="373" t="s">
        <v>406</v>
      </c>
      <c r="JFZ95" s="373" t="s">
        <v>406</v>
      </c>
      <c r="JGA95" s="373" t="s">
        <v>406</v>
      </c>
      <c r="JGB95" s="373" t="s">
        <v>406</v>
      </c>
      <c r="JGC95" s="373" t="s">
        <v>406</v>
      </c>
      <c r="JGD95" s="373" t="s">
        <v>406</v>
      </c>
      <c r="JGE95" s="373" t="s">
        <v>406</v>
      </c>
      <c r="JGF95" s="373" t="s">
        <v>406</v>
      </c>
      <c r="JGG95" s="373" t="s">
        <v>406</v>
      </c>
      <c r="JGH95" s="373" t="s">
        <v>406</v>
      </c>
      <c r="JGI95" s="373" t="s">
        <v>406</v>
      </c>
      <c r="JGJ95" s="373" t="s">
        <v>406</v>
      </c>
      <c r="JGK95" s="373" t="s">
        <v>406</v>
      </c>
      <c r="JGL95" s="373" t="s">
        <v>406</v>
      </c>
      <c r="JGM95" s="373" t="s">
        <v>406</v>
      </c>
      <c r="JGN95" s="373" t="s">
        <v>406</v>
      </c>
      <c r="JGO95" s="373" t="s">
        <v>406</v>
      </c>
      <c r="JGP95" s="373" t="s">
        <v>406</v>
      </c>
      <c r="JGQ95" s="373" t="s">
        <v>406</v>
      </c>
      <c r="JGR95" s="373" t="s">
        <v>406</v>
      </c>
      <c r="JGS95" s="373" t="s">
        <v>406</v>
      </c>
      <c r="JGT95" s="373" t="s">
        <v>406</v>
      </c>
      <c r="JGU95" s="373" t="s">
        <v>406</v>
      </c>
      <c r="JGV95" s="373" t="s">
        <v>406</v>
      </c>
      <c r="JGW95" s="373" t="s">
        <v>406</v>
      </c>
      <c r="JGX95" s="373" t="s">
        <v>406</v>
      </c>
      <c r="JGY95" s="373" t="s">
        <v>406</v>
      </c>
      <c r="JGZ95" s="373" t="s">
        <v>406</v>
      </c>
      <c r="JHA95" s="373" t="s">
        <v>406</v>
      </c>
      <c r="JHB95" s="373" t="s">
        <v>406</v>
      </c>
      <c r="JHC95" s="373" t="s">
        <v>406</v>
      </c>
      <c r="JHD95" s="373" t="s">
        <v>406</v>
      </c>
      <c r="JHE95" s="373" t="s">
        <v>406</v>
      </c>
      <c r="JHF95" s="373" t="s">
        <v>406</v>
      </c>
      <c r="JHG95" s="373" t="s">
        <v>406</v>
      </c>
      <c r="JHH95" s="373" t="s">
        <v>406</v>
      </c>
      <c r="JHI95" s="373" t="s">
        <v>406</v>
      </c>
      <c r="JHJ95" s="373" t="s">
        <v>406</v>
      </c>
      <c r="JHK95" s="373" t="s">
        <v>406</v>
      </c>
      <c r="JHL95" s="373" t="s">
        <v>406</v>
      </c>
      <c r="JHM95" s="373" t="s">
        <v>406</v>
      </c>
      <c r="JHN95" s="373" t="s">
        <v>406</v>
      </c>
      <c r="JHO95" s="373" t="s">
        <v>406</v>
      </c>
      <c r="JHP95" s="373" t="s">
        <v>406</v>
      </c>
      <c r="JHQ95" s="373" t="s">
        <v>406</v>
      </c>
      <c r="JHR95" s="373" t="s">
        <v>406</v>
      </c>
      <c r="JHS95" s="373" t="s">
        <v>406</v>
      </c>
      <c r="JHT95" s="373" t="s">
        <v>406</v>
      </c>
      <c r="JHU95" s="373" t="s">
        <v>406</v>
      </c>
      <c r="JHV95" s="373" t="s">
        <v>406</v>
      </c>
      <c r="JHW95" s="373" t="s">
        <v>406</v>
      </c>
      <c r="JHX95" s="373" t="s">
        <v>406</v>
      </c>
      <c r="JHY95" s="373" t="s">
        <v>406</v>
      </c>
      <c r="JHZ95" s="373" t="s">
        <v>406</v>
      </c>
      <c r="JIA95" s="373" t="s">
        <v>406</v>
      </c>
      <c r="JIB95" s="373" t="s">
        <v>406</v>
      </c>
      <c r="JIC95" s="373" t="s">
        <v>406</v>
      </c>
      <c r="JID95" s="373" t="s">
        <v>406</v>
      </c>
      <c r="JIE95" s="373" t="s">
        <v>406</v>
      </c>
      <c r="JIF95" s="373" t="s">
        <v>406</v>
      </c>
      <c r="JIG95" s="373" t="s">
        <v>406</v>
      </c>
      <c r="JIH95" s="373" t="s">
        <v>406</v>
      </c>
      <c r="JII95" s="373" t="s">
        <v>406</v>
      </c>
      <c r="JIJ95" s="373" t="s">
        <v>406</v>
      </c>
      <c r="JIK95" s="373" t="s">
        <v>406</v>
      </c>
      <c r="JIL95" s="373" t="s">
        <v>406</v>
      </c>
      <c r="JIM95" s="373" t="s">
        <v>406</v>
      </c>
      <c r="JIN95" s="373" t="s">
        <v>406</v>
      </c>
      <c r="JIO95" s="373" t="s">
        <v>406</v>
      </c>
      <c r="JIP95" s="373" t="s">
        <v>406</v>
      </c>
      <c r="JIQ95" s="373" t="s">
        <v>406</v>
      </c>
      <c r="JIR95" s="373" t="s">
        <v>406</v>
      </c>
      <c r="JIS95" s="373" t="s">
        <v>406</v>
      </c>
      <c r="JIT95" s="373" t="s">
        <v>406</v>
      </c>
      <c r="JIU95" s="373" t="s">
        <v>406</v>
      </c>
      <c r="JIV95" s="373" t="s">
        <v>406</v>
      </c>
      <c r="JIW95" s="373" t="s">
        <v>406</v>
      </c>
      <c r="JIX95" s="373" t="s">
        <v>406</v>
      </c>
      <c r="JIY95" s="373" t="s">
        <v>406</v>
      </c>
      <c r="JIZ95" s="373" t="s">
        <v>406</v>
      </c>
      <c r="JJA95" s="373" t="s">
        <v>406</v>
      </c>
      <c r="JJB95" s="373" t="s">
        <v>406</v>
      </c>
      <c r="JJC95" s="373" t="s">
        <v>406</v>
      </c>
      <c r="JJD95" s="373" t="s">
        <v>406</v>
      </c>
      <c r="JJE95" s="373" t="s">
        <v>406</v>
      </c>
      <c r="JJF95" s="373" t="s">
        <v>406</v>
      </c>
      <c r="JJG95" s="373" t="s">
        <v>406</v>
      </c>
      <c r="JJH95" s="373" t="s">
        <v>406</v>
      </c>
      <c r="JJI95" s="373" t="s">
        <v>406</v>
      </c>
      <c r="JJJ95" s="373" t="s">
        <v>406</v>
      </c>
      <c r="JJK95" s="373" t="s">
        <v>406</v>
      </c>
      <c r="JJL95" s="373" t="s">
        <v>406</v>
      </c>
      <c r="JJM95" s="373" t="s">
        <v>406</v>
      </c>
      <c r="JJN95" s="373" t="s">
        <v>406</v>
      </c>
      <c r="JJO95" s="373" t="s">
        <v>406</v>
      </c>
      <c r="JJP95" s="373" t="s">
        <v>406</v>
      </c>
      <c r="JJQ95" s="373" t="s">
        <v>406</v>
      </c>
      <c r="JJR95" s="373" t="s">
        <v>406</v>
      </c>
      <c r="JJS95" s="373" t="s">
        <v>406</v>
      </c>
      <c r="JJT95" s="373" t="s">
        <v>406</v>
      </c>
      <c r="JJU95" s="373" t="s">
        <v>406</v>
      </c>
      <c r="JJV95" s="373" t="s">
        <v>406</v>
      </c>
      <c r="JJW95" s="373" t="s">
        <v>406</v>
      </c>
      <c r="JJX95" s="373" t="s">
        <v>406</v>
      </c>
      <c r="JJY95" s="373" t="s">
        <v>406</v>
      </c>
      <c r="JJZ95" s="373" t="s">
        <v>406</v>
      </c>
      <c r="JKA95" s="373" t="s">
        <v>406</v>
      </c>
      <c r="JKB95" s="373" t="s">
        <v>406</v>
      </c>
      <c r="JKC95" s="373" t="s">
        <v>406</v>
      </c>
      <c r="JKD95" s="373" t="s">
        <v>406</v>
      </c>
      <c r="JKE95" s="373" t="s">
        <v>406</v>
      </c>
      <c r="JKF95" s="373" t="s">
        <v>406</v>
      </c>
      <c r="JKG95" s="373" t="s">
        <v>406</v>
      </c>
      <c r="JKH95" s="373" t="s">
        <v>406</v>
      </c>
      <c r="JKI95" s="373" t="s">
        <v>406</v>
      </c>
      <c r="JKJ95" s="373" t="s">
        <v>406</v>
      </c>
      <c r="JKK95" s="373" t="s">
        <v>406</v>
      </c>
      <c r="JKL95" s="373" t="s">
        <v>406</v>
      </c>
      <c r="JKM95" s="373" t="s">
        <v>406</v>
      </c>
      <c r="JKN95" s="373" t="s">
        <v>406</v>
      </c>
      <c r="JKO95" s="373" t="s">
        <v>406</v>
      </c>
      <c r="JKP95" s="373" t="s">
        <v>406</v>
      </c>
      <c r="JKQ95" s="373" t="s">
        <v>406</v>
      </c>
      <c r="JKR95" s="373" t="s">
        <v>406</v>
      </c>
      <c r="JKS95" s="373" t="s">
        <v>406</v>
      </c>
      <c r="JKT95" s="373" t="s">
        <v>406</v>
      </c>
      <c r="JKU95" s="373" t="s">
        <v>406</v>
      </c>
      <c r="JKV95" s="373" t="s">
        <v>406</v>
      </c>
      <c r="JKW95" s="373" t="s">
        <v>406</v>
      </c>
      <c r="JKX95" s="373" t="s">
        <v>406</v>
      </c>
      <c r="JKY95" s="373" t="s">
        <v>406</v>
      </c>
      <c r="JKZ95" s="373" t="s">
        <v>406</v>
      </c>
      <c r="JLA95" s="373" t="s">
        <v>406</v>
      </c>
      <c r="JLB95" s="373" t="s">
        <v>406</v>
      </c>
      <c r="JLC95" s="373" t="s">
        <v>406</v>
      </c>
      <c r="JLD95" s="373" t="s">
        <v>406</v>
      </c>
      <c r="JLE95" s="373" t="s">
        <v>406</v>
      </c>
      <c r="JLF95" s="373" t="s">
        <v>406</v>
      </c>
      <c r="JLG95" s="373" t="s">
        <v>406</v>
      </c>
      <c r="JLH95" s="373" t="s">
        <v>406</v>
      </c>
      <c r="JLI95" s="373" t="s">
        <v>406</v>
      </c>
      <c r="JLJ95" s="373" t="s">
        <v>406</v>
      </c>
      <c r="JLK95" s="373" t="s">
        <v>406</v>
      </c>
      <c r="JLL95" s="373" t="s">
        <v>406</v>
      </c>
      <c r="JLM95" s="373" t="s">
        <v>406</v>
      </c>
      <c r="JLN95" s="373" t="s">
        <v>406</v>
      </c>
      <c r="JLO95" s="373" t="s">
        <v>406</v>
      </c>
      <c r="JLP95" s="373" t="s">
        <v>406</v>
      </c>
      <c r="JLQ95" s="373" t="s">
        <v>406</v>
      </c>
      <c r="JLR95" s="373" t="s">
        <v>406</v>
      </c>
      <c r="JLS95" s="373" t="s">
        <v>406</v>
      </c>
      <c r="JLT95" s="373" t="s">
        <v>406</v>
      </c>
      <c r="JLU95" s="373" t="s">
        <v>406</v>
      </c>
      <c r="JLV95" s="373" t="s">
        <v>406</v>
      </c>
      <c r="JLW95" s="373" t="s">
        <v>406</v>
      </c>
      <c r="JLX95" s="373" t="s">
        <v>406</v>
      </c>
      <c r="JLY95" s="373" t="s">
        <v>406</v>
      </c>
      <c r="JLZ95" s="373" t="s">
        <v>406</v>
      </c>
      <c r="JMA95" s="373" t="s">
        <v>406</v>
      </c>
      <c r="JMB95" s="373" t="s">
        <v>406</v>
      </c>
      <c r="JMC95" s="373" t="s">
        <v>406</v>
      </c>
      <c r="JMD95" s="373" t="s">
        <v>406</v>
      </c>
      <c r="JME95" s="373" t="s">
        <v>406</v>
      </c>
      <c r="JMF95" s="373" t="s">
        <v>406</v>
      </c>
      <c r="JMG95" s="373" t="s">
        <v>406</v>
      </c>
      <c r="JMH95" s="373" t="s">
        <v>406</v>
      </c>
      <c r="JMI95" s="373" t="s">
        <v>406</v>
      </c>
      <c r="JMJ95" s="373" t="s">
        <v>406</v>
      </c>
      <c r="JMK95" s="373" t="s">
        <v>406</v>
      </c>
      <c r="JML95" s="373" t="s">
        <v>406</v>
      </c>
      <c r="JMM95" s="373" t="s">
        <v>406</v>
      </c>
      <c r="JMN95" s="373" t="s">
        <v>406</v>
      </c>
      <c r="JMO95" s="373" t="s">
        <v>406</v>
      </c>
      <c r="JMP95" s="373" t="s">
        <v>406</v>
      </c>
      <c r="JMQ95" s="373" t="s">
        <v>406</v>
      </c>
      <c r="JMR95" s="373" t="s">
        <v>406</v>
      </c>
      <c r="JMS95" s="373" t="s">
        <v>406</v>
      </c>
      <c r="JMT95" s="373" t="s">
        <v>406</v>
      </c>
      <c r="JMU95" s="373" t="s">
        <v>406</v>
      </c>
      <c r="JMV95" s="373" t="s">
        <v>406</v>
      </c>
      <c r="JMW95" s="373" t="s">
        <v>406</v>
      </c>
      <c r="JMX95" s="373" t="s">
        <v>406</v>
      </c>
      <c r="JMY95" s="373" t="s">
        <v>406</v>
      </c>
      <c r="JMZ95" s="373" t="s">
        <v>406</v>
      </c>
      <c r="JNA95" s="373" t="s">
        <v>406</v>
      </c>
      <c r="JNB95" s="373" t="s">
        <v>406</v>
      </c>
      <c r="JNC95" s="373" t="s">
        <v>406</v>
      </c>
      <c r="JND95" s="373" t="s">
        <v>406</v>
      </c>
      <c r="JNE95" s="373" t="s">
        <v>406</v>
      </c>
      <c r="JNF95" s="373" t="s">
        <v>406</v>
      </c>
      <c r="JNG95" s="373" t="s">
        <v>406</v>
      </c>
      <c r="JNH95" s="373" t="s">
        <v>406</v>
      </c>
      <c r="JNI95" s="373" t="s">
        <v>406</v>
      </c>
      <c r="JNJ95" s="373" t="s">
        <v>406</v>
      </c>
      <c r="JNK95" s="373" t="s">
        <v>406</v>
      </c>
      <c r="JNL95" s="373" t="s">
        <v>406</v>
      </c>
      <c r="JNM95" s="373" t="s">
        <v>406</v>
      </c>
      <c r="JNN95" s="373" t="s">
        <v>406</v>
      </c>
      <c r="JNO95" s="373" t="s">
        <v>406</v>
      </c>
      <c r="JNP95" s="373" t="s">
        <v>406</v>
      </c>
      <c r="JNQ95" s="373" t="s">
        <v>406</v>
      </c>
      <c r="JNR95" s="373" t="s">
        <v>406</v>
      </c>
      <c r="JNS95" s="373" t="s">
        <v>406</v>
      </c>
      <c r="JNT95" s="373" t="s">
        <v>406</v>
      </c>
      <c r="JNU95" s="373" t="s">
        <v>406</v>
      </c>
      <c r="JNV95" s="373" t="s">
        <v>406</v>
      </c>
      <c r="JNW95" s="373" t="s">
        <v>406</v>
      </c>
      <c r="JNX95" s="373" t="s">
        <v>406</v>
      </c>
      <c r="JNY95" s="373" t="s">
        <v>406</v>
      </c>
      <c r="JNZ95" s="373" t="s">
        <v>406</v>
      </c>
      <c r="JOA95" s="373" t="s">
        <v>406</v>
      </c>
      <c r="JOB95" s="373" t="s">
        <v>406</v>
      </c>
      <c r="JOC95" s="373" t="s">
        <v>406</v>
      </c>
      <c r="JOD95" s="373" t="s">
        <v>406</v>
      </c>
      <c r="JOE95" s="373" t="s">
        <v>406</v>
      </c>
      <c r="JOF95" s="373" t="s">
        <v>406</v>
      </c>
      <c r="JOG95" s="373" t="s">
        <v>406</v>
      </c>
      <c r="JOH95" s="373" t="s">
        <v>406</v>
      </c>
      <c r="JOI95" s="373" t="s">
        <v>406</v>
      </c>
      <c r="JOJ95" s="373" t="s">
        <v>406</v>
      </c>
      <c r="JOK95" s="373" t="s">
        <v>406</v>
      </c>
      <c r="JOL95" s="373" t="s">
        <v>406</v>
      </c>
      <c r="JOM95" s="373" t="s">
        <v>406</v>
      </c>
      <c r="JON95" s="373" t="s">
        <v>406</v>
      </c>
      <c r="JOO95" s="373" t="s">
        <v>406</v>
      </c>
      <c r="JOP95" s="373" t="s">
        <v>406</v>
      </c>
      <c r="JOQ95" s="373" t="s">
        <v>406</v>
      </c>
      <c r="JOR95" s="373" t="s">
        <v>406</v>
      </c>
      <c r="JOS95" s="373" t="s">
        <v>406</v>
      </c>
      <c r="JOT95" s="373" t="s">
        <v>406</v>
      </c>
      <c r="JOU95" s="373" t="s">
        <v>406</v>
      </c>
      <c r="JOV95" s="373" t="s">
        <v>406</v>
      </c>
      <c r="JOW95" s="373" t="s">
        <v>406</v>
      </c>
      <c r="JOX95" s="373" t="s">
        <v>406</v>
      </c>
      <c r="JOY95" s="373" t="s">
        <v>406</v>
      </c>
      <c r="JOZ95" s="373" t="s">
        <v>406</v>
      </c>
      <c r="JPA95" s="373" t="s">
        <v>406</v>
      </c>
      <c r="JPB95" s="373" t="s">
        <v>406</v>
      </c>
      <c r="JPC95" s="373" t="s">
        <v>406</v>
      </c>
      <c r="JPD95" s="373" t="s">
        <v>406</v>
      </c>
      <c r="JPE95" s="373" t="s">
        <v>406</v>
      </c>
      <c r="JPF95" s="373" t="s">
        <v>406</v>
      </c>
      <c r="JPG95" s="373" t="s">
        <v>406</v>
      </c>
      <c r="JPH95" s="373" t="s">
        <v>406</v>
      </c>
      <c r="JPI95" s="373" t="s">
        <v>406</v>
      </c>
      <c r="JPJ95" s="373" t="s">
        <v>406</v>
      </c>
      <c r="JPK95" s="373" t="s">
        <v>406</v>
      </c>
      <c r="JPL95" s="373" t="s">
        <v>406</v>
      </c>
      <c r="JPM95" s="373" t="s">
        <v>406</v>
      </c>
      <c r="JPN95" s="373" t="s">
        <v>406</v>
      </c>
      <c r="JPO95" s="373" t="s">
        <v>406</v>
      </c>
      <c r="JPP95" s="373" t="s">
        <v>406</v>
      </c>
      <c r="JPQ95" s="373" t="s">
        <v>406</v>
      </c>
      <c r="JPR95" s="373" t="s">
        <v>406</v>
      </c>
      <c r="JPS95" s="373" t="s">
        <v>406</v>
      </c>
      <c r="JPT95" s="373" t="s">
        <v>406</v>
      </c>
      <c r="JPU95" s="373" t="s">
        <v>406</v>
      </c>
      <c r="JPV95" s="373" t="s">
        <v>406</v>
      </c>
      <c r="JPW95" s="373" t="s">
        <v>406</v>
      </c>
      <c r="JPX95" s="373" t="s">
        <v>406</v>
      </c>
      <c r="JPY95" s="373" t="s">
        <v>406</v>
      </c>
      <c r="JPZ95" s="373" t="s">
        <v>406</v>
      </c>
      <c r="JQA95" s="373" t="s">
        <v>406</v>
      </c>
      <c r="JQB95" s="373" t="s">
        <v>406</v>
      </c>
      <c r="JQC95" s="373" t="s">
        <v>406</v>
      </c>
      <c r="JQD95" s="373" t="s">
        <v>406</v>
      </c>
      <c r="JQE95" s="373" t="s">
        <v>406</v>
      </c>
      <c r="JQF95" s="373" t="s">
        <v>406</v>
      </c>
      <c r="JQG95" s="373" t="s">
        <v>406</v>
      </c>
      <c r="JQH95" s="373" t="s">
        <v>406</v>
      </c>
      <c r="JQI95" s="373" t="s">
        <v>406</v>
      </c>
      <c r="JQJ95" s="373" t="s">
        <v>406</v>
      </c>
      <c r="JQK95" s="373" t="s">
        <v>406</v>
      </c>
      <c r="JQL95" s="373" t="s">
        <v>406</v>
      </c>
      <c r="JQM95" s="373" t="s">
        <v>406</v>
      </c>
      <c r="JQN95" s="373" t="s">
        <v>406</v>
      </c>
      <c r="JQO95" s="373" t="s">
        <v>406</v>
      </c>
      <c r="JQP95" s="373" t="s">
        <v>406</v>
      </c>
      <c r="JQQ95" s="373" t="s">
        <v>406</v>
      </c>
      <c r="JQR95" s="373" t="s">
        <v>406</v>
      </c>
      <c r="JQS95" s="373" t="s">
        <v>406</v>
      </c>
      <c r="JQT95" s="373" t="s">
        <v>406</v>
      </c>
      <c r="JQU95" s="373" t="s">
        <v>406</v>
      </c>
      <c r="JQV95" s="373" t="s">
        <v>406</v>
      </c>
      <c r="JQW95" s="373" t="s">
        <v>406</v>
      </c>
      <c r="JQX95" s="373" t="s">
        <v>406</v>
      </c>
      <c r="JQY95" s="373" t="s">
        <v>406</v>
      </c>
      <c r="JQZ95" s="373" t="s">
        <v>406</v>
      </c>
      <c r="JRA95" s="373" t="s">
        <v>406</v>
      </c>
      <c r="JRB95" s="373" t="s">
        <v>406</v>
      </c>
      <c r="JRC95" s="373" t="s">
        <v>406</v>
      </c>
      <c r="JRD95" s="373" t="s">
        <v>406</v>
      </c>
      <c r="JRE95" s="373" t="s">
        <v>406</v>
      </c>
      <c r="JRF95" s="373" t="s">
        <v>406</v>
      </c>
      <c r="JRG95" s="373" t="s">
        <v>406</v>
      </c>
      <c r="JRH95" s="373" t="s">
        <v>406</v>
      </c>
      <c r="JRI95" s="373" t="s">
        <v>406</v>
      </c>
      <c r="JRJ95" s="373" t="s">
        <v>406</v>
      </c>
      <c r="JRK95" s="373" t="s">
        <v>406</v>
      </c>
      <c r="JRL95" s="373" t="s">
        <v>406</v>
      </c>
      <c r="JRM95" s="373" t="s">
        <v>406</v>
      </c>
      <c r="JRN95" s="373" t="s">
        <v>406</v>
      </c>
      <c r="JRO95" s="373" t="s">
        <v>406</v>
      </c>
      <c r="JRP95" s="373" t="s">
        <v>406</v>
      </c>
      <c r="JRQ95" s="373" t="s">
        <v>406</v>
      </c>
      <c r="JRR95" s="373" t="s">
        <v>406</v>
      </c>
      <c r="JRS95" s="373" t="s">
        <v>406</v>
      </c>
      <c r="JRT95" s="373" t="s">
        <v>406</v>
      </c>
      <c r="JRU95" s="373" t="s">
        <v>406</v>
      </c>
      <c r="JRV95" s="373" t="s">
        <v>406</v>
      </c>
      <c r="JRW95" s="373" t="s">
        <v>406</v>
      </c>
      <c r="JRX95" s="373" t="s">
        <v>406</v>
      </c>
      <c r="JRY95" s="373" t="s">
        <v>406</v>
      </c>
      <c r="JRZ95" s="373" t="s">
        <v>406</v>
      </c>
      <c r="JSA95" s="373" t="s">
        <v>406</v>
      </c>
      <c r="JSB95" s="373" t="s">
        <v>406</v>
      </c>
      <c r="JSC95" s="373" t="s">
        <v>406</v>
      </c>
      <c r="JSD95" s="373" t="s">
        <v>406</v>
      </c>
      <c r="JSE95" s="373" t="s">
        <v>406</v>
      </c>
      <c r="JSF95" s="373" t="s">
        <v>406</v>
      </c>
      <c r="JSG95" s="373" t="s">
        <v>406</v>
      </c>
      <c r="JSH95" s="373" t="s">
        <v>406</v>
      </c>
      <c r="JSI95" s="373" t="s">
        <v>406</v>
      </c>
      <c r="JSJ95" s="373" t="s">
        <v>406</v>
      </c>
      <c r="JSK95" s="373" t="s">
        <v>406</v>
      </c>
      <c r="JSL95" s="373" t="s">
        <v>406</v>
      </c>
      <c r="JSM95" s="373" t="s">
        <v>406</v>
      </c>
      <c r="JSN95" s="373" t="s">
        <v>406</v>
      </c>
      <c r="JSO95" s="373" t="s">
        <v>406</v>
      </c>
      <c r="JSP95" s="373" t="s">
        <v>406</v>
      </c>
      <c r="JSQ95" s="373" t="s">
        <v>406</v>
      </c>
      <c r="JSR95" s="373" t="s">
        <v>406</v>
      </c>
      <c r="JSS95" s="373" t="s">
        <v>406</v>
      </c>
      <c r="JST95" s="373" t="s">
        <v>406</v>
      </c>
      <c r="JSU95" s="373" t="s">
        <v>406</v>
      </c>
      <c r="JSV95" s="373" t="s">
        <v>406</v>
      </c>
      <c r="JSW95" s="373" t="s">
        <v>406</v>
      </c>
      <c r="JSX95" s="373" t="s">
        <v>406</v>
      </c>
      <c r="JSY95" s="373" t="s">
        <v>406</v>
      </c>
      <c r="JSZ95" s="373" t="s">
        <v>406</v>
      </c>
      <c r="JTA95" s="373" t="s">
        <v>406</v>
      </c>
      <c r="JTB95" s="373" t="s">
        <v>406</v>
      </c>
      <c r="JTC95" s="373" t="s">
        <v>406</v>
      </c>
      <c r="JTD95" s="373" t="s">
        <v>406</v>
      </c>
      <c r="JTE95" s="373" t="s">
        <v>406</v>
      </c>
      <c r="JTF95" s="373" t="s">
        <v>406</v>
      </c>
      <c r="JTG95" s="373" t="s">
        <v>406</v>
      </c>
      <c r="JTH95" s="373" t="s">
        <v>406</v>
      </c>
      <c r="JTI95" s="373" t="s">
        <v>406</v>
      </c>
      <c r="JTJ95" s="373" t="s">
        <v>406</v>
      </c>
      <c r="JTK95" s="373" t="s">
        <v>406</v>
      </c>
      <c r="JTL95" s="373" t="s">
        <v>406</v>
      </c>
      <c r="JTM95" s="373" t="s">
        <v>406</v>
      </c>
      <c r="JTN95" s="373" t="s">
        <v>406</v>
      </c>
      <c r="JTO95" s="373" t="s">
        <v>406</v>
      </c>
      <c r="JTP95" s="373" t="s">
        <v>406</v>
      </c>
      <c r="JTQ95" s="373" t="s">
        <v>406</v>
      </c>
      <c r="JTR95" s="373" t="s">
        <v>406</v>
      </c>
      <c r="JTS95" s="373" t="s">
        <v>406</v>
      </c>
      <c r="JTT95" s="373" t="s">
        <v>406</v>
      </c>
      <c r="JTU95" s="373" t="s">
        <v>406</v>
      </c>
      <c r="JTV95" s="373" t="s">
        <v>406</v>
      </c>
      <c r="JTW95" s="373" t="s">
        <v>406</v>
      </c>
      <c r="JTX95" s="373" t="s">
        <v>406</v>
      </c>
      <c r="JTY95" s="373" t="s">
        <v>406</v>
      </c>
      <c r="JTZ95" s="373" t="s">
        <v>406</v>
      </c>
      <c r="JUA95" s="373" t="s">
        <v>406</v>
      </c>
      <c r="JUB95" s="373" t="s">
        <v>406</v>
      </c>
      <c r="JUC95" s="373" t="s">
        <v>406</v>
      </c>
      <c r="JUD95" s="373" t="s">
        <v>406</v>
      </c>
      <c r="JUE95" s="373" t="s">
        <v>406</v>
      </c>
      <c r="JUF95" s="373" t="s">
        <v>406</v>
      </c>
      <c r="JUG95" s="373" t="s">
        <v>406</v>
      </c>
      <c r="JUH95" s="373" t="s">
        <v>406</v>
      </c>
      <c r="JUI95" s="373" t="s">
        <v>406</v>
      </c>
      <c r="JUJ95" s="373" t="s">
        <v>406</v>
      </c>
      <c r="JUK95" s="373" t="s">
        <v>406</v>
      </c>
      <c r="JUL95" s="373" t="s">
        <v>406</v>
      </c>
      <c r="JUM95" s="373" t="s">
        <v>406</v>
      </c>
      <c r="JUN95" s="373" t="s">
        <v>406</v>
      </c>
      <c r="JUO95" s="373" t="s">
        <v>406</v>
      </c>
      <c r="JUP95" s="373" t="s">
        <v>406</v>
      </c>
      <c r="JUQ95" s="373" t="s">
        <v>406</v>
      </c>
      <c r="JUR95" s="373" t="s">
        <v>406</v>
      </c>
      <c r="JUS95" s="373" t="s">
        <v>406</v>
      </c>
      <c r="JUT95" s="373" t="s">
        <v>406</v>
      </c>
      <c r="JUU95" s="373" t="s">
        <v>406</v>
      </c>
      <c r="JUV95" s="373" t="s">
        <v>406</v>
      </c>
      <c r="JUW95" s="373" t="s">
        <v>406</v>
      </c>
      <c r="JUX95" s="373" t="s">
        <v>406</v>
      </c>
      <c r="JUY95" s="373" t="s">
        <v>406</v>
      </c>
      <c r="JUZ95" s="373" t="s">
        <v>406</v>
      </c>
      <c r="JVA95" s="373" t="s">
        <v>406</v>
      </c>
      <c r="JVB95" s="373" t="s">
        <v>406</v>
      </c>
      <c r="JVC95" s="373" t="s">
        <v>406</v>
      </c>
      <c r="JVD95" s="373" t="s">
        <v>406</v>
      </c>
      <c r="JVE95" s="373" t="s">
        <v>406</v>
      </c>
      <c r="JVF95" s="373" t="s">
        <v>406</v>
      </c>
      <c r="JVG95" s="373" t="s">
        <v>406</v>
      </c>
      <c r="JVH95" s="373" t="s">
        <v>406</v>
      </c>
      <c r="JVI95" s="373" t="s">
        <v>406</v>
      </c>
      <c r="JVJ95" s="373" t="s">
        <v>406</v>
      </c>
      <c r="JVK95" s="373" t="s">
        <v>406</v>
      </c>
      <c r="JVL95" s="373" t="s">
        <v>406</v>
      </c>
      <c r="JVM95" s="373" t="s">
        <v>406</v>
      </c>
      <c r="JVN95" s="373" t="s">
        <v>406</v>
      </c>
      <c r="JVO95" s="373" t="s">
        <v>406</v>
      </c>
      <c r="JVP95" s="373" t="s">
        <v>406</v>
      </c>
      <c r="JVQ95" s="373" t="s">
        <v>406</v>
      </c>
      <c r="JVR95" s="373" t="s">
        <v>406</v>
      </c>
      <c r="JVS95" s="373" t="s">
        <v>406</v>
      </c>
      <c r="JVT95" s="373" t="s">
        <v>406</v>
      </c>
      <c r="JVU95" s="373" t="s">
        <v>406</v>
      </c>
      <c r="JVV95" s="373" t="s">
        <v>406</v>
      </c>
      <c r="JVW95" s="373" t="s">
        <v>406</v>
      </c>
      <c r="JVX95" s="373" t="s">
        <v>406</v>
      </c>
      <c r="JVY95" s="373" t="s">
        <v>406</v>
      </c>
      <c r="JVZ95" s="373" t="s">
        <v>406</v>
      </c>
      <c r="JWA95" s="373" t="s">
        <v>406</v>
      </c>
      <c r="JWB95" s="373" t="s">
        <v>406</v>
      </c>
      <c r="JWC95" s="373" t="s">
        <v>406</v>
      </c>
      <c r="JWD95" s="373" t="s">
        <v>406</v>
      </c>
      <c r="JWE95" s="373" t="s">
        <v>406</v>
      </c>
      <c r="JWF95" s="373" t="s">
        <v>406</v>
      </c>
      <c r="JWG95" s="373" t="s">
        <v>406</v>
      </c>
      <c r="JWH95" s="373" t="s">
        <v>406</v>
      </c>
      <c r="JWI95" s="373" t="s">
        <v>406</v>
      </c>
      <c r="JWJ95" s="373" t="s">
        <v>406</v>
      </c>
      <c r="JWK95" s="373" t="s">
        <v>406</v>
      </c>
      <c r="JWL95" s="373" t="s">
        <v>406</v>
      </c>
      <c r="JWM95" s="373" t="s">
        <v>406</v>
      </c>
      <c r="JWN95" s="373" t="s">
        <v>406</v>
      </c>
      <c r="JWO95" s="373" t="s">
        <v>406</v>
      </c>
      <c r="JWP95" s="373" t="s">
        <v>406</v>
      </c>
      <c r="JWQ95" s="373" t="s">
        <v>406</v>
      </c>
      <c r="JWR95" s="373" t="s">
        <v>406</v>
      </c>
      <c r="JWS95" s="373" t="s">
        <v>406</v>
      </c>
      <c r="JWT95" s="373" t="s">
        <v>406</v>
      </c>
      <c r="JWU95" s="373" t="s">
        <v>406</v>
      </c>
      <c r="JWV95" s="373" t="s">
        <v>406</v>
      </c>
      <c r="JWW95" s="373" t="s">
        <v>406</v>
      </c>
      <c r="JWX95" s="373" t="s">
        <v>406</v>
      </c>
      <c r="JWY95" s="373" t="s">
        <v>406</v>
      </c>
      <c r="JWZ95" s="373" t="s">
        <v>406</v>
      </c>
      <c r="JXA95" s="373" t="s">
        <v>406</v>
      </c>
      <c r="JXB95" s="373" t="s">
        <v>406</v>
      </c>
      <c r="JXC95" s="373" t="s">
        <v>406</v>
      </c>
      <c r="JXD95" s="373" t="s">
        <v>406</v>
      </c>
      <c r="JXE95" s="373" t="s">
        <v>406</v>
      </c>
      <c r="JXF95" s="373" t="s">
        <v>406</v>
      </c>
      <c r="JXG95" s="373" t="s">
        <v>406</v>
      </c>
      <c r="JXH95" s="373" t="s">
        <v>406</v>
      </c>
      <c r="JXI95" s="373" t="s">
        <v>406</v>
      </c>
      <c r="JXJ95" s="373" t="s">
        <v>406</v>
      </c>
      <c r="JXK95" s="373" t="s">
        <v>406</v>
      </c>
      <c r="JXL95" s="373" t="s">
        <v>406</v>
      </c>
      <c r="JXM95" s="373" t="s">
        <v>406</v>
      </c>
      <c r="JXN95" s="373" t="s">
        <v>406</v>
      </c>
      <c r="JXO95" s="373" t="s">
        <v>406</v>
      </c>
      <c r="JXP95" s="373" t="s">
        <v>406</v>
      </c>
      <c r="JXQ95" s="373" t="s">
        <v>406</v>
      </c>
      <c r="JXR95" s="373" t="s">
        <v>406</v>
      </c>
      <c r="JXS95" s="373" t="s">
        <v>406</v>
      </c>
      <c r="JXT95" s="373" t="s">
        <v>406</v>
      </c>
      <c r="JXU95" s="373" t="s">
        <v>406</v>
      </c>
      <c r="JXV95" s="373" t="s">
        <v>406</v>
      </c>
      <c r="JXW95" s="373" t="s">
        <v>406</v>
      </c>
      <c r="JXX95" s="373" t="s">
        <v>406</v>
      </c>
      <c r="JXY95" s="373" t="s">
        <v>406</v>
      </c>
      <c r="JXZ95" s="373" t="s">
        <v>406</v>
      </c>
      <c r="JYA95" s="373" t="s">
        <v>406</v>
      </c>
      <c r="JYB95" s="373" t="s">
        <v>406</v>
      </c>
      <c r="JYC95" s="373" t="s">
        <v>406</v>
      </c>
      <c r="JYD95" s="373" t="s">
        <v>406</v>
      </c>
      <c r="JYE95" s="373" t="s">
        <v>406</v>
      </c>
      <c r="JYF95" s="373" t="s">
        <v>406</v>
      </c>
      <c r="JYG95" s="373" t="s">
        <v>406</v>
      </c>
      <c r="JYH95" s="373" t="s">
        <v>406</v>
      </c>
      <c r="JYI95" s="373" t="s">
        <v>406</v>
      </c>
      <c r="JYJ95" s="373" t="s">
        <v>406</v>
      </c>
      <c r="JYK95" s="373" t="s">
        <v>406</v>
      </c>
      <c r="JYL95" s="373" t="s">
        <v>406</v>
      </c>
      <c r="JYM95" s="373" t="s">
        <v>406</v>
      </c>
      <c r="JYN95" s="373" t="s">
        <v>406</v>
      </c>
      <c r="JYO95" s="373" t="s">
        <v>406</v>
      </c>
      <c r="JYP95" s="373" t="s">
        <v>406</v>
      </c>
      <c r="JYQ95" s="373" t="s">
        <v>406</v>
      </c>
      <c r="JYR95" s="373" t="s">
        <v>406</v>
      </c>
      <c r="JYS95" s="373" t="s">
        <v>406</v>
      </c>
      <c r="JYT95" s="373" t="s">
        <v>406</v>
      </c>
      <c r="JYU95" s="373" t="s">
        <v>406</v>
      </c>
      <c r="JYV95" s="373" t="s">
        <v>406</v>
      </c>
      <c r="JYW95" s="373" t="s">
        <v>406</v>
      </c>
      <c r="JYX95" s="373" t="s">
        <v>406</v>
      </c>
      <c r="JYY95" s="373" t="s">
        <v>406</v>
      </c>
      <c r="JYZ95" s="373" t="s">
        <v>406</v>
      </c>
      <c r="JZA95" s="373" t="s">
        <v>406</v>
      </c>
      <c r="JZB95" s="373" t="s">
        <v>406</v>
      </c>
      <c r="JZC95" s="373" t="s">
        <v>406</v>
      </c>
      <c r="JZD95" s="373" t="s">
        <v>406</v>
      </c>
      <c r="JZE95" s="373" t="s">
        <v>406</v>
      </c>
      <c r="JZF95" s="373" t="s">
        <v>406</v>
      </c>
      <c r="JZG95" s="373" t="s">
        <v>406</v>
      </c>
      <c r="JZH95" s="373" t="s">
        <v>406</v>
      </c>
      <c r="JZI95" s="373" t="s">
        <v>406</v>
      </c>
      <c r="JZJ95" s="373" t="s">
        <v>406</v>
      </c>
      <c r="JZK95" s="373" t="s">
        <v>406</v>
      </c>
      <c r="JZL95" s="373" t="s">
        <v>406</v>
      </c>
      <c r="JZM95" s="373" t="s">
        <v>406</v>
      </c>
      <c r="JZN95" s="373" t="s">
        <v>406</v>
      </c>
      <c r="JZO95" s="373" t="s">
        <v>406</v>
      </c>
      <c r="JZP95" s="373" t="s">
        <v>406</v>
      </c>
      <c r="JZQ95" s="373" t="s">
        <v>406</v>
      </c>
      <c r="JZR95" s="373" t="s">
        <v>406</v>
      </c>
      <c r="JZS95" s="373" t="s">
        <v>406</v>
      </c>
      <c r="JZT95" s="373" t="s">
        <v>406</v>
      </c>
      <c r="JZU95" s="373" t="s">
        <v>406</v>
      </c>
      <c r="JZV95" s="373" t="s">
        <v>406</v>
      </c>
      <c r="JZW95" s="373" t="s">
        <v>406</v>
      </c>
      <c r="JZX95" s="373" t="s">
        <v>406</v>
      </c>
      <c r="JZY95" s="373" t="s">
        <v>406</v>
      </c>
      <c r="JZZ95" s="373" t="s">
        <v>406</v>
      </c>
      <c r="KAA95" s="373" t="s">
        <v>406</v>
      </c>
      <c r="KAB95" s="373" t="s">
        <v>406</v>
      </c>
      <c r="KAC95" s="373" t="s">
        <v>406</v>
      </c>
      <c r="KAD95" s="373" t="s">
        <v>406</v>
      </c>
      <c r="KAE95" s="373" t="s">
        <v>406</v>
      </c>
      <c r="KAF95" s="373" t="s">
        <v>406</v>
      </c>
      <c r="KAG95" s="373" t="s">
        <v>406</v>
      </c>
      <c r="KAH95" s="373" t="s">
        <v>406</v>
      </c>
      <c r="KAI95" s="373" t="s">
        <v>406</v>
      </c>
      <c r="KAJ95" s="373" t="s">
        <v>406</v>
      </c>
      <c r="KAK95" s="373" t="s">
        <v>406</v>
      </c>
      <c r="KAL95" s="373" t="s">
        <v>406</v>
      </c>
      <c r="KAM95" s="373" t="s">
        <v>406</v>
      </c>
      <c r="KAN95" s="373" t="s">
        <v>406</v>
      </c>
      <c r="KAO95" s="373" t="s">
        <v>406</v>
      </c>
      <c r="KAP95" s="373" t="s">
        <v>406</v>
      </c>
      <c r="KAQ95" s="373" t="s">
        <v>406</v>
      </c>
      <c r="KAR95" s="373" t="s">
        <v>406</v>
      </c>
      <c r="KAS95" s="373" t="s">
        <v>406</v>
      </c>
      <c r="KAT95" s="373" t="s">
        <v>406</v>
      </c>
      <c r="KAU95" s="373" t="s">
        <v>406</v>
      </c>
      <c r="KAV95" s="373" t="s">
        <v>406</v>
      </c>
      <c r="KAW95" s="373" t="s">
        <v>406</v>
      </c>
      <c r="KAX95" s="373" t="s">
        <v>406</v>
      </c>
      <c r="KAY95" s="373" t="s">
        <v>406</v>
      </c>
      <c r="KAZ95" s="373" t="s">
        <v>406</v>
      </c>
      <c r="KBA95" s="373" t="s">
        <v>406</v>
      </c>
      <c r="KBB95" s="373" t="s">
        <v>406</v>
      </c>
      <c r="KBC95" s="373" t="s">
        <v>406</v>
      </c>
      <c r="KBD95" s="373" t="s">
        <v>406</v>
      </c>
      <c r="KBE95" s="373" t="s">
        <v>406</v>
      </c>
      <c r="KBF95" s="373" t="s">
        <v>406</v>
      </c>
      <c r="KBG95" s="373" t="s">
        <v>406</v>
      </c>
      <c r="KBH95" s="373" t="s">
        <v>406</v>
      </c>
      <c r="KBI95" s="373" t="s">
        <v>406</v>
      </c>
      <c r="KBJ95" s="373" t="s">
        <v>406</v>
      </c>
      <c r="KBK95" s="373" t="s">
        <v>406</v>
      </c>
      <c r="KBL95" s="373" t="s">
        <v>406</v>
      </c>
      <c r="KBM95" s="373" t="s">
        <v>406</v>
      </c>
      <c r="KBN95" s="373" t="s">
        <v>406</v>
      </c>
      <c r="KBO95" s="373" t="s">
        <v>406</v>
      </c>
      <c r="KBP95" s="373" t="s">
        <v>406</v>
      </c>
      <c r="KBQ95" s="373" t="s">
        <v>406</v>
      </c>
      <c r="KBR95" s="373" t="s">
        <v>406</v>
      </c>
      <c r="KBS95" s="373" t="s">
        <v>406</v>
      </c>
      <c r="KBT95" s="373" t="s">
        <v>406</v>
      </c>
      <c r="KBU95" s="373" t="s">
        <v>406</v>
      </c>
      <c r="KBV95" s="373" t="s">
        <v>406</v>
      </c>
      <c r="KBW95" s="373" t="s">
        <v>406</v>
      </c>
      <c r="KBX95" s="373" t="s">
        <v>406</v>
      </c>
      <c r="KBY95" s="373" t="s">
        <v>406</v>
      </c>
      <c r="KBZ95" s="373" t="s">
        <v>406</v>
      </c>
      <c r="KCA95" s="373" t="s">
        <v>406</v>
      </c>
      <c r="KCB95" s="373" t="s">
        <v>406</v>
      </c>
      <c r="KCC95" s="373" t="s">
        <v>406</v>
      </c>
      <c r="KCD95" s="373" t="s">
        <v>406</v>
      </c>
      <c r="KCE95" s="373" t="s">
        <v>406</v>
      </c>
      <c r="KCF95" s="373" t="s">
        <v>406</v>
      </c>
      <c r="KCG95" s="373" t="s">
        <v>406</v>
      </c>
      <c r="KCH95" s="373" t="s">
        <v>406</v>
      </c>
      <c r="KCI95" s="373" t="s">
        <v>406</v>
      </c>
      <c r="KCJ95" s="373" t="s">
        <v>406</v>
      </c>
      <c r="KCK95" s="373" t="s">
        <v>406</v>
      </c>
      <c r="KCL95" s="373" t="s">
        <v>406</v>
      </c>
      <c r="KCM95" s="373" t="s">
        <v>406</v>
      </c>
      <c r="KCN95" s="373" t="s">
        <v>406</v>
      </c>
      <c r="KCO95" s="373" t="s">
        <v>406</v>
      </c>
      <c r="KCP95" s="373" t="s">
        <v>406</v>
      </c>
      <c r="KCQ95" s="373" t="s">
        <v>406</v>
      </c>
      <c r="KCR95" s="373" t="s">
        <v>406</v>
      </c>
      <c r="KCS95" s="373" t="s">
        <v>406</v>
      </c>
      <c r="KCT95" s="373" t="s">
        <v>406</v>
      </c>
      <c r="KCU95" s="373" t="s">
        <v>406</v>
      </c>
      <c r="KCV95" s="373" t="s">
        <v>406</v>
      </c>
      <c r="KCW95" s="373" t="s">
        <v>406</v>
      </c>
      <c r="KCX95" s="373" t="s">
        <v>406</v>
      </c>
      <c r="KCY95" s="373" t="s">
        <v>406</v>
      </c>
      <c r="KCZ95" s="373" t="s">
        <v>406</v>
      </c>
      <c r="KDA95" s="373" t="s">
        <v>406</v>
      </c>
      <c r="KDB95" s="373" t="s">
        <v>406</v>
      </c>
      <c r="KDC95" s="373" t="s">
        <v>406</v>
      </c>
      <c r="KDD95" s="373" t="s">
        <v>406</v>
      </c>
      <c r="KDE95" s="373" t="s">
        <v>406</v>
      </c>
      <c r="KDF95" s="373" t="s">
        <v>406</v>
      </c>
      <c r="KDG95" s="373" t="s">
        <v>406</v>
      </c>
      <c r="KDH95" s="373" t="s">
        <v>406</v>
      </c>
      <c r="KDI95" s="373" t="s">
        <v>406</v>
      </c>
      <c r="KDJ95" s="373" t="s">
        <v>406</v>
      </c>
      <c r="KDK95" s="373" t="s">
        <v>406</v>
      </c>
      <c r="KDL95" s="373" t="s">
        <v>406</v>
      </c>
      <c r="KDM95" s="373" t="s">
        <v>406</v>
      </c>
      <c r="KDN95" s="373" t="s">
        <v>406</v>
      </c>
      <c r="KDO95" s="373" t="s">
        <v>406</v>
      </c>
      <c r="KDP95" s="373" t="s">
        <v>406</v>
      </c>
      <c r="KDQ95" s="373" t="s">
        <v>406</v>
      </c>
      <c r="KDR95" s="373" t="s">
        <v>406</v>
      </c>
      <c r="KDS95" s="373" t="s">
        <v>406</v>
      </c>
      <c r="KDT95" s="373" t="s">
        <v>406</v>
      </c>
      <c r="KDU95" s="373" t="s">
        <v>406</v>
      </c>
      <c r="KDV95" s="373" t="s">
        <v>406</v>
      </c>
      <c r="KDW95" s="373" t="s">
        <v>406</v>
      </c>
      <c r="KDX95" s="373" t="s">
        <v>406</v>
      </c>
      <c r="KDY95" s="373" t="s">
        <v>406</v>
      </c>
      <c r="KDZ95" s="373" t="s">
        <v>406</v>
      </c>
      <c r="KEA95" s="373" t="s">
        <v>406</v>
      </c>
      <c r="KEB95" s="373" t="s">
        <v>406</v>
      </c>
      <c r="KEC95" s="373" t="s">
        <v>406</v>
      </c>
      <c r="KED95" s="373" t="s">
        <v>406</v>
      </c>
      <c r="KEE95" s="373" t="s">
        <v>406</v>
      </c>
      <c r="KEF95" s="373" t="s">
        <v>406</v>
      </c>
      <c r="KEG95" s="373" t="s">
        <v>406</v>
      </c>
      <c r="KEH95" s="373" t="s">
        <v>406</v>
      </c>
      <c r="KEI95" s="373" t="s">
        <v>406</v>
      </c>
      <c r="KEJ95" s="373" t="s">
        <v>406</v>
      </c>
      <c r="KEK95" s="373" t="s">
        <v>406</v>
      </c>
      <c r="KEL95" s="373" t="s">
        <v>406</v>
      </c>
      <c r="KEM95" s="373" t="s">
        <v>406</v>
      </c>
      <c r="KEN95" s="373" t="s">
        <v>406</v>
      </c>
      <c r="KEO95" s="373" t="s">
        <v>406</v>
      </c>
      <c r="KEP95" s="373" t="s">
        <v>406</v>
      </c>
      <c r="KEQ95" s="373" t="s">
        <v>406</v>
      </c>
      <c r="KER95" s="373" t="s">
        <v>406</v>
      </c>
      <c r="KES95" s="373" t="s">
        <v>406</v>
      </c>
      <c r="KET95" s="373" t="s">
        <v>406</v>
      </c>
      <c r="KEU95" s="373" t="s">
        <v>406</v>
      </c>
      <c r="KEV95" s="373" t="s">
        <v>406</v>
      </c>
      <c r="KEW95" s="373" t="s">
        <v>406</v>
      </c>
      <c r="KEX95" s="373" t="s">
        <v>406</v>
      </c>
      <c r="KEY95" s="373" t="s">
        <v>406</v>
      </c>
      <c r="KEZ95" s="373" t="s">
        <v>406</v>
      </c>
      <c r="KFA95" s="373" t="s">
        <v>406</v>
      </c>
      <c r="KFB95" s="373" t="s">
        <v>406</v>
      </c>
      <c r="KFC95" s="373" t="s">
        <v>406</v>
      </c>
      <c r="KFD95" s="373" t="s">
        <v>406</v>
      </c>
      <c r="KFE95" s="373" t="s">
        <v>406</v>
      </c>
      <c r="KFF95" s="373" t="s">
        <v>406</v>
      </c>
      <c r="KFG95" s="373" t="s">
        <v>406</v>
      </c>
      <c r="KFH95" s="373" t="s">
        <v>406</v>
      </c>
      <c r="KFI95" s="373" t="s">
        <v>406</v>
      </c>
      <c r="KFJ95" s="373" t="s">
        <v>406</v>
      </c>
      <c r="KFK95" s="373" t="s">
        <v>406</v>
      </c>
      <c r="KFL95" s="373" t="s">
        <v>406</v>
      </c>
      <c r="KFM95" s="373" t="s">
        <v>406</v>
      </c>
      <c r="KFN95" s="373" t="s">
        <v>406</v>
      </c>
      <c r="KFO95" s="373" t="s">
        <v>406</v>
      </c>
      <c r="KFP95" s="373" t="s">
        <v>406</v>
      </c>
      <c r="KFQ95" s="373" t="s">
        <v>406</v>
      </c>
      <c r="KFR95" s="373" t="s">
        <v>406</v>
      </c>
      <c r="KFS95" s="373" t="s">
        <v>406</v>
      </c>
      <c r="KFT95" s="373" t="s">
        <v>406</v>
      </c>
      <c r="KFU95" s="373" t="s">
        <v>406</v>
      </c>
      <c r="KFV95" s="373" t="s">
        <v>406</v>
      </c>
      <c r="KFW95" s="373" t="s">
        <v>406</v>
      </c>
      <c r="KFX95" s="373" t="s">
        <v>406</v>
      </c>
      <c r="KFY95" s="373" t="s">
        <v>406</v>
      </c>
      <c r="KFZ95" s="373" t="s">
        <v>406</v>
      </c>
      <c r="KGA95" s="373" t="s">
        <v>406</v>
      </c>
      <c r="KGB95" s="373" t="s">
        <v>406</v>
      </c>
      <c r="KGC95" s="373" t="s">
        <v>406</v>
      </c>
      <c r="KGD95" s="373" t="s">
        <v>406</v>
      </c>
      <c r="KGE95" s="373" t="s">
        <v>406</v>
      </c>
      <c r="KGF95" s="373" t="s">
        <v>406</v>
      </c>
      <c r="KGG95" s="373" t="s">
        <v>406</v>
      </c>
      <c r="KGH95" s="373" t="s">
        <v>406</v>
      </c>
      <c r="KGI95" s="373" t="s">
        <v>406</v>
      </c>
      <c r="KGJ95" s="373" t="s">
        <v>406</v>
      </c>
      <c r="KGK95" s="373" t="s">
        <v>406</v>
      </c>
      <c r="KGL95" s="373" t="s">
        <v>406</v>
      </c>
      <c r="KGM95" s="373" t="s">
        <v>406</v>
      </c>
      <c r="KGN95" s="373" t="s">
        <v>406</v>
      </c>
      <c r="KGO95" s="373" t="s">
        <v>406</v>
      </c>
      <c r="KGP95" s="373" t="s">
        <v>406</v>
      </c>
      <c r="KGQ95" s="373" t="s">
        <v>406</v>
      </c>
      <c r="KGR95" s="373" t="s">
        <v>406</v>
      </c>
      <c r="KGS95" s="373" t="s">
        <v>406</v>
      </c>
      <c r="KGT95" s="373" t="s">
        <v>406</v>
      </c>
      <c r="KGU95" s="373" t="s">
        <v>406</v>
      </c>
      <c r="KGV95" s="373" t="s">
        <v>406</v>
      </c>
      <c r="KGW95" s="373" t="s">
        <v>406</v>
      </c>
      <c r="KGX95" s="373" t="s">
        <v>406</v>
      </c>
      <c r="KGY95" s="373" t="s">
        <v>406</v>
      </c>
      <c r="KGZ95" s="373" t="s">
        <v>406</v>
      </c>
      <c r="KHA95" s="373" t="s">
        <v>406</v>
      </c>
      <c r="KHB95" s="373" t="s">
        <v>406</v>
      </c>
      <c r="KHC95" s="373" t="s">
        <v>406</v>
      </c>
      <c r="KHD95" s="373" t="s">
        <v>406</v>
      </c>
      <c r="KHE95" s="373" t="s">
        <v>406</v>
      </c>
      <c r="KHF95" s="373" t="s">
        <v>406</v>
      </c>
      <c r="KHG95" s="373" t="s">
        <v>406</v>
      </c>
      <c r="KHH95" s="373" t="s">
        <v>406</v>
      </c>
      <c r="KHI95" s="373" t="s">
        <v>406</v>
      </c>
      <c r="KHJ95" s="373" t="s">
        <v>406</v>
      </c>
      <c r="KHK95" s="373" t="s">
        <v>406</v>
      </c>
      <c r="KHL95" s="373" t="s">
        <v>406</v>
      </c>
      <c r="KHM95" s="373" t="s">
        <v>406</v>
      </c>
      <c r="KHN95" s="373" t="s">
        <v>406</v>
      </c>
      <c r="KHO95" s="373" t="s">
        <v>406</v>
      </c>
      <c r="KHP95" s="373" t="s">
        <v>406</v>
      </c>
      <c r="KHQ95" s="373" t="s">
        <v>406</v>
      </c>
      <c r="KHR95" s="373" t="s">
        <v>406</v>
      </c>
      <c r="KHS95" s="373" t="s">
        <v>406</v>
      </c>
      <c r="KHT95" s="373" t="s">
        <v>406</v>
      </c>
      <c r="KHU95" s="373" t="s">
        <v>406</v>
      </c>
      <c r="KHV95" s="373" t="s">
        <v>406</v>
      </c>
      <c r="KHW95" s="373" t="s">
        <v>406</v>
      </c>
      <c r="KHX95" s="373" t="s">
        <v>406</v>
      </c>
      <c r="KHY95" s="373" t="s">
        <v>406</v>
      </c>
      <c r="KHZ95" s="373" t="s">
        <v>406</v>
      </c>
      <c r="KIA95" s="373" t="s">
        <v>406</v>
      </c>
      <c r="KIB95" s="373" t="s">
        <v>406</v>
      </c>
      <c r="KIC95" s="373" t="s">
        <v>406</v>
      </c>
      <c r="KID95" s="373" t="s">
        <v>406</v>
      </c>
      <c r="KIE95" s="373" t="s">
        <v>406</v>
      </c>
      <c r="KIF95" s="373" t="s">
        <v>406</v>
      </c>
      <c r="KIG95" s="373" t="s">
        <v>406</v>
      </c>
      <c r="KIH95" s="373" t="s">
        <v>406</v>
      </c>
      <c r="KII95" s="373" t="s">
        <v>406</v>
      </c>
      <c r="KIJ95" s="373" t="s">
        <v>406</v>
      </c>
      <c r="KIK95" s="373" t="s">
        <v>406</v>
      </c>
      <c r="KIL95" s="373" t="s">
        <v>406</v>
      </c>
      <c r="KIM95" s="373" t="s">
        <v>406</v>
      </c>
      <c r="KIN95" s="373" t="s">
        <v>406</v>
      </c>
      <c r="KIO95" s="373" t="s">
        <v>406</v>
      </c>
      <c r="KIP95" s="373" t="s">
        <v>406</v>
      </c>
      <c r="KIQ95" s="373" t="s">
        <v>406</v>
      </c>
      <c r="KIR95" s="373" t="s">
        <v>406</v>
      </c>
      <c r="KIS95" s="373" t="s">
        <v>406</v>
      </c>
      <c r="KIT95" s="373" t="s">
        <v>406</v>
      </c>
      <c r="KIU95" s="373" t="s">
        <v>406</v>
      </c>
      <c r="KIV95" s="373" t="s">
        <v>406</v>
      </c>
      <c r="KIW95" s="373" t="s">
        <v>406</v>
      </c>
      <c r="KIX95" s="373" t="s">
        <v>406</v>
      </c>
      <c r="KIY95" s="373" t="s">
        <v>406</v>
      </c>
      <c r="KIZ95" s="373" t="s">
        <v>406</v>
      </c>
      <c r="KJA95" s="373" t="s">
        <v>406</v>
      </c>
      <c r="KJB95" s="373" t="s">
        <v>406</v>
      </c>
      <c r="KJC95" s="373" t="s">
        <v>406</v>
      </c>
      <c r="KJD95" s="373" t="s">
        <v>406</v>
      </c>
      <c r="KJE95" s="373" t="s">
        <v>406</v>
      </c>
      <c r="KJF95" s="373" t="s">
        <v>406</v>
      </c>
      <c r="KJG95" s="373" t="s">
        <v>406</v>
      </c>
      <c r="KJH95" s="373" t="s">
        <v>406</v>
      </c>
      <c r="KJI95" s="373" t="s">
        <v>406</v>
      </c>
      <c r="KJJ95" s="373" t="s">
        <v>406</v>
      </c>
      <c r="KJK95" s="373" t="s">
        <v>406</v>
      </c>
      <c r="KJL95" s="373" t="s">
        <v>406</v>
      </c>
      <c r="KJM95" s="373" t="s">
        <v>406</v>
      </c>
      <c r="KJN95" s="373" t="s">
        <v>406</v>
      </c>
      <c r="KJO95" s="373" t="s">
        <v>406</v>
      </c>
      <c r="KJP95" s="373" t="s">
        <v>406</v>
      </c>
      <c r="KJQ95" s="373" t="s">
        <v>406</v>
      </c>
      <c r="KJR95" s="373" t="s">
        <v>406</v>
      </c>
      <c r="KJS95" s="373" t="s">
        <v>406</v>
      </c>
      <c r="KJT95" s="373" t="s">
        <v>406</v>
      </c>
      <c r="KJU95" s="373" t="s">
        <v>406</v>
      </c>
      <c r="KJV95" s="373" t="s">
        <v>406</v>
      </c>
      <c r="KJW95" s="373" t="s">
        <v>406</v>
      </c>
      <c r="KJX95" s="373" t="s">
        <v>406</v>
      </c>
      <c r="KJY95" s="373" t="s">
        <v>406</v>
      </c>
      <c r="KJZ95" s="373" t="s">
        <v>406</v>
      </c>
      <c r="KKA95" s="373" t="s">
        <v>406</v>
      </c>
      <c r="KKB95" s="373" t="s">
        <v>406</v>
      </c>
      <c r="KKC95" s="373" t="s">
        <v>406</v>
      </c>
      <c r="KKD95" s="373" t="s">
        <v>406</v>
      </c>
      <c r="KKE95" s="373" t="s">
        <v>406</v>
      </c>
      <c r="KKF95" s="373" t="s">
        <v>406</v>
      </c>
      <c r="KKG95" s="373" t="s">
        <v>406</v>
      </c>
      <c r="KKH95" s="373" t="s">
        <v>406</v>
      </c>
      <c r="KKI95" s="373" t="s">
        <v>406</v>
      </c>
      <c r="KKJ95" s="373" t="s">
        <v>406</v>
      </c>
      <c r="KKK95" s="373" t="s">
        <v>406</v>
      </c>
      <c r="KKL95" s="373" t="s">
        <v>406</v>
      </c>
      <c r="KKM95" s="373" t="s">
        <v>406</v>
      </c>
      <c r="KKN95" s="373" t="s">
        <v>406</v>
      </c>
      <c r="KKO95" s="373" t="s">
        <v>406</v>
      </c>
      <c r="KKP95" s="373" t="s">
        <v>406</v>
      </c>
      <c r="KKQ95" s="373" t="s">
        <v>406</v>
      </c>
      <c r="KKR95" s="373" t="s">
        <v>406</v>
      </c>
      <c r="KKS95" s="373" t="s">
        <v>406</v>
      </c>
      <c r="KKT95" s="373" t="s">
        <v>406</v>
      </c>
      <c r="KKU95" s="373" t="s">
        <v>406</v>
      </c>
      <c r="KKV95" s="373" t="s">
        <v>406</v>
      </c>
      <c r="KKW95" s="373" t="s">
        <v>406</v>
      </c>
      <c r="KKX95" s="373" t="s">
        <v>406</v>
      </c>
      <c r="KKY95" s="373" t="s">
        <v>406</v>
      </c>
      <c r="KKZ95" s="373" t="s">
        <v>406</v>
      </c>
      <c r="KLA95" s="373" t="s">
        <v>406</v>
      </c>
      <c r="KLB95" s="373" t="s">
        <v>406</v>
      </c>
      <c r="KLC95" s="373" t="s">
        <v>406</v>
      </c>
      <c r="KLD95" s="373" t="s">
        <v>406</v>
      </c>
      <c r="KLE95" s="373" t="s">
        <v>406</v>
      </c>
      <c r="KLF95" s="373" t="s">
        <v>406</v>
      </c>
      <c r="KLG95" s="373" t="s">
        <v>406</v>
      </c>
      <c r="KLH95" s="373" t="s">
        <v>406</v>
      </c>
      <c r="KLI95" s="373" t="s">
        <v>406</v>
      </c>
      <c r="KLJ95" s="373" t="s">
        <v>406</v>
      </c>
      <c r="KLK95" s="373" t="s">
        <v>406</v>
      </c>
      <c r="KLL95" s="373" t="s">
        <v>406</v>
      </c>
      <c r="KLM95" s="373" t="s">
        <v>406</v>
      </c>
      <c r="KLN95" s="373" t="s">
        <v>406</v>
      </c>
      <c r="KLO95" s="373" t="s">
        <v>406</v>
      </c>
      <c r="KLP95" s="373" t="s">
        <v>406</v>
      </c>
      <c r="KLQ95" s="373" t="s">
        <v>406</v>
      </c>
      <c r="KLR95" s="373" t="s">
        <v>406</v>
      </c>
      <c r="KLS95" s="373" t="s">
        <v>406</v>
      </c>
      <c r="KLT95" s="373" t="s">
        <v>406</v>
      </c>
      <c r="KLU95" s="373" t="s">
        <v>406</v>
      </c>
      <c r="KLV95" s="373" t="s">
        <v>406</v>
      </c>
      <c r="KLW95" s="373" t="s">
        <v>406</v>
      </c>
      <c r="KLX95" s="373" t="s">
        <v>406</v>
      </c>
      <c r="KLY95" s="373" t="s">
        <v>406</v>
      </c>
      <c r="KLZ95" s="373" t="s">
        <v>406</v>
      </c>
      <c r="KMA95" s="373" t="s">
        <v>406</v>
      </c>
      <c r="KMB95" s="373" t="s">
        <v>406</v>
      </c>
      <c r="KMC95" s="373" t="s">
        <v>406</v>
      </c>
      <c r="KMD95" s="373" t="s">
        <v>406</v>
      </c>
      <c r="KME95" s="373" t="s">
        <v>406</v>
      </c>
      <c r="KMF95" s="373" t="s">
        <v>406</v>
      </c>
      <c r="KMG95" s="373" t="s">
        <v>406</v>
      </c>
      <c r="KMH95" s="373" t="s">
        <v>406</v>
      </c>
      <c r="KMI95" s="373" t="s">
        <v>406</v>
      </c>
      <c r="KMJ95" s="373" t="s">
        <v>406</v>
      </c>
      <c r="KMK95" s="373" t="s">
        <v>406</v>
      </c>
      <c r="KML95" s="373" t="s">
        <v>406</v>
      </c>
      <c r="KMM95" s="373" t="s">
        <v>406</v>
      </c>
      <c r="KMN95" s="373" t="s">
        <v>406</v>
      </c>
      <c r="KMO95" s="373" t="s">
        <v>406</v>
      </c>
      <c r="KMP95" s="373" t="s">
        <v>406</v>
      </c>
      <c r="KMQ95" s="373" t="s">
        <v>406</v>
      </c>
      <c r="KMR95" s="373" t="s">
        <v>406</v>
      </c>
      <c r="KMS95" s="373" t="s">
        <v>406</v>
      </c>
      <c r="KMT95" s="373" t="s">
        <v>406</v>
      </c>
      <c r="KMU95" s="373" t="s">
        <v>406</v>
      </c>
      <c r="KMV95" s="373" t="s">
        <v>406</v>
      </c>
      <c r="KMW95" s="373" t="s">
        <v>406</v>
      </c>
      <c r="KMX95" s="373" t="s">
        <v>406</v>
      </c>
      <c r="KMY95" s="373" t="s">
        <v>406</v>
      </c>
      <c r="KMZ95" s="373" t="s">
        <v>406</v>
      </c>
      <c r="KNA95" s="373" t="s">
        <v>406</v>
      </c>
      <c r="KNB95" s="373" t="s">
        <v>406</v>
      </c>
      <c r="KNC95" s="373" t="s">
        <v>406</v>
      </c>
      <c r="KND95" s="373" t="s">
        <v>406</v>
      </c>
      <c r="KNE95" s="373" t="s">
        <v>406</v>
      </c>
      <c r="KNF95" s="373" t="s">
        <v>406</v>
      </c>
      <c r="KNG95" s="373" t="s">
        <v>406</v>
      </c>
      <c r="KNH95" s="373" t="s">
        <v>406</v>
      </c>
      <c r="KNI95" s="373" t="s">
        <v>406</v>
      </c>
      <c r="KNJ95" s="373" t="s">
        <v>406</v>
      </c>
      <c r="KNK95" s="373" t="s">
        <v>406</v>
      </c>
      <c r="KNL95" s="373" t="s">
        <v>406</v>
      </c>
      <c r="KNM95" s="373" t="s">
        <v>406</v>
      </c>
      <c r="KNN95" s="373" t="s">
        <v>406</v>
      </c>
      <c r="KNO95" s="373" t="s">
        <v>406</v>
      </c>
      <c r="KNP95" s="373" t="s">
        <v>406</v>
      </c>
      <c r="KNQ95" s="373" t="s">
        <v>406</v>
      </c>
      <c r="KNR95" s="373" t="s">
        <v>406</v>
      </c>
      <c r="KNS95" s="373" t="s">
        <v>406</v>
      </c>
      <c r="KNT95" s="373" t="s">
        <v>406</v>
      </c>
      <c r="KNU95" s="373" t="s">
        <v>406</v>
      </c>
      <c r="KNV95" s="373" t="s">
        <v>406</v>
      </c>
      <c r="KNW95" s="373" t="s">
        <v>406</v>
      </c>
      <c r="KNX95" s="373" t="s">
        <v>406</v>
      </c>
      <c r="KNY95" s="373" t="s">
        <v>406</v>
      </c>
      <c r="KNZ95" s="373" t="s">
        <v>406</v>
      </c>
      <c r="KOA95" s="373" t="s">
        <v>406</v>
      </c>
      <c r="KOB95" s="373" t="s">
        <v>406</v>
      </c>
      <c r="KOC95" s="373" t="s">
        <v>406</v>
      </c>
      <c r="KOD95" s="373" t="s">
        <v>406</v>
      </c>
      <c r="KOE95" s="373" t="s">
        <v>406</v>
      </c>
      <c r="KOF95" s="373" t="s">
        <v>406</v>
      </c>
      <c r="KOG95" s="373" t="s">
        <v>406</v>
      </c>
      <c r="KOH95" s="373" t="s">
        <v>406</v>
      </c>
      <c r="KOI95" s="373" t="s">
        <v>406</v>
      </c>
      <c r="KOJ95" s="373" t="s">
        <v>406</v>
      </c>
      <c r="KOK95" s="373" t="s">
        <v>406</v>
      </c>
      <c r="KOL95" s="373" t="s">
        <v>406</v>
      </c>
      <c r="KOM95" s="373" t="s">
        <v>406</v>
      </c>
      <c r="KON95" s="373" t="s">
        <v>406</v>
      </c>
      <c r="KOO95" s="373" t="s">
        <v>406</v>
      </c>
      <c r="KOP95" s="373" t="s">
        <v>406</v>
      </c>
      <c r="KOQ95" s="373" t="s">
        <v>406</v>
      </c>
      <c r="KOR95" s="373" t="s">
        <v>406</v>
      </c>
      <c r="KOS95" s="373" t="s">
        <v>406</v>
      </c>
      <c r="KOT95" s="373" t="s">
        <v>406</v>
      </c>
      <c r="KOU95" s="373" t="s">
        <v>406</v>
      </c>
      <c r="KOV95" s="373" t="s">
        <v>406</v>
      </c>
      <c r="KOW95" s="373" t="s">
        <v>406</v>
      </c>
      <c r="KOX95" s="373" t="s">
        <v>406</v>
      </c>
      <c r="KOY95" s="373" t="s">
        <v>406</v>
      </c>
      <c r="KOZ95" s="373" t="s">
        <v>406</v>
      </c>
      <c r="KPA95" s="373" t="s">
        <v>406</v>
      </c>
      <c r="KPB95" s="373" t="s">
        <v>406</v>
      </c>
      <c r="KPC95" s="373" t="s">
        <v>406</v>
      </c>
      <c r="KPD95" s="373" t="s">
        <v>406</v>
      </c>
      <c r="KPE95" s="373" t="s">
        <v>406</v>
      </c>
      <c r="KPF95" s="373" t="s">
        <v>406</v>
      </c>
      <c r="KPG95" s="373" t="s">
        <v>406</v>
      </c>
      <c r="KPH95" s="373" t="s">
        <v>406</v>
      </c>
      <c r="KPI95" s="373" t="s">
        <v>406</v>
      </c>
      <c r="KPJ95" s="373" t="s">
        <v>406</v>
      </c>
      <c r="KPK95" s="373" t="s">
        <v>406</v>
      </c>
      <c r="KPL95" s="373" t="s">
        <v>406</v>
      </c>
      <c r="KPM95" s="373" t="s">
        <v>406</v>
      </c>
      <c r="KPN95" s="373" t="s">
        <v>406</v>
      </c>
      <c r="KPO95" s="373" t="s">
        <v>406</v>
      </c>
      <c r="KPP95" s="373" t="s">
        <v>406</v>
      </c>
      <c r="KPQ95" s="373" t="s">
        <v>406</v>
      </c>
      <c r="KPR95" s="373" t="s">
        <v>406</v>
      </c>
      <c r="KPS95" s="373" t="s">
        <v>406</v>
      </c>
      <c r="KPT95" s="373" t="s">
        <v>406</v>
      </c>
      <c r="KPU95" s="373" t="s">
        <v>406</v>
      </c>
      <c r="KPV95" s="373" t="s">
        <v>406</v>
      </c>
      <c r="KPW95" s="373" t="s">
        <v>406</v>
      </c>
      <c r="KPX95" s="373" t="s">
        <v>406</v>
      </c>
      <c r="KPY95" s="373" t="s">
        <v>406</v>
      </c>
      <c r="KPZ95" s="373" t="s">
        <v>406</v>
      </c>
      <c r="KQA95" s="373" t="s">
        <v>406</v>
      </c>
      <c r="KQB95" s="373" t="s">
        <v>406</v>
      </c>
      <c r="KQC95" s="373" t="s">
        <v>406</v>
      </c>
      <c r="KQD95" s="373" t="s">
        <v>406</v>
      </c>
      <c r="KQE95" s="373" t="s">
        <v>406</v>
      </c>
      <c r="KQF95" s="373" t="s">
        <v>406</v>
      </c>
      <c r="KQG95" s="373" t="s">
        <v>406</v>
      </c>
      <c r="KQH95" s="373" t="s">
        <v>406</v>
      </c>
      <c r="KQI95" s="373" t="s">
        <v>406</v>
      </c>
      <c r="KQJ95" s="373" t="s">
        <v>406</v>
      </c>
      <c r="KQK95" s="373" t="s">
        <v>406</v>
      </c>
      <c r="KQL95" s="373" t="s">
        <v>406</v>
      </c>
      <c r="KQM95" s="373" t="s">
        <v>406</v>
      </c>
      <c r="KQN95" s="373" t="s">
        <v>406</v>
      </c>
      <c r="KQO95" s="373" t="s">
        <v>406</v>
      </c>
      <c r="KQP95" s="373" t="s">
        <v>406</v>
      </c>
      <c r="KQQ95" s="373" t="s">
        <v>406</v>
      </c>
      <c r="KQR95" s="373" t="s">
        <v>406</v>
      </c>
      <c r="KQS95" s="373" t="s">
        <v>406</v>
      </c>
      <c r="KQT95" s="373" t="s">
        <v>406</v>
      </c>
      <c r="KQU95" s="373" t="s">
        <v>406</v>
      </c>
      <c r="KQV95" s="373" t="s">
        <v>406</v>
      </c>
      <c r="KQW95" s="373" t="s">
        <v>406</v>
      </c>
      <c r="KQX95" s="373" t="s">
        <v>406</v>
      </c>
      <c r="KQY95" s="373" t="s">
        <v>406</v>
      </c>
      <c r="KQZ95" s="373" t="s">
        <v>406</v>
      </c>
      <c r="KRA95" s="373" t="s">
        <v>406</v>
      </c>
      <c r="KRB95" s="373" t="s">
        <v>406</v>
      </c>
      <c r="KRC95" s="373" t="s">
        <v>406</v>
      </c>
      <c r="KRD95" s="373" t="s">
        <v>406</v>
      </c>
      <c r="KRE95" s="373" t="s">
        <v>406</v>
      </c>
      <c r="KRF95" s="373" t="s">
        <v>406</v>
      </c>
      <c r="KRG95" s="373" t="s">
        <v>406</v>
      </c>
      <c r="KRH95" s="373" t="s">
        <v>406</v>
      </c>
      <c r="KRI95" s="373" t="s">
        <v>406</v>
      </c>
      <c r="KRJ95" s="373" t="s">
        <v>406</v>
      </c>
      <c r="KRK95" s="373" t="s">
        <v>406</v>
      </c>
      <c r="KRL95" s="373" t="s">
        <v>406</v>
      </c>
      <c r="KRM95" s="373" t="s">
        <v>406</v>
      </c>
      <c r="KRN95" s="373" t="s">
        <v>406</v>
      </c>
      <c r="KRO95" s="373" t="s">
        <v>406</v>
      </c>
      <c r="KRP95" s="373" t="s">
        <v>406</v>
      </c>
      <c r="KRQ95" s="373" t="s">
        <v>406</v>
      </c>
      <c r="KRR95" s="373" t="s">
        <v>406</v>
      </c>
      <c r="KRS95" s="373" t="s">
        <v>406</v>
      </c>
      <c r="KRT95" s="373" t="s">
        <v>406</v>
      </c>
      <c r="KRU95" s="373" t="s">
        <v>406</v>
      </c>
      <c r="KRV95" s="373" t="s">
        <v>406</v>
      </c>
      <c r="KRW95" s="373" t="s">
        <v>406</v>
      </c>
      <c r="KRX95" s="373" t="s">
        <v>406</v>
      </c>
      <c r="KRY95" s="373" t="s">
        <v>406</v>
      </c>
      <c r="KRZ95" s="373" t="s">
        <v>406</v>
      </c>
      <c r="KSA95" s="373" t="s">
        <v>406</v>
      </c>
      <c r="KSB95" s="373" t="s">
        <v>406</v>
      </c>
      <c r="KSC95" s="373" t="s">
        <v>406</v>
      </c>
      <c r="KSD95" s="373" t="s">
        <v>406</v>
      </c>
      <c r="KSE95" s="373" t="s">
        <v>406</v>
      </c>
      <c r="KSF95" s="373" t="s">
        <v>406</v>
      </c>
      <c r="KSG95" s="373" t="s">
        <v>406</v>
      </c>
      <c r="KSH95" s="373" t="s">
        <v>406</v>
      </c>
      <c r="KSI95" s="373" t="s">
        <v>406</v>
      </c>
      <c r="KSJ95" s="373" t="s">
        <v>406</v>
      </c>
      <c r="KSK95" s="373" t="s">
        <v>406</v>
      </c>
      <c r="KSL95" s="373" t="s">
        <v>406</v>
      </c>
      <c r="KSM95" s="373" t="s">
        <v>406</v>
      </c>
      <c r="KSN95" s="373" t="s">
        <v>406</v>
      </c>
      <c r="KSO95" s="373" t="s">
        <v>406</v>
      </c>
      <c r="KSP95" s="373" t="s">
        <v>406</v>
      </c>
      <c r="KSQ95" s="373" t="s">
        <v>406</v>
      </c>
      <c r="KSR95" s="373" t="s">
        <v>406</v>
      </c>
      <c r="KSS95" s="373" t="s">
        <v>406</v>
      </c>
      <c r="KST95" s="373" t="s">
        <v>406</v>
      </c>
      <c r="KSU95" s="373" t="s">
        <v>406</v>
      </c>
      <c r="KSV95" s="373" t="s">
        <v>406</v>
      </c>
      <c r="KSW95" s="373" t="s">
        <v>406</v>
      </c>
      <c r="KSX95" s="373" t="s">
        <v>406</v>
      </c>
      <c r="KSY95" s="373" t="s">
        <v>406</v>
      </c>
      <c r="KSZ95" s="373" t="s">
        <v>406</v>
      </c>
      <c r="KTA95" s="373" t="s">
        <v>406</v>
      </c>
      <c r="KTB95" s="373" t="s">
        <v>406</v>
      </c>
      <c r="KTC95" s="373" t="s">
        <v>406</v>
      </c>
      <c r="KTD95" s="373" t="s">
        <v>406</v>
      </c>
      <c r="KTE95" s="373" t="s">
        <v>406</v>
      </c>
      <c r="KTF95" s="373" t="s">
        <v>406</v>
      </c>
      <c r="KTG95" s="373" t="s">
        <v>406</v>
      </c>
      <c r="KTH95" s="373" t="s">
        <v>406</v>
      </c>
      <c r="KTI95" s="373" t="s">
        <v>406</v>
      </c>
      <c r="KTJ95" s="373" t="s">
        <v>406</v>
      </c>
      <c r="KTK95" s="373" t="s">
        <v>406</v>
      </c>
      <c r="KTL95" s="373" t="s">
        <v>406</v>
      </c>
      <c r="KTM95" s="373" t="s">
        <v>406</v>
      </c>
      <c r="KTN95" s="373" t="s">
        <v>406</v>
      </c>
      <c r="KTO95" s="373" t="s">
        <v>406</v>
      </c>
      <c r="KTP95" s="373" t="s">
        <v>406</v>
      </c>
      <c r="KTQ95" s="373" t="s">
        <v>406</v>
      </c>
      <c r="KTR95" s="373" t="s">
        <v>406</v>
      </c>
      <c r="KTS95" s="373" t="s">
        <v>406</v>
      </c>
      <c r="KTT95" s="373" t="s">
        <v>406</v>
      </c>
      <c r="KTU95" s="373" t="s">
        <v>406</v>
      </c>
      <c r="KTV95" s="373" t="s">
        <v>406</v>
      </c>
      <c r="KTW95" s="373" t="s">
        <v>406</v>
      </c>
      <c r="KTX95" s="373" t="s">
        <v>406</v>
      </c>
      <c r="KTY95" s="373" t="s">
        <v>406</v>
      </c>
      <c r="KTZ95" s="373" t="s">
        <v>406</v>
      </c>
      <c r="KUA95" s="373" t="s">
        <v>406</v>
      </c>
      <c r="KUB95" s="373" t="s">
        <v>406</v>
      </c>
      <c r="KUC95" s="373" t="s">
        <v>406</v>
      </c>
      <c r="KUD95" s="373" t="s">
        <v>406</v>
      </c>
      <c r="KUE95" s="373" t="s">
        <v>406</v>
      </c>
      <c r="KUF95" s="373" t="s">
        <v>406</v>
      </c>
      <c r="KUG95" s="373" t="s">
        <v>406</v>
      </c>
      <c r="KUH95" s="373" t="s">
        <v>406</v>
      </c>
      <c r="KUI95" s="373" t="s">
        <v>406</v>
      </c>
      <c r="KUJ95" s="373" t="s">
        <v>406</v>
      </c>
      <c r="KUK95" s="373" t="s">
        <v>406</v>
      </c>
      <c r="KUL95" s="373" t="s">
        <v>406</v>
      </c>
      <c r="KUM95" s="373" t="s">
        <v>406</v>
      </c>
      <c r="KUN95" s="373" t="s">
        <v>406</v>
      </c>
      <c r="KUO95" s="373" t="s">
        <v>406</v>
      </c>
      <c r="KUP95" s="373" t="s">
        <v>406</v>
      </c>
      <c r="KUQ95" s="373" t="s">
        <v>406</v>
      </c>
      <c r="KUR95" s="373" t="s">
        <v>406</v>
      </c>
      <c r="KUS95" s="373" t="s">
        <v>406</v>
      </c>
      <c r="KUT95" s="373" t="s">
        <v>406</v>
      </c>
      <c r="KUU95" s="373" t="s">
        <v>406</v>
      </c>
      <c r="KUV95" s="373" t="s">
        <v>406</v>
      </c>
      <c r="KUW95" s="373" t="s">
        <v>406</v>
      </c>
      <c r="KUX95" s="373" t="s">
        <v>406</v>
      </c>
      <c r="KUY95" s="373" t="s">
        <v>406</v>
      </c>
      <c r="KUZ95" s="373" t="s">
        <v>406</v>
      </c>
      <c r="KVA95" s="373" t="s">
        <v>406</v>
      </c>
      <c r="KVB95" s="373" t="s">
        <v>406</v>
      </c>
      <c r="KVC95" s="373" t="s">
        <v>406</v>
      </c>
      <c r="KVD95" s="373" t="s">
        <v>406</v>
      </c>
      <c r="KVE95" s="373" t="s">
        <v>406</v>
      </c>
      <c r="KVF95" s="373" t="s">
        <v>406</v>
      </c>
      <c r="KVG95" s="373" t="s">
        <v>406</v>
      </c>
      <c r="KVH95" s="373" t="s">
        <v>406</v>
      </c>
      <c r="KVI95" s="373" t="s">
        <v>406</v>
      </c>
      <c r="KVJ95" s="373" t="s">
        <v>406</v>
      </c>
      <c r="KVK95" s="373" t="s">
        <v>406</v>
      </c>
      <c r="KVL95" s="373" t="s">
        <v>406</v>
      </c>
      <c r="KVM95" s="373" t="s">
        <v>406</v>
      </c>
      <c r="KVN95" s="373" t="s">
        <v>406</v>
      </c>
      <c r="KVO95" s="373" t="s">
        <v>406</v>
      </c>
      <c r="KVP95" s="373" t="s">
        <v>406</v>
      </c>
      <c r="KVQ95" s="373" t="s">
        <v>406</v>
      </c>
      <c r="KVR95" s="373" t="s">
        <v>406</v>
      </c>
      <c r="KVS95" s="373" t="s">
        <v>406</v>
      </c>
      <c r="KVT95" s="373" t="s">
        <v>406</v>
      </c>
      <c r="KVU95" s="373" t="s">
        <v>406</v>
      </c>
      <c r="KVV95" s="373" t="s">
        <v>406</v>
      </c>
      <c r="KVW95" s="373" t="s">
        <v>406</v>
      </c>
      <c r="KVX95" s="373" t="s">
        <v>406</v>
      </c>
      <c r="KVY95" s="373" t="s">
        <v>406</v>
      </c>
      <c r="KVZ95" s="373" t="s">
        <v>406</v>
      </c>
      <c r="KWA95" s="373" t="s">
        <v>406</v>
      </c>
      <c r="KWB95" s="373" t="s">
        <v>406</v>
      </c>
      <c r="KWC95" s="373" t="s">
        <v>406</v>
      </c>
      <c r="KWD95" s="373" t="s">
        <v>406</v>
      </c>
      <c r="KWE95" s="373" t="s">
        <v>406</v>
      </c>
      <c r="KWF95" s="373" t="s">
        <v>406</v>
      </c>
      <c r="KWG95" s="373" t="s">
        <v>406</v>
      </c>
      <c r="KWH95" s="373" t="s">
        <v>406</v>
      </c>
      <c r="KWI95" s="373" t="s">
        <v>406</v>
      </c>
      <c r="KWJ95" s="373" t="s">
        <v>406</v>
      </c>
      <c r="KWK95" s="373" t="s">
        <v>406</v>
      </c>
      <c r="KWL95" s="373" t="s">
        <v>406</v>
      </c>
      <c r="KWM95" s="373" t="s">
        <v>406</v>
      </c>
      <c r="KWN95" s="373" t="s">
        <v>406</v>
      </c>
      <c r="KWO95" s="373" t="s">
        <v>406</v>
      </c>
      <c r="KWP95" s="373" t="s">
        <v>406</v>
      </c>
      <c r="KWQ95" s="373" t="s">
        <v>406</v>
      </c>
      <c r="KWR95" s="373" t="s">
        <v>406</v>
      </c>
      <c r="KWS95" s="373" t="s">
        <v>406</v>
      </c>
      <c r="KWT95" s="373" t="s">
        <v>406</v>
      </c>
      <c r="KWU95" s="373" t="s">
        <v>406</v>
      </c>
      <c r="KWV95" s="373" t="s">
        <v>406</v>
      </c>
      <c r="KWW95" s="373" t="s">
        <v>406</v>
      </c>
      <c r="KWX95" s="373" t="s">
        <v>406</v>
      </c>
      <c r="KWY95" s="373" t="s">
        <v>406</v>
      </c>
      <c r="KWZ95" s="373" t="s">
        <v>406</v>
      </c>
      <c r="KXA95" s="373" t="s">
        <v>406</v>
      </c>
      <c r="KXB95" s="373" t="s">
        <v>406</v>
      </c>
      <c r="KXC95" s="373" t="s">
        <v>406</v>
      </c>
      <c r="KXD95" s="373" t="s">
        <v>406</v>
      </c>
      <c r="KXE95" s="373" t="s">
        <v>406</v>
      </c>
      <c r="KXF95" s="373" t="s">
        <v>406</v>
      </c>
      <c r="KXG95" s="373" t="s">
        <v>406</v>
      </c>
      <c r="KXH95" s="373" t="s">
        <v>406</v>
      </c>
      <c r="KXI95" s="373" t="s">
        <v>406</v>
      </c>
      <c r="KXJ95" s="373" t="s">
        <v>406</v>
      </c>
      <c r="KXK95" s="373" t="s">
        <v>406</v>
      </c>
      <c r="KXL95" s="373" t="s">
        <v>406</v>
      </c>
      <c r="KXM95" s="373" t="s">
        <v>406</v>
      </c>
      <c r="KXN95" s="373" t="s">
        <v>406</v>
      </c>
      <c r="KXO95" s="373" t="s">
        <v>406</v>
      </c>
      <c r="KXP95" s="373" t="s">
        <v>406</v>
      </c>
      <c r="KXQ95" s="373" t="s">
        <v>406</v>
      </c>
      <c r="KXR95" s="373" t="s">
        <v>406</v>
      </c>
      <c r="KXS95" s="373" t="s">
        <v>406</v>
      </c>
      <c r="KXT95" s="373" t="s">
        <v>406</v>
      </c>
      <c r="KXU95" s="373" t="s">
        <v>406</v>
      </c>
      <c r="KXV95" s="373" t="s">
        <v>406</v>
      </c>
      <c r="KXW95" s="373" t="s">
        <v>406</v>
      </c>
      <c r="KXX95" s="373" t="s">
        <v>406</v>
      </c>
      <c r="KXY95" s="373" t="s">
        <v>406</v>
      </c>
      <c r="KXZ95" s="373" t="s">
        <v>406</v>
      </c>
      <c r="KYA95" s="373" t="s">
        <v>406</v>
      </c>
      <c r="KYB95" s="373" t="s">
        <v>406</v>
      </c>
      <c r="KYC95" s="373" t="s">
        <v>406</v>
      </c>
      <c r="KYD95" s="373" t="s">
        <v>406</v>
      </c>
      <c r="KYE95" s="373" t="s">
        <v>406</v>
      </c>
      <c r="KYF95" s="373" t="s">
        <v>406</v>
      </c>
      <c r="KYG95" s="373" t="s">
        <v>406</v>
      </c>
      <c r="KYH95" s="373" t="s">
        <v>406</v>
      </c>
      <c r="KYI95" s="373" t="s">
        <v>406</v>
      </c>
      <c r="KYJ95" s="373" t="s">
        <v>406</v>
      </c>
      <c r="KYK95" s="373" t="s">
        <v>406</v>
      </c>
      <c r="KYL95" s="373" t="s">
        <v>406</v>
      </c>
      <c r="KYM95" s="373" t="s">
        <v>406</v>
      </c>
      <c r="KYN95" s="373" t="s">
        <v>406</v>
      </c>
      <c r="KYO95" s="373" t="s">
        <v>406</v>
      </c>
      <c r="KYP95" s="373" t="s">
        <v>406</v>
      </c>
      <c r="KYQ95" s="373" t="s">
        <v>406</v>
      </c>
      <c r="KYR95" s="373" t="s">
        <v>406</v>
      </c>
      <c r="KYS95" s="373" t="s">
        <v>406</v>
      </c>
      <c r="KYT95" s="373" t="s">
        <v>406</v>
      </c>
      <c r="KYU95" s="373" t="s">
        <v>406</v>
      </c>
      <c r="KYV95" s="373" t="s">
        <v>406</v>
      </c>
      <c r="KYW95" s="373" t="s">
        <v>406</v>
      </c>
      <c r="KYX95" s="373" t="s">
        <v>406</v>
      </c>
      <c r="KYY95" s="373" t="s">
        <v>406</v>
      </c>
      <c r="KYZ95" s="373" t="s">
        <v>406</v>
      </c>
      <c r="KZA95" s="373" t="s">
        <v>406</v>
      </c>
      <c r="KZB95" s="373" t="s">
        <v>406</v>
      </c>
      <c r="KZC95" s="373" t="s">
        <v>406</v>
      </c>
      <c r="KZD95" s="373" t="s">
        <v>406</v>
      </c>
      <c r="KZE95" s="373" t="s">
        <v>406</v>
      </c>
      <c r="KZF95" s="373" t="s">
        <v>406</v>
      </c>
      <c r="KZG95" s="373" t="s">
        <v>406</v>
      </c>
      <c r="KZH95" s="373" t="s">
        <v>406</v>
      </c>
      <c r="KZI95" s="373" t="s">
        <v>406</v>
      </c>
      <c r="KZJ95" s="373" t="s">
        <v>406</v>
      </c>
      <c r="KZK95" s="373" t="s">
        <v>406</v>
      </c>
      <c r="KZL95" s="373" t="s">
        <v>406</v>
      </c>
      <c r="KZM95" s="373" t="s">
        <v>406</v>
      </c>
      <c r="KZN95" s="373" t="s">
        <v>406</v>
      </c>
      <c r="KZO95" s="373" t="s">
        <v>406</v>
      </c>
      <c r="KZP95" s="373" t="s">
        <v>406</v>
      </c>
      <c r="KZQ95" s="373" t="s">
        <v>406</v>
      </c>
      <c r="KZR95" s="373" t="s">
        <v>406</v>
      </c>
      <c r="KZS95" s="373" t="s">
        <v>406</v>
      </c>
      <c r="KZT95" s="373" t="s">
        <v>406</v>
      </c>
      <c r="KZU95" s="373" t="s">
        <v>406</v>
      </c>
      <c r="KZV95" s="373" t="s">
        <v>406</v>
      </c>
      <c r="KZW95" s="373" t="s">
        <v>406</v>
      </c>
      <c r="KZX95" s="373" t="s">
        <v>406</v>
      </c>
      <c r="KZY95" s="373" t="s">
        <v>406</v>
      </c>
      <c r="KZZ95" s="373" t="s">
        <v>406</v>
      </c>
      <c r="LAA95" s="373" t="s">
        <v>406</v>
      </c>
      <c r="LAB95" s="373" t="s">
        <v>406</v>
      </c>
      <c r="LAC95" s="373" t="s">
        <v>406</v>
      </c>
      <c r="LAD95" s="373" t="s">
        <v>406</v>
      </c>
      <c r="LAE95" s="373" t="s">
        <v>406</v>
      </c>
      <c r="LAF95" s="373" t="s">
        <v>406</v>
      </c>
      <c r="LAG95" s="373" t="s">
        <v>406</v>
      </c>
      <c r="LAH95" s="373" t="s">
        <v>406</v>
      </c>
      <c r="LAI95" s="373" t="s">
        <v>406</v>
      </c>
      <c r="LAJ95" s="373" t="s">
        <v>406</v>
      </c>
      <c r="LAK95" s="373" t="s">
        <v>406</v>
      </c>
      <c r="LAL95" s="373" t="s">
        <v>406</v>
      </c>
      <c r="LAM95" s="373" t="s">
        <v>406</v>
      </c>
      <c r="LAN95" s="373" t="s">
        <v>406</v>
      </c>
      <c r="LAO95" s="373" t="s">
        <v>406</v>
      </c>
      <c r="LAP95" s="373" t="s">
        <v>406</v>
      </c>
      <c r="LAQ95" s="373" t="s">
        <v>406</v>
      </c>
      <c r="LAR95" s="373" t="s">
        <v>406</v>
      </c>
      <c r="LAS95" s="373" t="s">
        <v>406</v>
      </c>
      <c r="LAT95" s="373" t="s">
        <v>406</v>
      </c>
      <c r="LAU95" s="373" t="s">
        <v>406</v>
      </c>
      <c r="LAV95" s="373" t="s">
        <v>406</v>
      </c>
      <c r="LAW95" s="373" t="s">
        <v>406</v>
      </c>
      <c r="LAX95" s="373" t="s">
        <v>406</v>
      </c>
      <c r="LAY95" s="373" t="s">
        <v>406</v>
      </c>
      <c r="LAZ95" s="373" t="s">
        <v>406</v>
      </c>
      <c r="LBA95" s="373" t="s">
        <v>406</v>
      </c>
      <c r="LBB95" s="373" t="s">
        <v>406</v>
      </c>
      <c r="LBC95" s="373" t="s">
        <v>406</v>
      </c>
      <c r="LBD95" s="373" t="s">
        <v>406</v>
      </c>
      <c r="LBE95" s="373" t="s">
        <v>406</v>
      </c>
      <c r="LBF95" s="373" t="s">
        <v>406</v>
      </c>
      <c r="LBG95" s="373" t="s">
        <v>406</v>
      </c>
      <c r="LBH95" s="373" t="s">
        <v>406</v>
      </c>
      <c r="LBI95" s="373" t="s">
        <v>406</v>
      </c>
      <c r="LBJ95" s="373" t="s">
        <v>406</v>
      </c>
      <c r="LBK95" s="373" t="s">
        <v>406</v>
      </c>
      <c r="LBL95" s="373" t="s">
        <v>406</v>
      </c>
      <c r="LBM95" s="373" t="s">
        <v>406</v>
      </c>
      <c r="LBN95" s="373" t="s">
        <v>406</v>
      </c>
      <c r="LBO95" s="373" t="s">
        <v>406</v>
      </c>
      <c r="LBP95" s="373" t="s">
        <v>406</v>
      </c>
      <c r="LBQ95" s="373" t="s">
        <v>406</v>
      </c>
      <c r="LBR95" s="373" t="s">
        <v>406</v>
      </c>
      <c r="LBS95" s="373" t="s">
        <v>406</v>
      </c>
      <c r="LBT95" s="373" t="s">
        <v>406</v>
      </c>
      <c r="LBU95" s="373" t="s">
        <v>406</v>
      </c>
      <c r="LBV95" s="373" t="s">
        <v>406</v>
      </c>
      <c r="LBW95" s="373" t="s">
        <v>406</v>
      </c>
      <c r="LBX95" s="373" t="s">
        <v>406</v>
      </c>
      <c r="LBY95" s="373" t="s">
        <v>406</v>
      </c>
      <c r="LBZ95" s="373" t="s">
        <v>406</v>
      </c>
      <c r="LCA95" s="373" t="s">
        <v>406</v>
      </c>
      <c r="LCB95" s="373" t="s">
        <v>406</v>
      </c>
      <c r="LCC95" s="373" t="s">
        <v>406</v>
      </c>
      <c r="LCD95" s="373" t="s">
        <v>406</v>
      </c>
      <c r="LCE95" s="373" t="s">
        <v>406</v>
      </c>
      <c r="LCF95" s="373" t="s">
        <v>406</v>
      </c>
      <c r="LCG95" s="373" t="s">
        <v>406</v>
      </c>
      <c r="LCH95" s="373" t="s">
        <v>406</v>
      </c>
      <c r="LCI95" s="373" t="s">
        <v>406</v>
      </c>
      <c r="LCJ95" s="373" t="s">
        <v>406</v>
      </c>
      <c r="LCK95" s="373" t="s">
        <v>406</v>
      </c>
      <c r="LCL95" s="373" t="s">
        <v>406</v>
      </c>
      <c r="LCM95" s="373" t="s">
        <v>406</v>
      </c>
      <c r="LCN95" s="373" t="s">
        <v>406</v>
      </c>
      <c r="LCO95" s="373" t="s">
        <v>406</v>
      </c>
      <c r="LCP95" s="373" t="s">
        <v>406</v>
      </c>
      <c r="LCQ95" s="373" t="s">
        <v>406</v>
      </c>
      <c r="LCR95" s="373" t="s">
        <v>406</v>
      </c>
      <c r="LCS95" s="373" t="s">
        <v>406</v>
      </c>
      <c r="LCT95" s="373" t="s">
        <v>406</v>
      </c>
      <c r="LCU95" s="373" t="s">
        <v>406</v>
      </c>
      <c r="LCV95" s="373" t="s">
        <v>406</v>
      </c>
      <c r="LCW95" s="373" t="s">
        <v>406</v>
      </c>
      <c r="LCX95" s="373" t="s">
        <v>406</v>
      </c>
      <c r="LCY95" s="373" t="s">
        <v>406</v>
      </c>
      <c r="LCZ95" s="373" t="s">
        <v>406</v>
      </c>
      <c r="LDA95" s="373" t="s">
        <v>406</v>
      </c>
      <c r="LDB95" s="373" t="s">
        <v>406</v>
      </c>
      <c r="LDC95" s="373" t="s">
        <v>406</v>
      </c>
      <c r="LDD95" s="373" t="s">
        <v>406</v>
      </c>
      <c r="LDE95" s="373" t="s">
        <v>406</v>
      </c>
      <c r="LDF95" s="373" t="s">
        <v>406</v>
      </c>
      <c r="LDG95" s="373" t="s">
        <v>406</v>
      </c>
      <c r="LDH95" s="373" t="s">
        <v>406</v>
      </c>
      <c r="LDI95" s="373" t="s">
        <v>406</v>
      </c>
      <c r="LDJ95" s="373" t="s">
        <v>406</v>
      </c>
      <c r="LDK95" s="373" t="s">
        <v>406</v>
      </c>
      <c r="LDL95" s="373" t="s">
        <v>406</v>
      </c>
      <c r="LDM95" s="373" t="s">
        <v>406</v>
      </c>
      <c r="LDN95" s="373" t="s">
        <v>406</v>
      </c>
      <c r="LDO95" s="373" t="s">
        <v>406</v>
      </c>
      <c r="LDP95" s="373" t="s">
        <v>406</v>
      </c>
      <c r="LDQ95" s="373" t="s">
        <v>406</v>
      </c>
      <c r="LDR95" s="373" t="s">
        <v>406</v>
      </c>
      <c r="LDS95" s="373" t="s">
        <v>406</v>
      </c>
      <c r="LDT95" s="373" t="s">
        <v>406</v>
      </c>
      <c r="LDU95" s="373" t="s">
        <v>406</v>
      </c>
      <c r="LDV95" s="373" t="s">
        <v>406</v>
      </c>
      <c r="LDW95" s="373" t="s">
        <v>406</v>
      </c>
      <c r="LDX95" s="373" t="s">
        <v>406</v>
      </c>
      <c r="LDY95" s="373" t="s">
        <v>406</v>
      </c>
      <c r="LDZ95" s="373" t="s">
        <v>406</v>
      </c>
      <c r="LEA95" s="373" t="s">
        <v>406</v>
      </c>
      <c r="LEB95" s="373" t="s">
        <v>406</v>
      </c>
      <c r="LEC95" s="373" t="s">
        <v>406</v>
      </c>
      <c r="LED95" s="373" t="s">
        <v>406</v>
      </c>
      <c r="LEE95" s="373" t="s">
        <v>406</v>
      </c>
      <c r="LEF95" s="373" t="s">
        <v>406</v>
      </c>
      <c r="LEG95" s="373" t="s">
        <v>406</v>
      </c>
      <c r="LEH95" s="373" t="s">
        <v>406</v>
      </c>
      <c r="LEI95" s="373" t="s">
        <v>406</v>
      </c>
      <c r="LEJ95" s="373" t="s">
        <v>406</v>
      </c>
      <c r="LEK95" s="373" t="s">
        <v>406</v>
      </c>
      <c r="LEL95" s="373" t="s">
        <v>406</v>
      </c>
      <c r="LEM95" s="373" t="s">
        <v>406</v>
      </c>
      <c r="LEN95" s="373" t="s">
        <v>406</v>
      </c>
      <c r="LEO95" s="373" t="s">
        <v>406</v>
      </c>
      <c r="LEP95" s="373" t="s">
        <v>406</v>
      </c>
      <c r="LEQ95" s="373" t="s">
        <v>406</v>
      </c>
      <c r="LER95" s="373" t="s">
        <v>406</v>
      </c>
      <c r="LES95" s="373" t="s">
        <v>406</v>
      </c>
      <c r="LET95" s="373" t="s">
        <v>406</v>
      </c>
      <c r="LEU95" s="373" t="s">
        <v>406</v>
      </c>
      <c r="LEV95" s="373" t="s">
        <v>406</v>
      </c>
      <c r="LEW95" s="373" t="s">
        <v>406</v>
      </c>
      <c r="LEX95" s="373" t="s">
        <v>406</v>
      </c>
      <c r="LEY95" s="373" t="s">
        <v>406</v>
      </c>
      <c r="LEZ95" s="373" t="s">
        <v>406</v>
      </c>
      <c r="LFA95" s="373" t="s">
        <v>406</v>
      </c>
      <c r="LFB95" s="373" t="s">
        <v>406</v>
      </c>
      <c r="LFC95" s="373" t="s">
        <v>406</v>
      </c>
      <c r="LFD95" s="373" t="s">
        <v>406</v>
      </c>
      <c r="LFE95" s="373" t="s">
        <v>406</v>
      </c>
      <c r="LFF95" s="373" t="s">
        <v>406</v>
      </c>
      <c r="LFG95" s="373" t="s">
        <v>406</v>
      </c>
      <c r="LFH95" s="373" t="s">
        <v>406</v>
      </c>
      <c r="LFI95" s="373" t="s">
        <v>406</v>
      </c>
      <c r="LFJ95" s="373" t="s">
        <v>406</v>
      </c>
      <c r="LFK95" s="373" t="s">
        <v>406</v>
      </c>
      <c r="LFL95" s="373" t="s">
        <v>406</v>
      </c>
      <c r="LFM95" s="373" t="s">
        <v>406</v>
      </c>
      <c r="LFN95" s="373" t="s">
        <v>406</v>
      </c>
      <c r="LFO95" s="373" t="s">
        <v>406</v>
      </c>
      <c r="LFP95" s="373" t="s">
        <v>406</v>
      </c>
      <c r="LFQ95" s="373" t="s">
        <v>406</v>
      </c>
      <c r="LFR95" s="373" t="s">
        <v>406</v>
      </c>
      <c r="LFS95" s="373" t="s">
        <v>406</v>
      </c>
      <c r="LFT95" s="373" t="s">
        <v>406</v>
      </c>
      <c r="LFU95" s="373" t="s">
        <v>406</v>
      </c>
      <c r="LFV95" s="373" t="s">
        <v>406</v>
      </c>
      <c r="LFW95" s="373" t="s">
        <v>406</v>
      </c>
      <c r="LFX95" s="373" t="s">
        <v>406</v>
      </c>
      <c r="LFY95" s="373" t="s">
        <v>406</v>
      </c>
      <c r="LFZ95" s="373" t="s">
        <v>406</v>
      </c>
      <c r="LGA95" s="373" t="s">
        <v>406</v>
      </c>
      <c r="LGB95" s="373" t="s">
        <v>406</v>
      </c>
      <c r="LGC95" s="373" t="s">
        <v>406</v>
      </c>
      <c r="LGD95" s="373" t="s">
        <v>406</v>
      </c>
      <c r="LGE95" s="373" t="s">
        <v>406</v>
      </c>
      <c r="LGF95" s="373" t="s">
        <v>406</v>
      </c>
      <c r="LGG95" s="373" t="s">
        <v>406</v>
      </c>
      <c r="LGH95" s="373" t="s">
        <v>406</v>
      </c>
      <c r="LGI95" s="373" t="s">
        <v>406</v>
      </c>
      <c r="LGJ95" s="373" t="s">
        <v>406</v>
      </c>
      <c r="LGK95" s="373" t="s">
        <v>406</v>
      </c>
      <c r="LGL95" s="373" t="s">
        <v>406</v>
      </c>
      <c r="LGM95" s="373" t="s">
        <v>406</v>
      </c>
      <c r="LGN95" s="373" t="s">
        <v>406</v>
      </c>
      <c r="LGO95" s="373" t="s">
        <v>406</v>
      </c>
      <c r="LGP95" s="373" t="s">
        <v>406</v>
      </c>
      <c r="LGQ95" s="373" t="s">
        <v>406</v>
      </c>
      <c r="LGR95" s="373" t="s">
        <v>406</v>
      </c>
      <c r="LGS95" s="373" t="s">
        <v>406</v>
      </c>
      <c r="LGT95" s="373" t="s">
        <v>406</v>
      </c>
      <c r="LGU95" s="373" t="s">
        <v>406</v>
      </c>
      <c r="LGV95" s="373" t="s">
        <v>406</v>
      </c>
      <c r="LGW95" s="373" t="s">
        <v>406</v>
      </c>
      <c r="LGX95" s="373" t="s">
        <v>406</v>
      </c>
      <c r="LGY95" s="373" t="s">
        <v>406</v>
      </c>
      <c r="LGZ95" s="373" t="s">
        <v>406</v>
      </c>
      <c r="LHA95" s="373" t="s">
        <v>406</v>
      </c>
      <c r="LHB95" s="373" t="s">
        <v>406</v>
      </c>
      <c r="LHC95" s="373" t="s">
        <v>406</v>
      </c>
      <c r="LHD95" s="373" t="s">
        <v>406</v>
      </c>
      <c r="LHE95" s="373" t="s">
        <v>406</v>
      </c>
      <c r="LHF95" s="373" t="s">
        <v>406</v>
      </c>
      <c r="LHG95" s="373" t="s">
        <v>406</v>
      </c>
      <c r="LHH95" s="373" t="s">
        <v>406</v>
      </c>
      <c r="LHI95" s="373" t="s">
        <v>406</v>
      </c>
      <c r="LHJ95" s="373" t="s">
        <v>406</v>
      </c>
      <c r="LHK95" s="373" t="s">
        <v>406</v>
      </c>
      <c r="LHL95" s="373" t="s">
        <v>406</v>
      </c>
      <c r="LHM95" s="373" t="s">
        <v>406</v>
      </c>
      <c r="LHN95" s="373" t="s">
        <v>406</v>
      </c>
      <c r="LHO95" s="373" t="s">
        <v>406</v>
      </c>
      <c r="LHP95" s="373" t="s">
        <v>406</v>
      </c>
      <c r="LHQ95" s="373" t="s">
        <v>406</v>
      </c>
      <c r="LHR95" s="373" t="s">
        <v>406</v>
      </c>
      <c r="LHS95" s="373" t="s">
        <v>406</v>
      </c>
      <c r="LHT95" s="373" t="s">
        <v>406</v>
      </c>
      <c r="LHU95" s="373" t="s">
        <v>406</v>
      </c>
      <c r="LHV95" s="373" t="s">
        <v>406</v>
      </c>
      <c r="LHW95" s="373" t="s">
        <v>406</v>
      </c>
      <c r="LHX95" s="373" t="s">
        <v>406</v>
      </c>
      <c r="LHY95" s="373" t="s">
        <v>406</v>
      </c>
      <c r="LHZ95" s="373" t="s">
        <v>406</v>
      </c>
      <c r="LIA95" s="373" t="s">
        <v>406</v>
      </c>
      <c r="LIB95" s="373" t="s">
        <v>406</v>
      </c>
      <c r="LIC95" s="373" t="s">
        <v>406</v>
      </c>
      <c r="LID95" s="373" t="s">
        <v>406</v>
      </c>
      <c r="LIE95" s="373" t="s">
        <v>406</v>
      </c>
      <c r="LIF95" s="373" t="s">
        <v>406</v>
      </c>
      <c r="LIG95" s="373" t="s">
        <v>406</v>
      </c>
      <c r="LIH95" s="373" t="s">
        <v>406</v>
      </c>
      <c r="LII95" s="373" t="s">
        <v>406</v>
      </c>
      <c r="LIJ95" s="373" t="s">
        <v>406</v>
      </c>
      <c r="LIK95" s="373" t="s">
        <v>406</v>
      </c>
      <c r="LIL95" s="373" t="s">
        <v>406</v>
      </c>
      <c r="LIM95" s="373" t="s">
        <v>406</v>
      </c>
      <c r="LIN95" s="373" t="s">
        <v>406</v>
      </c>
      <c r="LIO95" s="373" t="s">
        <v>406</v>
      </c>
      <c r="LIP95" s="373" t="s">
        <v>406</v>
      </c>
      <c r="LIQ95" s="373" t="s">
        <v>406</v>
      </c>
      <c r="LIR95" s="373" t="s">
        <v>406</v>
      </c>
      <c r="LIS95" s="373" t="s">
        <v>406</v>
      </c>
      <c r="LIT95" s="373" t="s">
        <v>406</v>
      </c>
      <c r="LIU95" s="373" t="s">
        <v>406</v>
      </c>
      <c r="LIV95" s="373" t="s">
        <v>406</v>
      </c>
      <c r="LIW95" s="373" t="s">
        <v>406</v>
      </c>
      <c r="LIX95" s="373" t="s">
        <v>406</v>
      </c>
      <c r="LIY95" s="373" t="s">
        <v>406</v>
      </c>
      <c r="LIZ95" s="373" t="s">
        <v>406</v>
      </c>
      <c r="LJA95" s="373" t="s">
        <v>406</v>
      </c>
      <c r="LJB95" s="373" t="s">
        <v>406</v>
      </c>
      <c r="LJC95" s="373" t="s">
        <v>406</v>
      </c>
      <c r="LJD95" s="373" t="s">
        <v>406</v>
      </c>
      <c r="LJE95" s="373" t="s">
        <v>406</v>
      </c>
      <c r="LJF95" s="373" t="s">
        <v>406</v>
      </c>
      <c r="LJG95" s="373" t="s">
        <v>406</v>
      </c>
      <c r="LJH95" s="373" t="s">
        <v>406</v>
      </c>
      <c r="LJI95" s="373" t="s">
        <v>406</v>
      </c>
      <c r="LJJ95" s="373" t="s">
        <v>406</v>
      </c>
      <c r="LJK95" s="373" t="s">
        <v>406</v>
      </c>
      <c r="LJL95" s="373" t="s">
        <v>406</v>
      </c>
      <c r="LJM95" s="373" t="s">
        <v>406</v>
      </c>
      <c r="LJN95" s="373" t="s">
        <v>406</v>
      </c>
      <c r="LJO95" s="373" t="s">
        <v>406</v>
      </c>
      <c r="LJP95" s="373" t="s">
        <v>406</v>
      </c>
      <c r="LJQ95" s="373" t="s">
        <v>406</v>
      </c>
      <c r="LJR95" s="373" t="s">
        <v>406</v>
      </c>
      <c r="LJS95" s="373" t="s">
        <v>406</v>
      </c>
      <c r="LJT95" s="373" t="s">
        <v>406</v>
      </c>
      <c r="LJU95" s="373" t="s">
        <v>406</v>
      </c>
      <c r="LJV95" s="373" t="s">
        <v>406</v>
      </c>
      <c r="LJW95" s="373" t="s">
        <v>406</v>
      </c>
      <c r="LJX95" s="373" t="s">
        <v>406</v>
      </c>
      <c r="LJY95" s="373" t="s">
        <v>406</v>
      </c>
      <c r="LJZ95" s="373" t="s">
        <v>406</v>
      </c>
      <c r="LKA95" s="373" t="s">
        <v>406</v>
      </c>
      <c r="LKB95" s="373" t="s">
        <v>406</v>
      </c>
      <c r="LKC95" s="373" t="s">
        <v>406</v>
      </c>
      <c r="LKD95" s="373" t="s">
        <v>406</v>
      </c>
      <c r="LKE95" s="373" t="s">
        <v>406</v>
      </c>
      <c r="LKF95" s="373" t="s">
        <v>406</v>
      </c>
      <c r="LKG95" s="373" t="s">
        <v>406</v>
      </c>
      <c r="LKH95" s="373" t="s">
        <v>406</v>
      </c>
      <c r="LKI95" s="373" t="s">
        <v>406</v>
      </c>
      <c r="LKJ95" s="373" t="s">
        <v>406</v>
      </c>
      <c r="LKK95" s="373" t="s">
        <v>406</v>
      </c>
      <c r="LKL95" s="373" t="s">
        <v>406</v>
      </c>
      <c r="LKM95" s="373" t="s">
        <v>406</v>
      </c>
      <c r="LKN95" s="373" t="s">
        <v>406</v>
      </c>
      <c r="LKO95" s="373" t="s">
        <v>406</v>
      </c>
      <c r="LKP95" s="373" t="s">
        <v>406</v>
      </c>
      <c r="LKQ95" s="373" t="s">
        <v>406</v>
      </c>
      <c r="LKR95" s="373" t="s">
        <v>406</v>
      </c>
      <c r="LKS95" s="373" t="s">
        <v>406</v>
      </c>
      <c r="LKT95" s="373" t="s">
        <v>406</v>
      </c>
      <c r="LKU95" s="373" t="s">
        <v>406</v>
      </c>
      <c r="LKV95" s="373" t="s">
        <v>406</v>
      </c>
      <c r="LKW95" s="373" t="s">
        <v>406</v>
      </c>
      <c r="LKX95" s="373" t="s">
        <v>406</v>
      </c>
      <c r="LKY95" s="373" t="s">
        <v>406</v>
      </c>
      <c r="LKZ95" s="373" t="s">
        <v>406</v>
      </c>
      <c r="LLA95" s="373" t="s">
        <v>406</v>
      </c>
      <c r="LLB95" s="373" t="s">
        <v>406</v>
      </c>
      <c r="LLC95" s="373" t="s">
        <v>406</v>
      </c>
      <c r="LLD95" s="373" t="s">
        <v>406</v>
      </c>
      <c r="LLE95" s="373" t="s">
        <v>406</v>
      </c>
      <c r="LLF95" s="373" t="s">
        <v>406</v>
      </c>
      <c r="LLG95" s="373" t="s">
        <v>406</v>
      </c>
      <c r="LLH95" s="373" t="s">
        <v>406</v>
      </c>
      <c r="LLI95" s="373" t="s">
        <v>406</v>
      </c>
      <c r="LLJ95" s="373" t="s">
        <v>406</v>
      </c>
      <c r="LLK95" s="373" t="s">
        <v>406</v>
      </c>
      <c r="LLL95" s="373" t="s">
        <v>406</v>
      </c>
      <c r="LLM95" s="373" t="s">
        <v>406</v>
      </c>
      <c r="LLN95" s="373" t="s">
        <v>406</v>
      </c>
      <c r="LLO95" s="373" t="s">
        <v>406</v>
      </c>
      <c r="LLP95" s="373" t="s">
        <v>406</v>
      </c>
      <c r="LLQ95" s="373" t="s">
        <v>406</v>
      </c>
      <c r="LLR95" s="373" t="s">
        <v>406</v>
      </c>
      <c r="LLS95" s="373" t="s">
        <v>406</v>
      </c>
      <c r="LLT95" s="373" t="s">
        <v>406</v>
      </c>
      <c r="LLU95" s="373" t="s">
        <v>406</v>
      </c>
      <c r="LLV95" s="373" t="s">
        <v>406</v>
      </c>
      <c r="LLW95" s="373" t="s">
        <v>406</v>
      </c>
      <c r="LLX95" s="373" t="s">
        <v>406</v>
      </c>
      <c r="LLY95" s="373" t="s">
        <v>406</v>
      </c>
      <c r="LLZ95" s="373" t="s">
        <v>406</v>
      </c>
      <c r="LMA95" s="373" t="s">
        <v>406</v>
      </c>
      <c r="LMB95" s="373" t="s">
        <v>406</v>
      </c>
      <c r="LMC95" s="373" t="s">
        <v>406</v>
      </c>
      <c r="LMD95" s="373" t="s">
        <v>406</v>
      </c>
      <c r="LME95" s="373" t="s">
        <v>406</v>
      </c>
      <c r="LMF95" s="373" t="s">
        <v>406</v>
      </c>
      <c r="LMG95" s="373" t="s">
        <v>406</v>
      </c>
      <c r="LMH95" s="373" t="s">
        <v>406</v>
      </c>
      <c r="LMI95" s="373" t="s">
        <v>406</v>
      </c>
      <c r="LMJ95" s="373" t="s">
        <v>406</v>
      </c>
      <c r="LMK95" s="373" t="s">
        <v>406</v>
      </c>
      <c r="LML95" s="373" t="s">
        <v>406</v>
      </c>
      <c r="LMM95" s="373" t="s">
        <v>406</v>
      </c>
      <c r="LMN95" s="373" t="s">
        <v>406</v>
      </c>
      <c r="LMO95" s="373" t="s">
        <v>406</v>
      </c>
      <c r="LMP95" s="373" t="s">
        <v>406</v>
      </c>
      <c r="LMQ95" s="373" t="s">
        <v>406</v>
      </c>
      <c r="LMR95" s="373" t="s">
        <v>406</v>
      </c>
      <c r="LMS95" s="373" t="s">
        <v>406</v>
      </c>
      <c r="LMT95" s="373" t="s">
        <v>406</v>
      </c>
      <c r="LMU95" s="373" t="s">
        <v>406</v>
      </c>
      <c r="LMV95" s="373" t="s">
        <v>406</v>
      </c>
      <c r="LMW95" s="373" t="s">
        <v>406</v>
      </c>
      <c r="LMX95" s="373" t="s">
        <v>406</v>
      </c>
      <c r="LMY95" s="373" t="s">
        <v>406</v>
      </c>
      <c r="LMZ95" s="373" t="s">
        <v>406</v>
      </c>
      <c r="LNA95" s="373" t="s">
        <v>406</v>
      </c>
      <c r="LNB95" s="373" t="s">
        <v>406</v>
      </c>
      <c r="LNC95" s="373" t="s">
        <v>406</v>
      </c>
      <c r="LND95" s="373" t="s">
        <v>406</v>
      </c>
      <c r="LNE95" s="373" t="s">
        <v>406</v>
      </c>
      <c r="LNF95" s="373" t="s">
        <v>406</v>
      </c>
      <c r="LNG95" s="373" t="s">
        <v>406</v>
      </c>
      <c r="LNH95" s="373" t="s">
        <v>406</v>
      </c>
      <c r="LNI95" s="373" t="s">
        <v>406</v>
      </c>
      <c r="LNJ95" s="373" t="s">
        <v>406</v>
      </c>
      <c r="LNK95" s="373" t="s">
        <v>406</v>
      </c>
      <c r="LNL95" s="373" t="s">
        <v>406</v>
      </c>
      <c r="LNM95" s="373" t="s">
        <v>406</v>
      </c>
      <c r="LNN95" s="373" t="s">
        <v>406</v>
      </c>
      <c r="LNO95" s="373" t="s">
        <v>406</v>
      </c>
      <c r="LNP95" s="373" t="s">
        <v>406</v>
      </c>
      <c r="LNQ95" s="373" t="s">
        <v>406</v>
      </c>
      <c r="LNR95" s="373" t="s">
        <v>406</v>
      </c>
      <c r="LNS95" s="373" t="s">
        <v>406</v>
      </c>
      <c r="LNT95" s="373" t="s">
        <v>406</v>
      </c>
      <c r="LNU95" s="373" t="s">
        <v>406</v>
      </c>
      <c r="LNV95" s="373" t="s">
        <v>406</v>
      </c>
      <c r="LNW95" s="373" t="s">
        <v>406</v>
      </c>
      <c r="LNX95" s="373" t="s">
        <v>406</v>
      </c>
      <c r="LNY95" s="373" t="s">
        <v>406</v>
      </c>
      <c r="LNZ95" s="373" t="s">
        <v>406</v>
      </c>
      <c r="LOA95" s="373" t="s">
        <v>406</v>
      </c>
      <c r="LOB95" s="373" t="s">
        <v>406</v>
      </c>
      <c r="LOC95" s="373" t="s">
        <v>406</v>
      </c>
      <c r="LOD95" s="373" t="s">
        <v>406</v>
      </c>
      <c r="LOE95" s="373" t="s">
        <v>406</v>
      </c>
      <c r="LOF95" s="373" t="s">
        <v>406</v>
      </c>
      <c r="LOG95" s="373" t="s">
        <v>406</v>
      </c>
      <c r="LOH95" s="373" t="s">
        <v>406</v>
      </c>
      <c r="LOI95" s="373" t="s">
        <v>406</v>
      </c>
      <c r="LOJ95" s="373" t="s">
        <v>406</v>
      </c>
      <c r="LOK95" s="373" t="s">
        <v>406</v>
      </c>
      <c r="LOL95" s="373" t="s">
        <v>406</v>
      </c>
      <c r="LOM95" s="373" t="s">
        <v>406</v>
      </c>
      <c r="LON95" s="373" t="s">
        <v>406</v>
      </c>
      <c r="LOO95" s="373" t="s">
        <v>406</v>
      </c>
      <c r="LOP95" s="373" t="s">
        <v>406</v>
      </c>
      <c r="LOQ95" s="373" t="s">
        <v>406</v>
      </c>
      <c r="LOR95" s="373" t="s">
        <v>406</v>
      </c>
      <c r="LOS95" s="373" t="s">
        <v>406</v>
      </c>
      <c r="LOT95" s="373" t="s">
        <v>406</v>
      </c>
      <c r="LOU95" s="373" t="s">
        <v>406</v>
      </c>
      <c r="LOV95" s="373" t="s">
        <v>406</v>
      </c>
      <c r="LOW95" s="373" t="s">
        <v>406</v>
      </c>
      <c r="LOX95" s="373" t="s">
        <v>406</v>
      </c>
      <c r="LOY95" s="373" t="s">
        <v>406</v>
      </c>
      <c r="LOZ95" s="373" t="s">
        <v>406</v>
      </c>
      <c r="LPA95" s="373" t="s">
        <v>406</v>
      </c>
      <c r="LPB95" s="373" t="s">
        <v>406</v>
      </c>
      <c r="LPC95" s="373" t="s">
        <v>406</v>
      </c>
      <c r="LPD95" s="373" t="s">
        <v>406</v>
      </c>
      <c r="LPE95" s="373" t="s">
        <v>406</v>
      </c>
      <c r="LPF95" s="373" t="s">
        <v>406</v>
      </c>
      <c r="LPG95" s="373" t="s">
        <v>406</v>
      </c>
      <c r="LPH95" s="373" t="s">
        <v>406</v>
      </c>
      <c r="LPI95" s="373" t="s">
        <v>406</v>
      </c>
      <c r="LPJ95" s="373" t="s">
        <v>406</v>
      </c>
      <c r="LPK95" s="373" t="s">
        <v>406</v>
      </c>
      <c r="LPL95" s="373" t="s">
        <v>406</v>
      </c>
      <c r="LPM95" s="373" t="s">
        <v>406</v>
      </c>
      <c r="LPN95" s="373" t="s">
        <v>406</v>
      </c>
      <c r="LPO95" s="373" t="s">
        <v>406</v>
      </c>
      <c r="LPP95" s="373" t="s">
        <v>406</v>
      </c>
      <c r="LPQ95" s="373" t="s">
        <v>406</v>
      </c>
      <c r="LPR95" s="373" t="s">
        <v>406</v>
      </c>
      <c r="LPS95" s="373" t="s">
        <v>406</v>
      </c>
      <c r="LPT95" s="373" t="s">
        <v>406</v>
      </c>
      <c r="LPU95" s="373" t="s">
        <v>406</v>
      </c>
      <c r="LPV95" s="373" t="s">
        <v>406</v>
      </c>
      <c r="LPW95" s="373" t="s">
        <v>406</v>
      </c>
      <c r="LPX95" s="373" t="s">
        <v>406</v>
      </c>
      <c r="LPY95" s="373" t="s">
        <v>406</v>
      </c>
      <c r="LPZ95" s="373" t="s">
        <v>406</v>
      </c>
      <c r="LQA95" s="373" t="s">
        <v>406</v>
      </c>
      <c r="LQB95" s="373" t="s">
        <v>406</v>
      </c>
      <c r="LQC95" s="373" t="s">
        <v>406</v>
      </c>
      <c r="LQD95" s="373" t="s">
        <v>406</v>
      </c>
      <c r="LQE95" s="373" t="s">
        <v>406</v>
      </c>
      <c r="LQF95" s="373" t="s">
        <v>406</v>
      </c>
      <c r="LQG95" s="373" t="s">
        <v>406</v>
      </c>
      <c r="LQH95" s="373" t="s">
        <v>406</v>
      </c>
      <c r="LQI95" s="373" t="s">
        <v>406</v>
      </c>
      <c r="LQJ95" s="373" t="s">
        <v>406</v>
      </c>
      <c r="LQK95" s="373" t="s">
        <v>406</v>
      </c>
      <c r="LQL95" s="373" t="s">
        <v>406</v>
      </c>
      <c r="LQM95" s="373" t="s">
        <v>406</v>
      </c>
      <c r="LQN95" s="373" t="s">
        <v>406</v>
      </c>
      <c r="LQO95" s="373" t="s">
        <v>406</v>
      </c>
      <c r="LQP95" s="373" t="s">
        <v>406</v>
      </c>
      <c r="LQQ95" s="373" t="s">
        <v>406</v>
      </c>
      <c r="LQR95" s="373" t="s">
        <v>406</v>
      </c>
      <c r="LQS95" s="373" t="s">
        <v>406</v>
      </c>
      <c r="LQT95" s="373" t="s">
        <v>406</v>
      </c>
      <c r="LQU95" s="373" t="s">
        <v>406</v>
      </c>
      <c r="LQV95" s="373" t="s">
        <v>406</v>
      </c>
      <c r="LQW95" s="373" t="s">
        <v>406</v>
      </c>
      <c r="LQX95" s="373" t="s">
        <v>406</v>
      </c>
      <c r="LQY95" s="373" t="s">
        <v>406</v>
      </c>
      <c r="LQZ95" s="373" t="s">
        <v>406</v>
      </c>
      <c r="LRA95" s="373" t="s">
        <v>406</v>
      </c>
      <c r="LRB95" s="373" t="s">
        <v>406</v>
      </c>
      <c r="LRC95" s="373" t="s">
        <v>406</v>
      </c>
      <c r="LRD95" s="373" t="s">
        <v>406</v>
      </c>
      <c r="LRE95" s="373" t="s">
        <v>406</v>
      </c>
      <c r="LRF95" s="373" t="s">
        <v>406</v>
      </c>
      <c r="LRG95" s="373" t="s">
        <v>406</v>
      </c>
      <c r="LRH95" s="373" t="s">
        <v>406</v>
      </c>
      <c r="LRI95" s="373" t="s">
        <v>406</v>
      </c>
      <c r="LRJ95" s="373" t="s">
        <v>406</v>
      </c>
      <c r="LRK95" s="373" t="s">
        <v>406</v>
      </c>
      <c r="LRL95" s="373" t="s">
        <v>406</v>
      </c>
      <c r="LRM95" s="373" t="s">
        <v>406</v>
      </c>
      <c r="LRN95" s="373" t="s">
        <v>406</v>
      </c>
      <c r="LRO95" s="373" t="s">
        <v>406</v>
      </c>
      <c r="LRP95" s="373" t="s">
        <v>406</v>
      </c>
      <c r="LRQ95" s="373" t="s">
        <v>406</v>
      </c>
      <c r="LRR95" s="373" t="s">
        <v>406</v>
      </c>
      <c r="LRS95" s="373" t="s">
        <v>406</v>
      </c>
      <c r="LRT95" s="373" t="s">
        <v>406</v>
      </c>
      <c r="LRU95" s="373" t="s">
        <v>406</v>
      </c>
      <c r="LRV95" s="373" t="s">
        <v>406</v>
      </c>
      <c r="LRW95" s="373" t="s">
        <v>406</v>
      </c>
      <c r="LRX95" s="373" t="s">
        <v>406</v>
      </c>
      <c r="LRY95" s="373" t="s">
        <v>406</v>
      </c>
      <c r="LRZ95" s="373" t="s">
        <v>406</v>
      </c>
      <c r="LSA95" s="373" t="s">
        <v>406</v>
      </c>
      <c r="LSB95" s="373" t="s">
        <v>406</v>
      </c>
      <c r="LSC95" s="373" t="s">
        <v>406</v>
      </c>
      <c r="LSD95" s="373" t="s">
        <v>406</v>
      </c>
      <c r="LSE95" s="373" t="s">
        <v>406</v>
      </c>
      <c r="LSF95" s="373" t="s">
        <v>406</v>
      </c>
      <c r="LSG95" s="373" t="s">
        <v>406</v>
      </c>
      <c r="LSH95" s="373" t="s">
        <v>406</v>
      </c>
      <c r="LSI95" s="373" t="s">
        <v>406</v>
      </c>
      <c r="LSJ95" s="373" t="s">
        <v>406</v>
      </c>
      <c r="LSK95" s="373" t="s">
        <v>406</v>
      </c>
      <c r="LSL95" s="373" t="s">
        <v>406</v>
      </c>
      <c r="LSM95" s="373" t="s">
        <v>406</v>
      </c>
      <c r="LSN95" s="373" t="s">
        <v>406</v>
      </c>
      <c r="LSO95" s="373" t="s">
        <v>406</v>
      </c>
      <c r="LSP95" s="373" t="s">
        <v>406</v>
      </c>
      <c r="LSQ95" s="373" t="s">
        <v>406</v>
      </c>
      <c r="LSR95" s="373" t="s">
        <v>406</v>
      </c>
      <c r="LSS95" s="373" t="s">
        <v>406</v>
      </c>
      <c r="LST95" s="373" t="s">
        <v>406</v>
      </c>
      <c r="LSU95" s="373" t="s">
        <v>406</v>
      </c>
      <c r="LSV95" s="373" t="s">
        <v>406</v>
      </c>
      <c r="LSW95" s="373" t="s">
        <v>406</v>
      </c>
      <c r="LSX95" s="373" t="s">
        <v>406</v>
      </c>
      <c r="LSY95" s="373" t="s">
        <v>406</v>
      </c>
      <c r="LSZ95" s="373" t="s">
        <v>406</v>
      </c>
      <c r="LTA95" s="373" t="s">
        <v>406</v>
      </c>
      <c r="LTB95" s="373" t="s">
        <v>406</v>
      </c>
      <c r="LTC95" s="373" t="s">
        <v>406</v>
      </c>
      <c r="LTD95" s="373" t="s">
        <v>406</v>
      </c>
      <c r="LTE95" s="373" t="s">
        <v>406</v>
      </c>
      <c r="LTF95" s="373" t="s">
        <v>406</v>
      </c>
      <c r="LTG95" s="373" t="s">
        <v>406</v>
      </c>
      <c r="LTH95" s="373" t="s">
        <v>406</v>
      </c>
      <c r="LTI95" s="373" t="s">
        <v>406</v>
      </c>
      <c r="LTJ95" s="373" t="s">
        <v>406</v>
      </c>
      <c r="LTK95" s="373" t="s">
        <v>406</v>
      </c>
      <c r="LTL95" s="373" t="s">
        <v>406</v>
      </c>
      <c r="LTM95" s="373" t="s">
        <v>406</v>
      </c>
      <c r="LTN95" s="373" t="s">
        <v>406</v>
      </c>
      <c r="LTO95" s="373" t="s">
        <v>406</v>
      </c>
      <c r="LTP95" s="373" t="s">
        <v>406</v>
      </c>
      <c r="LTQ95" s="373" t="s">
        <v>406</v>
      </c>
      <c r="LTR95" s="373" t="s">
        <v>406</v>
      </c>
      <c r="LTS95" s="373" t="s">
        <v>406</v>
      </c>
      <c r="LTT95" s="373" t="s">
        <v>406</v>
      </c>
      <c r="LTU95" s="373" t="s">
        <v>406</v>
      </c>
      <c r="LTV95" s="373" t="s">
        <v>406</v>
      </c>
      <c r="LTW95" s="373" t="s">
        <v>406</v>
      </c>
      <c r="LTX95" s="373" t="s">
        <v>406</v>
      </c>
      <c r="LTY95" s="373" t="s">
        <v>406</v>
      </c>
      <c r="LTZ95" s="373" t="s">
        <v>406</v>
      </c>
      <c r="LUA95" s="373" t="s">
        <v>406</v>
      </c>
      <c r="LUB95" s="373" t="s">
        <v>406</v>
      </c>
      <c r="LUC95" s="373" t="s">
        <v>406</v>
      </c>
      <c r="LUD95" s="373" t="s">
        <v>406</v>
      </c>
      <c r="LUE95" s="373" t="s">
        <v>406</v>
      </c>
      <c r="LUF95" s="373" t="s">
        <v>406</v>
      </c>
      <c r="LUG95" s="373" t="s">
        <v>406</v>
      </c>
      <c r="LUH95" s="373" t="s">
        <v>406</v>
      </c>
      <c r="LUI95" s="373" t="s">
        <v>406</v>
      </c>
      <c r="LUJ95" s="373" t="s">
        <v>406</v>
      </c>
      <c r="LUK95" s="373" t="s">
        <v>406</v>
      </c>
      <c r="LUL95" s="373" t="s">
        <v>406</v>
      </c>
      <c r="LUM95" s="373" t="s">
        <v>406</v>
      </c>
      <c r="LUN95" s="373" t="s">
        <v>406</v>
      </c>
      <c r="LUO95" s="373" t="s">
        <v>406</v>
      </c>
      <c r="LUP95" s="373" t="s">
        <v>406</v>
      </c>
      <c r="LUQ95" s="373" t="s">
        <v>406</v>
      </c>
      <c r="LUR95" s="373" t="s">
        <v>406</v>
      </c>
      <c r="LUS95" s="373" t="s">
        <v>406</v>
      </c>
      <c r="LUT95" s="373" t="s">
        <v>406</v>
      </c>
      <c r="LUU95" s="373" t="s">
        <v>406</v>
      </c>
      <c r="LUV95" s="373" t="s">
        <v>406</v>
      </c>
      <c r="LUW95" s="373" t="s">
        <v>406</v>
      </c>
      <c r="LUX95" s="373" t="s">
        <v>406</v>
      </c>
      <c r="LUY95" s="373" t="s">
        <v>406</v>
      </c>
      <c r="LUZ95" s="373" t="s">
        <v>406</v>
      </c>
      <c r="LVA95" s="373" t="s">
        <v>406</v>
      </c>
      <c r="LVB95" s="373" t="s">
        <v>406</v>
      </c>
      <c r="LVC95" s="373" t="s">
        <v>406</v>
      </c>
      <c r="LVD95" s="373" t="s">
        <v>406</v>
      </c>
      <c r="LVE95" s="373" t="s">
        <v>406</v>
      </c>
      <c r="LVF95" s="373" t="s">
        <v>406</v>
      </c>
      <c r="LVG95" s="373" t="s">
        <v>406</v>
      </c>
      <c r="LVH95" s="373" t="s">
        <v>406</v>
      </c>
      <c r="LVI95" s="373" t="s">
        <v>406</v>
      </c>
      <c r="LVJ95" s="373" t="s">
        <v>406</v>
      </c>
      <c r="LVK95" s="373" t="s">
        <v>406</v>
      </c>
      <c r="LVL95" s="373" t="s">
        <v>406</v>
      </c>
      <c r="LVM95" s="373" t="s">
        <v>406</v>
      </c>
      <c r="LVN95" s="373" t="s">
        <v>406</v>
      </c>
      <c r="LVO95" s="373" t="s">
        <v>406</v>
      </c>
      <c r="LVP95" s="373" t="s">
        <v>406</v>
      </c>
      <c r="LVQ95" s="373" t="s">
        <v>406</v>
      </c>
      <c r="LVR95" s="373" t="s">
        <v>406</v>
      </c>
      <c r="LVS95" s="373" t="s">
        <v>406</v>
      </c>
      <c r="LVT95" s="373" t="s">
        <v>406</v>
      </c>
      <c r="LVU95" s="373" t="s">
        <v>406</v>
      </c>
      <c r="LVV95" s="373" t="s">
        <v>406</v>
      </c>
      <c r="LVW95" s="373" t="s">
        <v>406</v>
      </c>
      <c r="LVX95" s="373" t="s">
        <v>406</v>
      </c>
      <c r="LVY95" s="373" t="s">
        <v>406</v>
      </c>
      <c r="LVZ95" s="373" t="s">
        <v>406</v>
      </c>
      <c r="LWA95" s="373" t="s">
        <v>406</v>
      </c>
      <c r="LWB95" s="373" t="s">
        <v>406</v>
      </c>
      <c r="LWC95" s="373" t="s">
        <v>406</v>
      </c>
      <c r="LWD95" s="373" t="s">
        <v>406</v>
      </c>
      <c r="LWE95" s="373" t="s">
        <v>406</v>
      </c>
      <c r="LWF95" s="373" t="s">
        <v>406</v>
      </c>
      <c r="LWG95" s="373" t="s">
        <v>406</v>
      </c>
      <c r="LWH95" s="373" t="s">
        <v>406</v>
      </c>
      <c r="LWI95" s="373" t="s">
        <v>406</v>
      </c>
      <c r="LWJ95" s="373" t="s">
        <v>406</v>
      </c>
      <c r="LWK95" s="373" t="s">
        <v>406</v>
      </c>
      <c r="LWL95" s="373" t="s">
        <v>406</v>
      </c>
      <c r="LWM95" s="373" t="s">
        <v>406</v>
      </c>
      <c r="LWN95" s="373" t="s">
        <v>406</v>
      </c>
      <c r="LWO95" s="373" t="s">
        <v>406</v>
      </c>
      <c r="LWP95" s="373" t="s">
        <v>406</v>
      </c>
      <c r="LWQ95" s="373" t="s">
        <v>406</v>
      </c>
      <c r="LWR95" s="373" t="s">
        <v>406</v>
      </c>
      <c r="LWS95" s="373" t="s">
        <v>406</v>
      </c>
      <c r="LWT95" s="373" t="s">
        <v>406</v>
      </c>
      <c r="LWU95" s="373" t="s">
        <v>406</v>
      </c>
      <c r="LWV95" s="373" t="s">
        <v>406</v>
      </c>
      <c r="LWW95" s="373" t="s">
        <v>406</v>
      </c>
      <c r="LWX95" s="373" t="s">
        <v>406</v>
      </c>
      <c r="LWY95" s="373" t="s">
        <v>406</v>
      </c>
      <c r="LWZ95" s="373" t="s">
        <v>406</v>
      </c>
      <c r="LXA95" s="373" t="s">
        <v>406</v>
      </c>
      <c r="LXB95" s="373" t="s">
        <v>406</v>
      </c>
      <c r="LXC95" s="373" t="s">
        <v>406</v>
      </c>
      <c r="LXD95" s="373" t="s">
        <v>406</v>
      </c>
      <c r="LXE95" s="373" t="s">
        <v>406</v>
      </c>
      <c r="LXF95" s="373" t="s">
        <v>406</v>
      </c>
      <c r="LXG95" s="373" t="s">
        <v>406</v>
      </c>
      <c r="LXH95" s="373" t="s">
        <v>406</v>
      </c>
      <c r="LXI95" s="373" t="s">
        <v>406</v>
      </c>
      <c r="LXJ95" s="373" t="s">
        <v>406</v>
      </c>
      <c r="LXK95" s="373" t="s">
        <v>406</v>
      </c>
      <c r="LXL95" s="373" t="s">
        <v>406</v>
      </c>
      <c r="LXM95" s="373" t="s">
        <v>406</v>
      </c>
      <c r="LXN95" s="373" t="s">
        <v>406</v>
      </c>
      <c r="LXO95" s="373" t="s">
        <v>406</v>
      </c>
      <c r="LXP95" s="373" t="s">
        <v>406</v>
      </c>
      <c r="LXQ95" s="373" t="s">
        <v>406</v>
      </c>
      <c r="LXR95" s="373" t="s">
        <v>406</v>
      </c>
      <c r="LXS95" s="373" t="s">
        <v>406</v>
      </c>
      <c r="LXT95" s="373" t="s">
        <v>406</v>
      </c>
      <c r="LXU95" s="373" t="s">
        <v>406</v>
      </c>
      <c r="LXV95" s="373" t="s">
        <v>406</v>
      </c>
      <c r="LXW95" s="373" t="s">
        <v>406</v>
      </c>
      <c r="LXX95" s="373" t="s">
        <v>406</v>
      </c>
      <c r="LXY95" s="373" t="s">
        <v>406</v>
      </c>
      <c r="LXZ95" s="373" t="s">
        <v>406</v>
      </c>
      <c r="LYA95" s="373" t="s">
        <v>406</v>
      </c>
      <c r="LYB95" s="373" t="s">
        <v>406</v>
      </c>
      <c r="LYC95" s="373" t="s">
        <v>406</v>
      </c>
      <c r="LYD95" s="373" t="s">
        <v>406</v>
      </c>
      <c r="LYE95" s="373" t="s">
        <v>406</v>
      </c>
      <c r="LYF95" s="373" t="s">
        <v>406</v>
      </c>
      <c r="LYG95" s="373" t="s">
        <v>406</v>
      </c>
      <c r="LYH95" s="373" t="s">
        <v>406</v>
      </c>
      <c r="LYI95" s="373" t="s">
        <v>406</v>
      </c>
      <c r="LYJ95" s="373" t="s">
        <v>406</v>
      </c>
      <c r="LYK95" s="373" t="s">
        <v>406</v>
      </c>
      <c r="LYL95" s="373" t="s">
        <v>406</v>
      </c>
      <c r="LYM95" s="373" t="s">
        <v>406</v>
      </c>
      <c r="LYN95" s="373" t="s">
        <v>406</v>
      </c>
      <c r="LYO95" s="373" t="s">
        <v>406</v>
      </c>
      <c r="LYP95" s="373" t="s">
        <v>406</v>
      </c>
      <c r="LYQ95" s="373" t="s">
        <v>406</v>
      </c>
      <c r="LYR95" s="373" t="s">
        <v>406</v>
      </c>
      <c r="LYS95" s="373" t="s">
        <v>406</v>
      </c>
      <c r="LYT95" s="373" t="s">
        <v>406</v>
      </c>
      <c r="LYU95" s="373" t="s">
        <v>406</v>
      </c>
      <c r="LYV95" s="373" t="s">
        <v>406</v>
      </c>
      <c r="LYW95" s="373" t="s">
        <v>406</v>
      </c>
      <c r="LYX95" s="373" t="s">
        <v>406</v>
      </c>
      <c r="LYY95" s="373" t="s">
        <v>406</v>
      </c>
      <c r="LYZ95" s="373" t="s">
        <v>406</v>
      </c>
      <c r="LZA95" s="373" t="s">
        <v>406</v>
      </c>
      <c r="LZB95" s="373" t="s">
        <v>406</v>
      </c>
      <c r="LZC95" s="373" t="s">
        <v>406</v>
      </c>
      <c r="LZD95" s="373" t="s">
        <v>406</v>
      </c>
      <c r="LZE95" s="373" t="s">
        <v>406</v>
      </c>
      <c r="LZF95" s="373" t="s">
        <v>406</v>
      </c>
      <c r="LZG95" s="373" t="s">
        <v>406</v>
      </c>
      <c r="LZH95" s="373" t="s">
        <v>406</v>
      </c>
      <c r="LZI95" s="373" t="s">
        <v>406</v>
      </c>
      <c r="LZJ95" s="373" t="s">
        <v>406</v>
      </c>
      <c r="LZK95" s="373" t="s">
        <v>406</v>
      </c>
      <c r="LZL95" s="373" t="s">
        <v>406</v>
      </c>
      <c r="LZM95" s="373" t="s">
        <v>406</v>
      </c>
      <c r="LZN95" s="373" t="s">
        <v>406</v>
      </c>
      <c r="LZO95" s="373" t="s">
        <v>406</v>
      </c>
      <c r="LZP95" s="373" t="s">
        <v>406</v>
      </c>
      <c r="LZQ95" s="373" t="s">
        <v>406</v>
      </c>
      <c r="LZR95" s="373" t="s">
        <v>406</v>
      </c>
      <c r="LZS95" s="373" t="s">
        <v>406</v>
      </c>
      <c r="LZT95" s="373" t="s">
        <v>406</v>
      </c>
      <c r="LZU95" s="373" t="s">
        <v>406</v>
      </c>
      <c r="LZV95" s="373" t="s">
        <v>406</v>
      </c>
      <c r="LZW95" s="373" t="s">
        <v>406</v>
      </c>
      <c r="LZX95" s="373" t="s">
        <v>406</v>
      </c>
      <c r="LZY95" s="373" t="s">
        <v>406</v>
      </c>
      <c r="LZZ95" s="373" t="s">
        <v>406</v>
      </c>
      <c r="MAA95" s="373" t="s">
        <v>406</v>
      </c>
      <c r="MAB95" s="373" t="s">
        <v>406</v>
      </c>
      <c r="MAC95" s="373" t="s">
        <v>406</v>
      </c>
      <c r="MAD95" s="373" t="s">
        <v>406</v>
      </c>
      <c r="MAE95" s="373" t="s">
        <v>406</v>
      </c>
      <c r="MAF95" s="373" t="s">
        <v>406</v>
      </c>
      <c r="MAG95" s="373" t="s">
        <v>406</v>
      </c>
      <c r="MAH95" s="373" t="s">
        <v>406</v>
      </c>
      <c r="MAI95" s="373" t="s">
        <v>406</v>
      </c>
      <c r="MAJ95" s="373" t="s">
        <v>406</v>
      </c>
      <c r="MAK95" s="373" t="s">
        <v>406</v>
      </c>
      <c r="MAL95" s="373" t="s">
        <v>406</v>
      </c>
      <c r="MAM95" s="373" t="s">
        <v>406</v>
      </c>
      <c r="MAN95" s="373" t="s">
        <v>406</v>
      </c>
      <c r="MAO95" s="373" t="s">
        <v>406</v>
      </c>
      <c r="MAP95" s="373" t="s">
        <v>406</v>
      </c>
      <c r="MAQ95" s="373" t="s">
        <v>406</v>
      </c>
      <c r="MAR95" s="373" t="s">
        <v>406</v>
      </c>
      <c r="MAS95" s="373" t="s">
        <v>406</v>
      </c>
      <c r="MAT95" s="373" t="s">
        <v>406</v>
      </c>
      <c r="MAU95" s="373" t="s">
        <v>406</v>
      </c>
      <c r="MAV95" s="373" t="s">
        <v>406</v>
      </c>
      <c r="MAW95" s="373" t="s">
        <v>406</v>
      </c>
      <c r="MAX95" s="373" t="s">
        <v>406</v>
      </c>
      <c r="MAY95" s="373" t="s">
        <v>406</v>
      </c>
      <c r="MAZ95" s="373" t="s">
        <v>406</v>
      </c>
      <c r="MBA95" s="373" t="s">
        <v>406</v>
      </c>
      <c r="MBB95" s="373" t="s">
        <v>406</v>
      </c>
      <c r="MBC95" s="373" t="s">
        <v>406</v>
      </c>
      <c r="MBD95" s="373" t="s">
        <v>406</v>
      </c>
      <c r="MBE95" s="373" t="s">
        <v>406</v>
      </c>
      <c r="MBF95" s="373" t="s">
        <v>406</v>
      </c>
      <c r="MBG95" s="373" t="s">
        <v>406</v>
      </c>
      <c r="MBH95" s="373" t="s">
        <v>406</v>
      </c>
      <c r="MBI95" s="373" t="s">
        <v>406</v>
      </c>
      <c r="MBJ95" s="373" t="s">
        <v>406</v>
      </c>
      <c r="MBK95" s="373" t="s">
        <v>406</v>
      </c>
      <c r="MBL95" s="373" t="s">
        <v>406</v>
      </c>
      <c r="MBM95" s="373" t="s">
        <v>406</v>
      </c>
      <c r="MBN95" s="373" t="s">
        <v>406</v>
      </c>
      <c r="MBO95" s="373" t="s">
        <v>406</v>
      </c>
      <c r="MBP95" s="373" t="s">
        <v>406</v>
      </c>
      <c r="MBQ95" s="373" t="s">
        <v>406</v>
      </c>
      <c r="MBR95" s="373" t="s">
        <v>406</v>
      </c>
      <c r="MBS95" s="373" t="s">
        <v>406</v>
      </c>
      <c r="MBT95" s="373" t="s">
        <v>406</v>
      </c>
      <c r="MBU95" s="373" t="s">
        <v>406</v>
      </c>
      <c r="MBV95" s="373" t="s">
        <v>406</v>
      </c>
      <c r="MBW95" s="373" t="s">
        <v>406</v>
      </c>
      <c r="MBX95" s="373" t="s">
        <v>406</v>
      </c>
      <c r="MBY95" s="373" t="s">
        <v>406</v>
      </c>
      <c r="MBZ95" s="373" t="s">
        <v>406</v>
      </c>
      <c r="MCA95" s="373" t="s">
        <v>406</v>
      </c>
      <c r="MCB95" s="373" t="s">
        <v>406</v>
      </c>
      <c r="MCC95" s="373" t="s">
        <v>406</v>
      </c>
      <c r="MCD95" s="373" t="s">
        <v>406</v>
      </c>
      <c r="MCE95" s="373" t="s">
        <v>406</v>
      </c>
      <c r="MCF95" s="373" t="s">
        <v>406</v>
      </c>
      <c r="MCG95" s="373" t="s">
        <v>406</v>
      </c>
      <c r="MCH95" s="373" t="s">
        <v>406</v>
      </c>
      <c r="MCI95" s="373" t="s">
        <v>406</v>
      </c>
      <c r="MCJ95" s="373" t="s">
        <v>406</v>
      </c>
      <c r="MCK95" s="373" t="s">
        <v>406</v>
      </c>
      <c r="MCL95" s="373" t="s">
        <v>406</v>
      </c>
      <c r="MCM95" s="373" t="s">
        <v>406</v>
      </c>
      <c r="MCN95" s="373" t="s">
        <v>406</v>
      </c>
      <c r="MCO95" s="373" t="s">
        <v>406</v>
      </c>
      <c r="MCP95" s="373" t="s">
        <v>406</v>
      </c>
      <c r="MCQ95" s="373" t="s">
        <v>406</v>
      </c>
      <c r="MCR95" s="373" t="s">
        <v>406</v>
      </c>
      <c r="MCS95" s="373" t="s">
        <v>406</v>
      </c>
      <c r="MCT95" s="373" t="s">
        <v>406</v>
      </c>
      <c r="MCU95" s="373" t="s">
        <v>406</v>
      </c>
      <c r="MCV95" s="373" t="s">
        <v>406</v>
      </c>
      <c r="MCW95" s="373" t="s">
        <v>406</v>
      </c>
      <c r="MCX95" s="373" t="s">
        <v>406</v>
      </c>
      <c r="MCY95" s="373" t="s">
        <v>406</v>
      </c>
      <c r="MCZ95" s="373" t="s">
        <v>406</v>
      </c>
      <c r="MDA95" s="373" t="s">
        <v>406</v>
      </c>
      <c r="MDB95" s="373" t="s">
        <v>406</v>
      </c>
      <c r="MDC95" s="373" t="s">
        <v>406</v>
      </c>
      <c r="MDD95" s="373" t="s">
        <v>406</v>
      </c>
      <c r="MDE95" s="373" t="s">
        <v>406</v>
      </c>
      <c r="MDF95" s="373" t="s">
        <v>406</v>
      </c>
      <c r="MDG95" s="373" t="s">
        <v>406</v>
      </c>
      <c r="MDH95" s="373" t="s">
        <v>406</v>
      </c>
      <c r="MDI95" s="373" t="s">
        <v>406</v>
      </c>
      <c r="MDJ95" s="373" t="s">
        <v>406</v>
      </c>
      <c r="MDK95" s="373" t="s">
        <v>406</v>
      </c>
      <c r="MDL95" s="373" t="s">
        <v>406</v>
      </c>
      <c r="MDM95" s="373" t="s">
        <v>406</v>
      </c>
      <c r="MDN95" s="373" t="s">
        <v>406</v>
      </c>
      <c r="MDO95" s="373" t="s">
        <v>406</v>
      </c>
      <c r="MDP95" s="373" t="s">
        <v>406</v>
      </c>
      <c r="MDQ95" s="373" t="s">
        <v>406</v>
      </c>
      <c r="MDR95" s="373" t="s">
        <v>406</v>
      </c>
      <c r="MDS95" s="373" t="s">
        <v>406</v>
      </c>
      <c r="MDT95" s="373" t="s">
        <v>406</v>
      </c>
      <c r="MDU95" s="373" t="s">
        <v>406</v>
      </c>
      <c r="MDV95" s="373" t="s">
        <v>406</v>
      </c>
      <c r="MDW95" s="373" t="s">
        <v>406</v>
      </c>
      <c r="MDX95" s="373" t="s">
        <v>406</v>
      </c>
      <c r="MDY95" s="373" t="s">
        <v>406</v>
      </c>
      <c r="MDZ95" s="373" t="s">
        <v>406</v>
      </c>
      <c r="MEA95" s="373" t="s">
        <v>406</v>
      </c>
      <c r="MEB95" s="373" t="s">
        <v>406</v>
      </c>
      <c r="MEC95" s="373" t="s">
        <v>406</v>
      </c>
      <c r="MED95" s="373" t="s">
        <v>406</v>
      </c>
      <c r="MEE95" s="373" t="s">
        <v>406</v>
      </c>
      <c r="MEF95" s="373" t="s">
        <v>406</v>
      </c>
      <c r="MEG95" s="373" t="s">
        <v>406</v>
      </c>
      <c r="MEH95" s="373" t="s">
        <v>406</v>
      </c>
      <c r="MEI95" s="373" t="s">
        <v>406</v>
      </c>
      <c r="MEJ95" s="373" t="s">
        <v>406</v>
      </c>
      <c r="MEK95" s="373" t="s">
        <v>406</v>
      </c>
      <c r="MEL95" s="373" t="s">
        <v>406</v>
      </c>
      <c r="MEM95" s="373" t="s">
        <v>406</v>
      </c>
      <c r="MEN95" s="373" t="s">
        <v>406</v>
      </c>
      <c r="MEO95" s="373" t="s">
        <v>406</v>
      </c>
      <c r="MEP95" s="373" t="s">
        <v>406</v>
      </c>
      <c r="MEQ95" s="373" t="s">
        <v>406</v>
      </c>
      <c r="MER95" s="373" t="s">
        <v>406</v>
      </c>
      <c r="MES95" s="373" t="s">
        <v>406</v>
      </c>
      <c r="MET95" s="373" t="s">
        <v>406</v>
      </c>
      <c r="MEU95" s="373" t="s">
        <v>406</v>
      </c>
      <c r="MEV95" s="373" t="s">
        <v>406</v>
      </c>
      <c r="MEW95" s="373" t="s">
        <v>406</v>
      </c>
      <c r="MEX95" s="373" t="s">
        <v>406</v>
      </c>
      <c r="MEY95" s="373" t="s">
        <v>406</v>
      </c>
      <c r="MEZ95" s="373" t="s">
        <v>406</v>
      </c>
      <c r="MFA95" s="373" t="s">
        <v>406</v>
      </c>
      <c r="MFB95" s="373" t="s">
        <v>406</v>
      </c>
      <c r="MFC95" s="373" t="s">
        <v>406</v>
      </c>
      <c r="MFD95" s="373" t="s">
        <v>406</v>
      </c>
      <c r="MFE95" s="373" t="s">
        <v>406</v>
      </c>
      <c r="MFF95" s="373" t="s">
        <v>406</v>
      </c>
      <c r="MFG95" s="373" t="s">
        <v>406</v>
      </c>
      <c r="MFH95" s="373" t="s">
        <v>406</v>
      </c>
      <c r="MFI95" s="373" t="s">
        <v>406</v>
      </c>
      <c r="MFJ95" s="373" t="s">
        <v>406</v>
      </c>
      <c r="MFK95" s="373" t="s">
        <v>406</v>
      </c>
      <c r="MFL95" s="373" t="s">
        <v>406</v>
      </c>
      <c r="MFM95" s="373" t="s">
        <v>406</v>
      </c>
      <c r="MFN95" s="373" t="s">
        <v>406</v>
      </c>
      <c r="MFO95" s="373" t="s">
        <v>406</v>
      </c>
      <c r="MFP95" s="373" t="s">
        <v>406</v>
      </c>
      <c r="MFQ95" s="373" t="s">
        <v>406</v>
      </c>
      <c r="MFR95" s="373" t="s">
        <v>406</v>
      </c>
      <c r="MFS95" s="373" t="s">
        <v>406</v>
      </c>
      <c r="MFT95" s="373" t="s">
        <v>406</v>
      </c>
      <c r="MFU95" s="373" t="s">
        <v>406</v>
      </c>
      <c r="MFV95" s="373" t="s">
        <v>406</v>
      </c>
      <c r="MFW95" s="373" t="s">
        <v>406</v>
      </c>
      <c r="MFX95" s="373" t="s">
        <v>406</v>
      </c>
      <c r="MFY95" s="373" t="s">
        <v>406</v>
      </c>
      <c r="MFZ95" s="373" t="s">
        <v>406</v>
      </c>
      <c r="MGA95" s="373" t="s">
        <v>406</v>
      </c>
      <c r="MGB95" s="373" t="s">
        <v>406</v>
      </c>
      <c r="MGC95" s="373" t="s">
        <v>406</v>
      </c>
      <c r="MGD95" s="373" t="s">
        <v>406</v>
      </c>
      <c r="MGE95" s="373" t="s">
        <v>406</v>
      </c>
      <c r="MGF95" s="373" t="s">
        <v>406</v>
      </c>
      <c r="MGG95" s="373" t="s">
        <v>406</v>
      </c>
      <c r="MGH95" s="373" t="s">
        <v>406</v>
      </c>
      <c r="MGI95" s="373" t="s">
        <v>406</v>
      </c>
      <c r="MGJ95" s="373" t="s">
        <v>406</v>
      </c>
      <c r="MGK95" s="373" t="s">
        <v>406</v>
      </c>
      <c r="MGL95" s="373" t="s">
        <v>406</v>
      </c>
      <c r="MGM95" s="373" t="s">
        <v>406</v>
      </c>
      <c r="MGN95" s="373" t="s">
        <v>406</v>
      </c>
      <c r="MGO95" s="373" t="s">
        <v>406</v>
      </c>
      <c r="MGP95" s="373" t="s">
        <v>406</v>
      </c>
      <c r="MGQ95" s="373" t="s">
        <v>406</v>
      </c>
      <c r="MGR95" s="373" t="s">
        <v>406</v>
      </c>
      <c r="MGS95" s="373" t="s">
        <v>406</v>
      </c>
      <c r="MGT95" s="373" t="s">
        <v>406</v>
      </c>
      <c r="MGU95" s="373" t="s">
        <v>406</v>
      </c>
      <c r="MGV95" s="373" t="s">
        <v>406</v>
      </c>
      <c r="MGW95" s="373" t="s">
        <v>406</v>
      </c>
      <c r="MGX95" s="373" t="s">
        <v>406</v>
      </c>
      <c r="MGY95" s="373" t="s">
        <v>406</v>
      </c>
      <c r="MGZ95" s="373" t="s">
        <v>406</v>
      </c>
      <c r="MHA95" s="373" t="s">
        <v>406</v>
      </c>
      <c r="MHB95" s="373" t="s">
        <v>406</v>
      </c>
      <c r="MHC95" s="373" t="s">
        <v>406</v>
      </c>
      <c r="MHD95" s="373" t="s">
        <v>406</v>
      </c>
      <c r="MHE95" s="373" t="s">
        <v>406</v>
      </c>
      <c r="MHF95" s="373" t="s">
        <v>406</v>
      </c>
      <c r="MHG95" s="373" t="s">
        <v>406</v>
      </c>
      <c r="MHH95" s="373" t="s">
        <v>406</v>
      </c>
      <c r="MHI95" s="373" t="s">
        <v>406</v>
      </c>
      <c r="MHJ95" s="373" t="s">
        <v>406</v>
      </c>
      <c r="MHK95" s="373" t="s">
        <v>406</v>
      </c>
      <c r="MHL95" s="373" t="s">
        <v>406</v>
      </c>
      <c r="MHM95" s="373" t="s">
        <v>406</v>
      </c>
      <c r="MHN95" s="373" t="s">
        <v>406</v>
      </c>
      <c r="MHO95" s="373" t="s">
        <v>406</v>
      </c>
      <c r="MHP95" s="373" t="s">
        <v>406</v>
      </c>
      <c r="MHQ95" s="373" t="s">
        <v>406</v>
      </c>
      <c r="MHR95" s="373" t="s">
        <v>406</v>
      </c>
      <c r="MHS95" s="373" t="s">
        <v>406</v>
      </c>
      <c r="MHT95" s="373" t="s">
        <v>406</v>
      </c>
      <c r="MHU95" s="373" t="s">
        <v>406</v>
      </c>
      <c r="MHV95" s="373" t="s">
        <v>406</v>
      </c>
      <c r="MHW95" s="373" t="s">
        <v>406</v>
      </c>
      <c r="MHX95" s="373" t="s">
        <v>406</v>
      </c>
      <c r="MHY95" s="373" t="s">
        <v>406</v>
      </c>
      <c r="MHZ95" s="373" t="s">
        <v>406</v>
      </c>
      <c r="MIA95" s="373" t="s">
        <v>406</v>
      </c>
      <c r="MIB95" s="373" t="s">
        <v>406</v>
      </c>
      <c r="MIC95" s="373" t="s">
        <v>406</v>
      </c>
      <c r="MID95" s="373" t="s">
        <v>406</v>
      </c>
      <c r="MIE95" s="373" t="s">
        <v>406</v>
      </c>
      <c r="MIF95" s="373" t="s">
        <v>406</v>
      </c>
      <c r="MIG95" s="373" t="s">
        <v>406</v>
      </c>
      <c r="MIH95" s="373" t="s">
        <v>406</v>
      </c>
      <c r="MII95" s="373" t="s">
        <v>406</v>
      </c>
      <c r="MIJ95" s="373" t="s">
        <v>406</v>
      </c>
      <c r="MIK95" s="373" t="s">
        <v>406</v>
      </c>
      <c r="MIL95" s="373" t="s">
        <v>406</v>
      </c>
      <c r="MIM95" s="373" t="s">
        <v>406</v>
      </c>
      <c r="MIN95" s="373" t="s">
        <v>406</v>
      </c>
      <c r="MIO95" s="373" t="s">
        <v>406</v>
      </c>
      <c r="MIP95" s="373" t="s">
        <v>406</v>
      </c>
      <c r="MIQ95" s="373" t="s">
        <v>406</v>
      </c>
      <c r="MIR95" s="373" t="s">
        <v>406</v>
      </c>
      <c r="MIS95" s="373" t="s">
        <v>406</v>
      </c>
      <c r="MIT95" s="373" t="s">
        <v>406</v>
      </c>
      <c r="MIU95" s="373" t="s">
        <v>406</v>
      </c>
      <c r="MIV95" s="373" t="s">
        <v>406</v>
      </c>
      <c r="MIW95" s="373" t="s">
        <v>406</v>
      </c>
      <c r="MIX95" s="373" t="s">
        <v>406</v>
      </c>
      <c r="MIY95" s="373" t="s">
        <v>406</v>
      </c>
      <c r="MIZ95" s="373" t="s">
        <v>406</v>
      </c>
      <c r="MJA95" s="373" t="s">
        <v>406</v>
      </c>
      <c r="MJB95" s="373" t="s">
        <v>406</v>
      </c>
      <c r="MJC95" s="373" t="s">
        <v>406</v>
      </c>
      <c r="MJD95" s="373" t="s">
        <v>406</v>
      </c>
      <c r="MJE95" s="373" t="s">
        <v>406</v>
      </c>
      <c r="MJF95" s="373" t="s">
        <v>406</v>
      </c>
      <c r="MJG95" s="373" t="s">
        <v>406</v>
      </c>
      <c r="MJH95" s="373" t="s">
        <v>406</v>
      </c>
      <c r="MJI95" s="373" t="s">
        <v>406</v>
      </c>
      <c r="MJJ95" s="373" t="s">
        <v>406</v>
      </c>
      <c r="MJK95" s="373" t="s">
        <v>406</v>
      </c>
      <c r="MJL95" s="373" t="s">
        <v>406</v>
      </c>
      <c r="MJM95" s="373" t="s">
        <v>406</v>
      </c>
      <c r="MJN95" s="373" t="s">
        <v>406</v>
      </c>
      <c r="MJO95" s="373" t="s">
        <v>406</v>
      </c>
      <c r="MJP95" s="373" t="s">
        <v>406</v>
      </c>
      <c r="MJQ95" s="373" t="s">
        <v>406</v>
      </c>
      <c r="MJR95" s="373" t="s">
        <v>406</v>
      </c>
      <c r="MJS95" s="373" t="s">
        <v>406</v>
      </c>
      <c r="MJT95" s="373" t="s">
        <v>406</v>
      </c>
      <c r="MJU95" s="373" t="s">
        <v>406</v>
      </c>
      <c r="MJV95" s="373" t="s">
        <v>406</v>
      </c>
      <c r="MJW95" s="373" t="s">
        <v>406</v>
      </c>
      <c r="MJX95" s="373" t="s">
        <v>406</v>
      </c>
      <c r="MJY95" s="373" t="s">
        <v>406</v>
      </c>
      <c r="MJZ95" s="373" t="s">
        <v>406</v>
      </c>
      <c r="MKA95" s="373" t="s">
        <v>406</v>
      </c>
      <c r="MKB95" s="373" t="s">
        <v>406</v>
      </c>
      <c r="MKC95" s="373" t="s">
        <v>406</v>
      </c>
      <c r="MKD95" s="373" t="s">
        <v>406</v>
      </c>
      <c r="MKE95" s="373" t="s">
        <v>406</v>
      </c>
      <c r="MKF95" s="373" t="s">
        <v>406</v>
      </c>
      <c r="MKG95" s="373" t="s">
        <v>406</v>
      </c>
      <c r="MKH95" s="373" t="s">
        <v>406</v>
      </c>
      <c r="MKI95" s="373" t="s">
        <v>406</v>
      </c>
      <c r="MKJ95" s="373" t="s">
        <v>406</v>
      </c>
      <c r="MKK95" s="373" t="s">
        <v>406</v>
      </c>
      <c r="MKL95" s="373" t="s">
        <v>406</v>
      </c>
      <c r="MKM95" s="373" t="s">
        <v>406</v>
      </c>
      <c r="MKN95" s="373" t="s">
        <v>406</v>
      </c>
      <c r="MKO95" s="373" t="s">
        <v>406</v>
      </c>
      <c r="MKP95" s="373" t="s">
        <v>406</v>
      </c>
      <c r="MKQ95" s="373" t="s">
        <v>406</v>
      </c>
      <c r="MKR95" s="373" t="s">
        <v>406</v>
      </c>
      <c r="MKS95" s="373" t="s">
        <v>406</v>
      </c>
      <c r="MKT95" s="373" t="s">
        <v>406</v>
      </c>
      <c r="MKU95" s="373" t="s">
        <v>406</v>
      </c>
      <c r="MKV95" s="373" t="s">
        <v>406</v>
      </c>
      <c r="MKW95" s="373" t="s">
        <v>406</v>
      </c>
      <c r="MKX95" s="373" t="s">
        <v>406</v>
      </c>
      <c r="MKY95" s="373" t="s">
        <v>406</v>
      </c>
      <c r="MKZ95" s="373" t="s">
        <v>406</v>
      </c>
      <c r="MLA95" s="373" t="s">
        <v>406</v>
      </c>
      <c r="MLB95" s="373" t="s">
        <v>406</v>
      </c>
      <c r="MLC95" s="373" t="s">
        <v>406</v>
      </c>
      <c r="MLD95" s="373" t="s">
        <v>406</v>
      </c>
      <c r="MLE95" s="373" t="s">
        <v>406</v>
      </c>
      <c r="MLF95" s="373" t="s">
        <v>406</v>
      </c>
      <c r="MLG95" s="373" t="s">
        <v>406</v>
      </c>
      <c r="MLH95" s="373" t="s">
        <v>406</v>
      </c>
      <c r="MLI95" s="373" t="s">
        <v>406</v>
      </c>
      <c r="MLJ95" s="373" t="s">
        <v>406</v>
      </c>
      <c r="MLK95" s="373" t="s">
        <v>406</v>
      </c>
      <c r="MLL95" s="373" t="s">
        <v>406</v>
      </c>
      <c r="MLM95" s="373" t="s">
        <v>406</v>
      </c>
      <c r="MLN95" s="373" t="s">
        <v>406</v>
      </c>
      <c r="MLO95" s="373" t="s">
        <v>406</v>
      </c>
      <c r="MLP95" s="373" t="s">
        <v>406</v>
      </c>
      <c r="MLQ95" s="373" t="s">
        <v>406</v>
      </c>
      <c r="MLR95" s="373" t="s">
        <v>406</v>
      </c>
      <c r="MLS95" s="373" t="s">
        <v>406</v>
      </c>
      <c r="MLT95" s="373" t="s">
        <v>406</v>
      </c>
      <c r="MLU95" s="373" t="s">
        <v>406</v>
      </c>
      <c r="MLV95" s="373" t="s">
        <v>406</v>
      </c>
      <c r="MLW95" s="373" t="s">
        <v>406</v>
      </c>
      <c r="MLX95" s="373" t="s">
        <v>406</v>
      </c>
      <c r="MLY95" s="373" t="s">
        <v>406</v>
      </c>
      <c r="MLZ95" s="373" t="s">
        <v>406</v>
      </c>
      <c r="MMA95" s="373" t="s">
        <v>406</v>
      </c>
      <c r="MMB95" s="373" t="s">
        <v>406</v>
      </c>
      <c r="MMC95" s="373" t="s">
        <v>406</v>
      </c>
      <c r="MMD95" s="373" t="s">
        <v>406</v>
      </c>
      <c r="MME95" s="373" t="s">
        <v>406</v>
      </c>
      <c r="MMF95" s="373" t="s">
        <v>406</v>
      </c>
      <c r="MMG95" s="373" t="s">
        <v>406</v>
      </c>
      <c r="MMH95" s="373" t="s">
        <v>406</v>
      </c>
      <c r="MMI95" s="373" t="s">
        <v>406</v>
      </c>
      <c r="MMJ95" s="373" t="s">
        <v>406</v>
      </c>
      <c r="MMK95" s="373" t="s">
        <v>406</v>
      </c>
      <c r="MML95" s="373" t="s">
        <v>406</v>
      </c>
      <c r="MMM95" s="373" t="s">
        <v>406</v>
      </c>
      <c r="MMN95" s="373" t="s">
        <v>406</v>
      </c>
      <c r="MMO95" s="373" t="s">
        <v>406</v>
      </c>
      <c r="MMP95" s="373" t="s">
        <v>406</v>
      </c>
      <c r="MMQ95" s="373" t="s">
        <v>406</v>
      </c>
      <c r="MMR95" s="373" t="s">
        <v>406</v>
      </c>
      <c r="MMS95" s="373" t="s">
        <v>406</v>
      </c>
      <c r="MMT95" s="373" t="s">
        <v>406</v>
      </c>
      <c r="MMU95" s="373" t="s">
        <v>406</v>
      </c>
      <c r="MMV95" s="373" t="s">
        <v>406</v>
      </c>
      <c r="MMW95" s="373" t="s">
        <v>406</v>
      </c>
      <c r="MMX95" s="373" t="s">
        <v>406</v>
      </c>
      <c r="MMY95" s="373" t="s">
        <v>406</v>
      </c>
      <c r="MMZ95" s="373" t="s">
        <v>406</v>
      </c>
      <c r="MNA95" s="373" t="s">
        <v>406</v>
      </c>
      <c r="MNB95" s="373" t="s">
        <v>406</v>
      </c>
      <c r="MNC95" s="373" t="s">
        <v>406</v>
      </c>
      <c r="MND95" s="373" t="s">
        <v>406</v>
      </c>
      <c r="MNE95" s="373" t="s">
        <v>406</v>
      </c>
      <c r="MNF95" s="373" t="s">
        <v>406</v>
      </c>
      <c r="MNG95" s="373" t="s">
        <v>406</v>
      </c>
      <c r="MNH95" s="373" t="s">
        <v>406</v>
      </c>
      <c r="MNI95" s="373" t="s">
        <v>406</v>
      </c>
      <c r="MNJ95" s="373" t="s">
        <v>406</v>
      </c>
      <c r="MNK95" s="373" t="s">
        <v>406</v>
      </c>
      <c r="MNL95" s="373" t="s">
        <v>406</v>
      </c>
      <c r="MNM95" s="373" t="s">
        <v>406</v>
      </c>
      <c r="MNN95" s="373" t="s">
        <v>406</v>
      </c>
      <c r="MNO95" s="373" t="s">
        <v>406</v>
      </c>
      <c r="MNP95" s="373" t="s">
        <v>406</v>
      </c>
      <c r="MNQ95" s="373" t="s">
        <v>406</v>
      </c>
      <c r="MNR95" s="373" t="s">
        <v>406</v>
      </c>
      <c r="MNS95" s="373" t="s">
        <v>406</v>
      </c>
      <c r="MNT95" s="373" t="s">
        <v>406</v>
      </c>
      <c r="MNU95" s="373" t="s">
        <v>406</v>
      </c>
      <c r="MNV95" s="373" t="s">
        <v>406</v>
      </c>
      <c r="MNW95" s="373" t="s">
        <v>406</v>
      </c>
      <c r="MNX95" s="373" t="s">
        <v>406</v>
      </c>
      <c r="MNY95" s="373" t="s">
        <v>406</v>
      </c>
      <c r="MNZ95" s="373" t="s">
        <v>406</v>
      </c>
      <c r="MOA95" s="373" t="s">
        <v>406</v>
      </c>
      <c r="MOB95" s="373" t="s">
        <v>406</v>
      </c>
      <c r="MOC95" s="373" t="s">
        <v>406</v>
      </c>
      <c r="MOD95" s="373" t="s">
        <v>406</v>
      </c>
      <c r="MOE95" s="373" t="s">
        <v>406</v>
      </c>
      <c r="MOF95" s="373" t="s">
        <v>406</v>
      </c>
      <c r="MOG95" s="373" t="s">
        <v>406</v>
      </c>
      <c r="MOH95" s="373" t="s">
        <v>406</v>
      </c>
      <c r="MOI95" s="373" t="s">
        <v>406</v>
      </c>
      <c r="MOJ95" s="373" t="s">
        <v>406</v>
      </c>
      <c r="MOK95" s="373" t="s">
        <v>406</v>
      </c>
      <c r="MOL95" s="373" t="s">
        <v>406</v>
      </c>
      <c r="MOM95" s="373" t="s">
        <v>406</v>
      </c>
      <c r="MON95" s="373" t="s">
        <v>406</v>
      </c>
      <c r="MOO95" s="373" t="s">
        <v>406</v>
      </c>
      <c r="MOP95" s="373" t="s">
        <v>406</v>
      </c>
      <c r="MOQ95" s="373" t="s">
        <v>406</v>
      </c>
      <c r="MOR95" s="373" t="s">
        <v>406</v>
      </c>
      <c r="MOS95" s="373" t="s">
        <v>406</v>
      </c>
      <c r="MOT95" s="373" t="s">
        <v>406</v>
      </c>
      <c r="MOU95" s="373" t="s">
        <v>406</v>
      </c>
      <c r="MOV95" s="373" t="s">
        <v>406</v>
      </c>
      <c r="MOW95" s="373" t="s">
        <v>406</v>
      </c>
      <c r="MOX95" s="373" t="s">
        <v>406</v>
      </c>
      <c r="MOY95" s="373" t="s">
        <v>406</v>
      </c>
      <c r="MOZ95" s="373" t="s">
        <v>406</v>
      </c>
      <c r="MPA95" s="373" t="s">
        <v>406</v>
      </c>
      <c r="MPB95" s="373" t="s">
        <v>406</v>
      </c>
      <c r="MPC95" s="373" t="s">
        <v>406</v>
      </c>
      <c r="MPD95" s="373" t="s">
        <v>406</v>
      </c>
      <c r="MPE95" s="373" t="s">
        <v>406</v>
      </c>
      <c r="MPF95" s="373" t="s">
        <v>406</v>
      </c>
      <c r="MPG95" s="373" t="s">
        <v>406</v>
      </c>
      <c r="MPH95" s="373" t="s">
        <v>406</v>
      </c>
      <c r="MPI95" s="373" t="s">
        <v>406</v>
      </c>
      <c r="MPJ95" s="373" t="s">
        <v>406</v>
      </c>
      <c r="MPK95" s="373" t="s">
        <v>406</v>
      </c>
      <c r="MPL95" s="373" t="s">
        <v>406</v>
      </c>
      <c r="MPM95" s="373" t="s">
        <v>406</v>
      </c>
      <c r="MPN95" s="373" t="s">
        <v>406</v>
      </c>
      <c r="MPO95" s="373" t="s">
        <v>406</v>
      </c>
      <c r="MPP95" s="373" t="s">
        <v>406</v>
      </c>
      <c r="MPQ95" s="373" t="s">
        <v>406</v>
      </c>
      <c r="MPR95" s="373" t="s">
        <v>406</v>
      </c>
      <c r="MPS95" s="373" t="s">
        <v>406</v>
      </c>
      <c r="MPT95" s="373" t="s">
        <v>406</v>
      </c>
      <c r="MPU95" s="373" t="s">
        <v>406</v>
      </c>
      <c r="MPV95" s="373" t="s">
        <v>406</v>
      </c>
      <c r="MPW95" s="373" t="s">
        <v>406</v>
      </c>
      <c r="MPX95" s="373" t="s">
        <v>406</v>
      </c>
      <c r="MPY95" s="373" t="s">
        <v>406</v>
      </c>
      <c r="MPZ95" s="373" t="s">
        <v>406</v>
      </c>
      <c r="MQA95" s="373" t="s">
        <v>406</v>
      </c>
      <c r="MQB95" s="373" t="s">
        <v>406</v>
      </c>
      <c r="MQC95" s="373" t="s">
        <v>406</v>
      </c>
      <c r="MQD95" s="373" t="s">
        <v>406</v>
      </c>
      <c r="MQE95" s="373" t="s">
        <v>406</v>
      </c>
      <c r="MQF95" s="373" t="s">
        <v>406</v>
      </c>
      <c r="MQG95" s="373" t="s">
        <v>406</v>
      </c>
      <c r="MQH95" s="373" t="s">
        <v>406</v>
      </c>
      <c r="MQI95" s="373" t="s">
        <v>406</v>
      </c>
      <c r="MQJ95" s="373" t="s">
        <v>406</v>
      </c>
      <c r="MQK95" s="373" t="s">
        <v>406</v>
      </c>
      <c r="MQL95" s="373" t="s">
        <v>406</v>
      </c>
      <c r="MQM95" s="373" t="s">
        <v>406</v>
      </c>
      <c r="MQN95" s="373" t="s">
        <v>406</v>
      </c>
      <c r="MQO95" s="373" t="s">
        <v>406</v>
      </c>
      <c r="MQP95" s="373" t="s">
        <v>406</v>
      </c>
      <c r="MQQ95" s="373" t="s">
        <v>406</v>
      </c>
      <c r="MQR95" s="373" t="s">
        <v>406</v>
      </c>
      <c r="MQS95" s="373" t="s">
        <v>406</v>
      </c>
      <c r="MQT95" s="373" t="s">
        <v>406</v>
      </c>
      <c r="MQU95" s="373" t="s">
        <v>406</v>
      </c>
      <c r="MQV95" s="373" t="s">
        <v>406</v>
      </c>
      <c r="MQW95" s="373" t="s">
        <v>406</v>
      </c>
      <c r="MQX95" s="373" t="s">
        <v>406</v>
      </c>
      <c r="MQY95" s="373" t="s">
        <v>406</v>
      </c>
      <c r="MQZ95" s="373" t="s">
        <v>406</v>
      </c>
      <c r="MRA95" s="373" t="s">
        <v>406</v>
      </c>
      <c r="MRB95" s="373" t="s">
        <v>406</v>
      </c>
      <c r="MRC95" s="373" t="s">
        <v>406</v>
      </c>
      <c r="MRD95" s="373" t="s">
        <v>406</v>
      </c>
      <c r="MRE95" s="373" t="s">
        <v>406</v>
      </c>
      <c r="MRF95" s="373" t="s">
        <v>406</v>
      </c>
      <c r="MRG95" s="373" t="s">
        <v>406</v>
      </c>
      <c r="MRH95" s="373" t="s">
        <v>406</v>
      </c>
      <c r="MRI95" s="373" t="s">
        <v>406</v>
      </c>
      <c r="MRJ95" s="373" t="s">
        <v>406</v>
      </c>
      <c r="MRK95" s="373" t="s">
        <v>406</v>
      </c>
      <c r="MRL95" s="373" t="s">
        <v>406</v>
      </c>
      <c r="MRM95" s="373" t="s">
        <v>406</v>
      </c>
      <c r="MRN95" s="373" t="s">
        <v>406</v>
      </c>
      <c r="MRO95" s="373" t="s">
        <v>406</v>
      </c>
      <c r="MRP95" s="373" t="s">
        <v>406</v>
      </c>
      <c r="MRQ95" s="373" t="s">
        <v>406</v>
      </c>
      <c r="MRR95" s="373" t="s">
        <v>406</v>
      </c>
      <c r="MRS95" s="373" t="s">
        <v>406</v>
      </c>
      <c r="MRT95" s="373" t="s">
        <v>406</v>
      </c>
      <c r="MRU95" s="373" t="s">
        <v>406</v>
      </c>
      <c r="MRV95" s="373" t="s">
        <v>406</v>
      </c>
      <c r="MRW95" s="373" t="s">
        <v>406</v>
      </c>
      <c r="MRX95" s="373" t="s">
        <v>406</v>
      </c>
      <c r="MRY95" s="373" t="s">
        <v>406</v>
      </c>
      <c r="MRZ95" s="373" t="s">
        <v>406</v>
      </c>
      <c r="MSA95" s="373" t="s">
        <v>406</v>
      </c>
      <c r="MSB95" s="373" t="s">
        <v>406</v>
      </c>
      <c r="MSC95" s="373" t="s">
        <v>406</v>
      </c>
      <c r="MSD95" s="373" t="s">
        <v>406</v>
      </c>
      <c r="MSE95" s="373" t="s">
        <v>406</v>
      </c>
      <c r="MSF95" s="373" t="s">
        <v>406</v>
      </c>
      <c r="MSG95" s="373" t="s">
        <v>406</v>
      </c>
      <c r="MSH95" s="373" t="s">
        <v>406</v>
      </c>
      <c r="MSI95" s="373" t="s">
        <v>406</v>
      </c>
      <c r="MSJ95" s="373" t="s">
        <v>406</v>
      </c>
      <c r="MSK95" s="373" t="s">
        <v>406</v>
      </c>
      <c r="MSL95" s="373" t="s">
        <v>406</v>
      </c>
      <c r="MSM95" s="373" t="s">
        <v>406</v>
      </c>
      <c r="MSN95" s="373" t="s">
        <v>406</v>
      </c>
      <c r="MSO95" s="373" t="s">
        <v>406</v>
      </c>
      <c r="MSP95" s="373" t="s">
        <v>406</v>
      </c>
      <c r="MSQ95" s="373" t="s">
        <v>406</v>
      </c>
      <c r="MSR95" s="373" t="s">
        <v>406</v>
      </c>
      <c r="MSS95" s="373" t="s">
        <v>406</v>
      </c>
      <c r="MST95" s="373" t="s">
        <v>406</v>
      </c>
      <c r="MSU95" s="373" t="s">
        <v>406</v>
      </c>
      <c r="MSV95" s="373" t="s">
        <v>406</v>
      </c>
      <c r="MSW95" s="373" t="s">
        <v>406</v>
      </c>
      <c r="MSX95" s="373" t="s">
        <v>406</v>
      </c>
      <c r="MSY95" s="373" t="s">
        <v>406</v>
      </c>
      <c r="MSZ95" s="373" t="s">
        <v>406</v>
      </c>
      <c r="MTA95" s="373" t="s">
        <v>406</v>
      </c>
      <c r="MTB95" s="373" t="s">
        <v>406</v>
      </c>
      <c r="MTC95" s="373" t="s">
        <v>406</v>
      </c>
      <c r="MTD95" s="373" t="s">
        <v>406</v>
      </c>
      <c r="MTE95" s="373" t="s">
        <v>406</v>
      </c>
      <c r="MTF95" s="373" t="s">
        <v>406</v>
      </c>
      <c r="MTG95" s="373" t="s">
        <v>406</v>
      </c>
      <c r="MTH95" s="373" t="s">
        <v>406</v>
      </c>
      <c r="MTI95" s="373" t="s">
        <v>406</v>
      </c>
      <c r="MTJ95" s="373" t="s">
        <v>406</v>
      </c>
      <c r="MTK95" s="373" t="s">
        <v>406</v>
      </c>
      <c r="MTL95" s="373" t="s">
        <v>406</v>
      </c>
      <c r="MTM95" s="373" t="s">
        <v>406</v>
      </c>
      <c r="MTN95" s="373" t="s">
        <v>406</v>
      </c>
      <c r="MTO95" s="373" t="s">
        <v>406</v>
      </c>
      <c r="MTP95" s="373" t="s">
        <v>406</v>
      </c>
      <c r="MTQ95" s="373" t="s">
        <v>406</v>
      </c>
      <c r="MTR95" s="373" t="s">
        <v>406</v>
      </c>
      <c r="MTS95" s="373" t="s">
        <v>406</v>
      </c>
      <c r="MTT95" s="373" t="s">
        <v>406</v>
      </c>
      <c r="MTU95" s="373" t="s">
        <v>406</v>
      </c>
      <c r="MTV95" s="373" t="s">
        <v>406</v>
      </c>
      <c r="MTW95" s="373" t="s">
        <v>406</v>
      </c>
      <c r="MTX95" s="373" t="s">
        <v>406</v>
      </c>
      <c r="MTY95" s="373" t="s">
        <v>406</v>
      </c>
      <c r="MTZ95" s="373" t="s">
        <v>406</v>
      </c>
      <c r="MUA95" s="373" t="s">
        <v>406</v>
      </c>
      <c r="MUB95" s="373" t="s">
        <v>406</v>
      </c>
      <c r="MUC95" s="373" t="s">
        <v>406</v>
      </c>
      <c r="MUD95" s="373" t="s">
        <v>406</v>
      </c>
      <c r="MUE95" s="373" t="s">
        <v>406</v>
      </c>
      <c r="MUF95" s="373" t="s">
        <v>406</v>
      </c>
      <c r="MUG95" s="373" t="s">
        <v>406</v>
      </c>
      <c r="MUH95" s="373" t="s">
        <v>406</v>
      </c>
      <c r="MUI95" s="373" t="s">
        <v>406</v>
      </c>
      <c r="MUJ95" s="373" t="s">
        <v>406</v>
      </c>
      <c r="MUK95" s="373" t="s">
        <v>406</v>
      </c>
      <c r="MUL95" s="373" t="s">
        <v>406</v>
      </c>
      <c r="MUM95" s="373" t="s">
        <v>406</v>
      </c>
      <c r="MUN95" s="373" t="s">
        <v>406</v>
      </c>
      <c r="MUO95" s="373" t="s">
        <v>406</v>
      </c>
      <c r="MUP95" s="373" t="s">
        <v>406</v>
      </c>
      <c r="MUQ95" s="373" t="s">
        <v>406</v>
      </c>
      <c r="MUR95" s="373" t="s">
        <v>406</v>
      </c>
      <c r="MUS95" s="373" t="s">
        <v>406</v>
      </c>
      <c r="MUT95" s="373" t="s">
        <v>406</v>
      </c>
      <c r="MUU95" s="373" t="s">
        <v>406</v>
      </c>
      <c r="MUV95" s="373" t="s">
        <v>406</v>
      </c>
      <c r="MUW95" s="373" t="s">
        <v>406</v>
      </c>
      <c r="MUX95" s="373" t="s">
        <v>406</v>
      </c>
      <c r="MUY95" s="373" t="s">
        <v>406</v>
      </c>
      <c r="MUZ95" s="373" t="s">
        <v>406</v>
      </c>
      <c r="MVA95" s="373" t="s">
        <v>406</v>
      </c>
      <c r="MVB95" s="373" t="s">
        <v>406</v>
      </c>
      <c r="MVC95" s="373" t="s">
        <v>406</v>
      </c>
      <c r="MVD95" s="373" t="s">
        <v>406</v>
      </c>
      <c r="MVE95" s="373" t="s">
        <v>406</v>
      </c>
      <c r="MVF95" s="373" t="s">
        <v>406</v>
      </c>
      <c r="MVG95" s="373" t="s">
        <v>406</v>
      </c>
      <c r="MVH95" s="373" t="s">
        <v>406</v>
      </c>
      <c r="MVI95" s="373" t="s">
        <v>406</v>
      </c>
      <c r="MVJ95" s="373" t="s">
        <v>406</v>
      </c>
      <c r="MVK95" s="373" t="s">
        <v>406</v>
      </c>
      <c r="MVL95" s="373" t="s">
        <v>406</v>
      </c>
      <c r="MVM95" s="373" t="s">
        <v>406</v>
      </c>
      <c r="MVN95" s="373" t="s">
        <v>406</v>
      </c>
      <c r="MVO95" s="373" t="s">
        <v>406</v>
      </c>
      <c r="MVP95" s="373" t="s">
        <v>406</v>
      </c>
      <c r="MVQ95" s="373" t="s">
        <v>406</v>
      </c>
      <c r="MVR95" s="373" t="s">
        <v>406</v>
      </c>
      <c r="MVS95" s="373" t="s">
        <v>406</v>
      </c>
      <c r="MVT95" s="373" t="s">
        <v>406</v>
      </c>
      <c r="MVU95" s="373" t="s">
        <v>406</v>
      </c>
      <c r="MVV95" s="373" t="s">
        <v>406</v>
      </c>
      <c r="MVW95" s="373" t="s">
        <v>406</v>
      </c>
      <c r="MVX95" s="373" t="s">
        <v>406</v>
      </c>
      <c r="MVY95" s="373" t="s">
        <v>406</v>
      </c>
      <c r="MVZ95" s="373" t="s">
        <v>406</v>
      </c>
      <c r="MWA95" s="373" t="s">
        <v>406</v>
      </c>
      <c r="MWB95" s="373" t="s">
        <v>406</v>
      </c>
      <c r="MWC95" s="373" t="s">
        <v>406</v>
      </c>
      <c r="MWD95" s="373" t="s">
        <v>406</v>
      </c>
      <c r="MWE95" s="373" t="s">
        <v>406</v>
      </c>
      <c r="MWF95" s="373" t="s">
        <v>406</v>
      </c>
      <c r="MWG95" s="373" t="s">
        <v>406</v>
      </c>
      <c r="MWH95" s="373" t="s">
        <v>406</v>
      </c>
      <c r="MWI95" s="373" t="s">
        <v>406</v>
      </c>
      <c r="MWJ95" s="373" t="s">
        <v>406</v>
      </c>
      <c r="MWK95" s="373" t="s">
        <v>406</v>
      </c>
      <c r="MWL95" s="373" t="s">
        <v>406</v>
      </c>
      <c r="MWM95" s="373" t="s">
        <v>406</v>
      </c>
      <c r="MWN95" s="373" t="s">
        <v>406</v>
      </c>
      <c r="MWO95" s="373" t="s">
        <v>406</v>
      </c>
      <c r="MWP95" s="373" t="s">
        <v>406</v>
      </c>
      <c r="MWQ95" s="373" t="s">
        <v>406</v>
      </c>
      <c r="MWR95" s="373" t="s">
        <v>406</v>
      </c>
      <c r="MWS95" s="373" t="s">
        <v>406</v>
      </c>
      <c r="MWT95" s="373" t="s">
        <v>406</v>
      </c>
      <c r="MWU95" s="373" t="s">
        <v>406</v>
      </c>
      <c r="MWV95" s="373" t="s">
        <v>406</v>
      </c>
      <c r="MWW95" s="373" t="s">
        <v>406</v>
      </c>
      <c r="MWX95" s="373" t="s">
        <v>406</v>
      </c>
      <c r="MWY95" s="373" t="s">
        <v>406</v>
      </c>
      <c r="MWZ95" s="373" t="s">
        <v>406</v>
      </c>
      <c r="MXA95" s="373" t="s">
        <v>406</v>
      </c>
      <c r="MXB95" s="373" t="s">
        <v>406</v>
      </c>
      <c r="MXC95" s="373" t="s">
        <v>406</v>
      </c>
      <c r="MXD95" s="373" t="s">
        <v>406</v>
      </c>
      <c r="MXE95" s="373" t="s">
        <v>406</v>
      </c>
      <c r="MXF95" s="373" t="s">
        <v>406</v>
      </c>
      <c r="MXG95" s="373" t="s">
        <v>406</v>
      </c>
      <c r="MXH95" s="373" t="s">
        <v>406</v>
      </c>
      <c r="MXI95" s="373" t="s">
        <v>406</v>
      </c>
      <c r="MXJ95" s="373" t="s">
        <v>406</v>
      </c>
      <c r="MXK95" s="373" t="s">
        <v>406</v>
      </c>
      <c r="MXL95" s="373" t="s">
        <v>406</v>
      </c>
      <c r="MXM95" s="373" t="s">
        <v>406</v>
      </c>
      <c r="MXN95" s="373" t="s">
        <v>406</v>
      </c>
      <c r="MXO95" s="373" t="s">
        <v>406</v>
      </c>
      <c r="MXP95" s="373" t="s">
        <v>406</v>
      </c>
      <c r="MXQ95" s="373" t="s">
        <v>406</v>
      </c>
      <c r="MXR95" s="373" t="s">
        <v>406</v>
      </c>
      <c r="MXS95" s="373" t="s">
        <v>406</v>
      </c>
      <c r="MXT95" s="373" t="s">
        <v>406</v>
      </c>
      <c r="MXU95" s="373" t="s">
        <v>406</v>
      </c>
      <c r="MXV95" s="373" t="s">
        <v>406</v>
      </c>
      <c r="MXW95" s="373" t="s">
        <v>406</v>
      </c>
      <c r="MXX95" s="373" t="s">
        <v>406</v>
      </c>
      <c r="MXY95" s="373" t="s">
        <v>406</v>
      </c>
      <c r="MXZ95" s="373" t="s">
        <v>406</v>
      </c>
      <c r="MYA95" s="373" t="s">
        <v>406</v>
      </c>
      <c r="MYB95" s="373" t="s">
        <v>406</v>
      </c>
      <c r="MYC95" s="373" t="s">
        <v>406</v>
      </c>
      <c r="MYD95" s="373" t="s">
        <v>406</v>
      </c>
      <c r="MYE95" s="373" t="s">
        <v>406</v>
      </c>
      <c r="MYF95" s="373" t="s">
        <v>406</v>
      </c>
      <c r="MYG95" s="373" t="s">
        <v>406</v>
      </c>
      <c r="MYH95" s="373" t="s">
        <v>406</v>
      </c>
      <c r="MYI95" s="373" t="s">
        <v>406</v>
      </c>
      <c r="MYJ95" s="373" t="s">
        <v>406</v>
      </c>
      <c r="MYK95" s="373" t="s">
        <v>406</v>
      </c>
      <c r="MYL95" s="373" t="s">
        <v>406</v>
      </c>
      <c r="MYM95" s="373" t="s">
        <v>406</v>
      </c>
      <c r="MYN95" s="373" t="s">
        <v>406</v>
      </c>
      <c r="MYO95" s="373" t="s">
        <v>406</v>
      </c>
      <c r="MYP95" s="373" t="s">
        <v>406</v>
      </c>
      <c r="MYQ95" s="373" t="s">
        <v>406</v>
      </c>
      <c r="MYR95" s="373" t="s">
        <v>406</v>
      </c>
      <c r="MYS95" s="373" t="s">
        <v>406</v>
      </c>
      <c r="MYT95" s="373" t="s">
        <v>406</v>
      </c>
      <c r="MYU95" s="373" t="s">
        <v>406</v>
      </c>
      <c r="MYV95" s="373" t="s">
        <v>406</v>
      </c>
      <c r="MYW95" s="373" t="s">
        <v>406</v>
      </c>
      <c r="MYX95" s="373" t="s">
        <v>406</v>
      </c>
      <c r="MYY95" s="373" t="s">
        <v>406</v>
      </c>
      <c r="MYZ95" s="373" t="s">
        <v>406</v>
      </c>
      <c r="MZA95" s="373" t="s">
        <v>406</v>
      </c>
      <c r="MZB95" s="373" t="s">
        <v>406</v>
      </c>
      <c r="MZC95" s="373" t="s">
        <v>406</v>
      </c>
      <c r="MZD95" s="373" t="s">
        <v>406</v>
      </c>
      <c r="MZE95" s="373" t="s">
        <v>406</v>
      </c>
      <c r="MZF95" s="373" t="s">
        <v>406</v>
      </c>
      <c r="MZG95" s="373" t="s">
        <v>406</v>
      </c>
      <c r="MZH95" s="373" t="s">
        <v>406</v>
      </c>
      <c r="MZI95" s="373" t="s">
        <v>406</v>
      </c>
      <c r="MZJ95" s="373" t="s">
        <v>406</v>
      </c>
      <c r="MZK95" s="373" t="s">
        <v>406</v>
      </c>
      <c r="MZL95" s="373" t="s">
        <v>406</v>
      </c>
      <c r="MZM95" s="373" t="s">
        <v>406</v>
      </c>
      <c r="MZN95" s="373" t="s">
        <v>406</v>
      </c>
      <c r="MZO95" s="373" t="s">
        <v>406</v>
      </c>
      <c r="MZP95" s="373" t="s">
        <v>406</v>
      </c>
      <c r="MZQ95" s="373" t="s">
        <v>406</v>
      </c>
      <c r="MZR95" s="373" t="s">
        <v>406</v>
      </c>
      <c r="MZS95" s="373" t="s">
        <v>406</v>
      </c>
      <c r="MZT95" s="373" t="s">
        <v>406</v>
      </c>
      <c r="MZU95" s="373" t="s">
        <v>406</v>
      </c>
      <c r="MZV95" s="373" t="s">
        <v>406</v>
      </c>
      <c r="MZW95" s="373" t="s">
        <v>406</v>
      </c>
      <c r="MZX95" s="373" t="s">
        <v>406</v>
      </c>
      <c r="MZY95" s="373" t="s">
        <v>406</v>
      </c>
      <c r="MZZ95" s="373" t="s">
        <v>406</v>
      </c>
      <c r="NAA95" s="373" t="s">
        <v>406</v>
      </c>
      <c r="NAB95" s="373" t="s">
        <v>406</v>
      </c>
      <c r="NAC95" s="373" t="s">
        <v>406</v>
      </c>
      <c r="NAD95" s="373" t="s">
        <v>406</v>
      </c>
      <c r="NAE95" s="373" t="s">
        <v>406</v>
      </c>
      <c r="NAF95" s="373" t="s">
        <v>406</v>
      </c>
      <c r="NAG95" s="373" t="s">
        <v>406</v>
      </c>
      <c r="NAH95" s="373" t="s">
        <v>406</v>
      </c>
      <c r="NAI95" s="373" t="s">
        <v>406</v>
      </c>
      <c r="NAJ95" s="373" t="s">
        <v>406</v>
      </c>
      <c r="NAK95" s="373" t="s">
        <v>406</v>
      </c>
      <c r="NAL95" s="373" t="s">
        <v>406</v>
      </c>
      <c r="NAM95" s="373" t="s">
        <v>406</v>
      </c>
      <c r="NAN95" s="373" t="s">
        <v>406</v>
      </c>
      <c r="NAO95" s="373" t="s">
        <v>406</v>
      </c>
      <c r="NAP95" s="373" t="s">
        <v>406</v>
      </c>
      <c r="NAQ95" s="373" t="s">
        <v>406</v>
      </c>
      <c r="NAR95" s="373" t="s">
        <v>406</v>
      </c>
      <c r="NAS95" s="373" t="s">
        <v>406</v>
      </c>
      <c r="NAT95" s="373" t="s">
        <v>406</v>
      </c>
      <c r="NAU95" s="373" t="s">
        <v>406</v>
      </c>
      <c r="NAV95" s="373" t="s">
        <v>406</v>
      </c>
      <c r="NAW95" s="373" t="s">
        <v>406</v>
      </c>
      <c r="NAX95" s="373" t="s">
        <v>406</v>
      </c>
      <c r="NAY95" s="373" t="s">
        <v>406</v>
      </c>
      <c r="NAZ95" s="373" t="s">
        <v>406</v>
      </c>
      <c r="NBA95" s="373" t="s">
        <v>406</v>
      </c>
      <c r="NBB95" s="373" t="s">
        <v>406</v>
      </c>
      <c r="NBC95" s="373" t="s">
        <v>406</v>
      </c>
      <c r="NBD95" s="373" t="s">
        <v>406</v>
      </c>
      <c r="NBE95" s="373" t="s">
        <v>406</v>
      </c>
      <c r="NBF95" s="373" t="s">
        <v>406</v>
      </c>
      <c r="NBG95" s="373" t="s">
        <v>406</v>
      </c>
      <c r="NBH95" s="373" t="s">
        <v>406</v>
      </c>
      <c r="NBI95" s="373" t="s">
        <v>406</v>
      </c>
      <c r="NBJ95" s="373" t="s">
        <v>406</v>
      </c>
      <c r="NBK95" s="373" t="s">
        <v>406</v>
      </c>
      <c r="NBL95" s="373" t="s">
        <v>406</v>
      </c>
      <c r="NBM95" s="373" t="s">
        <v>406</v>
      </c>
      <c r="NBN95" s="373" t="s">
        <v>406</v>
      </c>
      <c r="NBO95" s="373" t="s">
        <v>406</v>
      </c>
      <c r="NBP95" s="373" t="s">
        <v>406</v>
      </c>
      <c r="NBQ95" s="373" t="s">
        <v>406</v>
      </c>
      <c r="NBR95" s="373" t="s">
        <v>406</v>
      </c>
      <c r="NBS95" s="373" t="s">
        <v>406</v>
      </c>
      <c r="NBT95" s="373" t="s">
        <v>406</v>
      </c>
      <c r="NBU95" s="373" t="s">
        <v>406</v>
      </c>
      <c r="NBV95" s="373" t="s">
        <v>406</v>
      </c>
      <c r="NBW95" s="373" t="s">
        <v>406</v>
      </c>
      <c r="NBX95" s="373" t="s">
        <v>406</v>
      </c>
      <c r="NBY95" s="373" t="s">
        <v>406</v>
      </c>
      <c r="NBZ95" s="373" t="s">
        <v>406</v>
      </c>
      <c r="NCA95" s="373" t="s">
        <v>406</v>
      </c>
      <c r="NCB95" s="373" t="s">
        <v>406</v>
      </c>
      <c r="NCC95" s="373" t="s">
        <v>406</v>
      </c>
      <c r="NCD95" s="373" t="s">
        <v>406</v>
      </c>
      <c r="NCE95" s="373" t="s">
        <v>406</v>
      </c>
      <c r="NCF95" s="373" t="s">
        <v>406</v>
      </c>
      <c r="NCG95" s="373" t="s">
        <v>406</v>
      </c>
      <c r="NCH95" s="373" t="s">
        <v>406</v>
      </c>
      <c r="NCI95" s="373" t="s">
        <v>406</v>
      </c>
      <c r="NCJ95" s="373" t="s">
        <v>406</v>
      </c>
      <c r="NCK95" s="373" t="s">
        <v>406</v>
      </c>
      <c r="NCL95" s="373" t="s">
        <v>406</v>
      </c>
      <c r="NCM95" s="373" t="s">
        <v>406</v>
      </c>
      <c r="NCN95" s="373" t="s">
        <v>406</v>
      </c>
      <c r="NCO95" s="373" t="s">
        <v>406</v>
      </c>
      <c r="NCP95" s="373" t="s">
        <v>406</v>
      </c>
      <c r="NCQ95" s="373" t="s">
        <v>406</v>
      </c>
      <c r="NCR95" s="373" t="s">
        <v>406</v>
      </c>
      <c r="NCS95" s="373" t="s">
        <v>406</v>
      </c>
      <c r="NCT95" s="373" t="s">
        <v>406</v>
      </c>
      <c r="NCU95" s="373" t="s">
        <v>406</v>
      </c>
      <c r="NCV95" s="373" t="s">
        <v>406</v>
      </c>
      <c r="NCW95" s="373" t="s">
        <v>406</v>
      </c>
      <c r="NCX95" s="373" t="s">
        <v>406</v>
      </c>
      <c r="NCY95" s="373" t="s">
        <v>406</v>
      </c>
      <c r="NCZ95" s="373" t="s">
        <v>406</v>
      </c>
      <c r="NDA95" s="373" t="s">
        <v>406</v>
      </c>
      <c r="NDB95" s="373" t="s">
        <v>406</v>
      </c>
      <c r="NDC95" s="373" t="s">
        <v>406</v>
      </c>
      <c r="NDD95" s="373" t="s">
        <v>406</v>
      </c>
      <c r="NDE95" s="373" t="s">
        <v>406</v>
      </c>
      <c r="NDF95" s="373" t="s">
        <v>406</v>
      </c>
      <c r="NDG95" s="373" t="s">
        <v>406</v>
      </c>
      <c r="NDH95" s="373" t="s">
        <v>406</v>
      </c>
      <c r="NDI95" s="373" t="s">
        <v>406</v>
      </c>
      <c r="NDJ95" s="373" t="s">
        <v>406</v>
      </c>
      <c r="NDK95" s="373" t="s">
        <v>406</v>
      </c>
      <c r="NDL95" s="373" t="s">
        <v>406</v>
      </c>
      <c r="NDM95" s="373" t="s">
        <v>406</v>
      </c>
      <c r="NDN95" s="373" t="s">
        <v>406</v>
      </c>
      <c r="NDO95" s="373" t="s">
        <v>406</v>
      </c>
      <c r="NDP95" s="373" t="s">
        <v>406</v>
      </c>
      <c r="NDQ95" s="373" t="s">
        <v>406</v>
      </c>
      <c r="NDR95" s="373" t="s">
        <v>406</v>
      </c>
      <c r="NDS95" s="373" t="s">
        <v>406</v>
      </c>
      <c r="NDT95" s="373" t="s">
        <v>406</v>
      </c>
      <c r="NDU95" s="373" t="s">
        <v>406</v>
      </c>
      <c r="NDV95" s="373" t="s">
        <v>406</v>
      </c>
      <c r="NDW95" s="373" t="s">
        <v>406</v>
      </c>
      <c r="NDX95" s="373" t="s">
        <v>406</v>
      </c>
      <c r="NDY95" s="373" t="s">
        <v>406</v>
      </c>
      <c r="NDZ95" s="373" t="s">
        <v>406</v>
      </c>
      <c r="NEA95" s="373" t="s">
        <v>406</v>
      </c>
      <c r="NEB95" s="373" t="s">
        <v>406</v>
      </c>
      <c r="NEC95" s="373" t="s">
        <v>406</v>
      </c>
      <c r="NED95" s="373" t="s">
        <v>406</v>
      </c>
      <c r="NEE95" s="373" t="s">
        <v>406</v>
      </c>
      <c r="NEF95" s="373" t="s">
        <v>406</v>
      </c>
      <c r="NEG95" s="373" t="s">
        <v>406</v>
      </c>
      <c r="NEH95" s="373" t="s">
        <v>406</v>
      </c>
      <c r="NEI95" s="373" t="s">
        <v>406</v>
      </c>
      <c r="NEJ95" s="373" t="s">
        <v>406</v>
      </c>
      <c r="NEK95" s="373" t="s">
        <v>406</v>
      </c>
      <c r="NEL95" s="373" t="s">
        <v>406</v>
      </c>
      <c r="NEM95" s="373" t="s">
        <v>406</v>
      </c>
      <c r="NEN95" s="373" t="s">
        <v>406</v>
      </c>
      <c r="NEO95" s="373" t="s">
        <v>406</v>
      </c>
      <c r="NEP95" s="373" t="s">
        <v>406</v>
      </c>
      <c r="NEQ95" s="373" t="s">
        <v>406</v>
      </c>
      <c r="NER95" s="373" t="s">
        <v>406</v>
      </c>
      <c r="NES95" s="373" t="s">
        <v>406</v>
      </c>
      <c r="NET95" s="373" t="s">
        <v>406</v>
      </c>
      <c r="NEU95" s="373" t="s">
        <v>406</v>
      </c>
      <c r="NEV95" s="373" t="s">
        <v>406</v>
      </c>
      <c r="NEW95" s="373" t="s">
        <v>406</v>
      </c>
      <c r="NEX95" s="373" t="s">
        <v>406</v>
      </c>
      <c r="NEY95" s="373" t="s">
        <v>406</v>
      </c>
      <c r="NEZ95" s="373" t="s">
        <v>406</v>
      </c>
      <c r="NFA95" s="373" t="s">
        <v>406</v>
      </c>
      <c r="NFB95" s="373" t="s">
        <v>406</v>
      </c>
      <c r="NFC95" s="373" t="s">
        <v>406</v>
      </c>
      <c r="NFD95" s="373" t="s">
        <v>406</v>
      </c>
      <c r="NFE95" s="373" t="s">
        <v>406</v>
      </c>
      <c r="NFF95" s="373" t="s">
        <v>406</v>
      </c>
      <c r="NFG95" s="373" t="s">
        <v>406</v>
      </c>
      <c r="NFH95" s="373" t="s">
        <v>406</v>
      </c>
      <c r="NFI95" s="373" t="s">
        <v>406</v>
      </c>
      <c r="NFJ95" s="373" t="s">
        <v>406</v>
      </c>
      <c r="NFK95" s="373" t="s">
        <v>406</v>
      </c>
      <c r="NFL95" s="373" t="s">
        <v>406</v>
      </c>
      <c r="NFM95" s="373" t="s">
        <v>406</v>
      </c>
      <c r="NFN95" s="373" t="s">
        <v>406</v>
      </c>
      <c r="NFO95" s="373" t="s">
        <v>406</v>
      </c>
      <c r="NFP95" s="373" t="s">
        <v>406</v>
      </c>
      <c r="NFQ95" s="373" t="s">
        <v>406</v>
      </c>
      <c r="NFR95" s="373" t="s">
        <v>406</v>
      </c>
      <c r="NFS95" s="373" t="s">
        <v>406</v>
      </c>
      <c r="NFT95" s="373" t="s">
        <v>406</v>
      </c>
      <c r="NFU95" s="373" t="s">
        <v>406</v>
      </c>
      <c r="NFV95" s="373" t="s">
        <v>406</v>
      </c>
      <c r="NFW95" s="373" t="s">
        <v>406</v>
      </c>
      <c r="NFX95" s="373" t="s">
        <v>406</v>
      </c>
      <c r="NFY95" s="373" t="s">
        <v>406</v>
      </c>
      <c r="NFZ95" s="373" t="s">
        <v>406</v>
      </c>
      <c r="NGA95" s="373" t="s">
        <v>406</v>
      </c>
      <c r="NGB95" s="373" t="s">
        <v>406</v>
      </c>
      <c r="NGC95" s="373" t="s">
        <v>406</v>
      </c>
      <c r="NGD95" s="373" t="s">
        <v>406</v>
      </c>
      <c r="NGE95" s="373" t="s">
        <v>406</v>
      </c>
      <c r="NGF95" s="373" t="s">
        <v>406</v>
      </c>
      <c r="NGG95" s="373" t="s">
        <v>406</v>
      </c>
      <c r="NGH95" s="373" t="s">
        <v>406</v>
      </c>
      <c r="NGI95" s="373" t="s">
        <v>406</v>
      </c>
      <c r="NGJ95" s="373" t="s">
        <v>406</v>
      </c>
      <c r="NGK95" s="373" t="s">
        <v>406</v>
      </c>
      <c r="NGL95" s="373" t="s">
        <v>406</v>
      </c>
      <c r="NGM95" s="373" t="s">
        <v>406</v>
      </c>
      <c r="NGN95" s="373" t="s">
        <v>406</v>
      </c>
      <c r="NGO95" s="373" t="s">
        <v>406</v>
      </c>
      <c r="NGP95" s="373" t="s">
        <v>406</v>
      </c>
      <c r="NGQ95" s="373" t="s">
        <v>406</v>
      </c>
      <c r="NGR95" s="373" t="s">
        <v>406</v>
      </c>
      <c r="NGS95" s="373" t="s">
        <v>406</v>
      </c>
      <c r="NGT95" s="373" t="s">
        <v>406</v>
      </c>
      <c r="NGU95" s="373" t="s">
        <v>406</v>
      </c>
      <c r="NGV95" s="373" t="s">
        <v>406</v>
      </c>
      <c r="NGW95" s="373" t="s">
        <v>406</v>
      </c>
      <c r="NGX95" s="373" t="s">
        <v>406</v>
      </c>
      <c r="NGY95" s="373" t="s">
        <v>406</v>
      </c>
      <c r="NGZ95" s="373" t="s">
        <v>406</v>
      </c>
      <c r="NHA95" s="373" t="s">
        <v>406</v>
      </c>
      <c r="NHB95" s="373" t="s">
        <v>406</v>
      </c>
      <c r="NHC95" s="373" t="s">
        <v>406</v>
      </c>
      <c r="NHD95" s="373" t="s">
        <v>406</v>
      </c>
      <c r="NHE95" s="373" t="s">
        <v>406</v>
      </c>
      <c r="NHF95" s="373" t="s">
        <v>406</v>
      </c>
      <c r="NHG95" s="373" t="s">
        <v>406</v>
      </c>
      <c r="NHH95" s="373" t="s">
        <v>406</v>
      </c>
      <c r="NHI95" s="373" t="s">
        <v>406</v>
      </c>
      <c r="NHJ95" s="373" t="s">
        <v>406</v>
      </c>
      <c r="NHK95" s="373" t="s">
        <v>406</v>
      </c>
      <c r="NHL95" s="373" t="s">
        <v>406</v>
      </c>
      <c r="NHM95" s="373" t="s">
        <v>406</v>
      </c>
      <c r="NHN95" s="373" t="s">
        <v>406</v>
      </c>
      <c r="NHO95" s="373" t="s">
        <v>406</v>
      </c>
      <c r="NHP95" s="373" t="s">
        <v>406</v>
      </c>
      <c r="NHQ95" s="373" t="s">
        <v>406</v>
      </c>
      <c r="NHR95" s="373" t="s">
        <v>406</v>
      </c>
      <c r="NHS95" s="373" t="s">
        <v>406</v>
      </c>
      <c r="NHT95" s="373" t="s">
        <v>406</v>
      </c>
      <c r="NHU95" s="373" t="s">
        <v>406</v>
      </c>
      <c r="NHV95" s="373" t="s">
        <v>406</v>
      </c>
      <c r="NHW95" s="373" t="s">
        <v>406</v>
      </c>
      <c r="NHX95" s="373" t="s">
        <v>406</v>
      </c>
      <c r="NHY95" s="373" t="s">
        <v>406</v>
      </c>
      <c r="NHZ95" s="373" t="s">
        <v>406</v>
      </c>
      <c r="NIA95" s="373" t="s">
        <v>406</v>
      </c>
      <c r="NIB95" s="373" t="s">
        <v>406</v>
      </c>
      <c r="NIC95" s="373" t="s">
        <v>406</v>
      </c>
      <c r="NID95" s="373" t="s">
        <v>406</v>
      </c>
      <c r="NIE95" s="373" t="s">
        <v>406</v>
      </c>
      <c r="NIF95" s="373" t="s">
        <v>406</v>
      </c>
      <c r="NIG95" s="373" t="s">
        <v>406</v>
      </c>
      <c r="NIH95" s="373" t="s">
        <v>406</v>
      </c>
      <c r="NII95" s="373" t="s">
        <v>406</v>
      </c>
      <c r="NIJ95" s="373" t="s">
        <v>406</v>
      </c>
      <c r="NIK95" s="373" t="s">
        <v>406</v>
      </c>
      <c r="NIL95" s="373" t="s">
        <v>406</v>
      </c>
      <c r="NIM95" s="373" t="s">
        <v>406</v>
      </c>
      <c r="NIN95" s="373" t="s">
        <v>406</v>
      </c>
      <c r="NIO95" s="373" t="s">
        <v>406</v>
      </c>
      <c r="NIP95" s="373" t="s">
        <v>406</v>
      </c>
      <c r="NIQ95" s="373" t="s">
        <v>406</v>
      </c>
      <c r="NIR95" s="373" t="s">
        <v>406</v>
      </c>
      <c r="NIS95" s="373" t="s">
        <v>406</v>
      </c>
      <c r="NIT95" s="373" t="s">
        <v>406</v>
      </c>
      <c r="NIU95" s="373" t="s">
        <v>406</v>
      </c>
      <c r="NIV95" s="373" t="s">
        <v>406</v>
      </c>
      <c r="NIW95" s="373" t="s">
        <v>406</v>
      </c>
      <c r="NIX95" s="373" t="s">
        <v>406</v>
      </c>
      <c r="NIY95" s="373" t="s">
        <v>406</v>
      </c>
      <c r="NIZ95" s="373" t="s">
        <v>406</v>
      </c>
      <c r="NJA95" s="373" t="s">
        <v>406</v>
      </c>
      <c r="NJB95" s="373" t="s">
        <v>406</v>
      </c>
      <c r="NJC95" s="373" t="s">
        <v>406</v>
      </c>
      <c r="NJD95" s="373" t="s">
        <v>406</v>
      </c>
      <c r="NJE95" s="373" t="s">
        <v>406</v>
      </c>
      <c r="NJF95" s="373" t="s">
        <v>406</v>
      </c>
      <c r="NJG95" s="373" t="s">
        <v>406</v>
      </c>
      <c r="NJH95" s="373" t="s">
        <v>406</v>
      </c>
      <c r="NJI95" s="373" t="s">
        <v>406</v>
      </c>
      <c r="NJJ95" s="373" t="s">
        <v>406</v>
      </c>
      <c r="NJK95" s="373" t="s">
        <v>406</v>
      </c>
      <c r="NJL95" s="373" t="s">
        <v>406</v>
      </c>
      <c r="NJM95" s="373" t="s">
        <v>406</v>
      </c>
      <c r="NJN95" s="373" t="s">
        <v>406</v>
      </c>
      <c r="NJO95" s="373" t="s">
        <v>406</v>
      </c>
      <c r="NJP95" s="373" t="s">
        <v>406</v>
      </c>
      <c r="NJQ95" s="373" t="s">
        <v>406</v>
      </c>
      <c r="NJR95" s="373" t="s">
        <v>406</v>
      </c>
      <c r="NJS95" s="373" t="s">
        <v>406</v>
      </c>
      <c r="NJT95" s="373" t="s">
        <v>406</v>
      </c>
      <c r="NJU95" s="373" t="s">
        <v>406</v>
      </c>
      <c r="NJV95" s="373" t="s">
        <v>406</v>
      </c>
      <c r="NJW95" s="373" t="s">
        <v>406</v>
      </c>
      <c r="NJX95" s="373" t="s">
        <v>406</v>
      </c>
      <c r="NJY95" s="373" t="s">
        <v>406</v>
      </c>
      <c r="NJZ95" s="373" t="s">
        <v>406</v>
      </c>
      <c r="NKA95" s="373" t="s">
        <v>406</v>
      </c>
      <c r="NKB95" s="373" t="s">
        <v>406</v>
      </c>
      <c r="NKC95" s="373" t="s">
        <v>406</v>
      </c>
      <c r="NKD95" s="373" t="s">
        <v>406</v>
      </c>
      <c r="NKE95" s="373" t="s">
        <v>406</v>
      </c>
      <c r="NKF95" s="373" t="s">
        <v>406</v>
      </c>
      <c r="NKG95" s="373" t="s">
        <v>406</v>
      </c>
      <c r="NKH95" s="373" t="s">
        <v>406</v>
      </c>
      <c r="NKI95" s="373" t="s">
        <v>406</v>
      </c>
      <c r="NKJ95" s="373" t="s">
        <v>406</v>
      </c>
      <c r="NKK95" s="373" t="s">
        <v>406</v>
      </c>
      <c r="NKL95" s="373" t="s">
        <v>406</v>
      </c>
      <c r="NKM95" s="373" t="s">
        <v>406</v>
      </c>
      <c r="NKN95" s="373" t="s">
        <v>406</v>
      </c>
      <c r="NKO95" s="373" t="s">
        <v>406</v>
      </c>
      <c r="NKP95" s="373" t="s">
        <v>406</v>
      </c>
      <c r="NKQ95" s="373" t="s">
        <v>406</v>
      </c>
      <c r="NKR95" s="373" t="s">
        <v>406</v>
      </c>
      <c r="NKS95" s="373" t="s">
        <v>406</v>
      </c>
      <c r="NKT95" s="373" t="s">
        <v>406</v>
      </c>
      <c r="NKU95" s="373" t="s">
        <v>406</v>
      </c>
      <c r="NKV95" s="373" t="s">
        <v>406</v>
      </c>
      <c r="NKW95" s="373" t="s">
        <v>406</v>
      </c>
      <c r="NKX95" s="373" t="s">
        <v>406</v>
      </c>
      <c r="NKY95" s="373" t="s">
        <v>406</v>
      </c>
      <c r="NKZ95" s="373" t="s">
        <v>406</v>
      </c>
      <c r="NLA95" s="373" t="s">
        <v>406</v>
      </c>
      <c r="NLB95" s="373" t="s">
        <v>406</v>
      </c>
      <c r="NLC95" s="373" t="s">
        <v>406</v>
      </c>
      <c r="NLD95" s="373" t="s">
        <v>406</v>
      </c>
      <c r="NLE95" s="373" t="s">
        <v>406</v>
      </c>
      <c r="NLF95" s="373" t="s">
        <v>406</v>
      </c>
      <c r="NLG95" s="373" t="s">
        <v>406</v>
      </c>
      <c r="NLH95" s="373" t="s">
        <v>406</v>
      </c>
      <c r="NLI95" s="373" t="s">
        <v>406</v>
      </c>
      <c r="NLJ95" s="373" t="s">
        <v>406</v>
      </c>
      <c r="NLK95" s="373" t="s">
        <v>406</v>
      </c>
      <c r="NLL95" s="373" t="s">
        <v>406</v>
      </c>
      <c r="NLM95" s="373" t="s">
        <v>406</v>
      </c>
      <c r="NLN95" s="373" t="s">
        <v>406</v>
      </c>
      <c r="NLO95" s="373" t="s">
        <v>406</v>
      </c>
      <c r="NLP95" s="373" t="s">
        <v>406</v>
      </c>
      <c r="NLQ95" s="373" t="s">
        <v>406</v>
      </c>
      <c r="NLR95" s="373" t="s">
        <v>406</v>
      </c>
      <c r="NLS95" s="373" t="s">
        <v>406</v>
      </c>
      <c r="NLT95" s="373" t="s">
        <v>406</v>
      </c>
      <c r="NLU95" s="373" t="s">
        <v>406</v>
      </c>
      <c r="NLV95" s="373" t="s">
        <v>406</v>
      </c>
      <c r="NLW95" s="373" t="s">
        <v>406</v>
      </c>
      <c r="NLX95" s="373" t="s">
        <v>406</v>
      </c>
      <c r="NLY95" s="373" t="s">
        <v>406</v>
      </c>
      <c r="NLZ95" s="373" t="s">
        <v>406</v>
      </c>
      <c r="NMA95" s="373" t="s">
        <v>406</v>
      </c>
      <c r="NMB95" s="373" t="s">
        <v>406</v>
      </c>
      <c r="NMC95" s="373" t="s">
        <v>406</v>
      </c>
      <c r="NMD95" s="373" t="s">
        <v>406</v>
      </c>
      <c r="NME95" s="373" t="s">
        <v>406</v>
      </c>
      <c r="NMF95" s="373" t="s">
        <v>406</v>
      </c>
      <c r="NMG95" s="373" t="s">
        <v>406</v>
      </c>
      <c r="NMH95" s="373" t="s">
        <v>406</v>
      </c>
      <c r="NMI95" s="373" t="s">
        <v>406</v>
      </c>
      <c r="NMJ95" s="373" t="s">
        <v>406</v>
      </c>
      <c r="NMK95" s="373" t="s">
        <v>406</v>
      </c>
      <c r="NML95" s="373" t="s">
        <v>406</v>
      </c>
      <c r="NMM95" s="373" t="s">
        <v>406</v>
      </c>
      <c r="NMN95" s="373" t="s">
        <v>406</v>
      </c>
      <c r="NMO95" s="373" t="s">
        <v>406</v>
      </c>
      <c r="NMP95" s="373" t="s">
        <v>406</v>
      </c>
      <c r="NMQ95" s="373" t="s">
        <v>406</v>
      </c>
      <c r="NMR95" s="373" t="s">
        <v>406</v>
      </c>
      <c r="NMS95" s="373" t="s">
        <v>406</v>
      </c>
      <c r="NMT95" s="373" t="s">
        <v>406</v>
      </c>
      <c r="NMU95" s="373" t="s">
        <v>406</v>
      </c>
      <c r="NMV95" s="373" t="s">
        <v>406</v>
      </c>
      <c r="NMW95" s="373" t="s">
        <v>406</v>
      </c>
      <c r="NMX95" s="373" t="s">
        <v>406</v>
      </c>
      <c r="NMY95" s="373" t="s">
        <v>406</v>
      </c>
      <c r="NMZ95" s="373" t="s">
        <v>406</v>
      </c>
      <c r="NNA95" s="373" t="s">
        <v>406</v>
      </c>
      <c r="NNB95" s="373" t="s">
        <v>406</v>
      </c>
      <c r="NNC95" s="373" t="s">
        <v>406</v>
      </c>
      <c r="NND95" s="373" t="s">
        <v>406</v>
      </c>
      <c r="NNE95" s="373" t="s">
        <v>406</v>
      </c>
      <c r="NNF95" s="373" t="s">
        <v>406</v>
      </c>
      <c r="NNG95" s="373" t="s">
        <v>406</v>
      </c>
      <c r="NNH95" s="373" t="s">
        <v>406</v>
      </c>
      <c r="NNI95" s="373" t="s">
        <v>406</v>
      </c>
      <c r="NNJ95" s="373" t="s">
        <v>406</v>
      </c>
      <c r="NNK95" s="373" t="s">
        <v>406</v>
      </c>
      <c r="NNL95" s="373" t="s">
        <v>406</v>
      </c>
      <c r="NNM95" s="373" t="s">
        <v>406</v>
      </c>
      <c r="NNN95" s="373" t="s">
        <v>406</v>
      </c>
      <c r="NNO95" s="373" t="s">
        <v>406</v>
      </c>
      <c r="NNP95" s="373" t="s">
        <v>406</v>
      </c>
      <c r="NNQ95" s="373" t="s">
        <v>406</v>
      </c>
      <c r="NNR95" s="373" t="s">
        <v>406</v>
      </c>
      <c r="NNS95" s="373" t="s">
        <v>406</v>
      </c>
      <c r="NNT95" s="373" t="s">
        <v>406</v>
      </c>
      <c r="NNU95" s="373" t="s">
        <v>406</v>
      </c>
      <c r="NNV95" s="373" t="s">
        <v>406</v>
      </c>
      <c r="NNW95" s="373" t="s">
        <v>406</v>
      </c>
      <c r="NNX95" s="373" t="s">
        <v>406</v>
      </c>
      <c r="NNY95" s="373" t="s">
        <v>406</v>
      </c>
      <c r="NNZ95" s="373" t="s">
        <v>406</v>
      </c>
      <c r="NOA95" s="373" t="s">
        <v>406</v>
      </c>
      <c r="NOB95" s="373" t="s">
        <v>406</v>
      </c>
      <c r="NOC95" s="373" t="s">
        <v>406</v>
      </c>
      <c r="NOD95" s="373" t="s">
        <v>406</v>
      </c>
      <c r="NOE95" s="373" t="s">
        <v>406</v>
      </c>
      <c r="NOF95" s="373" t="s">
        <v>406</v>
      </c>
      <c r="NOG95" s="373" t="s">
        <v>406</v>
      </c>
      <c r="NOH95" s="373" t="s">
        <v>406</v>
      </c>
      <c r="NOI95" s="373" t="s">
        <v>406</v>
      </c>
      <c r="NOJ95" s="373" t="s">
        <v>406</v>
      </c>
      <c r="NOK95" s="373" t="s">
        <v>406</v>
      </c>
      <c r="NOL95" s="373" t="s">
        <v>406</v>
      </c>
      <c r="NOM95" s="373" t="s">
        <v>406</v>
      </c>
      <c r="NON95" s="373" t="s">
        <v>406</v>
      </c>
      <c r="NOO95" s="373" t="s">
        <v>406</v>
      </c>
      <c r="NOP95" s="373" t="s">
        <v>406</v>
      </c>
      <c r="NOQ95" s="373" t="s">
        <v>406</v>
      </c>
      <c r="NOR95" s="373" t="s">
        <v>406</v>
      </c>
      <c r="NOS95" s="373" t="s">
        <v>406</v>
      </c>
      <c r="NOT95" s="373" t="s">
        <v>406</v>
      </c>
      <c r="NOU95" s="373" t="s">
        <v>406</v>
      </c>
      <c r="NOV95" s="373" t="s">
        <v>406</v>
      </c>
      <c r="NOW95" s="373" t="s">
        <v>406</v>
      </c>
      <c r="NOX95" s="373" t="s">
        <v>406</v>
      </c>
      <c r="NOY95" s="373" t="s">
        <v>406</v>
      </c>
      <c r="NOZ95" s="373" t="s">
        <v>406</v>
      </c>
      <c r="NPA95" s="373" t="s">
        <v>406</v>
      </c>
      <c r="NPB95" s="373" t="s">
        <v>406</v>
      </c>
      <c r="NPC95" s="373" t="s">
        <v>406</v>
      </c>
      <c r="NPD95" s="373" t="s">
        <v>406</v>
      </c>
      <c r="NPE95" s="373" t="s">
        <v>406</v>
      </c>
      <c r="NPF95" s="373" t="s">
        <v>406</v>
      </c>
      <c r="NPG95" s="373" t="s">
        <v>406</v>
      </c>
      <c r="NPH95" s="373" t="s">
        <v>406</v>
      </c>
      <c r="NPI95" s="373" t="s">
        <v>406</v>
      </c>
      <c r="NPJ95" s="373" t="s">
        <v>406</v>
      </c>
      <c r="NPK95" s="373" t="s">
        <v>406</v>
      </c>
      <c r="NPL95" s="373" t="s">
        <v>406</v>
      </c>
      <c r="NPM95" s="373" t="s">
        <v>406</v>
      </c>
      <c r="NPN95" s="373" t="s">
        <v>406</v>
      </c>
      <c r="NPO95" s="373" t="s">
        <v>406</v>
      </c>
      <c r="NPP95" s="373" t="s">
        <v>406</v>
      </c>
      <c r="NPQ95" s="373" t="s">
        <v>406</v>
      </c>
      <c r="NPR95" s="373" t="s">
        <v>406</v>
      </c>
      <c r="NPS95" s="373" t="s">
        <v>406</v>
      </c>
      <c r="NPT95" s="373" t="s">
        <v>406</v>
      </c>
      <c r="NPU95" s="373" t="s">
        <v>406</v>
      </c>
      <c r="NPV95" s="373" t="s">
        <v>406</v>
      </c>
      <c r="NPW95" s="373" t="s">
        <v>406</v>
      </c>
      <c r="NPX95" s="373" t="s">
        <v>406</v>
      </c>
      <c r="NPY95" s="373" t="s">
        <v>406</v>
      </c>
      <c r="NPZ95" s="373" t="s">
        <v>406</v>
      </c>
      <c r="NQA95" s="373" t="s">
        <v>406</v>
      </c>
      <c r="NQB95" s="373" t="s">
        <v>406</v>
      </c>
      <c r="NQC95" s="373" t="s">
        <v>406</v>
      </c>
      <c r="NQD95" s="373" t="s">
        <v>406</v>
      </c>
      <c r="NQE95" s="373" t="s">
        <v>406</v>
      </c>
      <c r="NQF95" s="373" t="s">
        <v>406</v>
      </c>
      <c r="NQG95" s="373" t="s">
        <v>406</v>
      </c>
      <c r="NQH95" s="373" t="s">
        <v>406</v>
      </c>
      <c r="NQI95" s="373" t="s">
        <v>406</v>
      </c>
      <c r="NQJ95" s="373" t="s">
        <v>406</v>
      </c>
      <c r="NQK95" s="373" t="s">
        <v>406</v>
      </c>
      <c r="NQL95" s="373" t="s">
        <v>406</v>
      </c>
      <c r="NQM95" s="373" t="s">
        <v>406</v>
      </c>
      <c r="NQN95" s="373" t="s">
        <v>406</v>
      </c>
      <c r="NQO95" s="373" t="s">
        <v>406</v>
      </c>
      <c r="NQP95" s="373" t="s">
        <v>406</v>
      </c>
      <c r="NQQ95" s="373" t="s">
        <v>406</v>
      </c>
      <c r="NQR95" s="373" t="s">
        <v>406</v>
      </c>
      <c r="NQS95" s="373" t="s">
        <v>406</v>
      </c>
      <c r="NQT95" s="373" t="s">
        <v>406</v>
      </c>
      <c r="NQU95" s="373" t="s">
        <v>406</v>
      </c>
      <c r="NQV95" s="373" t="s">
        <v>406</v>
      </c>
      <c r="NQW95" s="373" t="s">
        <v>406</v>
      </c>
      <c r="NQX95" s="373" t="s">
        <v>406</v>
      </c>
      <c r="NQY95" s="373" t="s">
        <v>406</v>
      </c>
      <c r="NQZ95" s="373" t="s">
        <v>406</v>
      </c>
      <c r="NRA95" s="373" t="s">
        <v>406</v>
      </c>
      <c r="NRB95" s="373" t="s">
        <v>406</v>
      </c>
      <c r="NRC95" s="373" t="s">
        <v>406</v>
      </c>
      <c r="NRD95" s="373" t="s">
        <v>406</v>
      </c>
      <c r="NRE95" s="373" t="s">
        <v>406</v>
      </c>
      <c r="NRF95" s="373" t="s">
        <v>406</v>
      </c>
      <c r="NRG95" s="373" t="s">
        <v>406</v>
      </c>
      <c r="NRH95" s="373" t="s">
        <v>406</v>
      </c>
      <c r="NRI95" s="373" t="s">
        <v>406</v>
      </c>
      <c r="NRJ95" s="373" t="s">
        <v>406</v>
      </c>
      <c r="NRK95" s="373" t="s">
        <v>406</v>
      </c>
      <c r="NRL95" s="373" t="s">
        <v>406</v>
      </c>
      <c r="NRM95" s="373" t="s">
        <v>406</v>
      </c>
      <c r="NRN95" s="373" t="s">
        <v>406</v>
      </c>
      <c r="NRO95" s="373" t="s">
        <v>406</v>
      </c>
      <c r="NRP95" s="373" t="s">
        <v>406</v>
      </c>
      <c r="NRQ95" s="373" t="s">
        <v>406</v>
      </c>
      <c r="NRR95" s="373" t="s">
        <v>406</v>
      </c>
      <c r="NRS95" s="373" t="s">
        <v>406</v>
      </c>
      <c r="NRT95" s="373" t="s">
        <v>406</v>
      </c>
      <c r="NRU95" s="373" t="s">
        <v>406</v>
      </c>
      <c r="NRV95" s="373" t="s">
        <v>406</v>
      </c>
      <c r="NRW95" s="373" t="s">
        <v>406</v>
      </c>
      <c r="NRX95" s="373" t="s">
        <v>406</v>
      </c>
      <c r="NRY95" s="373" t="s">
        <v>406</v>
      </c>
      <c r="NRZ95" s="373" t="s">
        <v>406</v>
      </c>
      <c r="NSA95" s="373" t="s">
        <v>406</v>
      </c>
      <c r="NSB95" s="373" t="s">
        <v>406</v>
      </c>
      <c r="NSC95" s="373" t="s">
        <v>406</v>
      </c>
      <c r="NSD95" s="373" t="s">
        <v>406</v>
      </c>
      <c r="NSE95" s="373" t="s">
        <v>406</v>
      </c>
      <c r="NSF95" s="373" t="s">
        <v>406</v>
      </c>
      <c r="NSG95" s="373" t="s">
        <v>406</v>
      </c>
      <c r="NSH95" s="373" t="s">
        <v>406</v>
      </c>
      <c r="NSI95" s="373" t="s">
        <v>406</v>
      </c>
      <c r="NSJ95" s="373" t="s">
        <v>406</v>
      </c>
      <c r="NSK95" s="373" t="s">
        <v>406</v>
      </c>
      <c r="NSL95" s="373" t="s">
        <v>406</v>
      </c>
      <c r="NSM95" s="373" t="s">
        <v>406</v>
      </c>
      <c r="NSN95" s="373" t="s">
        <v>406</v>
      </c>
      <c r="NSO95" s="373" t="s">
        <v>406</v>
      </c>
      <c r="NSP95" s="373" t="s">
        <v>406</v>
      </c>
      <c r="NSQ95" s="373" t="s">
        <v>406</v>
      </c>
      <c r="NSR95" s="373" t="s">
        <v>406</v>
      </c>
      <c r="NSS95" s="373" t="s">
        <v>406</v>
      </c>
      <c r="NST95" s="373" t="s">
        <v>406</v>
      </c>
      <c r="NSU95" s="373" t="s">
        <v>406</v>
      </c>
      <c r="NSV95" s="373" t="s">
        <v>406</v>
      </c>
      <c r="NSW95" s="373" t="s">
        <v>406</v>
      </c>
      <c r="NSX95" s="373" t="s">
        <v>406</v>
      </c>
      <c r="NSY95" s="373" t="s">
        <v>406</v>
      </c>
      <c r="NSZ95" s="373" t="s">
        <v>406</v>
      </c>
      <c r="NTA95" s="373" t="s">
        <v>406</v>
      </c>
      <c r="NTB95" s="373" t="s">
        <v>406</v>
      </c>
      <c r="NTC95" s="373" t="s">
        <v>406</v>
      </c>
      <c r="NTD95" s="373" t="s">
        <v>406</v>
      </c>
      <c r="NTE95" s="373" t="s">
        <v>406</v>
      </c>
      <c r="NTF95" s="373" t="s">
        <v>406</v>
      </c>
      <c r="NTG95" s="373" t="s">
        <v>406</v>
      </c>
      <c r="NTH95" s="373" t="s">
        <v>406</v>
      </c>
      <c r="NTI95" s="373" t="s">
        <v>406</v>
      </c>
      <c r="NTJ95" s="373" t="s">
        <v>406</v>
      </c>
      <c r="NTK95" s="373" t="s">
        <v>406</v>
      </c>
      <c r="NTL95" s="373" t="s">
        <v>406</v>
      </c>
      <c r="NTM95" s="373" t="s">
        <v>406</v>
      </c>
      <c r="NTN95" s="373" t="s">
        <v>406</v>
      </c>
      <c r="NTO95" s="373" t="s">
        <v>406</v>
      </c>
      <c r="NTP95" s="373" t="s">
        <v>406</v>
      </c>
      <c r="NTQ95" s="373" t="s">
        <v>406</v>
      </c>
      <c r="NTR95" s="373" t="s">
        <v>406</v>
      </c>
      <c r="NTS95" s="373" t="s">
        <v>406</v>
      </c>
      <c r="NTT95" s="373" t="s">
        <v>406</v>
      </c>
      <c r="NTU95" s="373" t="s">
        <v>406</v>
      </c>
      <c r="NTV95" s="373" t="s">
        <v>406</v>
      </c>
      <c r="NTW95" s="373" t="s">
        <v>406</v>
      </c>
      <c r="NTX95" s="373" t="s">
        <v>406</v>
      </c>
      <c r="NTY95" s="373" t="s">
        <v>406</v>
      </c>
      <c r="NTZ95" s="373" t="s">
        <v>406</v>
      </c>
      <c r="NUA95" s="373" t="s">
        <v>406</v>
      </c>
      <c r="NUB95" s="373" t="s">
        <v>406</v>
      </c>
      <c r="NUC95" s="373" t="s">
        <v>406</v>
      </c>
      <c r="NUD95" s="373" t="s">
        <v>406</v>
      </c>
      <c r="NUE95" s="373" t="s">
        <v>406</v>
      </c>
      <c r="NUF95" s="373" t="s">
        <v>406</v>
      </c>
      <c r="NUG95" s="373" t="s">
        <v>406</v>
      </c>
      <c r="NUH95" s="373" t="s">
        <v>406</v>
      </c>
      <c r="NUI95" s="373" t="s">
        <v>406</v>
      </c>
      <c r="NUJ95" s="373" t="s">
        <v>406</v>
      </c>
      <c r="NUK95" s="373" t="s">
        <v>406</v>
      </c>
      <c r="NUL95" s="373" t="s">
        <v>406</v>
      </c>
      <c r="NUM95" s="373" t="s">
        <v>406</v>
      </c>
      <c r="NUN95" s="373" t="s">
        <v>406</v>
      </c>
      <c r="NUO95" s="373" t="s">
        <v>406</v>
      </c>
      <c r="NUP95" s="373" t="s">
        <v>406</v>
      </c>
      <c r="NUQ95" s="373" t="s">
        <v>406</v>
      </c>
      <c r="NUR95" s="373" t="s">
        <v>406</v>
      </c>
      <c r="NUS95" s="373" t="s">
        <v>406</v>
      </c>
      <c r="NUT95" s="373" t="s">
        <v>406</v>
      </c>
      <c r="NUU95" s="373" t="s">
        <v>406</v>
      </c>
      <c r="NUV95" s="373" t="s">
        <v>406</v>
      </c>
      <c r="NUW95" s="373" t="s">
        <v>406</v>
      </c>
      <c r="NUX95" s="373" t="s">
        <v>406</v>
      </c>
      <c r="NUY95" s="373" t="s">
        <v>406</v>
      </c>
      <c r="NUZ95" s="373" t="s">
        <v>406</v>
      </c>
      <c r="NVA95" s="373" t="s">
        <v>406</v>
      </c>
      <c r="NVB95" s="373" t="s">
        <v>406</v>
      </c>
      <c r="NVC95" s="373" t="s">
        <v>406</v>
      </c>
      <c r="NVD95" s="373" t="s">
        <v>406</v>
      </c>
      <c r="NVE95" s="373" t="s">
        <v>406</v>
      </c>
      <c r="NVF95" s="373" t="s">
        <v>406</v>
      </c>
      <c r="NVG95" s="373" t="s">
        <v>406</v>
      </c>
      <c r="NVH95" s="373" t="s">
        <v>406</v>
      </c>
      <c r="NVI95" s="373" t="s">
        <v>406</v>
      </c>
      <c r="NVJ95" s="373" t="s">
        <v>406</v>
      </c>
      <c r="NVK95" s="373" t="s">
        <v>406</v>
      </c>
      <c r="NVL95" s="373" t="s">
        <v>406</v>
      </c>
      <c r="NVM95" s="373" t="s">
        <v>406</v>
      </c>
      <c r="NVN95" s="373" t="s">
        <v>406</v>
      </c>
      <c r="NVO95" s="373" t="s">
        <v>406</v>
      </c>
      <c r="NVP95" s="373" t="s">
        <v>406</v>
      </c>
      <c r="NVQ95" s="373" t="s">
        <v>406</v>
      </c>
      <c r="NVR95" s="373" t="s">
        <v>406</v>
      </c>
      <c r="NVS95" s="373" t="s">
        <v>406</v>
      </c>
      <c r="NVT95" s="373" t="s">
        <v>406</v>
      </c>
      <c r="NVU95" s="373" t="s">
        <v>406</v>
      </c>
      <c r="NVV95" s="373" t="s">
        <v>406</v>
      </c>
      <c r="NVW95" s="373" t="s">
        <v>406</v>
      </c>
      <c r="NVX95" s="373" t="s">
        <v>406</v>
      </c>
      <c r="NVY95" s="373" t="s">
        <v>406</v>
      </c>
      <c r="NVZ95" s="373" t="s">
        <v>406</v>
      </c>
      <c r="NWA95" s="373" t="s">
        <v>406</v>
      </c>
      <c r="NWB95" s="373" t="s">
        <v>406</v>
      </c>
      <c r="NWC95" s="373" t="s">
        <v>406</v>
      </c>
      <c r="NWD95" s="373" t="s">
        <v>406</v>
      </c>
      <c r="NWE95" s="373" t="s">
        <v>406</v>
      </c>
      <c r="NWF95" s="373" t="s">
        <v>406</v>
      </c>
      <c r="NWG95" s="373" t="s">
        <v>406</v>
      </c>
      <c r="NWH95" s="373" t="s">
        <v>406</v>
      </c>
      <c r="NWI95" s="373" t="s">
        <v>406</v>
      </c>
      <c r="NWJ95" s="373" t="s">
        <v>406</v>
      </c>
      <c r="NWK95" s="373" t="s">
        <v>406</v>
      </c>
      <c r="NWL95" s="373" t="s">
        <v>406</v>
      </c>
      <c r="NWM95" s="373" t="s">
        <v>406</v>
      </c>
      <c r="NWN95" s="373" t="s">
        <v>406</v>
      </c>
      <c r="NWO95" s="373" t="s">
        <v>406</v>
      </c>
      <c r="NWP95" s="373" t="s">
        <v>406</v>
      </c>
      <c r="NWQ95" s="373" t="s">
        <v>406</v>
      </c>
      <c r="NWR95" s="373" t="s">
        <v>406</v>
      </c>
      <c r="NWS95" s="373" t="s">
        <v>406</v>
      </c>
      <c r="NWT95" s="373" t="s">
        <v>406</v>
      </c>
      <c r="NWU95" s="373" t="s">
        <v>406</v>
      </c>
      <c r="NWV95" s="373" t="s">
        <v>406</v>
      </c>
      <c r="NWW95" s="373" t="s">
        <v>406</v>
      </c>
      <c r="NWX95" s="373" t="s">
        <v>406</v>
      </c>
      <c r="NWY95" s="373" t="s">
        <v>406</v>
      </c>
      <c r="NWZ95" s="373" t="s">
        <v>406</v>
      </c>
      <c r="NXA95" s="373" t="s">
        <v>406</v>
      </c>
      <c r="NXB95" s="373" t="s">
        <v>406</v>
      </c>
      <c r="NXC95" s="373" t="s">
        <v>406</v>
      </c>
      <c r="NXD95" s="373" t="s">
        <v>406</v>
      </c>
      <c r="NXE95" s="373" t="s">
        <v>406</v>
      </c>
      <c r="NXF95" s="373" t="s">
        <v>406</v>
      </c>
      <c r="NXG95" s="373" t="s">
        <v>406</v>
      </c>
      <c r="NXH95" s="373" t="s">
        <v>406</v>
      </c>
      <c r="NXI95" s="373" t="s">
        <v>406</v>
      </c>
      <c r="NXJ95" s="373" t="s">
        <v>406</v>
      </c>
      <c r="NXK95" s="373" t="s">
        <v>406</v>
      </c>
      <c r="NXL95" s="373" t="s">
        <v>406</v>
      </c>
      <c r="NXM95" s="373" t="s">
        <v>406</v>
      </c>
      <c r="NXN95" s="373" t="s">
        <v>406</v>
      </c>
      <c r="NXO95" s="373" t="s">
        <v>406</v>
      </c>
      <c r="NXP95" s="373" t="s">
        <v>406</v>
      </c>
      <c r="NXQ95" s="373" t="s">
        <v>406</v>
      </c>
      <c r="NXR95" s="373" t="s">
        <v>406</v>
      </c>
      <c r="NXS95" s="373" t="s">
        <v>406</v>
      </c>
      <c r="NXT95" s="373" t="s">
        <v>406</v>
      </c>
      <c r="NXU95" s="373" t="s">
        <v>406</v>
      </c>
      <c r="NXV95" s="373" t="s">
        <v>406</v>
      </c>
      <c r="NXW95" s="373" t="s">
        <v>406</v>
      </c>
      <c r="NXX95" s="373" t="s">
        <v>406</v>
      </c>
      <c r="NXY95" s="373" t="s">
        <v>406</v>
      </c>
      <c r="NXZ95" s="373" t="s">
        <v>406</v>
      </c>
      <c r="NYA95" s="373" t="s">
        <v>406</v>
      </c>
      <c r="NYB95" s="373" t="s">
        <v>406</v>
      </c>
      <c r="NYC95" s="373" t="s">
        <v>406</v>
      </c>
      <c r="NYD95" s="373" t="s">
        <v>406</v>
      </c>
      <c r="NYE95" s="373" t="s">
        <v>406</v>
      </c>
      <c r="NYF95" s="373" t="s">
        <v>406</v>
      </c>
      <c r="NYG95" s="373" t="s">
        <v>406</v>
      </c>
      <c r="NYH95" s="373" t="s">
        <v>406</v>
      </c>
      <c r="NYI95" s="373" t="s">
        <v>406</v>
      </c>
      <c r="NYJ95" s="373" t="s">
        <v>406</v>
      </c>
      <c r="NYK95" s="373" t="s">
        <v>406</v>
      </c>
      <c r="NYL95" s="373" t="s">
        <v>406</v>
      </c>
      <c r="NYM95" s="373" t="s">
        <v>406</v>
      </c>
      <c r="NYN95" s="373" t="s">
        <v>406</v>
      </c>
      <c r="NYO95" s="373" t="s">
        <v>406</v>
      </c>
      <c r="NYP95" s="373" t="s">
        <v>406</v>
      </c>
      <c r="NYQ95" s="373" t="s">
        <v>406</v>
      </c>
      <c r="NYR95" s="373" t="s">
        <v>406</v>
      </c>
      <c r="NYS95" s="373" t="s">
        <v>406</v>
      </c>
      <c r="NYT95" s="373" t="s">
        <v>406</v>
      </c>
      <c r="NYU95" s="373" t="s">
        <v>406</v>
      </c>
      <c r="NYV95" s="373" t="s">
        <v>406</v>
      </c>
      <c r="NYW95" s="373" t="s">
        <v>406</v>
      </c>
      <c r="NYX95" s="373" t="s">
        <v>406</v>
      </c>
      <c r="NYY95" s="373" t="s">
        <v>406</v>
      </c>
      <c r="NYZ95" s="373" t="s">
        <v>406</v>
      </c>
      <c r="NZA95" s="373" t="s">
        <v>406</v>
      </c>
      <c r="NZB95" s="373" t="s">
        <v>406</v>
      </c>
      <c r="NZC95" s="373" t="s">
        <v>406</v>
      </c>
      <c r="NZD95" s="373" t="s">
        <v>406</v>
      </c>
      <c r="NZE95" s="373" t="s">
        <v>406</v>
      </c>
      <c r="NZF95" s="373" t="s">
        <v>406</v>
      </c>
      <c r="NZG95" s="373" t="s">
        <v>406</v>
      </c>
      <c r="NZH95" s="373" t="s">
        <v>406</v>
      </c>
      <c r="NZI95" s="373" t="s">
        <v>406</v>
      </c>
      <c r="NZJ95" s="373" t="s">
        <v>406</v>
      </c>
      <c r="NZK95" s="373" t="s">
        <v>406</v>
      </c>
      <c r="NZL95" s="373" t="s">
        <v>406</v>
      </c>
      <c r="NZM95" s="373" t="s">
        <v>406</v>
      </c>
      <c r="NZN95" s="373" t="s">
        <v>406</v>
      </c>
      <c r="NZO95" s="373" t="s">
        <v>406</v>
      </c>
      <c r="NZP95" s="373" t="s">
        <v>406</v>
      </c>
      <c r="NZQ95" s="373" t="s">
        <v>406</v>
      </c>
      <c r="NZR95" s="373" t="s">
        <v>406</v>
      </c>
      <c r="NZS95" s="373" t="s">
        <v>406</v>
      </c>
      <c r="NZT95" s="373" t="s">
        <v>406</v>
      </c>
      <c r="NZU95" s="373" t="s">
        <v>406</v>
      </c>
      <c r="NZV95" s="373" t="s">
        <v>406</v>
      </c>
      <c r="NZW95" s="373" t="s">
        <v>406</v>
      </c>
      <c r="NZX95" s="373" t="s">
        <v>406</v>
      </c>
      <c r="NZY95" s="373" t="s">
        <v>406</v>
      </c>
      <c r="NZZ95" s="373" t="s">
        <v>406</v>
      </c>
      <c r="OAA95" s="373" t="s">
        <v>406</v>
      </c>
      <c r="OAB95" s="373" t="s">
        <v>406</v>
      </c>
      <c r="OAC95" s="373" t="s">
        <v>406</v>
      </c>
      <c r="OAD95" s="373" t="s">
        <v>406</v>
      </c>
      <c r="OAE95" s="373" t="s">
        <v>406</v>
      </c>
      <c r="OAF95" s="373" t="s">
        <v>406</v>
      </c>
      <c r="OAG95" s="373" t="s">
        <v>406</v>
      </c>
      <c r="OAH95" s="373" t="s">
        <v>406</v>
      </c>
      <c r="OAI95" s="373" t="s">
        <v>406</v>
      </c>
      <c r="OAJ95" s="373" t="s">
        <v>406</v>
      </c>
      <c r="OAK95" s="373" t="s">
        <v>406</v>
      </c>
      <c r="OAL95" s="373" t="s">
        <v>406</v>
      </c>
      <c r="OAM95" s="373" t="s">
        <v>406</v>
      </c>
      <c r="OAN95" s="373" t="s">
        <v>406</v>
      </c>
      <c r="OAO95" s="373" t="s">
        <v>406</v>
      </c>
      <c r="OAP95" s="373" t="s">
        <v>406</v>
      </c>
      <c r="OAQ95" s="373" t="s">
        <v>406</v>
      </c>
      <c r="OAR95" s="373" t="s">
        <v>406</v>
      </c>
      <c r="OAS95" s="373" t="s">
        <v>406</v>
      </c>
      <c r="OAT95" s="373" t="s">
        <v>406</v>
      </c>
      <c r="OAU95" s="373" t="s">
        <v>406</v>
      </c>
      <c r="OAV95" s="373" t="s">
        <v>406</v>
      </c>
      <c r="OAW95" s="373" t="s">
        <v>406</v>
      </c>
      <c r="OAX95" s="373" t="s">
        <v>406</v>
      </c>
      <c r="OAY95" s="373" t="s">
        <v>406</v>
      </c>
      <c r="OAZ95" s="373" t="s">
        <v>406</v>
      </c>
      <c r="OBA95" s="373" t="s">
        <v>406</v>
      </c>
      <c r="OBB95" s="373" t="s">
        <v>406</v>
      </c>
      <c r="OBC95" s="373" t="s">
        <v>406</v>
      </c>
      <c r="OBD95" s="373" t="s">
        <v>406</v>
      </c>
      <c r="OBE95" s="373" t="s">
        <v>406</v>
      </c>
      <c r="OBF95" s="373" t="s">
        <v>406</v>
      </c>
      <c r="OBG95" s="373" t="s">
        <v>406</v>
      </c>
      <c r="OBH95" s="373" t="s">
        <v>406</v>
      </c>
      <c r="OBI95" s="373" t="s">
        <v>406</v>
      </c>
      <c r="OBJ95" s="373" t="s">
        <v>406</v>
      </c>
      <c r="OBK95" s="373" t="s">
        <v>406</v>
      </c>
      <c r="OBL95" s="373" t="s">
        <v>406</v>
      </c>
      <c r="OBM95" s="373" t="s">
        <v>406</v>
      </c>
      <c r="OBN95" s="373" t="s">
        <v>406</v>
      </c>
      <c r="OBO95" s="373" t="s">
        <v>406</v>
      </c>
      <c r="OBP95" s="373" t="s">
        <v>406</v>
      </c>
      <c r="OBQ95" s="373" t="s">
        <v>406</v>
      </c>
      <c r="OBR95" s="373" t="s">
        <v>406</v>
      </c>
      <c r="OBS95" s="373" t="s">
        <v>406</v>
      </c>
      <c r="OBT95" s="373" t="s">
        <v>406</v>
      </c>
      <c r="OBU95" s="373" t="s">
        <v>406</v>
      </c>
      <c r="OBV95" s="373" t="s">
        <v>406</v>
      </c>
      <c r="OBW95" s="373" t="s">
        <v>406</v>
      </c>
      <c r="OBX95" s="373" t="s">
        <v>406</v>
      </c>
      <c r="OBY95" s="373" t="s">
        <v>406</v>
      </c>
      <c r="OBZ95" s="373" t="s">
        <v>406</v>
      </c>
      <c r="OCA95" s="373" t="s">
        <v>406</v>
      </c>
      <c r="OCB95" s="373" t="s">
        <v>406</v>
      </c>
      <c r="OCC95" s="373" t="s">
        <v>406</v>
      </c>
      <c r="OCD95" s="373" t="s">
        <v>406</v>
      </c>
      <c r="OCE95" s="373" t="s">
        <v>406</v>
      </c>
      <c r="OCF95" s="373" t="s">
        <v>406</v>
      </c>
      <c r="OCG95" s="373" t="s">
        <v>406</v>
      </c>
      <c r="OCH95" s="373" t="s">
        <v>406</v>
      </c>
      <c r="OCI95" s="373" t="s">
        <v>406</v>
      </c>
      <c r="OCJ95" s="373" t="s">
        <v>406</v>
      </c>
      <c r="OCK95" s="373" t="s">
        <v>406</v>
      </c>
      <c r="OCL95" s="373" t="s">
        <v>406</v>
      </c>
      <c r="OCM95" s="373" t="s">
        <v>406</v>
      </c>
      <c r="OCN95" s="373" t="s">
        <v>406</v>
      </c>
      <c r="OCO95" s="373" t="s">
        <v>406</v>
      </c>
      <c r="OCP95" s="373" t="s">
        <v>406</v>
      </c>
      <c r="OCQ95" s="373" t="s">
        <v>406</v>
      </c>
      <c r="OCR95" s="373" t="s">
        <v>406</v>
      </c>
      <c r="OCS95" s="373" t="s">
        <v>406</v>
      </c>
      <c r="OCT95" s="373" t="s">
        <v>406</v>
      </c>
      <c r="OCU95" s="373" t="s">
        <v>406</v>
      </c>
      <c r="OCV95" s="373" t="s">
        <v>406</v>
      </c>
      <c r="OCW95" s="373" t="s">
        <v>406</v>
      </c>
      <c r="OCX95" s="373" t="s">
        <v>406</v>
      </c>
      <c r="OCY95" s="373" t="s">
        <v>406</v>
      </c>
      <c r="OCZ95" s="373" t="s">
        <v>406</v>
      </c>
      <c r="ODA95" s="373" t="s">
        <v>406</v>
      </c>
      <c r="ODB95" s="373" t="s">
        <v>406</v>
      </c>
      <c r="ODC95" s="373" t="s">
        <v>406</v>
      </c>
      <c r="ODD95" s="373" t="s">
        <v>406</v>
      </c>
      <c r="ODE95" s="373" t="s">
        <v>406</v>
      </c>
      <c r="ODF95" s="373" t="s">
        <v>406</v>
      </c>
      <c r="ODG95" s="373" t="s">
        <v>406</v>
      </c>
      <c r="ODH95" s="373" t="s">
        <v>406</v>
      </c>
      <c r="ODI95" s="373" t="s">
        <v>406</v>
      </c>
      <c r="ODJ95" s="373" t="s">
        <v>406</v>
      </c>
      <c r="ODK95" s="373" t="s">
        <v>406</v>
      </c>
      <c r="ODL95" s="373" t="s">
        <v>406</v>
      </c>
      <c r="ODM95" s="373" t="s">
        <v>406</v>
      </c>
      <c r="ODN95" s="373" t="s">
        <v>406</v>
      </c>
      <c r="ODO95" s="373" t="s">
        <v>406</v>
      </c>
      <c r="ODP95" s="373" t="s">
        <v>406</v>
      </c>
      <c r="ODQ95" s="373" t="s">
        <v>406</v>
      </c>
      <c r="ODR95" s="373" t="s">
        <v>406</v>
      </c>
      <c r="ODS95" s="373" t="s">
        <v>406</v>
      </c>
      <c r="ODT95" s="373" t="s">
        <v>406</v>
      </c>
      <c r="ODU95" s="373" t="s">
        <v>406</v>
      </c>
      <c r="ODV95" s="373" t="s">
        <v>406</v>
      </c>
      <c r="ODW95" s="373" t="s">
        <v>406</v>
      </c>
      <c r="ODX95" s="373" t="s">
        <v>406</v>
      </c>
      <c r="ODY95" s="373" t="s">
        <v>406</v>
      </c>
      <c r="ODZ95" s="373" t="s">
        <v>406</v>
      </c>
      <c r="OEA95" s="373" t="s">
        <v>406</v>
      </c>
      <c r="OEB95" s="373" t="s">
        <v>406</v>
      </c>
      <c r="OEC95" s="373" t="s">
        <v>406</v>
      </c>
      <c r="OED95" s="373" t="s">
        <v>406</v>
      </c>
      <c r="OEE95" s="373" t="s">
        <v>406</v>
      </c>
      <c r="OEF95" s="373" t="s">
        <v>406</v>
      </c>
      <c r="OEG95" s="373" t="s">
        <v>406</v>
      </c>
      <c r="OEH95" s="373" t="s">
        <v>406</v>
      </c>
      <c r="OEI95" s="373" t="s">
        <v>406</v>
      </c>
      <c r="OEJ95" s="373" t="s">
        <v>406</v>
      </c>
      <c r="OEK95" s="373" t="s">
        <v>406</v>
      </c>
      <c r="OEL95" s="373" t="s">
        <v>406</v>
      </c>
      <c r="OEM95" s="373" t="s">
        <v>406</v>
      </c>
      <c r="OEN95" s="373" t="s">
        <v>406</v>
      </c>
      <c r="OEO95" s="373" t="s">
        <v>406</v>
      </c>
      <c r="OEP95" s="373" t="s">
        <v>406</v>
      </c>
      <c r="OEQ95" s="373" t="s">
        <v>406</v>
      </c>
      <c r="OER95" s="373" t="s">
        <v>406</v>
      </c>
      <c r="OES95" s="373" t="s">
        <v>406</v>
      </c>
      <c r="OET95" s="373" t="s">
        <v>406</v>
      </c>
      <c r="OEU95" s="373" t="s">
        <v>406</v>
      </c>
      <c r="OEV95" s="373" t="s">
        <v>406</v>
      </c>
      <c r="OEW95" s="373" t="s">
        <v>406</v>
      </c>
      <c r="OEX95" s="373" t="s">
        <v>406</v>
      </c>
      <c r="OEY95" s="373" t="s">
        <v>406</v>
      </c>
      <c r="OEZ95" s="373" t="s">
        <v>406</v>
      </c>
      <c r="OFA95" s="373" t="s">
        <v>406</v>
      </c>
      <c r="OFB95" s="373" t="s">
        <v>406</v>
      </c>
      <c r="OFC95" s="373" t="s">
        <v>406</v>
      </c>
      <c r="OFD95" s="373" t="s">
        <v>406</v>
      </c>
      <c r="OFE95" s="373" t="s">
        <v>406</v>
      </c>
      <c r="OFF95" s="373" t="s">
        <v>406</v>
      </c>
      <c r="OFG95" s="373" t="s">
        <v>406</v>
      </c>
      <c r="OFH95" s="373" t="s">
        <v>406</v>
      </c>
      <c r="OFI95" s="373" t="s">
        <v>406</v>
      </c>
      <c r="OFJ95" s="373" t="s">
        <v>406</v>
      </c>
      <c r="OFK95" s="373" t="s">
        <v>406</v>
      </c>
      <c r="OFL95" s="373" t="s">
        <v>406</v>
      </c>
      <c r="OFM95" s="373" t="s">
        <v>406</v>
      </c>
      <c r="OFN95" s="373" t="s">
        <v>406</v>
      </c>
      <c r="OFO95" s="373" t="s">
        <v>406</v>
      </c>
      <c r="OFP95" s="373" t="s">
        <v>406</v>
      </c>
      <c r="OFQ95" s="373" t="s">
        <v>406</v>
      </c>
      <c r="OFR95" s="373" t="s">
        <v>406</v>
      </c>
      <c r="OFS95" s="373" t="s">
        <v>406</v>
      </c>
      <c r="OFT95" s="373" t="s">
        <v>406</v>
      </c>
      <c r="OFU95" s="373" t="s">
        <v>406</v>
      </c>
      <c r="OFV95" s="373" t="s">
        <v>406</v>
      </c>
      <c r="OFW95" s="373" t="s">
        <v>406</v>
      </c>
      <c r="OFX95" s="373" t="s">
        <v>406</v>
      </c>
      <c r="OFY95" s="373" t="s">
        <v>406</v>
      </c>
      <c r="OFZ95" s="373" t="s">
        <v>406</v>
      </c>
      <c r="OGA95" s="373" t="s">
        <v>406</v>
      </c>
      <c r="OGB95" s="373" t="s">
        <v>406</v>
      </c>
      <c r="OGC95" s="373" t="s">
        <v>406</v>
      </c>
      <c r="OGD95" s="373" t="s">
        <v>406</v>
      </c>
      <c r="OGE95" s="373" t="s">
        <v>406</v>
      </c>
      <c r="OGF95" s="373" t="s">
        <v>406</v>
      </c>
      <c r="OGG95" s="373" t="s">
        <v>406</v>
      </c>
      <c r="OGH95" s="373" t="s">
        <v>406</v>
      </c>
      <c r="OGI95" s="373" t="s">
        <v>406</v>
      </c>
      <c r="OGJ95" s="373" t="s">
        <v>406</v>
      </c>
      <c r="OGK95" s="373" t="s">
        <v>406</v>
      </c>
      <c r="OGL95" s="373" t="s">
        <v>406</v>
      </c>
      <c r="OGM95" s="373" t="s">
        <v>406</v>
      </c>
      <c r="OGN95" s="373" t="s">
        <v>406</v>
      </c>
      <c r="OGO95" s="373" t="s">
        <v>406</v>
      </c>
      <c r="OGP95" s="373" t="s">
        <v>406</v>
      </c>
      <c r="OGQ95" s="373" t="s">
        <v>406</v>
      </c>
      <c r="OGR95" s="373" t="s">
        <v>406</v>
      </c>
      <c r="OGS95" s="373" t="s">
        <v>406</v>
      </c>
      <c r="OGT95" s="373" t="s">
        <v>406</v>
      </c>
      <c r="OGU95" s="373" t="s">
        <v>406</v>
      </c>
      <c r="OGV95" s="373" t="s">
        <v>406</v>
      </c>
      <c r="OGW95" s="373" t="s">
        <v>406</v>
      </c>
      <c r="OGX95" s="373" t="s">
        <v>406</v>
      </c>
      <c r="OGY95" s="373" t="s">
        <v>406</v>
      </c>
      <c r="OGZ95" s="373" t="s">
        <v>406</v>
      </c>
      <c r="OHA95" s="373" t="s">
        <v>406</v>
      </c>
      <c r="OHB95" s="373" t="s">
        <v>406</v>
      </c>
      <c r="OHC95" s="373" t="s">
        <v>406</v>
      </c>
      <c r="OHD95" s="373" t="s">
        <v>406</v>
      </c>
      <c r="OHE95" s="373" t="s">
        <v>406</v>
      </c>
      <c r="OHF95" s="373" t="s">
        <v>406</v>
      </c>
      <c r="OHG95" s="373" t="s">
        <v>406</v>
      </c>
      <c r="OHH95" s="373" t="s">
        <v>406</v>
      </c>
      <c r="OHI95" s="373" t="s">
        <v>406</v>
      </c>
      <c r="OHJ95" s="373" t="s">
        <v>406</v>
      </c>
      <c r="OHK95" s="373" t="s">
        <v>406</v>
      </c>
      <c r="OHL95" s="373" t="s">
        <v>406</v>
      </c>
      <c r="OHM95" s="373" t="s">
        <v>406</v>
      </c>
      <c r="OHN95" s="373" t="s">
        <v>406</v>
      </c>
      <c r="OHO95" s="373" t="s">
        <v>406</v>
      </c>
      <c r="OHP95" s="373" t="s">
        <v>406</v>
      </c>
      <c r="OHQ95" s="373" t="s">
        <v>406</v>
      </c>
      <c r="OHR95" s="373" t="s">
        <v>406</v>
      </c>
      <c r="OHS95" s="373" t="s">
        <v>406</v>
      </c>
      <c r="OHT95" s="373" t="s">
        <v>406</v>
      </c>
      <c r="OHU95" s="373" t="s">
        <v>406</v>
      </c>
      <c r="OHV95" s="373" t="s">
        <v>406</v>
      </c>
      <c r="OHW95" s="373" t="s">
        <v>406</v>
      </c>
      <c r="OHX95" s="373" t="s">
        <v>406</v>
      </c>
      <c r="OHY95" s="373" t="s">
        <v>406</v>
      </c>
      <c r="OHZ95" s="373" t="s">
        <v>406</v>
      </c>
      <c r="OIA95" s="373" t="s">
        <v>406</v>
      </c>
      <c r="OIB95" s="373" t="s">
        <v>406</v>
      </c>
      <c r="OIC95" s="373" t="s">
        <v>406</v>
      </c>
      <c r="OID95" s="373" t="s">
        <v>406</v>
      </c>
      <c r="OIE95" s="373" t="s">
        <v>406</v>
      </c>
      <c r="OIF95" s="373" t="s">
        <v>406</v>
      </c>
      <c r="OIG95" s="373" t="s">
        <v>406</v>
      </c>
      <c r="OIH95" s="373" t="s">
        <v>406</v>
      </c>
      <c r="OII95" s="373" t="s">
        <v>406</v>
      </c>
      <c r="OIJ95" s="373" t="s">
        <v>406</v>
      </c>
      <c r="OIK95" s="373" t="s">
        <v>406</v>
      </c>
      <c r="OIL95" s="373" t="s">
        <v>406</v>
      </c>
      <c r="OIM95" s="373" t="s">
        <v>406</v>
      </c>
      <c r="OIN95" s="373" t="s">
        <v>406</v>
      </c>
      <c r="OIO95" s="373" t="s">
        <v>406</v>
      </c>
      <c r="OIP95" s="373" t="s">
        <v>406</v>
      </c>
      <c r="OIQ95" s="373" t="s">
        <v>406</v>
      </c>
      <c r="OIR95" s="373" t="s">
        <v>406</v>
      </c>
      <c r="OIS95" s="373" t="s">
        <v>406</v>
      </c>
      <c r="OIT95" s="373" t="s">
        <v>406</v>
      </c>
      <c r="OIU95" s="373" t="s">
        <v>406</v>
      </c>
      <c r="OIV95" s="373" t="s">
        <v>406</v>
      </c>
      <c r="OIW95" s="373" t="s">
        <v>406</v>
      </c>
      <c r="OIX95" s="373" t="s">
        <v>406</v>
      </c>
      <c r="OIY95" s="373" t="s">
        <v>406</v>
      </c>
      <c r="OIZ95" s="373" t="s">
        <v>406</v>
      </c>
      <c r="OJA95" s="373" t="s">
        <v>406</v>
      </c>
      <c r="OJB95" s="373" t="s">
        <v>406</v>
      </c>
      <c r="OJC95" s="373" t="s">
        <v>406</v>
      </c>
      <c r="OJD95" s="373" t="s">
        <v>406</v>
      </c>
      <c r="OJE95" s="373" t="s">
        <v>406</v>
      </c>
      <c r="OJF95" s="373" t="s">
        <v>406</v>
      </c>
      <c r="OJG95" s="373" t="s">
        <v>406</v>
      </c>
      <c r="OJH95" s="373" t="s">
        <v>406</v>
      </c>
      <c r="OJI95" s="373" t="s">
        <v>406</v>
      </c>
      <c r="OJJ95" s="373" t="s">
        <v>406</v>
      </c>
      <c r="OJK95" s="373" t="s">
        <v>406</v>
      </c>
      <c r="OJL95" s="373" t="s">
        <v>406</v>
      </c>
      <c r="OJM95" s="373" t="s">
        <v>406</v>
      </c>
      <c r="OJN95" s="373" t="s">
        <v>406</v>
      </c>
      <c r="OJO95" s="373" t="s">
        <v>406</v>
      </c>
      <c r="OJP95" s="373" t="s">
        <v>406</v>
      </c>
      <c r="OJQ95" s="373" t="s">
        <v>406</v>
      </c>
      <c r="OJR95" s="373" t="s">
        <v>406</v>
      </c>
      <c r="OJS95" s="373" t="s">
        <v>406</v>
      </c>
      <c r="OJT95" s="373" t="s">
        <v>406</v>
      </c>
      <c r="OJU95" s="373" t="s">
        <v>406</v>
      </c>
      <c r="OJV95" s="373" t="s">
        <v>406</v>
      </c>
      <c r="OJW95" s="373" t="s">
        <v>406</v>
      </c>
      <c r="OJX95" s="373" t="s">
        <v>406</v>
      </c>
      <c r="OJY95" s="373" t="s">
        <v>406</v>
      </c>
      <c r="OJZ95" s="373" t="s">
        <v>406</v>
      </c>
      <c r="OKA95" s="373" t="s">
        <v>406</v>
      </c>
      <c r="OKB95" s="373" t="s">
        <v>406</v>
      </c>
      <c r="OKC95" s="373" t="s">
        <v>406</v>
      </c>
      <c r="OKD95" s="373" t="s">
        <v>406</v>
      </c>
      <c r="OKE95" s="373" t="s">
        <v>406</v>
      </c>
      <c r="OKF95" s="373" t="s">
        <v>406</v>
      </c>
      <c r="OKG95" s="373" t="s">
        <v>406</v>
      </c>
      <c r="OKH95" s="373" t="s">
        <v>406</v>
      </c>
      <c r="OKI95" s="373" t="s">
        <v>406</v>
      </c>
      <c r="OKJ95" s="373" t="s">
        <v>406</v>
      </c>
      <c r="OKK95" s="373" t="s">
        <v>406</v>
      </c>
      <c r="OKL95" s="373" t="s">
        <v>406</v>
      </c>
      <c r="OKM95" s="373" t="s">
        <v>406</v>
      </c>
      <c r="OKN95" s="373" t="s">
        <v>406</v>
      </c>
      <c r="OKO95" s="373" t="s">
        <v>406</v>
      </c>
      <c r="OKP95" s="373" t="s">
        <v>406</v>
      </c>
      <c r="OKQ95" s="373" t="s">
        <v>406</v>
      </c>
      <c r="OKR95" s="373" t="s">
        <v>406</v>
      </c>
      <c r="OKS95" s="373" t="s">
        <v>406</v>
      </c>
      <c r="OKT95" s="373" t="s">
        <v>406</v>
      </c>
      <c r="OKU95" s="373" t="s">
        <v>406</v>
      </c>
      <c r="OKV95" s="373" t="s">
        <v>406</v>
      </c>
      <c r="OKW95" s="373" t="s">
        <v>406</v>
      </c>
      <c r="OKX95" s="373" t="s">
        <v>406</v>
      </c>
      <c r="OKY95" s="373" t="s">
        <v>406</v>
      </c>
      <c r="OKZ95" s="373" t="s">
        <v>406</v>
      </c>
      <c r="OLA95" s="373" t="s">
        <v>406</v>
      </c>
      <c r="OLB95" s="373" t="s">
        <v>406</v>
      </c>
      <c r="OLC95" s="373" t="s">
        <v>406</v>
      </c>
      <c r="OLD95" s="373" t="s">
        <v>406</v>
      </c>
      <c r="OLE95" s="373" t="s">
        <v>406</v>
      </c>
      <c r="OLF95" s="373" t="s">
        <v>406</v>
      </c>
      <c r="OLG95" s="373" t="s">
        <v>406</v>
      </c>
      <c r="OLH95" s="373" t="s">
        <v>406</v>
      </c>
      <c r="OLI95" s="373" t="s">
        <v>406</v>
      </c>
      <c r="OLJ95" s="373" t="s">
        <v>406</v>
      </c>
      <c r="OLK95" s="373" t="s">
        <v>406</v>
      </c>
      <c r="OLL95" s="373" t="s">
        <v>406</v>
      </c>
      <c r="OLM95" s="373" t="s">
        <v>406</v>
      </c>
      <c r="OLN95" s="373" t="s">
        <v>406</v>
      </c>
      <c r="OLO95" s="373" t="s">
        <v>406</v>
      </c>
      <c r="OLP95" s="373" t="s">
        <v>406</v>
      </c>
      <c r="OLQ95" s="373" t="s">
        <v>406</v>
      </c>
      <c r="OLR95" s="373" t="s">
        <v>406</v>
      </c>
      <c r="OLS95" s="373" t="s">
        <v>406</v>
      </c>
      <c r="OLT95" s="373" t="s">
        <v>406</v>
      </c>
      <c r="OLU95" s="373" t="s">
        <v>406</v>
      </c>
      <c r="OLV95" s="373" t="s">
        <v>406</v>
      </c>
      <c r="OLW95" s="373" t="s">
        <v>406</v>
      </c>
      <c r="OLX95" s="373" t="s">
        <v>406</v>
      </c>
      <c r="OLY95" s="373" t="s">
        <v>406</v>
      </c>
      <c r="OLZ95" s="373" t="s">
        <v>406</v>
      </c>
      <c r="OMA95" s="373" t="s">
        <v>406</v>
      </c>
      <c r="OMB95" s="373" t="s">
        <v>406</v>
      </c>
      <c r="OMC95" s="373" t="s">
        <v>406</v>
      </c>
      <c r="OMD95" s="373" t="s">
        <v>406</v>
      </c>
      <c r="OME95" s="373" t="s">
        <v>406</v>
      </c>
      <c r="OMF95" s="373" t="s">
        <v>406</v>
      </c>
      <c r="OMG95" s="373" t="s">
        <v>406</v>
      </c>
      <c r="OMH95" s="373" t="s">
        <v>406</v>
      </c>
      <c r="OMI95" s="373" t="s">
        <v>406</v>
      </c>
      <c r="OMJ95" s="373" t="s">
        <v>406</v>
      </c>
      <c r="OMK95" s="373" t="s">
        <v>406</v>
      </c>
      <c r="OML95" s="373" t="s">
        <v>406</v>
      </c>
      <c r="OMM95" s="373" t="s">
        <v>406</v>
      </c>
      <c r="OMN95" s="373" t="s">
        <v>406</v>
      </c>
      <c r="OMO95" s="373" t="s">
        <v>406</v>
      </c>
      <c r="OMP95" s="373" t="s">
        <v>406</v>
      </c>
      <c r="OMQ95" s="373" t="s">
        <v>406</v>
      </c>
      <c r="OMR95" s="373" t="s">
        <v>406</v>
      </c>
      <c r="OMS95" s="373" t="s">
        <v>406</v>
      </c>
      <c r="OMT95" s="373" t="s">
        <v>406</v>
      </c>
      <c r="OMU95" s="373" t="s">
        <v>406</v>
      </c>
      <c r="OMV95" s="373" t="s">
        <v>406</v>
      </c>
      <c r="OMW95" s="373" t="s">
        <v>406</v>
      </c>
      <c r="OMX95" s="373" t="s">
        <v>406</v>
      </c>
      <c r="OMY95" s="373" t="s">
        <v>406</v>
      </c>
      <c r="OMZ95" s="373" t="s">
        <v>406</v>
      </c>
      <c r="ONA95" s="373" t="s">
        <v>406</v>
      </c>
      <c r="ONB95" s="373" t="s">
        <v>406</v>
      </c>
      <c r="ONC95" s="373" t="s">
        <v>406</v>
      </c>
      <c r="OND95" s="373" t="s">
        <v>406</v>
      </c>
      <c r="ONE95" s="373" t="s">
        <v>406</v>
      </c>
      <c r="ONF95" s="373" t="s">
        <v>406</v>
      </c>
      <c r="ONG95" s="373" t="s">
        <v>406</v>
      </c>
      <c r="ONH95" s="373" t="s">
        <v>406</v>
      </c>
      <c r="ONI95" s="373" t="s">
        <v>406</v>
      </c>
      <c r="ONJ95" s="373" t="s">
        <v>406</v>
      </c>
      <c r="ONK95" s="373" t="s">
        <v>406</v>
      </c>
      <c r="ONL95" s="373" t="s">
        <v>406</v>
      </c>
      <c r="ONM95" s="373" t="s">
        <v>406</v>
      </c>
      <c r="ONN95" s="373" t="s">
        <v>406</v>
      </c>
      <c r="ONO95" s="373" t="s">
        <v>406</v>
      </c>
      <c r="ONP95" s="373" t="s">
        <v>406</v>
      </c>
      <c r="ONQ95" s="373" t="s">
        <v>406</v>
      </c>
      <c r="ONR95" s="373" t="s">
        <v>406</v>
      </c>
      <c r="ONS95" s="373" t="s">
        <v>406</v>
      </c>
      <c r="ONT95" s="373" t="s">
        <v>406</v>
      </c>
      <c r="ONU95" s="373" t="s">
        <v>406</v>
      </c>
      <c r="ONV95" s="373" t="s">
        <v>406</v>
      </c>
      <c r="ONW95" s="373" t="s">
        <v>406</v>
      </c>
      <c r="ONX95" s="373" t="s">
        <v>406</v>
      </c>
      <c r="ONY95" s="373" t="s">
        <v>406</v>
      </c>
      <c r="ONZ95" s="373" t="s">
        <v>406</v>
      </c>
      <c r="OOA95" s="373" t="s">
        <v>406</v>
      </c>
      <c r="OOB95" s="373" t="s">
        <v>406</v>
      </c>
      <c r="OOC95" s="373" t="s">
        <v>406</v>
      </c>
      <c r="OOD95" s="373" t="s">
        <v>406</v>
      </c>
      <c r="OOE95" s="373" t="s">
        <v>406</v>
      </c>
      <c r="OOF95" s="373" t="s">
        <v>406</v>
      </c>
      <c r="OOG95" s="373" t="s">
        <v>406</v>
      </c>
      <c r="OOH95" s="373" t="s">
        <v>406</v>
      </c>
      <c r="OOI95" s="373" t="s">
        <v>406</v>
      </c>
      <c r="OOJ95" s="373" t="s">
        <v>406</v>
      </c>
      <c r="OOK95" s="373" t="s">
        <v>406</v>
      </c>
      <c r="OOL95" s="373" t="s">
        <v>406</v>
      </c>
      <c r="OOM95" s="373" t="s">
        <v>406</v>
      </c>
      <c r="OON95" s="373" t="s">
        <v>406</v>
      </c>
      <c r="OOO95" s="373" t="s">
        <v>406</v>
      </c>
      <c r="OOP95" s="373" t="s">
        <v>406</v>
      </c>
      <c r="OOQ95" s="373" t="s">
        <v>406</v>
      </c>
      <c r="OOR95" s="373" t="s">
        <v>406</v>
      </c>
      <c r="OOS95" s="373" t="s">
        <v>406</v>
      </c>
      <c r="OOT95" s="373" t="s">
        <v>406</v>
      </c>
      <c r="OOU95" s="373" t="s">
        <v>406</v>
      </c>
      <c r="OOV95" s="373" t="s">
        <v>406</v>
      </c>
      <c r="OOW95" s="373" t="s">
        <v>406</v>
      </c>
      <c r="OOX95" s="373" t="s">
        <v>406</v>
      </c>
      <c r="OOY95" s="373" t="s">
        <v>406</v>
      </c>
      <c r="OOZ95" s="373" t="s">
        <v>406</v>
      </c>
      <c r="OPA95" s="373" t="s">
        <v>406</v>
      </c>
      <c r="OPB95" s="373" t="s">
        <v>406</v>
      </c>
      <c r="OPC95" s="373" t="s">
        <v>406</v>
      </c>
      <c r="OPD95" s="373" t="s">
        <v>406</v>
      </c>
      <c r="OPE95" s="373" t="s">
        <v>406</v>
      </c>
      <c r="OPF95" s="373" t="s">
        <v>406</v>
      </c>
      <c r="OPG95" s="373" t="s">
        <v>406</v>
      </c>
      <c r="OPH95" s="373" t="s">
        <v>406</v>
      </c>
      <c r="OPI95" s="373" t="s">
        <v>406</v>
      </c>
      <c r="OPJ95" s="373" t="s">
        <v>406</v>
      </c>
      <c r="OPK95" s="373" t="s">
        <v>406</v>
      </c>
      <c r="OPL95" s="373" t="s">
        <v>406</v>
      </c>
      <c r="OPM95" s="373" t="s">
        <v>406</v>
      </c>
      <c r="OPN95" s="373" t="s">
        <v>406</v>
      </c>
      <c r="OPO95" s="373" t="s">
        <v>406</v>
      </c>
      <c r="OPP95" s="373" t="s">
        <v>406</v>
      </c>
      <c r="OPQ95" s="373" t="s">
        <v>406</v>
      </c>
      <c r="OPR95" s="373" t="s">
        <v>406</v>
      </c>
      <c r="OPS95" s="373" t="s">
        <v>406</v>
      </c>
      <c r="OPT95" s="373" t="s">
        <v>406</v>
      </c>
      <c r="OPU95" s="373" t="s">
        <v>406</v>
      </c>
      <c r="OPV95" s="373" t="s">
        <v>406</v>
      </c>
      <c r="OPW95" s="373" t="s">
        <v>406</v>
      </c>
      <c r="OPX95" s="373" t="s">
        <v>406</v>
      </c>
      <c r="OPY95" s="373" t="s">
        <v>406</v>
      </c>
      <c r="OPZ95" s="373" t="s">
        <v>406</v>
      </c>
      <c r="OQA95" s="373" t="s">
        <v>406</v>
      </c>
      <c r="OQB95" s="373" t="s">
        <v>406</v>
      </c>
      <c r="OQC95" s="373" t="s">
        <v>406</v>
      </c>
      <c r="OQD95" s="373" t="s">
        <v>406</v>
      </c>
      <c r="OQE95" s="373" t="s">
        <v>406</v>
      </c>
      <c r="OQF95" s="373" t="s">
        <v>406</v>
      </c>
      <c r="OQG95" s="373" t="s">
        <v>406</v>
      </c>
      <c r="OQH95" s="373" t="s">
        <v>406</v>
      </c>
      <c r="OQI95" s="373" t="s">
        <v>406</v>
      </c>
      <c r="OQJ95" s="373" t="s">
        <v>406</v>
      </c>
      <c r="OQK95" s="373" t="s">
        <v>406</v>
      </c>
      <c r="OQL95" s="373" t="s">
        <v>406</v>
      </c>
      <c r="OQM95" s="373" t="s">
        <v>406</v>
      </c>
      <c r="OQN95" s="373" t="s">
        <v>406</v>
      </c>
      <c r="OQO95" s="373" t="s">
        <v>406</v>
      </c>
      <c r="OQP95" s="373" t="s">
        <v>406</v>
      </c>
      <c r="OQQ95" s="373" t="s">
        <v>406</v>
      </c>
      <c r="OQR95" s="373" t="s">
        <v>406</v>
      </c>
      <c r="OQS95" s="373" t="s">
        <v>406</v>
      </c>
      <c r="OQT95" s="373" t="s">
        <v>406</v>
      </c>
      <c r="OQU95" s="373" t="s">
        <v>406</v>
      </c>
      <c r="OQV95" s="373" t="s">
        <v>406</v>
      </c>
      <c r="OQW95" s="373" t="s">
        <v>406</v>
      </c>
      <c r="OQX95" s="373" t="s">
        <v>406</v>
      </c>
      <c r="OQY95" s="373" t="s">
        <v>406</v>
      </c>
      <c r="OQZ95" s="373" t="s">
        <v>406</v>
      </c>
      <c r="ORA95" s="373" t="s">
        <v>406</v>
      </c>
      <c r="ORB95" s="373" t="s">
        <v>406</v>
      </c>
      <c r="ORC95" s="373" t="s">
        <v>406</v>
      </c>
      <c r="ORD95" s="373" t="s">
        <v>406</v>
      </c>
      <c r="ORE95" s="373" t="s">
        <v>406</v>
      </c>
      <c r="ORF95" s="373" t="s">
        <v>406</v>
      </c>
      <c r="ORG95" s="373" t="s">
        <v>406</v>
      </c>
      <c r="ORH95" s="373" t="s">
        <v>406</v>
      </c>
      <c r="ORI95" s="373" t="s">
        <v>406</v>
      </c>
      <c r="ORJ95" s="373" t="s">
        <v>406</v>
      </c>
      <c r="ORK95" s="373" t="s">
        <v>406</v>
      </c>
      <c r="ORL95" s="373" t="s">
        <v>406</v>
      </c>
      <c r="ORM95" s="373" t="s">
        <v>406</v>
      </c>
      <c r="ORN95" s="373" t="s">
        <v>406</v>
      </c>
      <c r="ORO95" s="373" t="s">
        <v>406</v>
      </c>
      <c r="ORP95" s="373" t="s">
        <v>406</v>
      </c>
      <c r="ORQ95" s="373" t="s">
        <v>406</v>
      </c>
      <c r="ORR95" s="373" t="s">
        <v>406</v>
      </c>
      <c r="ORS95" s="373" t="s">
        <v>406</v>
      </c>
      <c r="ORT95" s="373" t="s">
        <v>406</v>
      </c>
      <c r="ORU95" s="373" t="s">
        <v>406</v>
      </c>
      <c r="ORV95" s="373" t="s">
        <v>406</v>
      </c>
      <c r="ORW95" s="373" t="s">
        <v>406</v>
      </c>
      <c r="ORX95" s="373" t="s">
        <v>406</v>
      </c>
      <c r="ORY95" s="373" t="s">
        <v>406</v>
      </c>
      <c r="ORZ95" s="373" t="s">
        <v>406</v>
      </c>
      <c r="OSA95" s="373" t="s">
        <v>406</v>
      </c>
      <c r="OSB95" s="373" t="s">
        <v>406</v>
      </c>
      <c r="OSC95" s="373" t="s">
        <v>406</v>
      </c>
      <c r="OSD95" s="373" t="s">
        <v>406</v>
      </c>
      <c r="OSE95" s="373" t="s">
        <v>406</v>
      </c>
      <c r="OSF95" s="373" t="s">
        <v>406</v>
      </c>
      <c r="OSG95" s="373" t="s">
        <v>406</v>
      </c>
      <c r="OSH95" s="373" t="s">
        <v>406</v>
      </c>
      <c r="OSI95" s="373" t="s">
        <v>406</v>
      </c>
      <c r="OSJ95" s="373" t="s">
        <v>406</v>
      </c>
      <c r="OSK95" s="373" t="s">
        <v>406</v>
      </c>
      <c r="OSL95" s="373" t="s">
        <v>406</v>
      </c>
      <c r="OSM95" s="373" t="s">
        <v>406</v>
      </c>
      <c r="OSN95" s="373" t="s">
        <v>406</v>
      </c>
      <c r="OSO95" s="373" t="s">
        <v>406</v>
      </c>
      <c r="OSP95" s="373" t="s">
        <v>406</v>
      </c>
      <c r="OSQ95" s="373" t="s">
        <v>406</v>
      </c>
      <c r="OSR95" s="373" t="s">
        <v>406</v>
      </c>
      <c r="OSS95" s="373" t="s">
        <v>406</v>
      </c>
      <c r="OST95" s="373" t="s">
        <v>406</v>
      </c>
      <c r="OSU95" s="373" t="s">
        <v>406</v>
      </c>
      <c r="OSV95" s="373" t="s">
        <v>406</v>
      </c>
      <c r="OSW95" s="373" t="s">
        <v>406</v>
      </c>
      <c r="OSX95" s="373" t="s">
        <v>406</v>
      </c>
      <c r="OSY95" s="373" t="s">
        <v>406</v>
      </c>
      <c r="OSZ95" s="373" t="s">
        <v>406</v>
      </c>
      <c r="OTA95" s="373" t="s">
        <v>406</v>
      </c>
      <c r="OTB95" s="373" t="s">
        <v>406</v>
      </c>
      <c r="OTC95" s="373" t="s">
        <v>406</v>
      </c>
      <c r="OTD95" s="373" t="s">
        <v>406</v>
      </c>
      <c r="OTE95" s="373" t="s">
        <v>406</v>
      </c>
      <c r="OTF95" s="373" t="s">
        <v>406</v>
      </c>
      <c r="OTG95" s="373" t="s">
        <v>406</v>
      </c>
      <c r="OTH95" s="373" t="s">
        <v>406</v>
      </c>
      <c r="OTI95" s="373" t="s">
        <v>406</v>
      </c>
      <c r="OTJ95" s="373" t="s">
        <v>406</v>
      </c>
      <c r="OTK95" s="373" t="s">
        <v>406</v>
      </c>
      <c r="OTL95" s="373" t="s">
        <v>406</v>
      </c>
      <c r="OTM95" s="373" t="s">
        <v>406</v>
      </c>
      <c r="OTN95" s="373" t="s">
        <v>406</v>
      </c>
      <c r="OTO95" s="373" t="s">
        <v>406</v>
      </c>
      <c r="OTP95" s="373" t="s">
        <v>406</v>
      </c>
      <c r="OTQ95" s="373" t="s">
        <v>406</v>
      </c>
      <c r="OTR95" s="373" t="s">
        <v>406</v>
      </c>
      <c r="OTS95" s="373" t="s">
        <v>406</v>
      </c>
      <c r="OTT95" s="373" t="s">
        <v>406</v>
      </c>
      <c r="OTU95" s="373" t="s">
        <v>406</v>
      </c>
      <c r="OTV95" s="373" t="s">
        <v>406</v>
      </c>
      <c r="OTW95" s="373" t="s">
        <v>406</v>
      </c>
      <c r="OTX95" s="373" t="s">
        <v>406</v>
      </c>
      <c r="OTY95" s="373" t="s">
        <v>406</v>
      </c>
      <c r="OTZ95" s="373" t="s">
        <v>406</v>
      </c>
      <c r="OUA95" s="373" t="s">
        <v>406</v>
      </c>
      <c r="OUB95" s="373" t="s">
        <v>406</v>
      </c>
      <c r="OUC95" s="373" t="s">
        <v>406</v>
      </c>
      <c r="OUD95" s="373" t="s">
        <v>406</v>
      </c>
      <c r="OUE95" s="373" t="s">
        <v>406</v>
      </c>
      <c r="OUF95" s="373" t="s">
        <v>406</v>
      </c>
      <c r="OUG95" s="373" t="s">
        <v>406</v>
      </c>
      <c r="OUH95" s="373" t="s">
        <v>406</v>
      </c>
      <c r="OUI95" s="373" t="s">
        <v>406</v>
      </c>
      <c r="OUJ95" s="373" t="s">
        <v>406</v>
      </c>
      <c r="OUK95" s="373" t="s">
        <v>406</v>
      </c>
      <c r="OUL95" s="373" t="s">
        <v>406</v>
      </c>
      <c r="OUM95" s="373" t="s">
        <v>406</v>
      </c>
      <c r="OUN95" s="373" t="s">
        <v>406</v>
      </c>
      <c r="OUO95" s="373" t="s">
        <v>406</v>
      </c>
      <c r="OUP95" s="373" t="s">
        <v>406</v>
      </c>
      <c r="OUQ95" s="373" t="s">
        <v>406</v>
      </c>
      <c r="OUR95" s="373" t="s">
        <v>406</v>
      </c>
      <c r="OUS95" s="373" t="s">
        <v>406</v>
      </c>
      <c r="OUT95" s="373" t="s">
        <v>406</v>
      </c>
      <c r="OUU95" s="373" t="s">
        <v>406</v>
      </c>
      <c r="OUV95" s="373" t="s">
        <v>406</v>
      </c>
      <c r="OUW95" s="373" t="s">
        <v>406</v>
      </c>
      <c r="OUX95" s="373" t="s">
        <v>406</v>
      </c>
      <c r="OUY95" s="373" t="s">
        <v>406</v>
      </c>
      <c r="OUZ95" s="373" t="s">
        <v>406</v>
      </c>
      <c r="OVA95" s="373" t="s">
        <v>406</v>
      </c>
      <c r="OVB95" s="373" t="s">
        <v>406</v>
      </c>
      <c r="OVC95" s="373" t="s">
        <v>406</v>
      </c>
      <c r="OVD95" s="373" t="s">
        <v>406</v>
      </c>
      <c r="OVE95" s="373" t="s">
        <v>406</v>
      </c>
      <c r="OVF95" s="373" t="s">
        <v>406</v>
      </c>
      <c r="OVG95" s="373" t="s">
        <v>406</v>
      </c>
      <c r="OVH95" s="373" t="s">
        <v>406</v>
      </c>
      <c r="OVI95" s="373" t="s">
        <v>406</v>
      </c>
      <c r="OVJ95" s="373" t="s">
        <v>406</v>
      </c>
      <c r="OVK95" s="373" t="s">
        <v>406</v>
      </c>
      <c r="OVL95" s="373" t="s">
        <v>406</v>
      </c>
      <c r="OVM95" s="373" t="s">
        <v>406</v>
      </c>
      <c r="OVN95" s="373" t="s">
        <v>406</v>
      </c>
      <c r="OVO95" s="373" t="s">
        <v>406</v>
      </c>
      <c r="OVP95" s="373" t="s">
        <v>406</v>
      </c>
      <c r="OVQ95" s="373" t="s">
        <v>406</v>
      </c>
      <c r="OVR95" s="373" t="s">
        <v>406</v>
      </c>
      <c r="OVS95" s="373" t="s">
        <v>406</v>
      </c>
      <c r="OVT95" s="373" t="s">
        <v>406</v>
      </c>
      <c r="OVU95" s="373" t="s">
        <v>406</v>
      </c>
      <c r="OVV95" s="373" t="s">
        <v>406</v>
      </c>
      <c r="OVW95" s="373" t="s">
        <v>406</v>
      </c>
      <c r="OVX95" s="373" t="s">
        <v>406</v>
      </c>
      <c r="OVY95" s="373" t="s">
        <v>406</v>
      </c>
      <c r="OVZ95" s="373" t="s">
        <v>406</v>
      </c>
      <c r="OWA95" s="373" t="s">
        <v>406</v>
      </c>
      <c r="OWB95" s="373" t="s">
        <v>406</v>
      </c>
      <c r="OWC95" s="373" t="s">
        <v>406</v>
      </c>
      <c r="OWD95" s="373" t="s">
        <v>406</v>
      </c>
      <c r="OWE95" s="373" t="s">
        <v>406</v>
      </c>
      <c r="OWF95" s="373" t="s">
        <v>406</v>
      </c>
      <c r="OWG95" s="373" t="s">
        <v>406</v>
      </c>
      <c r="OWH95" s="373" t="s">
        <v>406</v>
      </c>
      <c r="OWI95" s="373" t="s">
        <v>406</v>
      </c>
      <c r="OWJ95" s="373" t="s">
        <v>406</v>
      </c>
      <c r="OWK95" s="373" t="s">
        <v>406</v>
      </c>
      <c r="OWL95" s="373" t="s">
        <v>406</v>
      </c>
      <c r="OWM95" s="373" t="s">
        <v>406</v>
      </c>
      <c r="OWN95" s="373" t="s">
        <v>406</v>
      </c>
      <c r="OWO95" s="373" t="s">
        <v>406</v>
      </c>
      <c r="OWP95" s="373" t="s">
        <v>406</v>
      </c>
      <c r="OWQ95" s="373" t="s">
        <v>406</v>
      </c>
      <c r="OWR95" s="373" t="s">
        <v>406</v>
      </c>
      <c r="OWS95" s="373" t="s">
        <v>406</v>
      </c>
      <c r="OWT95" s="373" t="s">
        <v>406</v>
      </c>
      <c r="OWU95" s="373" t="s">
        <v>406</v>
      </c>
      <c r="OWV95" s="373" t="s">
        <v>406</v>
      </c>
      <c r="OWW95" s="373" t="s">
        <v>406</v>
      </c>
      <c r="OWX95" s="373" t="s">
        <v>406</v>
      </c>
      <c r="OWY95" s="373" t="s">
        <v>406</v>
      </c>
      <c r="OWZ95" s="373" t="s">
        <v>406</v>
      </c>
      <c r="OXA95" s="373" t="s">
        <v>406</v>
      </c>
      <c r="OXB95" s="373" t="s">
        <v>406</v>
      </c>
      <c r="OXC95" s="373" t="s">
        <v>406</v>
      </c>
      <c r="OXD95" s="373" t="s">
        <v>406</v>
      </c>
      <c r="OXE95" s="373" t="s">
        <v>406</v>
      </c>
      <c r="OXF95" s="373" t="s">
        <v>406</v>
      </c>
      <c r="OXG95" s="373" t="s">
        <v>406</v>
      </c>
      <c r="OXH95" s="373" t="s">
        <v>406</v>
      </c>
      <c r="OXI95" s="373" t="s">
        <v>406</v>
      </c>
      <c r="OXJ95" s="373" t="s">
        <v>406</v>
      </c>
      <c r="OXK95" s="373" t="s">
        <v>406</v>
      </c>
      <c r="OXL95" s="373" t="s">
        <v>406</v>
      </c>
      <c r="OXM95" s="373" t="s">
        <v>406</v>
      </c>
      <c r="OXN95" s="373" t="s">
        <v>406</v>
      </c>
      <c r="OXO95" s="373" t="s">
        <v>406</v>
      </c>
      <c r="OXP95" s="373" t="s">
        <v>406</v>
      </c>
      <c r="OXQ95" s="373" t="s">
        <v>406</v>
      </c>
      <c r="OXR95" s="373" t="s">
        <v>406</v>
      </c>
      <c r="OXS95" s="373" t="s">
        <v>406</v>
      </c>
      <c r="OXT95" s="373" t="s">
        <v>406</v>
      </c>
      <c r="OXU95" s="373" t="s">
        <v>406</v>
      </c>
      <c r="OXV95" s="373" t="s">
        <v>406</v>
      </c>
      <c r="OXW95" s="373" t="s">
        <v>406</v>
      </c>
      <c r="OXX95" s="373" t="s">
        <v>406</v>
      </c>
      <c r="OXY95" s="373" t="s">
        <v>406</v>
      </c>
      <c r="OXZ95" s="373" t="s">
        <v>406</v>
      </c>
      <c r="OYA95" s="373" t="s">
        <v>406</v>
      </c>
      <c r="OYB95" s="373" t="s">
        <v>406</v>
      </c>
      <c r="OYC95" s="373" t="s">
        <v>406</v>
      </c>
      <c r="OYD95" s="373" t="s">
        <v>406</v>
      </c>
      <c r="OYE95" s="373" t="s">
        <v>406</v>
      </c>
      <c r="OYF95" s="373" t="s">
        <v>406</v>
      </c>
      <c r="OYG95" s="373" t="s">
        <v>406</v>
      </c>
      <c r="OYH95" s="373" t="s">
        <v>406</v>
      </c>
      <c r="OYI95" s="373" t="s">
        <v>406</v>
      </c>
      <c r="OYJ95" s="373" t="s">
        <v>406</v>
      </c>
      <c r="OYK95" s="373" t="s">
        <v>406</v>
      </c>
      <c r="OYL95" s="373" t="s">
        <v>406</v>
      </c>
      <c r="OYM95" s="373" t="s">
        <v>406</v>
      </c>
      <c r="OYN95" s="373" t="s">
        <v>406</v>
      </c>
      <c r="OYO95" s="373" t="s">
        <v>406</v>
      </c>
      <c r="OYP95" s="373" t="s">
        <v>406</v>
      </c>
      <c r="OYQ95" s="373" t="s">
        <v>406</v>
      </c>
      <c r="OYR95" s="373" t="s">
        <v>406</v>
      </c>
      <c r="OYS95" s="373" t="s">
        <v>406</v>
      </c>
      <c r="OYT95" s="373" t="s">
        <v>406</v>
      </c>
      <c r="OYU95" s="373" t="s">
        <v>406</v>
      </c>
      <c r="OYV95" s="373" t="s">
        <v>406</v>
      </c>
      <c r="OYW95" s="373" t="s">
        <v>406</v>
      </c>
      <c r="OYX95" s="373" t="s">
        <v>406</v>
      </c>
      <c r="OYY95" s="373" t="s">
        <v>406</v>
      </c>
      <c r="OYZ95" s="373" t="s">
        <v>406</v>
      </c>
      <c r="OZA95" s="373" t="s">
        <v>406</v>
      </c>
      <c r="OZB95" s="373" t="s">
        <v>406</v>
      </c>
      <c r="OZC95" s="373" t="s">
        <v>406</v>
      </c>
      <c r="OZD95" s="373" t="s">
        <v>406</v>
      </c>
      <c r="OZE95" s="373" t="s">
        <v>406</v>
      </c>
      <c r="OZF95" s="373" t="s">
        <v>406</v>
      </c>
      <c r="OZG95" s="373" t="s">
        <v>406</v>
      </c>
      <c r="OZH95" s="373" t="s">
        <v>406</v>
      </c>
      <c r="OZI95" s="373" t="s">
        <v>406</v>
      </c>
      <c r="OZJ95" s="373" t="s">
        <v>406</v>
      </c>
      <c r="OZK95" s="373" t="s">
        <v>406</v>
      </c>
      <c r="OZL95" s="373" t="s">
        <v>406</v>
      </c>
      <c r="OZM95" s="373" t="s">
        <v>406</v>
      </c>
      <c r="OZN95" s="373" t="s">
        <v>406</v>
      </c>
      <c r="OZO95" s="373" t="s">
        <v>406</v>
      </c>
      <c r="OZP95" s="373" t="s">
        <v>406</v>
      </c>
      <c r="OZQ95" s="373" t="s">
        <v>406</v>
      </c>
      <c r="OZR95" s="373" t="s">
        <v>406</v>
      </c>
      <c r="OZS95" s="373" t="s">
        <v>406</v>
      </c>
      <c r="OZT95" s="373" t="s">
        <v>406</v>
      </c>
      <c r="OZU95" s="373" t="s">
        <v>406</v>
      </c>
      <c r="OZV95" s="373" t="s">
        <v>406</v>
      </c>
      <c r="OZW95" s="373" t="s">
        <v>406</v>
      </c>
      <c r="OZX95" s="373" t="s">
        <v>406</v>
      </c>
      <c r="OZY95" s="373" t="s">
        <v>406</v>
      </c>
      <c r="OZZ95" s="373" t="s">
        <v>406</v>
      </c>
      <c r="PAA95" s="373" t="s">
        <v>406</v>
      </c>
      <c r="PAB95" s="373" t="s">
        <v>406</v>
      </c>
      <c r="PAC95" s="373" t="s">
        <v>406</v>
      </c>
      <c r="PAD95" s="373" t="s">
        <v>406</v>
      </c>
      <c r="PAE95" s="373" t="s">
        <v>406</v>
      </c>
      <c r="PAF95" s="373" t="s">
        <v>406</v>
      </c>
      <c r="PAG95" s="373" t="s">
        <v>406</v>
      </c>
      <c r="PAH95" s="373" t="s">
        <v>406</v>
      </c>
      <c r="PAI95" s="373" t="s">
        <v>406</v>
      </c>
      <c r="PAJ95" s="373" t="s">
        <v>406</v>
      </c>
      <c r="PAK95" s="373" t="s">
        <v>406</v>
      </c>
      <c r="PAL95" s="373" t="s">
        <v>406</v>
      </c>
      <c r="PAM95" s="373" t="s">
        <v>406</v>
      </c>
      <c r="PAN95" s="373" t="s">
        <v>406</v>
      </c>
      <c r="PAO95" s="373" t="s">
        <v>406</v>
      </c>
      <c r="PAP95" s="373" t="s">
        <v>406</v>
      </c>
      <c r="PAQ95" s="373" t="s">
        <v>406</v>
      </c>
      <c r="PAR95" s="373" t="s">
        <v>406</v>
      </c>
      <c r="PAS95" s="373" t="s">
        <v>406</v>
      </c>
      <c r="PAT95" s="373" t="s">
        <v>406</v>
      </c>
      <c r="PAU95" s="373" t="s">
        <v>406</v>
      </c>
      <c r="PAV95" s="373" t="s">
        <v>406</v>
      </c>
      <c r="PAW95" s="373" t="s">
        <v>406</v>
      </c>
      <c r="PAX95" s="373" t="s">
        <v>406</v>
      </c>
      <c r="PAY95" s="373" t="s">
        <v>406</v>
      </c>
      <c r="PAZ95" s="373" t="s">
        <v>406</v>
      </c>
      <c r="PBA95" s="373" t="s">
        <v>406</v>
      </c>
      <c r="PBB95" s="373" t="s">
        <v>406</v>
      </c>
      <c r="PBC95" s="373" t="s">
        <v>406</v>
      </c>
      <c r="PBD95" s="373" t="s">
        <v>406</v>
      </c>
      <c r="PBE95" s="373" t="s">
        <v>406</v>
      </c>
      <c r="PBF95" s="373" t="s">
        <v>406</v>
      </c>
      <c r="PBG95" s="373" t="s">
        <v>406</v>
      </c>
      <c r="PBH95" s="373" t="s">
        <v>406</v>
      </c>
      <c r="PBI95" s="373" t="s">
        <v>406</v>
      </c>
      <c r="PBJ95" s="373" t="s">
        <v>406</v>
      </c>
      <c r="PBK95" s="373" t="s">
        <v>406</v>
      </c>
      <c r="PBL95" s="373" t="s">
        <v>406</v>
      </c>
      <c r="PBM95" s="373" t="s">
        <v>406</v>
      </c>
      <c r="PBN95" s="373" t="s">
        <v>406</v>
      </c>
      <c r="PBO95" s="373" t="s">
        <v>406</v>
      </c>
      <c r="PBP95" s="373" t="s">
        <v>406</v>
      </c>
      <c r="PBQ95" s="373" t="s">
        <v>406</v>
      </c>
      <c r="PBR95" s="373" t="s">
        <v>406</v>
      </c>
      <c r="PBS95" s="373" t="s">
        <v>406</v>
      </c>
      <c r="PBT95" s="373" t="s">
        <v>406</v>
      </c>
      <c r="PBU95" s="373" t="s">
        <v>406</v>
      </c>
      <c r="PBV95" s="373" t="s">
        <v>406</v>
      </c>
      <c r="PBW95" s="373" t="s">
        <v>406</v>
      </c>
      <c r="PBX95" s="373" t="s">
        <v>406</v>
      </c>
      <c r="PBY95" s="373" t="s">
        <v>406</v>
      </c>
      <c r="PBZ95" s="373" t="s">
        <v>406</v>
      </c>
      <c r="PCA95" s="373" t="s">
        <v>406</v>
      </c>
      <c r="PCB95" s="373" t="s">
        <v>406</v>
      </c>
      <c r="PCC95" s="373" t="s">
        <v>406</v>
      </c>
      <c r="PCD95" s="373" t="s">
        <v>406</v>
      </c>
      <c r="PCE95" s="373" t="s">
        <v>406</v>
      </c>
      <c r="PCF95" s="373" t="s">
        <v>406</v>
      </c>
      <c r="PCG95" s="373" t="s">
        <v>406</v>
      </c>
      <c r="PCH95" s="373" t="s">
        <v>406</v>
      </c>
      <c r="PCI95" s="373" t="s">
        <v>406</v>
      </c>
      <c r="PCJ95" s="373" t="s">
        <v>406</v>
      </c>
      <c r="PCK95" s="373" t="s">
        <v>406</v>
      </c>
      <c r="PCL95" s="373" t="s">
        <v>406</v>
      </c>
      <c r="PCM95" s="373" t="s">
        <v>406</v>
      </c>
      <c r="PCN95" s="373" t="s">
        <v>406</v>
      </c>
      <c r="PCO95" s="373" t="s">
        <v>406</v>
      </c>
      <c r="PCP95" s="373" t="s">
        <v>406</v>
      </c>
      <c r="PCQ95" s="373" t="s">
        <v>406</v>
      </c>
      <c r="PCR95" s="373" t="s">
        <v>406</v>
      </c>
      <c r="PCS95" s="373" t="s">
        <v>406</v>
      </c>
      <c r="PCT95" s="373" t="s">
        <v>406</v>
      </c>
      <c r="PCU95" s="373" t="s">
        <v>406</v>
      </c>
      <c r="PCV95" s="373" t="s">
        <v>406</v>
      </c>
      <c r="PCW95" s="373" t="s">
        <v>406</v>
      </c>
      <c r="PCX95" s="373" t="s">
        <v>406</v>
      </c>
      <c r="PCY95" s="373" t="s">
        <v>406</v>
      </c>
      <c r="PCZ95" s="373" t="s">
        <v>406</v>
      </c>
      <c r="PDA95" s="373" t="s">
        <v>406</v>
      </c>
      <c r="PDB95" s="373" t="s">
        <v>406</v>
      </c>
      <c r="PDC95" s="373" t="s">
        <v>406</v>
      </c>
      <c r="PDD95" s="373" t="s">
        <v>406</v>
      </c>
      <c r="PDE95" s="373" t="s">
        <v>406</v>
      </c>
      <c r="PDF95" s="373" t="s">
        <v>406</v>
      </c>
      <c r="PDG95" s="373" t="s">
        <v>406</v>
      </c>
      <c r="PDH95" s="373" t="s">
        <v>406</v>
      </c>
      <c r="PDI95" s="373" t="s">
        <v>406</v>
      </c>
      <c r="PDJ95" s="373" t="s">
        <v>406</v>
      </c>
      <c r="PDK95" s="373" t="s">
        <v>406</v>
      </c>
      <c r="PDL95" s="373" t="s">
        <v>406</v>
      </c>
      <c r="PDM95" s="373" t="s">
        <v>406</v>
      </c>
      <c r="PDN95" s="373" t="s">
        <v>406</v>
      </c>
      <c r="PDO95" s="373" t="s">
        <v>406</v>
      </c>
      <c r="PDP95" s="373" t="s">
        <v>406</v>
      </c>
      <c r="PDQ95" s="373" t="s">
        <v>406</v>
      </c>
      <c r="PDR95" s="373" t="s">
        <v>406</v>
      </c>
      <c r="PDS95" s="373" t="s">
        <v>406</v>
      </c>
      <c r="PDT95" s="373" t="s">
        <v>406</v>
      </c>
      <c r="PDU95" s="373" t="s">
        <v>406</v>
      </c>
      <c r="PDV95" s="373" t="s">
        <v>406</v>
      </c>
      <c r="PDW95" s="373" t="s">
        <v>406</v>
      </c>
      <c r="PDX95" s="373" t="s">
        <v>406</v>
      </c>
      <c r="PDY95" s="373" t="s">
        <v>406</v>
      </c>
      <c r="PDZ95" s="373" t="s">
        <v>406</v>
      </c>
      <c r="PEA95" s="373" t="s">
        <v>406</v>
      </c>
      <c r="PEB95" s="373" t="s">
        <v>406</v>
      </c>
      <c r="PEC95" s="373" t="s">
        <v>406</v>
      </c>
      <c r="PED95" s="373" t="s">
        <v>406</v>
      </c>
      <c r="PEE95" s="373" t="s">
        <v>406</v>
      </c>
      <c r="PEF95" s="373" t="s">
        <v>406</v>
      </c>
      <c r="PEG95" s="373" t="s">
        <v>406</v>
      </c>
      <c r="PEH95" s="373" t="s">
        <v>406</v>
      </c>
      <c r="PEI95" s="373" t="s">
        <v>406</v>
      </c>
      <c r="PEJ95" s="373" t="s">
        <v>406</v>
      </c>
      <c r="PEK95" s="373" t="s">
        <v>406</v>
      </c>
      <c r="PEL95" s="373" t="s">
        <v>406</v>
      </c>
      <c r="PEM95" s="373" t="s">
        <v>406</v>
      </c>
      <c r="PEN95" s="373" t="s">
        <v>406</v>
      </c>
      <c r="PEO95" s="373" t="s">
        <v>406</v>
      </c>
      <c r="PEP95" s="373" t="s">
        <v>406</v>
      </c>
      <c r="PEQ95" s="373" t="s">
        <v>406</v>
      </c>
      <c r="PER95" s="373" t="s">
        <v>406</v>
      </c>
      <c r="PES95" s="373" t="s">
        <v>406</v>
      </c>
      <c r="PET95" s="373" t="s">
        <v>406</v>
      </c>
      <c r="PEU95" s="373" t="s">
        <v>406</v>
      </c>
      <c r="PEV95" s="373" t="s">
        <v>406</v>
      </c>
      <c r="PEW95" s="373" t="s">
        <v>406</v>
      </c>
      <c r="PEX95" s="373" t="s">
        <v>406</v>
      </c>
      <c r="PEY95" s="373" t="s">
        <v>406</v>
      </c>
      <c r="PEZ95" s="373" t="s">
        <v>406</v>
      </c>
      <c r="PFA95" s="373" t="s">
        <v>406</v>
      </c>
      <c r="PFB95" s="373" t="s">
        <v>406</v>
      </c>
      <c r="PFC95" s="373" t="s">
        <v>406</v>
      </c>
      <c r="PFD95" s="373" t="s">
        <v>406</v>
      </c>
      <c r="PFE95" s="373" t="s">
        <v>406</v>
      </c>
      <c r="PFF95" s="373" t="s">
        <v>406</v>
      </c>
      <c r="PFG95" s="373" t="s">
        <v>406</v>
      </c>
      <c r="PFH95" s="373" t="s">
        <v>406</v>
      </c>
      <c r="PFI95" s="373" t="s">
        <v>406</v>
      </c>
      <c r="PFJ95" s="373" t="s">
        <v>406</v>
      </c>
      <c r="PFK95" s="373" t="s">
        <v>406</v>
      </c>
      <c r="PFL95" s="373" t="s">
        <v>406</v>
      </c>
      <c r="PFM95" s="373" t="s">
        <v>406</v>
      </c>
      <c r="PFN95" s="373" t="s">
        <v>406</v>
      </c>
      <c r="PFO95" s="373" t="s">
        <v>406</v>
      </c>
      <c r="PFP95" s="373" t="s">
        <v>406</v>
      </c>
      <c r="PFQ95" s="373" t="s">
        <v>406</v>
      </c>
      <c r="PFR95" s="373" t="s">
        <v>406</v>
      </c>
      <c r="PFS95" s="373" t="s">
        <v>406</v>
      </c>
      <c r="PFT95" s="373" t="s">
        <v>406</v>
      </c>
      <c r="PFU95" s="373" t="s">
        <v>406</v>
      </c>
      <c r="PFV95" s="373" t="s">
        <v>406</v>
      </c>
      <c r="PFW95" s="373" t="s">
        <v>406</v>
      </c>
      <c r="PFX95" s="373" t="s">
        <v>406</v>
      </c>
      <c r="PFY95" s="373" t="s">
        <v>406</v>
      </c>
      <c r="PFZ95" s="373" t="s">
        <v>406</v>
      </c>
      <c r="PGA95" s="373" t="s">
        <v>406</v>
      </c>
      <c r="PGB95" s="373" t="s">
        <v>406</v>
      </c>
      <c r="PGC95" s="373" t="s">
        <v>406</v>
      </c>
      <c r="PGD95" s="373" t="s">
        <v>406</v>
      </c>
      <c r="PGE95" s="373" t="s">
        <v>406</v>
      </c>
      <c r="PGF95" s="373" t="s">
        <v>406</v>
      </c>
      <c r="PGG95" s="373" t="s">
        <v>406</v>
      </c>
      <c r="PGH95" s="373" t="s">
        <v>406</v>
      </c>
      <c r="PGI95" s="373" t="s">
        <v>406</v>
      </c>
      <c r="PGJ95" s="373" t="s">
        <v>406</v>
      </c>
      <c r="PGK95" s="373" t="s">
        <v>406</v>
      </c>
      <c r="PGL95" s="373" t="s">
        <v>406</v>
      </c>
      <c r="PGM95" s="373" t="s">
        <v>406</v>
      </c>
      <c r="PGN95" s="373" t="s">
        <v>406</v>
      </c>
      <c r="PGO95" s="373" t="s">
        <v>406</v>
      </c>
      <c r="PGP95" s="373" t="s">
        <v>406</v>
      </c>
      <c r="PGQ95" s="373" t="s">
        <v>406</v>
      </c>
      <c r="PGR95" s="373" t="s">
        <v>406</v>
      </c>
      <c r="PGS95" s="373" t="s">
        <v>406</v>
      </c>
      <c r="PGT95" s="373" t="s">
        <v>406</v>
      </c>
      <c r="PGU95" s="373" t="s">
        <v>406</v>
      </c>
      <c r="PGV95" s="373" t="s">
        <v>406</v>
      </c>
      <c r="PGW95" s="373" t="s">
        <v>406</v>
      </c>
      <c r="PGX95" s="373" t="s">
        <v>406</v>
      </c>
      <c r="PGY95" s="373" t="s">
        <v>406</v>
      </c>
      <c r="PGZ95" s="373" t="s">
        <v>406</v>
      </c>
      <c r="PHA95" s="373" t="s">
        <v>406</v>
      </c>
      <c r="PHB95" s="373" t="s">
        <v>406</v>
      </c>
      <c r="PHC95" s="373" t="s">
        <v>406</v>
      </c>
      <c r="PHD95" s="373" t="s">
        <v>406</v>
      </c>
      <c r="PHE95" s="373" t="s">
        <v>406</v>
      </c>
      <c r="PHF95" s="373" t="s">
        <v>406</v>
      </c>
      <c r="PHG95" s="373" t="s">
        <v>406</v>
      </c>
      <c r="PHH95" s="373" t="s">
        <v>406</v>
      </c>
      <c r="PHI95" s="373" t="s">
        <v>406</v>
      </c>
      <c r="PHJ95" s="373" t="s">
        <v>406</v>
      </c>
      <c r="PHK95" s="373" t="s">
        <v>406</v>
      </c>
      <c r="PHL95" s="373" t="s">
        <v>406</v>
      </c>
      <c r="PHM95" s="373" t="s">
        <v>406</v>
      </c>
      <c r="PHN95" s="373" t="s">
        <v>406</v>
      </c>
      <c r="PHO95" s="373" t="s">
        <v>406</v>
      </c>
      <c r="PHP95" s="373" t="s">
        <v>406</v>
      </c>
      <c r="PHQ95" s="373" t="s">
        <v>406</v>
      </c>
      <c r="PHR95" s="373" t="s">
        <v>406</v>
      </c>
      <c r="PHS95" s="373" t="s">
        <v>406</v>
      </c>
      <c r="PHT95" s="373" t="s">
        <v>406</v>
      </c>
      <c r="PHU95" s="373" t="s">
        <v>406</v>
      </c>
      <c r="PHV95" s="373" t="s">
        <v>406</v>
      </c>
      <c r="PHW95" s="373" t="s">
        <v>406</v>
      </c>
      <c r="PHX95" s="373" t="s">
        <v>406</v>
      </c>
      <c r="PHY95" s="373" t="s">
        <v>406</v>
      </c>
      <c r="PHZ95" s="373" t="s">
        <v>406</v>
      </c>
      <c r="PIA95" s="373" t="s">
        <v>406</v>
      </c>
      <c r="PIB95" s="373" t="s">
        <v>406</v>
      </c>
      <c r="PIC95" s="373" t="s">
        <v>406</v>
      </c>
      <c r="PID95" s="373" t="s">
        <v>406</v>
      </c>
      <c r="PIE95" s="373" t="s">
        <v>406</v>
      </c>
      <c r="PIF95" s="373" t="s">
        <v>406</v>
      </c>
      <c r="PIG95" s="373" t="s">
        <v>406</v>
      </c>
      <c r="PIH95" s="373" t="s">
        <v>406</v>
      </c>
      <c r="PII95" s="373" t="s">
        <v>406</v>
      </c>
      <c r="PIJ95" s="373" t="s">
        <v>406</v>
      </c>
      <c r="PIK95" s="373" t="s">
        <v>406</v>
      </c>
      <c r="PIL95" s="373" t="s">
        <v>406</v>
      </c>
      <c r="PIM95" s="373" t="s">
        <v>406</v>
      </c>
      <c r="PIN95" s="373" t="s">
        <v>406</v>
      </c>
      <c r="PIO95" s="373" t="s">
        <v>406</v>
      </c>
      <c r="PIP95" s="373" t="s">
        <v>406</v>
      </c>
      <c r="PIQ95" s="373" t="s">
        <v>406</v>
      </c>
      <c r="PIR95" s="373" t="s">
        <v>406</v>
      </c>
      <c r="PIS95" s="373" t="s">
        <v>406</v>
      </c>
      <c r="PIT95" s="373" t="s">
        <v>406</v>
      </c>
      <c r="PIU95" s="373" t="s">
        <v>406</v>
      </c>
      <c r="PIV95" s="373" t="s">
        <v>406</v>
      </c>
      <c r="PIW95" s="373" t="s">
        <v>406</v>
      </c>
      <c r="PIX95" s="373" t="s">
        <v>406</v>
      </c>
      <c r="PIY95" s="373" t="s">
        <v>406</v>
      </c>
      <c r="PIZ95" s="373" t="s">
        <v>406</v>
      </c>
      <c r="PJA95" s="373" t="s">
        <v>406</v>
      </c>
      <c r="PJB95" s="373" t="s">
        <v>406</v>
      </c>
      <c r="PJC95" s="373" t="s">
        <v>406</v>
      </c>
      <c r="PJD95" s="373" t="s">
        <v>406</v>
      </c>
      <c r="PJE95" s="373" t="s">
        <v>406</v>
      </c>
      <c r="PJF95" s="373" t="s">
        <v>406</v>
      </c>
      <c r="PJG95" s="373" t="s">
        <v>406</v>
      </c>
      <c r="PJH95" s="373" t="s">
        <v>406</v>
      </c>
      <c r="PJI95" s="373" t="s">
        <v>406</v>
      </c>
      <c r="PJJ95" s="373" t="s">
        <v>406</v>
      </c>
      <c r="PJK95" s="373" t="s">
        <v>406</v>
      </c>
      <c r="PJL95" s="373" t="s">
        <v>406</v>
      </c>
      <c r="PJM95" s="373" t="s">
        <v>406</v>
      </c>
      <c r="PJN95" s="373" t="s">
        <v>406</v>
      </c>
      <c r="PJO95" s="373" t="s">
        <v>406</v>
      </c>
      <c r="PJP95" s="373" t="s">
        <v>406</v>
      </c>
      <c r="PJQ95" s="373" t="s">
        <v>406</v>
      </c>
      <c r="PJR95" s="373" t="s">
        <v>406</v>
      </c>
      <c r="PJS95" s="373" t="s">
        <v>406</v>
      </c>
      <c r="PJT95" s="373" t="s">
        <v>406</v>
      </c>
      <c r="PJU95" s="373" t="s">
        <v>406</v>
      </c>
      <c r="PJV95" s="373" t="s">
        <v>406</v>
      </c>
      <c r="PJW95" s="373" t="s">
        <v>406</v>
      </c>
      <c r="PJX95" s="373" t="s">
        <v>406</v>
      </c>
      <c r="PJY95" s="373" t="s">
        <v>406</v>
      </c>
      <c r="PJZ95" s="373" t="s">
        <v>406</v>
      </c>
      <c r="PKA95" s="373" t="s">
        <v>406</v>
      </c>
      <c r="PKB95" s="373" t="s">
        <v>406</v>
      </c>
      <c r="PKC95" s="373" t="s">
        <v>406</v>
      </c>
      <c r="PKD95" s="373" t="s">
        <v>406</v>
      </c>
      <c r="PKE95" s="373" t="s">
        <v>406</v>
      </c>
      <c r="PKF95" s="373" t="s">
        <v>406</v>
      </c>
      <c r="PKG95" s="373" t="s">
        <v>406</v>
      </c>
      <c r="PKH95" s="373" t="s">
        <v>406</v>
      </c>
      <c r="PKI95" s="373" t="s">
        <v>406</v>
      </c>
      <c r="PKJ95" s="373" t="s">
        <v>406</v>
      </c>
      <c r="PKK95" s="373" t="s">
        <v>406</v>
      </c>
      <c r="PKL95" s="373" t="s">
        <v>406</v>
      </c>
      <c r="PKM95" s="373" t="s">
        <v>406</v>
      </c>
      <c r="PKN95" s="373" t="s">
        <v>406</v>
      </c>
      <c r="PKO95" s="373" t="s">
        <v>406</v>
      </c>
      <c r="PKP95" s="373" t="s">
        <v>406</v>
      </c>
      <c r="PKQ95" s="373" t="s">
        <v>406</v>
      </c>
      <c r="PKR95" s="373" t="s">
        <v>406</v>
      </c>
      <c r="PKS95" s="373" t="s">
        <v>406</v>
      </c>
      <c r="PKT95" s="373" t="s">
        <v>406</v>
      </c>
      <c r="PKU95" s="373" t="s">
        <v>406</v>
      </c>
      <c r="PKV95" s="373" t="s">
        <v>406</v>
      </c>
      <c r="PKW95" s="373" t="s">
        <v>406</v>
      </c>
      <c r="PKX95" s="373" t="s">
        <v>406</v>
      </c>
      <c r="PKY95" s="373" t="s">
        <v>406</v>
      </c>
      <c r="PKZ95" s="373" t="s">
        <v>406</v>
      </c>
      <c r="PLA95" s="373" t="s">
        <v>406</v>
      </c>
      <c r="PLB95" s="373" t="s">
        <v>406</v>
      </c>
      <c r="PLC95" s="373" t="s">
        <v>406</v>
      </c>
      <c r="PLD95" s="373" t="s">
        <v>406</v>
      </c>
      <c r="PLE95" s="373" t="s">
        <v>406</v>
      </c>
      <c r="PLF95" s="373" t="s">
        <v>406</v>
      </c>
      <c r="PLG95" s="373" t="s">
        <v>406</v>
      </c>
      <c r="PLH95" s="373" t="s">
        <v>406</v>
      </c>
      <c r="PLI95" s="373" t="s">
        <v>406</v>
      </c>
      <c r="PLJ95" s="373" t="s">
        <v>406</v>
      </c>
      <c r="PLK95" s="373" t="s">
        <v>406</v>
      </c>
      <c r="PLL95" s="373" t="s">
        <v>406</v>
      </c>
      <c r="PLM95" s="373" t="s">
        <v>406</v>
      </c>
      <c r="PLN95" s="373" t="s">
        <v>406</v>
      </c>
      <c r="PLO95" s="373" t="s">
        <v>406</v>
      </c>
      <c r="PLP95" s="373" t="s">
        <v>406</v>
      </c>
      <c r="PLQ95" s="373" t="s">
        <v>406</v>
      </c>
      <c r="PLR95" s="373" t="s">
        <v>406</v>
      </c>
      <c r="PLS95" s="373" t="s">
        <v>406</v>
      </c>
      <c r="PLT95" s="373" t="s">
        <v>406</v>
      </c>
      <c r="PLU95" s="373" t="s">
        <v>406</v>
      </c>
      <c r="PLV95" s="373" t="s">
        <v>406</v>
      </c>
      <c r="PLW95" s="373" t="s">
        <v>406</v>
      </c>
      <c r="PLX95" s="373" t="s">
        <v>406</v>
      </c>
      <c r="PLY95" s="373" t="s">
        <v>406</v>
      </c>
      <c r="PLZ95" s="373" t="s">
        <v>406</v>
      </c>
      <c r="PMA95" s="373" t="s">
        <v>406</v>
      </c>
      <c r="PMB95" s="373" t="s">
        <v>406</v>
      </c>
      <c r="PMC95" s="373" t="s">
        <v>406</v>
      </c>
      <c r="PMD95" s="373" t="s">
        <v>406</v>
      </c>
      <c r="PME95" s="373" t="s">
        <v>406</v>
      </c>
      <c r="PMF95" s="373" t="s">
        <v>406</v>
      </c>
      <c r="PMG95" s="373" t="s">
        <v>406</v>
      </c>
      <c r="PMH95" s="373" t="s">
        <v>406</v>
      </c>
      <c r="PMI95" s="373" t="s">
        <v>406</v>
      </c>
      <c r="PMJ95" s="373" t="s">
        <v>406</v>
      </c>
      <c r="PMK95" s="373" t="s">
        <v>406</v>
      </c>
      <c r="PML95" s="373" t="s">
        <v>406</v>
      </c>
      <c r="PMM95" s="373" t="s">
        <v>406</v>
      </c>
      <c r="PMN95" s="373" t="s">
        <v>406</v>
      </c>
      <c r="PMO95" s="373" t="s">
        <v>406</v>
      </c>
      <c r="PMP95" s="373" t="s">
        <v>406</v>
      </c>
      <c r="PMQ95" s="373" t="s">
        <v>406</v>
      </c>
      <c r="PMR95" s="373" t="s">
        <v>406</v>
      </c>
      <c r="PMS95" s="373" t="s">
        <v>406</v>
      </c>
      <c r="PMT95" s="373" t="s">
        <v>406</v>
      </c>
      <c r="PMU95" s="373" t="s">
        <v>406</v>
      </c>
      <c r="PMV95" s="373" t="s">
        <v>406</v>
      </c>
      <c r="PMW95" s="373" t="s">
        <v>406</v>
      </c>
      <c r="PMX95" s="373" t="s">
        <v>406</v>
      </c>
      <c r="PMY95" s="373" t="s">
        <v>406</v>
      </c>
      <c r="PMZ95" s="373" t="s">
        <v>406</v>
      </c>
      <c r="PNA95" s="373" t="s">
        <v>406</v>
      </c>
      <c r="PNB95" s="373" t="s">
        <v>406</v>
      </c>
      <c r="PNC95" s="373" t="s">
        <v>406</v>
      </c>
      <c r="PND95" s="373" t="s">
        <v>406</v>
      </c>
      <c r="PNE95" s="373" t="s">
        <v>406</v>
      </c>
      <c r="PNF95" s="373" t="s">
        <v>406</v>
      </c>
      <c r="PNG95" s="373" t="s">
        <v>406</v>
      </c>
      <c r="PNH95" s="373" t="s">
        <v>406</v>
      </c>
      <c r="PNI95" s="373" t="s">
        <v>406</v>
      </c>
      <c r="PNJ95" s="373" t="s">
        <v>406</v>
      </c>
      <c r="PNK95" s="373" t="s">
        <v>406</v>
      </c>
      <c r="PNL95" s="373" t="s">
        <v>406</v>
      </c>
      <c r="PNM95" s="373" t="s">
        <v>406</v>
      </c>
      <c r="PNN95" s="373" t="s">
        <v>406</v>
      </c>
      <c r="PNO95" s="373" t="s">
        <v>406</v>
      </c>
      <c r="PNP95" s="373" t="s">
        <v>406</v>
      </c>
      <c r="PNQ95" s="373" t="s">
        <v>406</v>
      </c>
      <c r="PNR95" s="373" t="s">
        <v>406</v>
      </c>
      <c r="PNS95" s="373" t="s">
        <v>406</v>
      </c>
      <c r="PNT95" s="373" t="s">
        <v>406</v>
      </c>
      <c r="PNU95" s="373" t="s">
        <v>406</v>
      </c>
      <c r="PNV95" s="373" t="s">
        <v>406</v>
      </c>
      <c r="PNW95" s="373" t="s">
        <v>406</v>
      </c>
      <c r="PNX95" s="373" t="s">
        <v>406</v>
      </c>
      <c r="PNY95" s="373" t="s">
        <v>406</v>
      </c>
      <c r="PNZ95" s="373" t="s">
        <v>406</v>
      </c>
      <c r="POA95" s="373" t="s">
        <v>406</v>
      </c>
      <c r="POB95" s="373" t="s">
        <v>406</v>
      </c>
      <c r="POC95" s="373" t="s">
        <v>406</v>
      </c>
      <c r="POD95" s="373" t="s">
        <v>406</v>
      </c>
      <c r="POE95" s="373" t="s">
        <v>406</v>
      </c>
      <c r="POF95" s="373" t="s">
        <v>406</v>
      </c>
      <c r="POG95" s="373" t="s">
        <v>406</v>
      </c>
      <c r="POH95" s="373" t="s">
        <v>406</v>
      </c>
      <c r="POI95" s="373" t="s">
        <v>406</v>
      </c>
      <c r="POJ95" s="373" t="s">
        <v>406</v>
      </c>
      <c r="POK95" s="373" t="s">
        <v>406</v>
      </c>
      <c r="POL95" s="373" t="s">
        <v>406</v>
      </c>
      <c r="POM95" s="373" t="s">
        <v>406</v>
      </c>
      <c r="PON95" s="373" t="s">
        <v>406</v>
      </c>
      <c r="POO95" s="373" t="s">
        <v>406</v>
      </c>
      <c r="POP95" s="373" t="s">
        <v>406</v>
      </c>
      <c r="POQ95" s="373" t="s">
        <v>406</v>
      </c>
      <c r="POR95" s="373" t="s">
        <v>406</v>
      </c>
      <c r="POS95" s="373" t="s">
        <v>406</v>
      </c>
      <c r="POT95" s="373" t="s">
        <v>406</v>
      </c>
      <c r="POU95" s="373" t="s">
        <v>406</v>
      </c>
      <c r="POV95" s="373" t="s">
        <v>406</v>
      </c>
      <c r="POW95" s="373" t="s">
        <v>406</v>
      </c>
      <c r="POX95" s="373" t="s">
        <v>406</v>
      </c>
      <c r="POY95" s="373" t="s">
        <v>406</v>
      </c>
      <c r="POZ95" s="373" t="s">
        <v>406</v>
      </c>
      <c r="PPA95" s="373" t="s">
        <v>406</v>
      </c>
      <c r="PPB95" s="373" t="s">
        <v>406</v>
      </c>
      <c r="PPC95" s="373" t="s">
        <v>406</v>
      </c>
      <c r="PPD95" s="373" t="s">
        <v>406</v>
      </c>
      <c r="PPE95" s="373" t="s">
        <v>406</v>
      </c>
      <c r="PPF95" s="373" t="s">
        <v>406</v>
      </c>
      <c r="PPG95" s="373" t="s">
        <v>406</v>
      </c>
      <c r="PPH95" s="373" t="s">
        <v>406</v>
      </c>
      <c r="PPI95" s="373" t="s">
        <v>406</v>
      </c>
      <c r="PPJ95" s="373" t="s">
        <v>406</v>
      </c>
      <c r="PPK95" s="373" t="s">
        <v>406</v>
      </c>
      <c r="PPL95" s="373" t="s">
        <v>406</v>
      </c>
      <c r="PPM95" s="373" t="s">
        <v>406</v>
      </c>
      <c r="PPN95" s="373" t="s">
        <v>406</v>
      </c>
      <c r="PPO95" s="373" t="s">
        <v>406</v>
      </c>
      <c r="PPP95" s="373" t="s">
        <v>406</v>
      </c>
      <c r="PPQ95" s="373" t="s">
        <v>406</v>
      </c>
      <c r="PPR95" s="373" t="s">
        <v>406</v>
      </c>
      <c r="PPS95" s="373" t="s">
        <v>406</v>
      </c>
      <c r="PPT95" s="373" t="s">
        <v>406</v>
      </c>
      <c r="PPU95" s="373" t="s">
        <v>406</v>
      </c>
      <c r="PPV95" s="373" t="s">
        <v>406</v>
      </c>
      <c r="PPW95" s="373" t="s">
        <v>406</v>
      </c>
      <c r="PPX95" s="373" t="s">
        <v>406</v>
      </c>
      <c r="PPY95" s="373" t="s">
        <v>406</v>
      </c>
      <c r="PPZ95" s="373" t="s">
        <v>406</v>
      </c>
      <c r="PQA95" s="373" t="s">
        <v>406</v>
      </c>
      <c r="PQB95" s="373" t="s">
        <v>406</v>
      </c>
      <c r="PQC95" s="373" t="s">
        <v>406</v>
      </c>
      <c r="PQD95" s="373" t="s">
        <v>406</v>
      </c>
      <c r="PQE95" s="373" t="s">
        <v>406</v>
      </c>
      <c r="PQF95" s="373" t="s">
        <v>406</v>
      </c>
      <c r="PQG95" s="373" t="s">
        <v>406</v>
      </c>
      <c r="PQH95" s="373" t="s">
        <v>406</v>
      </c>
      <c r="PQI95" s="373" t="s">
        <v>406</v>
      </c>
      <c r="PQJ95" s="373" t="s">
        <v>406</v>
      </c>
      <c r="PQK95" s="373" t="s">
        <v>406</v>
      </c>
      <c r="PQL95" s="373" t="s">
        <v>406</v>
      </c>
      <c r="PQM95" s="373" t="s">
        <v>406</v>
      </c>
      <c r="PQN95" s="373" t="s">
        <v>406</v>
      </c>
      <c r="PQO95" s="373" t="s">
        <v>406</v>
      </c>
      <c r="PQP95" s="373" t="s">
        <v>406</v>
      </c>
      <c r="PQQ95" s="373" t="s">
        <v>406</v>
      </c>
      <c r="PQR95" s="373" t="s">
        <v>406</v>
      </c>
      <c r="PQS95" s="373" t="s">
        <v>406</v>
      </c>
      <c r="PQT95" s="373" t="s">
        <v>406</v>
      </c>
      <c r="PQU95" s="373" t="s">
        <v>406</v>
      </c>
      <c r="PQV95" s="373" t="s">
        <v>406</v>
      </c>
      <c r="PQW95" s="373" t="s">
        <v>406</v>
      </c>
      <c r="PQX95" s="373" t="s">
        <v>406</v>
      </c>
      <c r="PQY95" s="373" t="s">
        <v>406</v>
      </c>
      <c r="PQZ95" s="373" t="s">
        <v>406</v>
      </c>
      <c r="PRA95" s="373" t="s">
        <v>406</v>
      </c>
      <c r="PRB95" s="373" t="s">
        <v>406</v>
      </c>
      <c r="PRC95" s="373" t="s">
        <v>406</v>
      </c>
      <c r="PRD95" s="373" t="s">
        <v>406</v>
      </c>
      <c r="PRE95" s="373" t="s">
        <v>406</v>
      </c>
      <c r="PRF95" s="373" t="s">
        <v>406</v>
      </c>
      <c r="PRG95" s="373" t="s">
        <v>406</v>
      </c>
      <c r="PRH95" s="373" t="s">
        <v>406</v>
      </c>
      <c r="PRI95" s="373" t="s">
        <v>406</v>
      </c>
      <c r="PRJ95" s="373" t="s">
        <v>406</v>
      </c>
      <c r="PRK95" s="373" t="s">
        <v>406</v>
      </c>
      <c r="PRL95" s="373" t="s">
        <v>406</v>
      </c>
      <c r="PRM95" s="373" t="s">
        <v>406</v>
      </c>
      <c r="PRN95" s="373" t="s">
        <v>406</v>
      </c>
      <c r="PRO95" s="373" t="s">
        <v>406</v>
      </c>
      <c r="PRP95" s="373" t="s">
        <v>406</v>
      </c>
      <c r="PRQ95" s="373" t="s">
        <v>406</v>
      </c>
      <c r="PRR95" s="373" t="s">
        <v>406</v>
      </c>
      <c r="PRS95" s="373" t="s">
        <v>406</v>
      </c>
      <c r="PRT95" s="373" t="s">
        <v>406</v>
      </c>
      <c r="PRU95" s="373" t="s">
        <v>406</v>
      </c>
      <c r="PRV95" s="373" t="s">
        <v>406</v>
      </c>
      <c r="PRW95" s="373" t="s">
        <v>406</v>
      </c>
      <c r="PRX95" s="373" t="s">
        <v>406</v>
      </c>
      <c r="PRY95" s="373" t="s">
        <v>406</v>
      </c>
      <c r="PRZ95" s="373" t="s">
        <v>406</v>
      </c>
      <c r="PSA95" s="373" t="s">
        <v>406</v>
      </c>
      <c r="PSB95" s="373" t="s">
        <v>406</v>
      </c>
      <c r="PSC95" s="373" t="s">
        <v>406</v>
      </c>
      <c r="PSD95" s="373" t="s">
        <v>406</v>
      </c>
      <c r="PSE95" s="373" t="s">
        <v>406</v>
      </c>
      <c r="PSF95" s="373" t="s">
        <v>406</v>
      </c>
      <c r="PSG95" s="373" t="s">
        <v>406</v>
      </c>
      <c r="PSH95" s="373" t="s">
        <v>406</v>
      </c>
      <c r="PSI95" s="373" t="s">
        <v>406</v>
      </c>
      <c r="PSJ95" s="373" t="s">
        <v>406</v>
      </c>
      <c r="PSK95" s="373" t="s">
        <v>406</v>
      </c>
      <c r="PSL95" s="373" t="s">
        <v>406</v>
      </c>
      <c r="PSM95" s="373" t="s">
        <v>406</v>
      </c>
      <c r="PSN95" s="373" t="s">
        <v>406</v>
      </c>
      <c r="PSO95" s="373" t="s">
        <v>406</v>
      </c>
      <c r="PSP95" s="373" t="s">
        <v>406</v>
      </c>
      <c r="PSQ95" s="373" t="s">
        <v>406</v>
      </c>
      <c r="PSR95" s="373" t="s">
        <v>406</v>
      </c>
      <c r="PSS95" s="373" t="s">
        <v>406</v>
      </c>
      <c r="PST95" s="373" t="s">
        <v>406</v>
      </c>
      <c r="PSU95" s="373" t="s">
        <v>406</v>
      </c>
      <c r="PSV95" s="373" t="s">
        <v>406</v>
      </c>
      <c r="PSW95" s="373" t="s">
        <v>406</v>
      </c>
      <c r="PSX95" s="373" t="s">
        <v>406</v>
      </c>
      <c r="PSY95" s="373" t="s">
        <v>406</v>
      </c>
      <c r="PSZ95" s="373" t="s">
        <v>406</v>
      </c>
      <c r="PTA95" s="373" t="s">
        <v>406</v>
      </c>
      <c r="PTB95" s="373" t="s">
        <v>406</v>
      </c>
      <c r="PTC95" s="373" t="s">
        <v>406</v>
      </c>
      <c r="PTD95" s="373" t="s">
        <v>406</v>
      </c>
      <c r="PTE95" s="373" t="s">
        <v>406</v>
      </c>
      <c r="PTF95" s="373" t="s">
        <v>406</v>
      </c>
      <c r="PTG95" s="373" t="s">
        <v>406</v>
      </c>
      <c r="PTH95" s="373" t="s">
        <v>406</v>
      </c>
      <c r="PTI95" s="373" t="s">
        <v>406</v>
      </c>
      <c r="PTJ95" s="373" t="s">
        <v>406</v>
      </c>
      <c r="PTK95" s="373" t="s">
        <v>406</v>
      </c>
      <c r="PTL95" s="373" t="s">
        <v>406</v>
      </c>
      <c r="PTM95" s="373" t="s">
        <v>406</v>
      </c>
      <c r="PTN95" s="373" t="s">
        <v>406</v>
      </c>
      <c r="PTO95" s="373" t="s">
        <v>406</v>
      </c>
      <c r="PTP95" s="373" t="s">
        <v>406</v>
      </c>
      <c r="PTQ95" s="373" t="s">
        <v>406</v>
      </c>
      <c r="PTR95" s="373" t="s">
        <v>406</v>
      </c>
      <c r="PTS95" s="373" t="s">
        <v>406</v>
      </c>
      <c r="PTT95" s="373" t="s">
        <v>406</v>
      </c>
      <c r="PTU95" s="373" t="s">
        <v>406</v>
      </c>
      <c r="PTV95" s="373" t="s">
        <v>406</v>
      </c>
      <c r="PTW95" s="373" t="s">
        <v>406</v>
      </c>
      <c r="PTX95" s="373" t="s">
        <v>406</v>
      </c>
      <c r="PTY95" s="373" t="s">
        <v>406</v>
      </c>
      <c r="PTZ95" s="373" t="s">
        <v>406</v>
      </c>
      <c r="PUA95" s="373" t="s">
        <v>406</v>
      </c>
      <c r="PUB95" s="373" t="s">
        <v>406</v>
      </c>
      <c r="PUC95" s="373" t="s">
        <v>406</v>
      </c>
      <c r="PUD95" s="373" t="s">
        <v>406</v>
      </c>
      <c r="PUE95" s="373" t="s">
        <v>406</v>
      </c>
      <c r="PUF95" s="373" t="s">
        <v>406</v>
      </c>
      <c r="PUG95" s="373" t="s">
        <v>406</v>
      </c>
      <c r="PUH95" s="373" t="s">
        <v>406</v>
      </c>
      <c r="PUI95" s="373" t="s">
        <v>406</v>
      </c>
      <c r="PUJ95" s="373" t="s">
        <v>406</v>
      </c>
      <c r="PUK95" s="373" t="s">
        <v>406</v>
      </c>
      <c r="PUL95" s="373" t="s">
        <v>406</v>
      </c>
      <c r="PUM95" s="373" t="s">
        <v>406</v>
      </c>
      <c r="PUN95" s="373" t="s">
        <v>406</v>
      </c>
      <c r="PUO95" s="373" t="s">
        <v>406</v>
      </c>
      <c r="PUP95" s="373" t="s">
        <v>406</v>
      </c>
      <c r="PUQ95" s="373" t="s">
        <v>406</v>
      </c>
      <c r="PUR95" s="373" t="s">
        <v>406</v>
      </c>
      <c r="PUS95" s="373" t="s">
        <v>406</v>
      </c>
      <c r="PUT95" s="373" t="s">
        <v>406</v>
      </c>
      <c r="PUU95" s="373" t="s">
        <v>406</v>
      </c>
      <c r="PUV95" s="373" t="s">
        <v>406</v>
      </c>
      <c r="PUW95" s="373" t="s">
        <v>406</v>
      </c>
      <c r="PUX95" s="373" t="s">
        <v>406</v>
      </c>
      <c r="PUY95" s="373" t="s">
        <v>406</v>
      </c>
      <c r="PUZ95" s="373" t="s">
        <v>406</v>
      </c>
      <c r="PVA95" s="373" t="s">
        <v>406</v>
      </c>
      <c r="PVB95" s="373" t="s">
        <v>406</v>
      </c>
      <c r="PVC95" s="373" t="s">
        <v>406</v>
      </c>
      <c r="PVD95" s="373" t="s">
        <v>406</v>
      </c>
      <c r="PVE95" s="373" t="s">
        <v>406</v>
      </c>
      <c r="PVF95" s="373" t="s">
        <v>406</v>
      </c>
      <c r="PVG95" s="373" t="s">
        <v>406</v>
      </c>
      <c r="PVH95" s="373" t="s">
        <v>406</v>
      </c>
      <c r="PVI95" s="373" t="s">
        <v>406</v>
      </c>
      <c r="PVJ95" s="373" t="s">
        <v>406</v>
      </c>
      <c r="PVK95" s="373" t="s">
        <v>406</v>
      </c>
      <c r="PVL95" s="373" t="s">
        <v>406</v>
      </c>
      <c r="PVM95" s="373" t="s">
        <v>406</v>
      </c>
      <c r="PVN95" s="373" t="s">
        <v>406</v>
      </c>
      <c r="PVO95" s="373" t="s">
        <v>406</v>
      </c>
      <c r="PVP95" s="373" t="s">
        <v>406</v>
      </c>
      <c r="PVQ95" s="373" t="s">
        <v>406</v>
      </c>
      <c r="PVR95" s="373" t="s">
        <v>406</v>
      </c>
      <c r="PVS95" s="373" t="s">
        <v>406</v>
      </c>
      <c r="PVT95" s="373" t="s">
        <v>406</v>
      </c>
      <c r="PVU95" s="373" t="s">
        <v>406</v>
      </c>
      <c r="PVV95" s="373" t="s">
        <v>406</v>
      </c>
      <c r="PVW95" s="373" t="s">
        <v>406</v>
      </c>
      <c r="PVX95" s="373" t="s">
        <v>406</v>
      </c>
      <c r="PVY95" s="373" t="s">
        <v>406</v>
      </c>
      <c r="PVZ95" s="373" t="s">
        <v>406</v>
      </c>
      <c r="PWA95" s="373" t="s">
        <v>406</v>
      </c>
      <c r="PWB95" s="373" t="s">
        <v>406</v>
      </c>
      <c r="PWC95" s="373" t="s">
        <v>406</v>
      </c>
      <c r="PWD95" s="373" t="s">
        <v>406</v>
      </c>
      <c r="PWE95" s="373" t="s">
        <v>406</v>
      </c>
      <c r="PWF95" s="373" t="s">
        <v>406</v>
      </c>
      <c r="PWG95" s="373" t="s">
        <v>406</v>
      </c>
      <c r="PWH95" s="373" t="s">
        <v>406</v>
      </c>
      <c r="PWI95" s="373" t="s">
        <v>406</v>
      </c>
      <c r="PWJ95" s="373" t="s">
        <v>406</v>
      </c>
      <c r="PWK95" s="373" t="s">
        <v>406</v>
      </c>
      <c r="PWL95" s="373" t="s">
        <v>406</v>
      </c>
      <c r="PWM95" s="373" t="s">
        <v>406</v>
      </c>
      <c r="PWN95" s="373" t="s">
        <v>406</v>
      </c>
      <c r="PWO95" s="373" t="s">
        <v>406</v>
      </c>
      <c r="PWP95" s="373" t="s">
        <v>406</v>
      </c>
      <c r="PWQ95" s="373" t="s">
        <v>406</v>
      </c>
      <c r="PWR95" s="373" t="s">
        <v>406</v>
      </c>
      <c r="PWS95" s="373" t="s">
        <v>406</v>
      </c>
      <c r="PWT95" s="373" t="s">
        <v>406</v>
      </c>
      <c r="PWU95" s="373" t="s">
        <v>406</v>
      </c>
      <c r="PWV95" s="373" t="s">
        <v>406</v>
      </c>
      <c r="PWW95" s="373" t="s">
        <v>406</v>
      </c>
      <c r="PWX95" s="373" t="s">
        <v>406</v>
      </c>
      <c r="PWY95" s="373" t="s">
        <v>406</v>
      </c>
      <c r="PWZ95" s="373" t="s">
        <v>406</v>
      </c>
      <c r="PXA95" s="373" t="s">
        <v>406</v>
      </c>
      <c r="PXB95" s="373" t="s">
        <v>406</v>
      </c>
      <c r="PXC95" s="373" t="s">
        <v>406</v>
      </c>
      <c r="PXD95" s="373" t="s">
        <v>406</v>
      </c>
      <c r="PXE95" s="373" t="s">
        <v>406</v>
      </c>
      <c r="PXF95" s="373" t="s">
        <v>406</v>
      </c>
      <c r="PXG95" s="373" t="s">
        <v>406</v>
      </c>
      <c r="PXH95" s="373" t="s">
        <v>406</v>
      </c>
      <c r="PXI95" s="373" t="s">
        <v>406</v>
      </c>
      <c r="PXJ95" s="373" t="s">
        <v>406</v>
      </c>
      <c r="PXK95" s="373" t="s">
        <v>406</v>
      </c>
      <c r="PXL95" s="373" t="s">
        <v>406</v>
      </c>
      <c r="PXM95" s="373" t="s">
        <v>406</v>
      </c>
      <c r="PXN95" s="373" t="s">
        <v>406</v>
      </c>
      <c r="PXO95" s="373" t="s">
        <v>406</v>
      </c>
      <c r="PXP95" s="373" t="s">
        <v>406</v>
      </c>
      <c r="PXQ95" s="373" t="s">
        <v>406</v>
      </c>
      <c r="PXR95" s="373" t="s">
        <v>406</v>
      </c>
      <c r="PXS95" s="373" t="s">
        <v>406</v>
      </c>
      <c r="PXT95" s="373" t="s">
        <v>406</v>
      </c>
      <c r="PXU95" s="373" t="s">
        <v>406</v>
      </c>
      <c r="PXV95" s="373" t="s">
        <v>406</v>
      </c>
      <c r="PXW95" s="373" t="s">
        <v>406</v>
      </c>
      <c r="PXX95" s="373" t="s">
        <v>406</v>
      </c>
      <c r="PXY95" s="373" t="s">
        <v>406</v>
      </c>
      <c r="PXZ95" s="373" t="s">
        <v>406</v>
      </c>
      <c r="PYA95" s="373" t="s">
        <v>406</v>
      </c>
      <c r="PYB95" s="373" t="s">
        <v>406</v>
      </c>
      <c r="PYC95" s="373" t="s">
        <v>406</v>
      </c>
      <c r="PYD95" s="373" t="s">
        <v>406</v>
      </c>
      <c r="PYE95" s="373" t="s">
        <v>406</v>
      </c>
      <c r="PYF95" s="373" t="s">
        <v>406</v>
      </c>
      <c r="PYG95" s="373" t="s">
        <v>406</v>
      </c>
      <c r="PYH95" s="373" t="s">
        <v>406</v>
      </c>
      <c r="PYI95" s="373" t="s">
        <v>406</v>
      </c>
      <c r="PYJ95" s="373" t="s">
        <v>406</v>
      </c>
      <c r="PYK95" s="373" t="s">
        <v>406</v>
      </c>
      <c r="PYL95" s="373" t="s">
        <v>406</v>
      </c>
      <c r="PYM95" s="373" t="s">
        <v>406</v>
      </c>
      <c r="PYN95" s="373" t="s">
        <v>406</v>
      </c>
      <c r="PYO95" s="373" t="s">
        <v>406</v>
      </c>
      <c r="PYP95" s="373" t="s">
        <v>406</v>
      </c>
      <c r="PYQ95" s="373" t="s">
        <v>406</v>
      </c>
      <c r="PYR95" s="373" t="s">
        <v>406</v>
      </c>
      <c r="PYS95" s="373" t="s">
        <v>406</v>
      </c>
      <c r="PYT95" s="373" t="s">
        <v>406</v>
      </c>
      <c r="PYU95" s="373" t="s">
        <v>406</v>
      </c>
      <c r="PYV95" s="373" t="s">
        <v>406</v>
      </c>
      <c r="PYW95" s="373" t="s">
        <v>406</v>
      </c>
      <c r="PYX95" s="373" t="s">
        <v>406</v>
      </c>
      <c r="PYY95" s="373" t="s">
        <v>406</v>
      </c>
      <c r="PYZ95" s="373" t="s">
        <v>406</v>
      </c>
      <c r="PZA95" s="373" t="s">
        <v>406</v>
      </c>
      <c r="PZB95" s="373" t="s">
        <v>406</v>
      </c>
      <c r="PZC95" s="373" t="s">
        <v>406</v>
      </c>
      <c r="PZD95" s="373" t="s">
        <v>406</v>
      </c>
      <c r="PZE95" s="373" t="s">
        <v>406</v>
      </c>
      <c r="PZF95" s="373" t="s">
        <v>406</v>
      </c>
      <c r="PZG95" s="373" t="s">
        <v>406</v>
      </c>
      <c r="PZH95" s="373" t="s">
        <v>406</v>
      </c>
      <c r="PZI95" s="373" t="s">
        <v>406</v>
      </c>
      <c r="PZJ95" s="373" t="s">
        <v>406</v>
      </c>
      <c r="PZK95" s="373" t="s">
        <v>406</v>
      </c>
      <c r="PZL95" s="373" t="s">
        <v>406</v>
      </c>
      <c r="PZM95" s="373" t="s">
        <v>406</v>
      </c>
      <c r="PZN95" s="373" t="s">
        <v>406</v>
      </c>
      <c r="PZO95" s="373" t="s">
        <v>406</v>
      </c>
      <c r="PZP95" s="373" t="s">
        <v>406</v>
      </c>
      <c r="PZQ95" s="373" t="s">
        <v>406</v>
      </c>
      <c r="PZR95" s="373" t="s">
        <v>406</v>
      </c>
      <c r="PZS95" s="373" t="s">
        <v>406</v>
      </c>
      <c r="PZT95" s="373" t="s">
        <v>406</v>
      </c>
      <c r="PZU95" s="373" t="s">
        <v>406</v>
      </c>
      <c r="PZV95" s="373" t="s">
        <v>406</v>
      </c>
      <c r="PZW95" s="373" t="s">
        <v>406</v>
      </c>
      <c r="PZX95" s="373" t="s">
        <v>406</v>
      </c>
      <c r="PZY95" s="373" t="s">
        <v>406</v>
      </c>
      <c r="PZZ95" s="373" t="s">
        <v>406</v>
      </c>
      <c r="QAA95" s="373" t="s">
        <v>406</v>
      </c>
      <c r="QAB95" s="373" t="s">
        <v>406</v>
      </c>
      <c r="QAC95" s="373" t="s">
        <v>406</v>
      </c>
      <c r="QAD95" s="373" t="s">
        <v>406</v>
      </c>
      <c r="QAE95" s="373" t="s">
        <v>406</v>
      </c>
      <c r="QAF95" s="373" t="s">
        <v>406</v>
      </c>
      <c r="QAG95" s="373" t="s">
        <v>406</v>
      </c>
      <c r="QAH95" s="373" t="s">
        <v>406</v>
      </c>
      <c r="QAI95" s="373" t="s">
        <v>406</v>
      </c>
      <c r="QAJ95" s="373" t="s">
        <v>406</v>
      </c>
      <c r="QAK95" s="373" t="s">
        <v>406</v>
      </c>
      <c r="QAL95" s="373" t="s">
        <v>406</v>
      </c>
      <c r="QAM95" s="373" t="s">
        <v>406</v>
      </c>
      <c r="QAN95" s="373" t="s">
        <v>406</v>
      </c>
      <c r="QAO95" s="373" t="s">
        <v>406</v>
      </c>
      <c r="QAP95" s="373" t="s">
        <v>406</v>
      </c>
      <c r="QAQ95" s="373" t="s">
        <v>406</v>
      </c>
      <c r="QAR95" s="373" t="s">
        <v>406</v>
      </c>
      <c r="QAS95" s="373" t="s">
        <v>406</v>
      </c>
      <c r="QAT95" s="373" t="s">
        <v>406</v>
      </c>
      <c r="QAU95" s="373" t="s">
        <v>406</v>
      </c>
      <c r="QAV95" s="373" t="s">
        <v>406</v>
      </c>
      <c r="QAW95" s="373" t="s">
        <v>406</v>
      </c>
      <c r="QAX95" s="373" t="s">
        <v>406</v>
      </c>
      <c r="QAY95" s="373" t="s">
        <v>406</v>
      </c>
      <c r="QAZ95" s="373" t="s">
        <v>406</v>
      </c>
      <c r="QBA95" s="373" t="s">
        <v>406</v>
      </c>
      <c r="QBB95" s="373" t="s">
        <v>406</v>
      </c>
      <c r="QBC95" s="373" t="s">
        <v>406</v>
      </c>
      <c r="QBD95" s="373" t="s">
        <v>406</v>
      </c>
      <c r="QBE95" s="373" t="s">
        <v>406</v>
      </c>
      <c r="QBF95" s="373" t="s">
        <v>406</v>
      </c>
      <c r="QBG95" s="373" t="s">
        <v>406</v>
      </c>
      <c r="QBH95" s="373" t="s">
        <v>406</v>
      </c>
      <c r="QBI95" s="373" t="s">
        <v>406</v>
      </c>
      <c r="QBJ95" s="373" t="s">
        <v>406</v>
      </c>
      <c r="QBK95" s="373" t="s">
        <v>406</v>
      </c>
      <c r="QBL95" s="373" t="s">
        <v>406</v>
      </c>
      <c r="QBM95" s="373" t="s">
        <v>406</v>
      </c>
      <c r="QBN95" s="373" t="s">
        <v>406</v>
      </c>
      <c r="QBO95" s="373" t="s">
        <v>406</v>
      </c>
      <c r="QBP95" s="373" t="s">
        <v>406</v>
      </c>
      <c r="QBQ95" s="373" t="s">
        <v>406</v>
      </c>
      <c r="QBR95" s="373" t="s">
        <v>406</v>
      </c>
      <c r="QBS95" s="373" t="s">
        <v>406</v>
      </c>
      <c r="QBT95" s="373" t="s">
        <v>406</v>
      </c>
      <c r="QBU95" s="373" t="s">
        <v>406</v>
      </c>
      <c r="QBV95" s="373" t="s">
        <v>406</v>
      </c>
      <c r="QBW95" s="373" t="s">
        <v>406</v>
      </c>
      <c r="QBX95" s="373" t="s">
        <v>406</v>
      </c>
      <c r="QBY95" s="373" t="s">
        <v>406</v>
      </c>
      <c r="QBZ95" s="373" t="s">
        <v>406</v>
      </c>
      <c r="QCA95" s="373" t="s">
        <v>406</v>
      </c>
      <c r="QCB95" s="373" t="s">
        <v>406</v>
      </c>
      <c r="QCC95" s="373" t="s">
        <v>406</v>
      </c>
      <c r="QCD95" s="373" t="s">
        <v>406</v>
      </c>
      <c r="QCE95" s="373" t="s">
        <v>406</v>
      </c>
      <c r="QCF95" s="373" t="s">
        <v>406</v>
      </c>
      <c r="QCG95" s="373" t="s">
        <v>406</v>
      </c>
      <c r="QCH95" s="373" t="s">
        <v>406</v>
      </c>
      <c r="QCI95" s="373" t="s">
        <v>406</v>
      </c>
      <c r="QCJ95" s="373" t="s">
        <v>406</v>
      </c>
      <c r="QCK95" s="373" t="s">
        <v>406</v>
      </c>
      <c r="QCL95" s="373" t="s">
        <v>406</v>
      </c>
      <c r="QCM95" s="373" t="s">
        <v>406</v>
      </c>
      <c r="QCN95" s="373" t="s">
        <v>406</v>
      </c>
      <c r="QCO95" s="373" t="s">
        <v>406</v>
      </c>
      <c r="QCP95" s="373" t="s">
        <v>406</v>
      </c>
      <c r="QCQ95" s="373" t="s">
        <v>406</v>
      </c>
      <c r="QCR95" s="373" t="s">
        <v>406</v>
      </c>
      <c r="QCS95" s="373" t="s">
        <v>406</v>
      </c>
      <c r="QCT95" s="373" t="s">
        <v>406</v>
      </c>
      <c r="QCU95" s="373" t="s">
        <v>406</v>
      </c>
      <c r="QCV95" s="373" t="s">
        <v>406</v>
      </c>
      <c r="QCW95" s="373" t="s">
        <v>406</v>
      </c>
      <c r="QCX95" s="373" t="s">
        <v>406</v>
      </c>
      <c r="QCY95" s="373" t="s">
        <v>406</v>
      </c>
      <c r="QCZ95" s="373" t="s">
        <v>406</v>
      </c>
      <c r="QDA95" s="373" t="s">
        <v>406</v>
      </c>
      <c r="QDB95" s="373" t="s">
        <v>406</v>
      </c>
      <c r="QDC95" s="373" t="s">
        <v>406</v>
      </c>
      <c r="QDD95" s="373" t="s">
        <v>406</v>
      </c>
      <c r="QDE95" s="373" t="s">
        <v>406</v>
      </c>
      <c r="QDF95" s="373" t="s">
        <v>406</v>
      </c>
      <c r="QDG95" s="373" t="s">
        <v>406</v>
      </c>
      <c r="QDH95" s="373" t="s">
        <v>406</v>
      </c>
      <c r="QDI95" s="373" t="s">
        <v>406</v>
      </c>
      <c r="QDJ95" s="373" t="s">
        <v>406</v>
      </c>
      <c r="QDK95" s="373" t="s">
        <v>406</v>
      </c>
      <c r="QDL95" s="373" t="s">
        <v>406</v>
      </c>
      <c r="QDM95" s="373" t="s">
        <v>406</v>
      </c>
      <c r="QDN95" s="373" t="s">
        <v>406</v>
      </c>
      <c r="QDO95" s="373" t="s">
        <v>406</v>
      </c>
      <c r="QDP95" s="373" t="s">
        <v>406</v>
      </c>
      <c r="QDQ95" s="373" t="s">
        <v>406</v>
      </c>
      <c r="QDR95" s="373" t="s">
        <v>406</v>
      </c>
      <c r="QDS95" s="373" t="s">
        <v>406</v>
      </c>
      <c r="QDT95" s="373" t="s">
        <v>406</v>
      </c>
      <c r="QDU95" s="373" t="s">
        <v>406</v>
      </c>
      <c r="QDV95" s="373" t="s">
        <v>406</v>
      </c>
      <c r="QDW95" s="373" t="s">
        <v>406</v>
      </c>
      <c r="QDX95" s="373" t="s">
        <v>406</v>
      </c>
      <c r="QDY95" s="373" t="s">
        <v>406</v>
      </c>
      <c r="QDZ95" s="373" t="s">
        <v>406</v>
      </c>
      <c r="QEA95" s="373" t="s">
        <v>406</v>
      </c>
      <c r="QEB95" s="373" t="s">
        <v>406</v>
      </c>
      <c r="QEC95" s="373" t="s">
        <v>406</v>
      </c>
      <c r="QED95" s="373" t="s">
        <v>406</v>
      </c>
      <c r="QEE95" s="373" t="s">
        <v>406</v>
      </c>
      <c r="QEF95" s="373" t="s">
        <v>406</v>
      </c>
      <c r="QEG95" s="373" t="s">
        <v>406</v>
      </c>
      <c r="QEH95" s="373" t="s">
        <v>406</v>
      </c>
      <c r="QEI95" s="373" t="s">
        <v>406</v>
      </c>
      <c r="QEJ95" s="373" t="s">
        <v>406</v>
      </c>
      <c r="QEK95" s="373" t="s">
        <v>406</v>
      </c>
      <c r="QEL95" s="373" t="s">
        <v>406</v>
      </c>
      <c r="QEM95" s="373" t="s">
        <v>406</v>
      </c>
      <c r="QEN95" s="373" t="s">
        <v>406</v>
      </c>
      <c r="QEO95" s="373" t="s">
        <v>406</v>
      </c>
      <c r="QEP95" s="373" t="s">
        <v>406</v>
      </c>
      <c r="QEQ95" s="373" t="s">
        <v>406</v>
      </c>
      <c r="QER95" s="373" t="s">
        <v>406</v>
      </c>
      <c r="QES95" s="373" t="s">
        <v>406</v>
      </c>
      <c r="QET95" s="373" t="s">
        <v>406</v>
      </c>
      <c r="QEU95" s="373" t="s">
        <v>406</v>
      </c>
      <c r="QEV95" s="373" t="s">
        <v>406</v>
      </c>
      <c r="QEW95" s="373" t="s">
        <v>406</v>
      </c>
      <c r="QEX95" s="373" t="s">
        <v>406</v>
      </c>
      <c r="QEY95" s="373" t="s">
        <v>406</v>
      </c>
      <c r="QEZ95" s="373" t="s">
        <v>406</v>
      </c>
      <c r="QFA95" s="373" t="s">
        <v>406</v>
      </c>
      <c r="QFB95" s="373" t="s">
        <v>406</v>
      </c>
      <c r="QFC95" s="373" t="s">
        <v>406</v>
      </c>
      <c r="QFD95" s="373" t="s">
        <v>406</v>
      </c>
      <c r="QFE95" s="373" t="s">
        <v>406</v>
      </c>
      <c r="QFF95" s="373" t="s">
        <v>406</v>
      </c>
      <c r="QFG95" s="373" t="s">
        <v>406</v>
      </c>
      <c r="QFH95" s="373" t="s">
        <v>406</v>
      </c>
      <c r="QFI95" s="373" t="s">
        <v>406</v>
      </c>
      <c r="QFJ95" s="373" t="s">
        <v>406</v>
      </c>
      <c r="QFK95" s="373" t="s">
        <v>406</v>
      </c>
      <c r="QFL95" s="373" t="s">
        <v>406</v>
      </c>
      <c r="QFM95" s="373" t="s">
        <v>406</v>
      </c>
      <c r="QFN95" s="373" t="s">
        <v>406</v>
      </c>
      <c r="QFO95" s="373" t="s">
        <v>406</v>
      </c>
      <c r="QFP95" s="373" t="s">
        <v>406</v>
      </c>
      <c r="QFQ95" s="373" t="s">
        <v>406</v>
      </c>
      <c r="QFR95" s="373" t="s">
        <v>406</v>
      </c>
      <c r="QFS95" s="373" t="s">
        <v>406</v>
      </c>
      <c r="QFT95" s="373" t="s">
        <v>406</v>
      </c>
      <c r="QFU95" s="373" t="s">
        <v>406</v>
      </c>
      <c r="QFV95" s="373" t="s">
        <v>406</v>
      </c>
      <c r="QFW95" s="373" t="s">
        <v>406</v>
      </c>
      <c r="QFX95" s="373" t="s">
        <v>406</v>
      </c>
      <c r="QFY95" s="373" t="s">
        <v>406</v>
      </c>
      <c r="QFZ95" s="373" t="s">
        <v>406</v>
      </c>
      <c r="QGA95" s="373" t="s">
        <v>406</v>
      </c>
      <c r="QGB95" s="373" t="s">
        <v>406</v>
      </c>
      <c r="QGC95" s="373" t="s">
        <v>406</v>
      </c>
      <c r="QGD95" s="373" t="s">
        <v>406</v>
      </c>
      <c r="QGE95" s="373" t="s">
        <v>406</v>
      </c>
      <c r="QGF95" s="373" t="s">
        <v>406</v>
      </c>
      <c r="QGG95" s="373" t="s">
        <v>406</v>
      </c>
      <c r="QGH95" s="373" t="s">
        <v>406</v>
      </c>
      <c r="QGI95" s="373" t="s">
        <v>406</v>
      </c>
      <c r="QGJ95" s="373" t="s">
        <v>406</v>
      </c>
      <c r="QGK95" s="373" t="s">
        <v>406</v>
      </c>
      <c r="QGL95" s="373" t="s">
        <v>406</v>
      </c>
      <c r="QGM95" s="373" t="s">
        <v>406</v>
      </c>
      <c r="QGN95" s="373" t="s">
        <v>406</v>
      </c>
      <c r="QGO95" s="373" t="s">
        <v>406</v>
      </c>
      <c r="QGP95" s="373" t="s">
        <v>406</v>
      </c>
      <c r="QGQ95" s="373" t="s">
        <v>406</v>
      </c>
      <c r="QGR95" s="373" t="s">
        <v>406</v>
      </c>
      <c r="QGS95" s="373" t="s">
        <v>406</v>
      </c>
      <c r="QGT95" s="373" t="s">
        <v>406</v>
      </c>
      <c r="QGU95" s="373" t="s">
        <v>406</v>
      </c>
      <c r="QGV95" s="373" t="s">
        <v>406</v>
      </c>
      <c r="QGW95" s="373" t="s">
        <v>406</v>
      </c>
      <c r="QGX95" s="373" t="s">
        <v>406</v>
      </c>
      <c r="QGY95" s="373" t="s">
        <v>406</v>
      </c>
      <c r="QGZ95" s="373" t="s">
        <v>406</v>
      </c>
      <c r="QHA95" s="373" t="s">
        <v>406</v>
      </c>
      <c r="QHB95" s="373" t="s">
        <v>406</v>
      </c>
      <c r="QHC95" s="373" t="s">
        <v>406</v>
      </c>
      <c r="QHD95" s="373" t="s">
        <v>406</v>
      </c>
      <c r="QHE95" s="373" t="s">
        <v>406</v>
      </c>
      <c r="QHF95" s="373" t="s">
        <v>406</v>
      </c>
      <c r="QHG95" s="373" t="s">
        <v>406</v>
      </c>
      <c r="QHH95" s="373" t="s">
        <v>406</v>
      </c>
      <c r="QHI95" s="373" t="s">
        <v>406</v>
      </c>
      <c r="QHJ95" s="373" t="s">
        <v>406</v>
      </c>
      <c r="QHK95" s="373" t="s">
        <v>406</v>
      </c>
      <c r="QHL95" s="373" t="s">
        <v>406</v>
      </c>
      <c r="QHM95" s="373" t="s">
        <v>406</v>
      </c>
      <c r="QHN95" s="373" t="s">
        <v>406</v>
      </c>
      <c r="QHO95" s="373" t="s">
        <v>406</v>
      </c>
      <c r="QHP95" s="373" t="s">
        <v>406</v>
      </c>
      <c r="QHQ95" s="373" t="s">
        <v>406</v>
      </c>
      <c r="QHR95" s="373" t="s">
        <v>406</v>
      </c>
      <c r="QHS95" s="373" t="s">
        <v>406</v>
      </c>
      <c r="QHT95" s="373" t="s">
        <v>406</v>
      </c>
      <c r="QHU95" s="373" t="s">
        <v>406</v>
      </c>
      <c r="QHV95" s="373" t="s">
        <v>406</v>
      </c>
      <c r="QHW95" s="373" t="s">
        <v>406</v>
      </c>
      <c r="QHX95" s="373" t="s">
        <v>406</v>
      </c>
      <c r="QHY95" s="373" t="s">
        <v>406</v>
      </c>
      <c r="QHZ95" s="373" t="s">
        <v>406</v>
      </c>
      <c r="QIA95" s="373" t="s">
        <v>406</v>
      </c>
      <c r="QIB95" s="373" t="s">
        <v>406</v>
      </c>
      <c r="QIC95" s="373" t="s">
        <v>406</v>
      </c>
      <c r="QID95" s="373" t="s">
        <v>406</v>
      </c>
      <c r="QIE95" s="373" t="s">
        <v>406</v>
      </c>
      <c r="QIF95" s="373" t="s">
        <v>406</v>
      </c>
      <c r="QIG95" s="373" t="s">
        <v>406</v>
      </c>
      <c r="QIH95" s="373" t="s">
        <v>406</v>
      </c>
      <c r="QII95" s="373" t="s">
        <v>406</v>
      </c>
      <c r="QIJ95" s="373" t="s">
        <v>406</v>
      </c>
      <c r="QIK95" s="373" t="s">
        <v>406</v>
      </c>
      <c r="QIL95" s="373" t="s">
        <v>406</v>
      </c>
      <c r="QIM95" s="373" t="s">
        <v>406</v>
      </c>
      <c r="QIN95" s="373" t="s">
        <v>406</v>
      </c>
      <c r="QIO95" s="373" t="s">
        <v>406</v>
      </c>
      <c r="QIP95" s="373" t="s">
        <v>406</v>
      </c>
      <c r="QIQ95" s="373" t="s">
        <v>406</v>
      </c>
      <c r="QIR95" s="373" t="s">
        <v>406</v>
      </c>
      <c r="QIS95" s="373" t="s">
        <v>406</v>
      </c>
      <c r="QIT95" s="373" t="s">
        <v>406</v>
      </c>
      <c r="QIU95" s="373" t="s">
        <v>406</v>
      </c>
      <c r="QIV95" s="373" t="s">
        <v>406</v>
      </c>
      <c r="QIW95" s="373" t="s">
        <v>406</v>
      </c>
      <c r="QIX95" s="373" t="s">
        <v>406</v>
      </c>
      <c r="QIY95" s="373" t="s">
        <v>406</v>
      </c>
      <c r="QIZ95" s="373" t="s">
        <v>406</v>
      </c>
      <c r="QJA95" s="373" t="s">
        <v>406</v>
      </c>
      <c r="QJB95" s="373" t="s">
        <v>406</v>
      </c>
      <c r="QJC95" s="373" t="s">
        <v>406</v>
      </c>
      <c r="QJD95" s="373" t="s">
        <v>406</v>
      </c>
      <c r="QJE95" s="373" t="s">
        <v>406</v>
      </c>
      <c r="QJF95" s="373" t="s">
        <v>406</v>
      </c>
      <c r="QJG95" s="373" t="s">
        <v>406</v>
      </c>
      <c r="QJH95" s="373" t="s">
        <v>406</v>
      </c>
      <c r="QJI95" s="373" t="s">
        <v>406</v>
      </c>
      <c r="QJJ95" s="373" t="s">
        <v>406</v>
      </c>
      <c r="QJK95" s="373" t="s">
        <v>406</v>
      </c>
      <c r="QJL95" s="373" t="s">
        <v>406</v>
      </c>
      <c r="QJM95" s="373" t="s">
        <v>406</v>
      </c>
      <c r="QJN95" s="373" t="s">
        <v>406</v>
      </c>
      <c r="QJO95" s="373" t="s">
        <v>406</v>
      </c>
      <c r="QJP95" s="373" t="s">
        <v>406</v>
      </c>
      <c r="QJQ95" s="373" t="s">
        <v>406</v>
      </c>
      <c r="QJR95" s="373" t="s">
        <v>406</v>
      </c>
      <c r="QJS95" s="373" t="s">
        <v>406</v>
      </c>
      <c r="QJT95" s="373" t="s">
        <v>406</v>
      </c>
      <c r="QJU95" s="373" t="s">
        <v>406</v>
      </c>
      <c r="QJV95" s="373" t="s">
        <v>406</v>
      </c>
      <c r="QJW95" s="373" t="s">
        <v>406</v>
      </c>
      <c r="QJX95" s="373" t="s">
        <v>406</v>
      </c>
      <c r="QJY95" s="373" t="s">
        <v>406</v>
      </c>
      <c r="QJZ95" s="373" t="s">
        <v>406</v>
      </c>
      <c r="QKA95" s="373" t="s">
        <v>406</v>
      </c>
      <c r="QKB95" s="373" t="s">
        <v>406</v>
      </c>
      <c r="QKC95" s="373" t="s">
        <v>406</v>
      </c>
      <c r="QKD95" s="373" t="s">
        <v>406</v>
      </c>
      <c r="QKE95" s="373" t="s">
        <v>406</v>
      </c>
      <c r="QKF95" s="373" t="s">
        <v>406</v>
      </c>
      <c r="QKG95" s="373" t="s">
        <v>406</v>
      </c>
      <c r="QKH95" s="373" t="s">
        <v>406</v>
      </c>
      <c r="QKI95" s="373" t="s">
        <v>406</v>
      </c>
      <c r="QKJ95" s="373" t="s">
        <v>406</v>
      </c>
      <c r="QKK95" s="373" t="s">
        <v>406</v>
      </c>
      <c r="QKL95" s="373" t="s">
        <v>406</v>
      </c>
      <c r="QKM95" s="373" t="s">
        <v>406</v>
      </c>
      <c r="QKN95" s="373" t="s">
        <v>406</v>
      </c>
      <c r="QKO95" s="373" t="s">
        <v>406</v>
      </c>
      <c r="QKP95" s="373" t="s">
        <v>406</v>
      </c>
      <c r="QKQ95" s="373" t="s">
        <v>406</v>
      </c>
      <c r="QKR95" s="373" t="s">
        <v>406</v>
      </c>
      <c r="QKS95" s="373" t="s">
        <v>406</v>
      </c>
      <c r="QKT95" s="373" t="s">
        <v>406</v>
      </c>
      <c r="QKU95" s="373" t="s">
        <v>406</v>
      </c>
      <c r="QKV95" s="373" t="s">
        <v>406</v>
      </c>
      <c r="QKW95" s="373" t="s">
        <v>406</v>
      </c>
      <c r="QKX95" s="373" t="s">
        <v>406</v>
      </c>
      <c r="QKY95" s="373" t="s">
        <v>406</v>
      </c>
      <c r="QKZ95" s="373" t="s">
        <v>406</v>
      </c>
      <c r="QLA95" s="373" t="s">
        <v>406</v>
      </c>
      <c r="QLB95" s="373" t="s">
        <v>406</v>
      </c>
      <c r="QLC95" s="373" t="s">
        <v>406</v>
      </c>
      <c r="QLD95" s="373" t="s">
        <v>406</v>
      </c>
      <c r="QLE95" s="373" t="s">
        <v>406</v>
      </c>
      <c r="QLF95" s="373" t="s">
        <v>406</v>
      </c>
      <c r="QLG95" s="373" t="s">
        <v>406</v>
      </c>
      <c r="QLH95" s="373" t="s">
        <v>406</v>
      </c>
      <c r="QLI95" s="373" t="s">
        <v>406</v>
      </c>
      <c r="QLJ95" s="373" t="s">
        <v>406</v>
      </c>
      <c r="QLK95" s="373" t="s">
        <v>406</v>
      </c>
      <c r="QLL95" s="373" t="s">
        <v>406</v>
      </c>
      <c r="QLM95" s="373" t="s">
        <v>406</v>
      </c>
      <c r="QLN95" s="373" t="s">
        <v>406</v>
      </c>
      <c r="QLO95" s="373" t="s">
        <v>406</v>
      </c>
      <c r="QLP95" s="373" t="s">
        <v>406</v>
      </c>
      <c r="QLQ95" s="373" t="s">
        <v>406</v>
      </c>
      <c r="QLR95" s="373" t="s">
        <v>406</v>
      </c>
      <c r="QLS95" s="373" t="s">
        <v>406</v>
      </c>
      <c r="QLT95" s="373" t="s">
        <v>406</v>
      </c>
      <c r="QLU95" s="373" t="s">
        <v>406</v>
      </c>
      <c r="QLV95" s="373" t="s">
        <v>406</v>
      </c>
      <c r="QLW95" s="373" t="s">
        <v>406</v>
      </c>
      <c r="QLX95" s="373" t="s">
        <v>406</v>
      </c>
      <c r="QLY95" s="373" t="s">
        <v>406</v>
      </c>
      <c r="QLZ95" s="373" t="s">
        <v>406</v>
      </c>
      <c r="QMA95" s="373" t="s">
        <v>406</v>
      </c>
      <c r="QMB95" s="373" t="s">
        <v>406</v>
      </c>
      <c r="QMC95" s="373" t="s">
        <v>406</v>
      </c>
      <c r="QMD95" s="373" t="s">
        <v>406</v>
      </c>
      <c r="QME95" s="373" t="s">
        <v>406</v>
      </c>
      <c r="QMF95" s="373" t="s">
        <v>406</v>
      </c>
      <c r="QMG95" s="373" t="s">
        <v>406</v>
      </c>
      <c r="QMH95" s="373" t="s">
        <v>406</v>
      </c>
      <c r="QMI95" s="373" t="s">
        <v>406</v>
      </c>
      <c r="QMJ95" s="373" t="s">
        <v>406</v>
      </c>
      <c r="QMK95" s="373" t="s">
        <v>406</v>
      </c>
      <c r="QML95" s="373" t="s">
        <v>406</v>
      </c>
      <c r="QMM95" s="373" t="s">
        <v>406</v>
      </c>
      <c r="QMN95" s="373" t="s">
        <v>406</v>
      </c>
      <c r="QMO95" s="373" t="s">
        <v>406</v>
      </c>
      <c r="QMP95" s="373" t="s">
        <v>406</v>
      </c>
      <c r="QMQ95" s="373" t="s">
        <v>406</v>
      </c>
      <c r="QMR95" s="373" t="s">
        <v>406</v>
      </c>
      <c r="QMS95" s="373" t="s">
        <v>406</v>
      </c>
      <c r="QMT95" s="373" t="s">
        <v>406</v>
      </c>
      <c r="QMU95" s="373" t="s">
        <v>406</v>
      </c>
      <c r="QMV95" s="373" t="s">
        <v>406</v>
      </c>
      <c r="QMW95" s="373" t="s">
        <v>406</v>
      </c>
      <c r="QMX95" s="373" t="s">
        <v>406</v>
      </c>
      <c r="QMY95" s="373" t="s">
        <v>406</v>
      </c>
      <c r="QMZ95" s="373" t="s">
        <v>406</v>
      </c>
      <c r="QNA95" s="373" t="s">
        <v>406</v>
      </c>
      <c r="QNB95" s="373" t="s">
        <v>406</v>
      </c>
      <c r="QNC95" s="373" t="s">
        <v>406</v>
      </c>
      <c r="QND95" s="373" t="s">
        <v>406</v>
      </c>
      <c r="QNE95" s="373" t="s">
        <v>406</v>
      </c>
      <c r="QNF95" s="373" t="s">
        <v>406</v>
      </c>
      <c r="QNG95" s="373" t="s">
        <v>406</v>
      </c>
      <c r="QNH95" s="373" t="s">
        <v>406</v>
      </c>
      <c r="QNI95" s="373" t="s">
        <v>406</v>
      </c>
      <c r="QNJ95" s="373" t="s">
        <v>406</v>
      </c>
      <c r="QNK95" s="373" t="s">
        <v>406</v>
      </c>
      <c r="QNL95" s="373" t="s">
        <v>406</v>
      </c>
      <c r="QNM95" s="373" t="s">
        <v>406</v>
      </c>
      <c r="QNN95" s="373" t="s">
        <v>406</v>
      </c>
      <c r="QNO95" s="373" t="s">
        <v>406</v>
      </c>
      <c r="QNP95" s="373" t="s">
        <v>406</v>
      </c>
      <c r="QNQ95" s="373" t="s">
        <v>406</v>
      </c>
      <c r="QNR95" s="373" t="s">
        <v>406</v>
      </c>
      <c r="QNS95" s="373" t="s">
        <v>406</v>
      </c>
      <c r="QNT95" s="373" t="s">
        <v>406</v>
      </c>
      <c r="QNU95" s="373" t="s">
        <v>406</v>
      </c>
      <c r="QNV95" s="373" t="s">
        <v>406</v>
      </c>
      <c r="QNW95" s="373" t="s">
        <v>406</v>
      </c>
      <c r="QNX95" s="373" t="s">
        <v>406</v>
      </c>
      <c r="QNY95" s="373" t="s">
        <v>406</v>
      </c>
      <c r="QNZ95" s="373" t="s">
        <v>406</v>
      </c>
      <c r="QOA95" s="373" t="s">
        <v>406</v>
      </c>
      <c r="QOB95" s="373" t="s">
        <v>406</v>
      </c>
      <c r="QOC95" s="373" t="s">
        <v>406</v>
      </c>
      <c r="QOD95" s="373" t="s">
        <v>406</v>
      </c>
      <c r="QOE95" s="373" t="s">
        <v>406</v>
      </c>
      <c r="QOF95" s="373" t="s">
        <v>406</v>
      </c>
      <c r="QOG95" s="373" t="s">
        <v>406</v>
      </c>
      <c r="QOH95" s="373" t="s">
        <v>406</v>
      </c>
      <c r="QOI95" s="373" t="s">
        <v>406</v>
      </c>
      <c r="QOJ95" s="373" t="s">
        <v>406</v>
      </c>
      <c r="QOK95" s="373" t="s">
        <v>406</v>
      </c>
      <c r="QOL95" s="373" t="s">
        <v>406</v>
      </c>
      <c r="QOM95" s="373" t="s">
        <v>406</v>
      </c>
      <c r="QON95" s="373" t="s">
        <v>406</v>
      </c>
      <c r="QOO95" s="373" t="s">
        <v>406</v>
      </c>
      <c r="QOP95" s="373" t="s">
        <v>406</v>
      </c>
      <c r="QOQ95" s="373" t="s">
        <v>406</v>
      </c>
      <c r="QOR95" s="373" t="s">
        <v>406</v>
      </c>
      <c r="QOS95" s="373" t="s">
        <v>406</v>
      </c>
      <c r="QOT95" s="373" t="s">
        <v>406</v>
      </c>
      <c r="QOU95" s="373" t="s">
        <v>406</v>
      </c>
      <c r="QOV95" s="373" t="s">
        <v>406</v>
      </c>
      <c r="QOW95" s="373" t="s">
        <v>406</v>
      </c>
      <c r="QOX95" s="373" t="s">
        <v>406</v>
      </c>
      <c r="QOY95" s="373" t="s">
        <v>406</v>
      </c>
      <c r="QOZ95" s="373" t="s">
        <v>406</v>
      </c>
      <c r="QPA95" s="373" t="s">
        <v>406</v>
      </c>
      <c r="QPB95" s="373" t="s">
        <v>406</v>
      </c>
      <c r="QPC95" s="373" t="s">
        <v>406</v>
      </c>
      <c r="QPD95" s="373" t="s">
        <v>406</v>
      </c>
      <c r="QPE95" s="373" t="s">
        <v>406</v>
      </c>
      <c r="QPF95" s="373" t="s">
        <v>406</v>
      </c>
      <c r="QPG95" s="373" t="s">
        <v>406</v>
      </c>
      <c r="QPH95" s="373" t="s">
        <v>406</v>
      </c>
      <c r="QPI95" s="373" t="s">
        <v>406</v>
      </c>
      <c r="QPJ95" s="373" t="s">
        <v>406</v>
      </c>
      <c r="QPK95" s="373" t="s">
        <v>406</v>
      </c>
      <c r="QPL95" s="373" t="s">
        <v>406</v>
      </c>
      <c r="QPM95" s="373" t="s">
        <v>406</v>
      </c>
      <c r="QPN95" s="373" t="s">
        <v>406</v>
      </c>
      <c r="QPO95" s="373" t="s">
        <v>406</v>
      </c>
      <c r="QPP95" s="373" t="s">
        <v>406</v>
      </c>
      <c r="QPQ95" s="373" t="s">
        <v>406</v>
      </c>
      <c r="QPR95" s="373" t="s">
        <v>406</v>
      </c>
      <c r="QPS95" s="373" t="s">
        <v>406</v>
      </c>
      <c r="QPT95" s="373" t="s">
        <v>406</v>
      </c>
      <c r="QPU95" s="373" t="s">
        <v>406</v>
      </c>
      <c r="QPV95" s="373" t="s">
        <v>406</v>
      </c>
      <c r="QPW95" s="373" t="s">
        <v>406</v>
      </c>
      <c r="QPX95" s="373" t="s">
        <v>406</v>
      </c>
      <c r="QPY95" s="373" t="s">
        <v>406</v>
      </c>
      <c r="QPZ95" s="373" t="s">
        <v>406</v>
      </c>
      <c r="QQA95" s="373" t="s">
        <v>406</v>
      </c>
      <c r="QQB95" s="373" t="s">
        <v>406</v>
      </c>
      <c r="QQC95" s="373" t="s">
        <v>406</v>
      </c>
      <c r="QQD95" s="373" t="s">
        <v>406</v>
      </c>
      <c r="QQE95" s="373" t="s">
        <v>406</v>
      </c>
      <c r="QQF95" s="373" t="s">
        <v>406</v>
      </c>
      <c r="QQG95" s="373" t="s">
        <v>406</v>
      </c>
      <c r="QQH95" s="373" t="s">
        <v>406</v>
      </c>
      <c r="QQI95" s="373" t="s">
        <v>406</v>
      </c>
      <c r="QQJ95" s="373" t="s">
        <v>406</v>
      </c>
      <c r="QQK95" s="373" t="s">
        <v>406</v>
      </c>
      <c r="QQL95" s="373" t="s">
        <v>406</v>
      </c>
      <c r="QQM95" s="373" t="s">
        <v>406</v>
      </c>
      <c r="QQN95" s="373" t="s">
        <v>406</v>
      </c>
      <c r="QQO95" s="373" t="s">
        <v>406</v>
      </c>
      <c r="QQP95" s="373" t="s">
        <v>406</v>
      </c>
      <c r="QQQ95" s="373" t="s">
        <v>406</v>
      </c>
      <c r="QQR95" s="373" t="s">
        <v>406</v>
      </c>
      <c r="QQS95" s="373" t="s">
        <v>406</v>
      </c>
      <c r="QQT95" s="373" t="s">
        <v>406</v>
      </c>
      <c r="QQU95" s="373" t="s">
        <v>406</v>
      </c>
      <c r="QQV95" s="373" t="s">
        <v>406</v>
      </c>
      <c r="QQW95" s="373" t="s">
        <v>406</v>
      </c>
      <c r="QQX95" s="373" t="s">
        <v>406</v>
      </c>
      <c r="QQY95" s="373" t="s">
        <v>406</v>
      </c>
      <c r="QQZ95" s="373" t="s">
        <v>406</v>
      </c>
      <c r="QRA95" s="373" t="s">
        <v>406</v>
      </c>
      <c r="QRB95" s="373" t="s">
        <v>406</v>
      </c>
      <c r="QRC95" s="373" t="s">
        <v>406</v>
      </c>
      <c r="QRD95" s="373" t="s">
        <v>406</v>
      </c>
      <c r="QRE95" s="373" t="s">
        <v>406</v>
      </c>
      <c r="QRF95" s="373" t="s">
        <v>406</v>
      </c>
      <c r="QRG95" s="373" t="s">
        <v>406</v>
      </c>
      <c r="QRH95" s="373" t="s">
        <v>406</v>
      </c>
      <c r="QRI95" s="373" t="s">
        <v>406</v>
      </c>
      <c r="QRJ95" s="373" t="s">
        <v>406</v>
      </c>
      <c r="QRK95" s="373" t="s">
        <v>406</v>
      </c>
      <c r="QRL95" s="373" t="s">
        <v>406</v>
      </c>
      <c r="QRM95" s="373" t="s">
        <v>406</v>
      </c>
      <c r="QRN95" s="373" t="s">
        <v>406</v>
      </c>
      <c r="QRO95" s="373" t="s">
        <v>406</v>
      </c>
      <c r="QRP95" s="373" t="s">
        <v>406</v>
      </c>
      <c r="QRQ95" s="373" t="s">
        <v>406</v>
      </c>
      <c r="QRR95" s="373" t="s">
        <v>406</v>
      </c>
      <c r="QRS95" s="373" t="s">
        <v>406</v>
      </c>
      <c r="QRT95" s="373" t="s">
        <v>406</v>
      </c>
      <c r="QRU95" s="373" t="s">
        <v>406</v>
      </c>
      <c r="QRV95" s="373" t="s">
        <v>406</v>
      </c>
      <c r="QRW95" s="373" t="s">
        <v>406</v>
      </c>
      <c r="QRX95" s="373" t="s">
        <v>406</v>
      </c>
      <c r="QRY95" s="373" t="s">
        <v>406</v>
      </c>
      <c r="QRZ95" s="373" t="s">
        <v>406</v>
      </c>
      <c r="QSA95" s="373" t="s">
        <v>406</v>
      </c>
      <c r="QSB95" s="373" t="s">
        <v>406</v>
      </c>
      <c r="QSC95" s="373" t="s">
        <v>406</v>
      </c>
      <c r="QSD95" s="373" t="s">
        <v>406</v>
      </c>
      <c r="QSE95" s="373" t="s">
        <v>406</v>
      </c>
      <c r="QSF95" s="373" t="s">
        <v>406</v>
      </c>
      <c r="QSG95" s="373" t="s">
        <v>406</v>
      </c>
      <c r="QSH95" s="373" t="s">
        <v>406</v>
      </c>
      <c r="QSI95" s="373" t="s">
        <v>406</v>
      </c>
      <c r="QSJ95" s="373" t="s">
        <v>406</v>
      </c>
      <c r="QSK95" s="373" t="s">
        <v>406</v>
      </c>
      <c r="QSL95" s="373" t="s">
        <v>406</v>
      </c>
      <c r="QSM95" s="373" t="s">
        <v>406</v>
      </c>
      <c r="QSN95" s="373" t="s">
        <v>406</v>
      </c>
      <c r="QSO95" s="373" t="s">
        <v>406</v>
      </c>
      <c r="QSP95" s="373" t="s">
        <v>406</v>
      </c>
      <c r="QSQ95" s="373" t="s">
        <v>406</v>
      </c>
      <c r="QSR95" s="373" t="s">
        <v>406</v>
      </c>
      <c r="QSS95" s="373" t="s">
        <v>406</v>
      </c>
      <c r="QST95" s="373" t="s">
        <v>406</v>
      </c>
      <c r="QSU95" s="373" t="s">
        <v>406</v>
      </c>
      <c r="QSV95" s="373" t="s">
        <v>406</v>
      </c>
      <c r="QSW95" s="373" t="s">
        <v>406</v>
      </c>
      <c r="QSX95" s="373" t="s">
        <v>406</v>
      </c>
      <c r="QSY95" s="373" t="s">
        <v>406</v>
      </c>
      <c r="QSZ95" s="373" t="s">
        <v>406</v>
      </c>
      <c r="QTA95" s="373" t="s">
        <v>406</v>
      </c>
      <c r="QTB95" s="373" t="s">
        <v>406</v>
      </c>
      <c r="QTC95" s="373" t="s">
        <v>406</v>
      </c>
      <c r="QTD95" s="373" t="s">
        <v>406</v>
      </c>
      <c r="QTE95" s="373" t="s">
        <v>406</v>
      </c>
      <c r="QTF95" s="373" t="s">
        <v>406</v>
      </c>
      <c r="QTG95" s="373" t="s">
        <v>406</v>
      </c>
      <c r="QTH95" s="373" t="s">
        <v>406</v>
      </c>
      <c r="QTI95" s="373" t="s">
        <v>406</v>
      </c>
      <c r="QTJ95" s="373" t="s">
        <v>406</v>
      </c>
      <c r="QTK95" s="373" t="s">
        <v>406</v>
      </c>
      <c r="QTL95" s="373" t="s">
        <v>406</v>
      </c>
      <c r="QTM95" s="373" t="s">
        <v>406</v>
      </c>
      <c r="QTN95" s="373" t="s">
        <v>406</v>
      </c>
      <c r="QTO95" s="373" t="s">
        <v>406</v>
      </c>
      <c r="QTP95" s="373" t="s">
        <v>406</v>
      </c>
      <c r="QTQ95" s="373" t="s">
        <v>406</v>
      </c>
      <c r="QTR95" s="373" t="s">
        <v>406</v>
      </c>
      <c r="QTS95" s="373" t="s">
        <v>406</v>
      </c>
      <c r="QTT95" s="373" t="s">
        <v>406</v>
      </c>
      <c r="QTU95" s="373" t="s">
        <v>406</v>
      </c>
      <c r="QTV95" s="373" t="s">
        <v>406</v>
      </c>
      <c r="QTW95" s="373" t="s">
        <v>406</v>
      </c>
      <c r="QTX95" s="373" t="s">
        <v>406</v>
      </c>
      <c r="QTY95" s="373" t="s">
        <v>406</v>
      </c>
      <c r="QTZ95" s="373" t="s">
        <v>406</v>
      </c>
      <c r="QUA95" s="373" t="s">
        <v>406</v>
      </c>
      <c r="QUB95" s="373" t="s">
        <v>406</v>
      </c>
      <c r="QUC95" s="373" t="s">
        <v>406</v>
      </c>
      <c r="QUD95" s="373" t="s">
        <v>406</v>
      </c>
      <c r="QUE95" s="373" t="s">
        <v>406</v>
      </c>
      <c r="QUF95" s="373" t="s">
        <v>406</v>
      </c>
      <c r="QUG95" s="373" t="s">
        <v>406</v>
      </c>
      <c r="QUH95" s="373" t="s">
        <v>406</v>
      </c>
      <c r="QUI95" s="373" t="s">
        <v>406</v>
      </c>
      <c r="QUJ95" s="373" t="s">
        <v>406</v>
      </c>
      <c r="QUK95" s="373" t="s">
        <v>406</v>
      </c>
      <c r="QUL95" s="373" t="s">
        <v>406</v>
      </c>
      <c r="QUM95" s="373" t="s">
        <v>406</v>
      </c>
      <c r="QUN95" s="373" t="s">
        <v>406</v>
      </c>
      <c r="QUO95" s="373" t="s">
        <v>406</v>
      </c>
      <c r="QUP95" s="373" t="s">
        <v>406</v>
      </c>
      <c r="QUQ95" s="373" t="s">
        <v>406</v>
      </c>
      <c r="QUR95" s="373" t="s">
        <v>406</v>
      </c>
      <c r="QUS95" s="373" t="s">
        <v>406</v>
      </c>
      <c r="QUT95" s="373" t="s">
        <v>406</v>
      </c>
      <c r="QUU95" s="373" t="s">
        <v>406</v>
      </c>
      <c r="QUV95" s="373" t="s">
        <v>406</v>
      </c>
      <c r="QUW95" s="373" t="s">
        <v>406</v>
      </c>
      <c r="QUX95" s="373" t="s">
        <v>406</v>
      </c>
      <c r="QUY95" s="373" t="s">
        <v>406</v>
      </c>
      <c r="QUZ95" s="373" t="s">
        <v>406</v>
      </c>
      <c r="QVA95" s="373" t="s">
        <v>406</v>
      </c>
      <c r="QVB95" s="373" t="s">
        <v>406</v>
      </c>
      <c r="QVC95" s="373" t="s">
        <v>406</v>
      </c>
      <c r="QVD95" s="373" t="s">
        <v>406</v>
      </c>
      <c r="QVE95" s="373" t="s">
        <v>406</v>
      </c>
      <c r="QVF95" s="373" t="s">
        <v>406</v>
      </c>
      <c r="QVG95" s="373" t="s">
        <v>406</v>
      </c>
      <c r="QVH95" s="373" t="s">
        <v>406</v>
      </c>
      <c r="QVI95" s="373" t="s">
        <v>406</v>
      </c>
      <c r="QVJ95" s="373" t="s">
        <v>406</v>
      </c>
      <c r="QVK95" s="373" t="s">
        <v>406</v>
      </c>
      <c r="QVL95" s="373" t="s">
        <v>406</v>
      </c>
      <c r="QVM95" s="373" t="s">
        <v>406</v>
      </c>
      <c r="QVN95" s="373" t="s">
        <v>406</v>
      </c>
      <c r="QVO95" s="373" t="s">
        <v>406</v>
      </c>
      <c r="QVP95" s="373" t="s">
        <v>406</v>
      </c>
      <c r="QVQ95" s="373" t="s">
        <v>406</v>
      </c>
      <c r="QVR95" s="373" t="s">
        <v>406</v>
      </c>
      <c r="QVS95" s="373" t="s">
        <v>406</v>
      </c>
      <c r="QVT95" s="373" t="s">
        <v>406</v>
      </c>
      <c r="QVU95" s="373" t="s">
        <v>406</v>
      </c>
      <c r="QVV95" s="373" t="s">
        <v>406</v>
      </c>
      <c r="QVW95" s="373" t="s">
        <v>406</v>
      </c>
      <c r="QVX95" s="373" t="s">
        <v>406</v>
      </c>
      <c r="QVY95" s="373" t="s">
        <v>406</v>
      </c>
      <c r="QVZ95" s="373" t="s">
        <v>406</v>
      </c>
      <c r="QWA95" s="373" t="s">
        <v>406</v>
      </c>
      <c r="QWB95" s="373" t="s">
        <v>406</v>
      </c>
      <c r="QWC95" s="373" t="s">
        <v>406</v>
      </c>
      <c r="QWD95" s="373" t="s">
        <v>406</v>
      </c>
      <c r="QWE95" s="373" t="s">
        <v>406</v>
      </c>
      <c r="QWF95" s="373" t="s">
        <v>406</v>
      </c>
      <c r="QWG95" s="373" t="s">
        <v>406</v>
      </c>
      <c r="QWH95" s="373" t="s">
        <v>406</v>
      </c>
      <c r="QWI95" s="373" t="s">
        <v>406</v>
      </c>
      <c r="QWJ95" s="373" t="s">
        <v>406</v>
      </c>
      <c r="QWK95" s="373" t="s">
        <v>406</v>
      </c>
      <c r="QWL95" s="373" t="s">
        <v>406</v>
      </c>
      <c r="QWM95" s="373" t="s">
        <v>406</v>
      </c>
      <c r="QWN95" s="373" t="s">
        <v>406</v>
      </c>
      <c r="QWO95" s="373" t="s">
        <v>406</v>
      </c>
      <c r="QWP95" s="373" t="s">
        <v>406</v>
      </c>
      <c r="QWQ95" s="373" t="s">
        <v>406</v>
      </c>
      <c r="QWR95" s="373" t="s">
        <v>406</v>
      </c>
      <c r="QWS95" s="373" t="s">
        <v>406</v>
      </c>
      <c r="QWT95" s="373" t="s">
        <v>406</v>
      </c>
      <c r="QWU95" s="373" t="s">
        <v>406</v>
      </c>
      <c r="QWV95" s="373" t="s">
        <v>406</v>
      </c>
      <c r="QWW95" s="373" t="s">
        <v>406</v>
      </c>
      <c r="QWX95" s="373" t="s">
        <v>406</v>
      </c>
      <c r="QWY95" s="373" t="s">
        <v>406</v>
      </c>
      <c r="QWZ95" s="373" t="s">
        <v>406</v>
      </c>
      <c r="QXA95" s="373" t="s">
        <v>406</v>
      </c>
      <c r="QXB95" s="373" t="s">
        <v>406</v>
      </c>
      <c r="QXC95" s="373" t="s">
        <v>406</v>
      </c>
      <c r="QXD95" s="373" t="s">
        <v>406</v>
      </c>
      <c r="QXE95" s="373" t="s">
        <v>406</v>
      </c>
      <c r="QXF95" s="373" t="s">
        <v>406</v>
      </c>
      <c r="QXG95" s="373" t="s">
        <v>406</v>
      </c>
      <c r="QXH95" s="373" t="s">
        <v>406</v>
      </c>
      <c r="QXI95" s="373" t="s">
        <v>406</v>
      </c>
      <c r="QXJ95" s="373" t="s">
        <v>406</v>
      </c>
      <c r="QXK95" s="373" t="s">
        <v>406</v>
      </c>
      <c r="QXL95" s="373" t="s">
        <v>406</v>
      </c>
      <c r="QXM95" s="373" t="s">
        <v>406</v>
      </c>
      <c r="QXN95" s="373" t="s">
        <v>406</v>
      </c>
      <c r="QXO95" s="373" t="s">
        <v>406</v>
      </c>
      <c r="QXP95" s="373" t="s">
        <v>406</v>
      </c>
      <c r="QXQ95" s="373" t="s">
        <v>406</v>
      </c>
      <c r="QXR95" s="373" t="s">
        <v>406</v>
      </c>
      <c r="QXS95" s="373" t="s">
        <v>406</v>
      </c>
      <c r="QXT95" s="373" t="s">
        <v>406</v>
      </c>
      <c r="QXU95" s="373" t="s">
        <v>406</v>
      </c>
      <c r="QXV95" s="373" t="s">
        <v>406</v>
      </c>
      <c r="QXW95" s="373" t="s">
        <v>406</v>
      </c>
      <c r="QXX95" s="373" t="s">
        <v>406</v>
      </c>
      <c r="QXY95" s="373" t="s">
        <v>406</v>
      </c>
      <c r="QXZ95" s="373" t="s">
        <v>406</v>
      </c>
      <c r="QYA95" s="373" t="s">
        <v>406</v>
      </c>
      <c r="QYB95" s="373" t="s">
        <v>406</v>
      </c>
      <c r="QYC95" s="373" t="s">
        <v>406</v>
      </c>
      <c r="QYD95" s="373" t="s">
        <v>406</v>
      </c>
      <c r="QYE95" s="373" t="s">
        <v>406</v>
      </c>
      <c r="QYF95" s="373" t="s">
        <v>406</v>
      </c>
      <c r="QYG95" s="373" t="s">
        <v>406</v>
      </c>
      <c r="QYH95" s="373" t="s">
        <v>406</v>
      </c>
      <c r="QYI95" s="373" t="s">
        <v>406</v>
      </c>
      <c r="QYJ95" s="373" t="s">
        <v>406</v>
      </c>
      <c r="QYK95" s="373" t="s">
        <v>406</v>
      </c>
      <c r="QYL95" s="373" t="s">
        <v>406</v>
      </c>
      <c r="QYM95" s="373" t="s">
        <v>406</v>
      </c>
      <c r="QYN95" s="373" t="s">
        <v>406</v>
      </c>
      <c r="QYO95" s="373" t="s">
        <v>406</v>
      </c>
      <c r="QYP95" s="373" t="s">
        <v>406</v>
      </c>
      <c r="QYQ95" s="373" t="s">
        <v>406</v>
      </c>
      <c r="QYR95" s="373" t="s">
        <v>406</v>
      </c>
      <c r="QYS95" s="373" t="s">
        <v>406</v>
      </c>
      <c r="QYT95" s="373" t="s">
        <v>406</v>
      </c>
      <c r="QYU95" s="373" t="s">
        <v>406</v>
      </c>
      <c r="QYV95" s="373" t="s">
        <v>406</v>
      </c>
      <c r="QYW95" s="373" t="s">
        <v>406</v>
      </c>
      <c r="QYX95" s="373" t="s">
        <v>406</v>
      </c>
      <c r="QYY95" s="373" t="s">
        <v>406</v>
      </c>
      <c r="QYZ95" s="373" t="s">
        <v>406</v>
      </c>
      <c r="QZA95" s="373" t="s">
        <v>406</v>
      </c>
      <c r="QZB95" s="373" t="s">
        <v>406</v>
      </c>
      <c r="QZC95" s="373" t="s">
        <v>406</v>
      </c>
      <c r="QZD95" s="373" t="s">
        <v>406</v>
      </c>
      <c r="QZE95" s="373" t="s">
        <v>406</v>
      </c>
      <c r="QZF95" s="373" t="s">
        <v>406</v>
      </c>
      <c r="QZG95" s="373" t="s">
        <v>406</v>
      </c>
      <c r="QZH95" s="373" t="s">
        <v>406</v>
      </c>
      <c r="QZI95" s="373" t="s">
        <v>406</v>
      </c>
      <c r="QZJ95" s="373" t="s">
        <v>406</v>
      </c>
      <c r="QZK95" s="373" t="s">
        <v>406</v>
      </c>
      <c r="QZL95" s="373" t="s">
        <v>406</v>
      </c>
      <c r="QZM95" s="373" t="s">
        <v>406</v>
      </c>
      <c r="QZN95" s="373" t="s">
        <v>406</v>
      </c>
      <c r="QZO95" s="373" t="s">
        <v>406</v>
      </c>
      <c r="QZP95" s="373" t="s">
        <v>406</v>
      </c>
      <c r="QZQ95" s="373" t="s">
        <v>406</v>
      </c>
      <c r="QZR95" s="373" t="s">
        <v>406</v>
      </c>
      <c r="QZS95" s="373" t="s">
        <v>406</v>
      </c>
      <c r="QZT95" s="373" t="s">
        <v>406</v>
      </c>
      <c r="QZU95" s="373" t="s">
        <v>406</v>
      </c>
      <c r="QZV95" s="373" t="s">
        <v>406</v>
      </c>
      <c r="QZW95" s="373" t="s">
        <v>406</v>
      </c>
      <c r="QZX95" s="373" t="s">
        <v>406</v>
      </c>
      <c r="QZY95" s="373" t="s">
        <v>406</v>
      </c>
      <c r="QZZ95" s="373" t="s">
        <v>406</v>
      </c>
      <c r="RAA95" s="373" t="s">
        <v>406</v>
      </c>
      <c r="RAB95" s="373" t="s">
        <v>406</v>
      </c>
      <c r="RAC95" s="373" t="s">
        <v>406</v>
      </c>
      <c r="RAD95" s="373" t="s">
        <v>406</v>
      </c>
      <c r="RAE95" s="373" t="s">
        <v>406</v>
      </c>
      <c r="RAF95" s="373" t="s">
        <v>406</v>
      </c>
      <c r="RAG95" s="373" t="s">
        <v>406</v>
      </c>
      <c r="RAH95" s="373" t="s">
        <v>406</v>
      </c>
      <c r="RAI95" s="373" t="s">
        <v>406</v>
      </c>
      <c r="RAJ95" s="373" t="s">
        <v>406</v>
      </c>
      <c r="RAK95" s="373" t="s">
        <v>406</v>
      </c>
      <c r="RAL95" s="373" t="s">
        <v>406</v>
      </c>
      <c r="RAM95" s="373" t="s">
        <v>406</v>
      </c>
      <c r="RAN95" s="373" t="s">
        <v>406</v>
      </c>
      <c r="RAO95" s="373" t="s">
        <v>406</v>
      </c>
      <c r="RAP95" s="373" t="s">
        <v>406</v>
      </c>
      <c r="RAQ95" s="373" t="s">
        <v>406</v>
      </c>
      <c r="RAR95" s="373" t="s">
        <v>406</v>
      </c>
      <c r="RAS95" s="373" t="s">
        <v>406</v>
      </c>
      <c r="RAT95" s="373" t="s">
        <v>406</v>
      </c>
      <c r="RAU95" s="373" t="s">
        <v>406</v>
      </c>
      <c r="RAV95" s="373" t="s">
        <v>406</v>
      </c>
      <c r="RAW95" s="373" t="s">
        <v>406</v>
      </c>
      <c r="RAX95" s="373" t="s">
        <v>406</v>
      </c>
      <c r="RAY95" s="373" t="s">
        <v>406</v>
      </c>
      <c r="RAZ95" s="373" t="s">
        <v>406</v>
      </c>
      <c r="RBA95" s="373" t="s">
        <v>406</v>
      </c>
      <c r="RBB95" s="373" t="s">
        <v>406</v>
      </c>
      <c r="RBC95" s="373" t="s">
        <v>406</v>
      </c>
      <c r="RBD95" s="373" t="s">
        <v>406</v>
      </c>
      <c r="RBE95" s="373" t="s">
        <v>406</v>
      </c>
      <c r="RBF95" s="373" t="s">
        <v>406</v>
      </c>
      <c r="RBG95" s="373" t="s">
        <v>406</v>
      </c>
      <c r="RBH95" s="373" t="s">
        <v>406</v>
      </c>
      <c r="RBI95" s="373" t="s">
        <v>406</v>
      </c>
      <c r="RBJ95" s="373" t="s">
        <v>406</v>
      </c>
      <c r="RBK95" s="373" t="s">
        <v>406</v>
      </c>
      <c r="RBL95" s="373" t="s">
        <v>406</v>
      </c>
      <c r="RBM95" s="373" t="s">
        <v>406</v>
      </c>
      <c r="RBN95" s="373" t="s">
        <v>406</v>
      </c>
      <c r="RBO95" s="373" t="s">
        <v>406</v>
      </c>
      <c r="RBP95" s="373" t="s">
        <v>406</v>
      </c>
      <c r="RBQ95" s="373" t="s">
        <v>406</v>
      </c>
      <c r="RBR95" s="373" t="s">
        <v>406</v>
      </c>
      <c r="RBS95" s="373" t="s">
        <v>406</v>
      </c>
      <c r="RBT95" s="373" t="s">
        <v>406</v>
      </c>
      <c r="RBU95" s="373" t="s">
        <v>406</v>
      </c>
      <c r="RBV95" s="373" t="s">
        <v>406</v>
      </c>
      <c r="RBW95" s="373" t="s">
        <v>406</v>
      </c>
      <c r="RBX95" s="373" t="s">
        <v>406</v>
      </c>
      <c r="RBY95" s="373" t="s">
        <v>406</v>
      </c>
      <c r="RBZ95" s="373" t="s">
        <v>406</v>
      </c>
      <c r="RCA95" s="373" t="s">
        <v>406</v>
      </c>
      <c r="RCB95" s="373" t="s">
        <v>406</v>
      </c>
      <c r="RCC95" s="373" t="s">
        <v>406</v>
      </c>
      <c r="RCD95" s="373" t="s">
        <v>406</v>
      </c>
      <c r="RCE95" s="373" t="s">
        <v>406</v>
      </c>
      <c r="RCF95" s="373" t="s">
        <v>406</v>
      </c>
      <c r="RCG95" s="373" t="s">
        <v>406</v>
      </c>
      <c r="RCH95" s="373" t="s">
        <v>406</v>
      </c>
      <c r="RCI95" s="373" t="s">
        <v>406</v>
      </c>
      <c r="RCJ95" s="373" t="s">
        <v>406</v>
      </c>
      <c r="RCK95" s="373" t="s">
        <v>406</v>
      </c>
      <c r="RCL95" s="373" t="s">
        <v>406</v>
      </c>
      <c r="RCM95" s="373" t="s">
        <v>406</v>
      </c>
      <c r="RCN95" s="373" t="s">
        <v>406</v>
      </c>
      <c r="RCO95" s="373" t="s">
        <v>406</v>
      </c>
      <c r="RCP95" s="373" t="s">
        <v>406</v>
      </c>
      <c r="RCQ95" s="373" t="s">
        <v>406</v>
      </c>
      <c r="RCR95" s="373" t="s">
        <v>406</v>
      </c>
      <c r="RCS95" s="373" t="s">
        <v>406</v>
      </c>
      <c r="RCT95" s="373" t="s">
        <v>406</v>
      </c>
      <c r="RCU95" s="373" t="s">
        <v>406</v>
      </c>
      <c r="RCV95" s="373" t="s">
        <v>406</v>
      </c>
      <c r="RCW95" s="373" t="s">
        <v>406</v>
      </c>
      <c r="RCX95" s="373" t="s">
        <v>406</v>
      </c>
      <c r="RCY95" s="373" t="s">
        <v>406</v>
      </c>
      <c r="RCZ95" s="373" t="s">
        <v>406</v>
      </c>
      <c r="RDA95" s="373" t="s">
        <v>406</v>
      </c>
      <c r="RDB95" s="373" t="s">
        <v>406</v>
      </c>
      <c r="RDC95" s="373" t="s">
        <v>406</v>
      </c>
      <c r="RDD95" s="373" t="s">
        <v>406</v>
      </c>
      <c r="RDE95" s="373" t="s">
        <v>406</v>
      </c>
      <c r="RDF95" s="373" t="s">
        <v>406</v>
      </c>
      <c r="RDG95" s="373" t="s">
        <v>406</v>
      </c>
      <c r="RDH95" s="373" t="s">
        <v>406</v>
      </c>
      <c r="RDI95" s="373" t="s">
        <v>406</v>
      </c>
      <c r="RDJ95" s="373" t="s">
        <v>406</v>
      </c>
      <c r="RDK95" s="373" t="s">
        <v>406</v>
      </c>
      <c r="RDL95" s="373" t="s">
        <v>406</v>
      </c>
      <c r="RDM95" s="373" t="s">
        <v>406</v>
      </c>
      <c r="RDN95" s="373" t="s">
        <v>406</v>
      </c>
      <c r="RDO95" s="373" t="s">
        <v>406</v>
      </c>
      <c r="RDP95" s="373" t="s">
        <v>406</v>
      </c>
      <c r="RDQ95" s="373" t="s">
        <v>406</v>
      </c>
      <c r="RDR95" s="373" t="s">
        <v>406</v>
      </c>
      <c r="RDS95" s="373" t="s">
        <v>406</v>
      </c>
      <c r="RDT95" s="373" t="s">
        <v>406</v>
      </c>
      <c r="RDU95" s="373" t="s">
        <v>406</v>
      </c>
      <c r="RDV95" s="373" t="s">
        <v>406</v>
      </c>
      <c r="RDW95" s="373" t="s">
        <v>406</v>
      </c>
      <c r="RDX95" s="373" t="s">
        <v>406</v>
      </c>
      <c r="RDY95" s="373" t="s">
        <v>406</v>
      </c>
      <c r="RDZ95" s="373" t="s">
        <v>406</v>
      </c>
      <c r="REA95" s="373" t="s">
        <v>406</v>
      </c>
      <c r="REB95" s="373" t="s">
        <v>406</v>
      </c>
      <c r="REC95" s="373" t="s">
        <v>406</v>
      </c>
      <c r="RED95" s="373" t="s">
        <v>406</v>
      </c>
      <c r="REE95" s="373" t="s">
        <v>406</v>
      </c>
      <c r="REF95" s="373" t="s">
        <v>406</v>
      </c>
      <c r="REG95" s="373" t="s">
        <v>406</v>
      </c>
      <c r="REH95" s="373" t="s">
        <v>406</v>
      </c>
      <c r="REI95" s="373" t="s">
        <v>406</v>
      </c>
      <c r="REJ95" s="373" t="s">
        <v>406</v>
      </c>
      <c r="REK95" s="373" t="s">
        <v>406</v>
      </c>
      <c r="REL95" s="373" t="s">
        <v>406</v>
      </c>
      <c r="REM95" s="373" t="s">
        <v>406</v>
      </c>
      <c r="REN95" s="373" t="s">
        <v>406</v>
      </c>
      <c r="REO95" s="373" t="s">
        <v>406</v>
      </c>
      <c r="REP95" s="373" t="s">
        <v>406</v>
      </c>
      <c r="REQ95" s="373" t="s">
        <v>406</v>
      </c>
      <c r="RER95" s="373" t="s">
        <v>406</v>
      </c>
      <c r="RES95" s="373" t="s">
        <v>406</v>
      </c>
      <c r="RET95" s="373" t="s">
        <v>406</v>
      </c>
      <c r="REU95" s="373" t="s">
        <v>406</v>
      </c>
      <c r="REV95" s="373" t="s">
        <v>406</v>
      </c>
      <c r="REW95" s="373" t="s">
        <v>406</v>
      </c>
      <c r="REX95" s="373" t="s">
        <v>406</v>
      </c>
      <c r="REY95" s="373" t="s">
        <v>406</v>
      </c>
      <c r="REZ95" s="373" t="s">
        <v>406</v>
      </c>
      <c r="RFA95" s="373" t="s">
        <v>406</v>
      </c>
      <c r="RFB95" s="373" t="s">
        <v>406</v>
      </c>
      <c r="RFC95" s="373" t="s">
        <v>406</v>
      </c>
      <c r="RFD95" s="373" t="s">
        <v>406</v>
      </c>
      <c r="RFE95" s="373" t="s">
        <v>406</v>
      </c>
      <c r="RFF95" s="373" t="s">
        <v>406</v>
      </c>
      <c r="RFG95" s="373" t="s">
        <v>406</v>
      </c>
      <c r="RFH95" s="373" t="s">
        <v>406</v>
      </c>
      <c r="RFI95" s="373" t="s">
        <v>406</v>
      </c>
      <c r="RFJ95" s="373" t="s">
        <v>406</v>
      </c>
      <c r="RFK95" s="373" t="s">
        <v>406</v>
      </c>
      <c r="RFL95" s="373" t="s">
        <v>406</v>
      </c>
      <c r="RFM95" s="373" t="s">
        <v>406</v>
      </c>
      <c r="RFN95" s="373" t="s">
        <v>406</v>
      </c>
      <c r="RFO95" s="373" t="s">
        <v>406</v>
      </c>
      <c r="RFP95" s="373" t="s">
        <v>406</v>
      </c>
      <c r="RFQ95" s="373" t="s">
        <v>406</v>
      </c>
      <c r="RFR95" s="373" t="s">
        <v>406</v>
      </c>
      <c r="RFS95" s="373" t="s">
        <v>406</v>
      </c>
      <c r="RFT95" s="373" t="s">
        <v>406</v>
      </c>
      <c r="RFU95" s="373" t="s">
        <v>406</v>
      </c>
      <c r="RFV95" s="373" t="s">
        <v>406</v>
      </c>
      <c r="RFW95" s="373" t="s">
        <v>406</v>
      </c>
      <c r="RFX95" s="373" t="s">
        <v>406</v>
      </c>
      <c r="RFY95" s="373" t="s">
        <v>406</v>
      </c>
      <c r="RFZ95" s="373" t="s">
        <v>406</v>
      </c>
      <c r="RGA95" s="373" t="s">
        <v>406</v>
      </c>
      <c r="RGB95" s="373" t="s">
        <v>406</v>
      </c>
      <c r="RGC95" s="373" t="s">
        <v>406</v>
      </c>
      <c r="RGD95" s="373" t="s">
        <v>406</v>
      </c>
      <c r="RGE95" s="373" t="s">
        <v>406</v>
      </c>
      <c r="RGF95" s="373" t="s">
        <v>406</v>
      </c>
      <c r="RGG95" s="373" t="s">
        <v>406</v>
      </c>
      <c r="RGH95" s="373" t="s">
        <v>406</v>
      </c>
      <c r="RGI95" s="373" t="s">
        <v>406</v>
      </c>
      <c r="RGJ95" s="373" t="s">
        <v>406</v>
      </c>
      <c r="RGK95" s="373" t="s">
        <v>406</v>
      </c>
      <c r="RGL95" s="373" t="s">
        <v>406</v>
      </c>
      <c r="RGM95" s="373" t="s">
        <v>406</v>
      </c>
      <c r="RGN95" s="373" t="s">
        <v>406</v>
      </c>
      <c r="RGO95" s="373" t="s">
        <v>406</v>
      </c>
      <c r="RGP95" s="373" t="s">
        <v>406</v>
      </c>
      <c r="RGQ95" s="373" t="s">
        <v>406</v>
      </c>
      <c r="RGR95" s="373" t="s">
        <v>406</v>
      </c>
      <c r="RGS95" s="373" t="s">
        <v>406</v>
      </c>
      <c r="RGT95" s="373" t="s">
        <v>406</v>
      </c>
      <c r="RGU95" s="373" t="s">
        <v>406</v>
      </c>
      <c r="RGV95" s="373" t="s">
        <v>406</v>
      </c>
      <c r="RGW95" s="373" t="s">
        <v>406</v>
      </c>
      <c r="RGX95" s="373" t="s">
        <v>406</v>
      </c>
      <c r="RGY95" s="373" t="s">
        <v>406</v>
      </c>
      <c r="RGZ95" s="373" t="s">
        <v>406</v>
      </c>
      <c r="RHA95" s="373" t="s">
        <v>406</v>
      </c>
      <c r="RHB95" s="373" t="s">
        <v>406</v>
      </c>
      <c r="RHC95" s="373" t="s">
        <v>406</v>
      </c>
      <c r="RHD95" s="373" t="s">
        <v>406</v>
      </c>
      <c r="RHE95" s="373" t="s">
        <v>406</v>
      </c>
      <c r="RHF95" s="373" t="s">
        <v>406</v>
      </c>
      <c r="RHG95" s="373" t="s">
        <v>406</v>
      </c>
      <c r="RHH95" s="373" t="s">
        <v>406</v>
      </c>
      <c r="RHI95" s="373" t="s">
        <v>406</v>
      </c>
      <c r="RHJ95" s="373" t="s">
        <v>406</v>
      </c>
      <c r="RHK95" s="373" t="s">
        <v>406</v>
      </c>
      <c r="RHL95" s="373" t="s">
        <v>406</v>
      </c>
      <c r="RHM95" s="373" t="s">
        <v>406</v>
      </c>
      <c r="RHN95" s="373" t="s">
        <v>406</v>
      </c>
      <c r="RHO95" s="373" t="s">
        <v>406</v>
      </c>
      <c r="RHP95" s="373" t="s">
        <v>406</v>
      </c>
      <c r="RHQ95" s="373" t="s">
        <v>406</v>
      </c>
      <c r="RHR95" s="373" t="s">
        <v>406</v>
      </c>
      <c r="RHS95" s="373" t="s">
        <v>406</v>
      </c>
      <c r="RHT95" s="373" t="s">
        <v>406</v>
      </c>
      <c r="RHU95" s="373" t="s">
        <v>406</v>
      </c>
      <c r="RHV95" s="373" t="s">
        <v>406</v>
      </c>
      <c r="RHW95" s="373" t="s">
        <v>406</v>
      </c>
      <c r="RHX95" s="373" t="s">
        <v>406</v>
      </c>
      <c r="RHY95" s="373" t="s">
        <v>406</v>
      </c>
      <c r="RHZ95" s="373" t="s">
        <v>406</v>
      </c>
      <c r="RIA95" s="373" t="s">
        <v>406</v>
      </c>
      <c r="RIB95" s="373" t="s">
        <v>406</v>
      </c>
      <c r="RIC95" s="373" t="s">
        <v>406</v>
      </c>
      <c r="RID95" s="373" t="s">
        <v>406</v>
      </c>
      <c r="RIE95" s="373" t="s">
        <v>406</v>
      </c>
      <c r="RIF95" s="373" t="s">
        <v>406</v>
      </c>
      <c r="RIG95" s="373" t="s">
        <v>406</v>
      </c>
      <c r="RIH95" s="373" t="s">
        <v>406</v>
      </c>
      <c r="RII95" s="373" t="s">
        <v>406</v>
      </c>
      <c r="RIJ95" s="373" t="s">
        <v>406</v>
      </c>
      <c r="RIK95" s="373" t="s">
        <v>406</v>
      </c>
      <c r="RIL95" s="373" t="s">
        <v>406</v>
      </c>
      <c r="RIM95" s="373" t="s">
        <v>406</v>
      </c>
      <c r="RIN95" s="373" t="s">
        <v>406</v>
      </c>
      <c r="RIO95" s="373" t="s">
        <v>406</v>
      </c>
      <c r="RIP95" s="373" t="s">
        <v>406</v>
      </c>
      <c r="RIQ95" s="373" t="s">
        <v>406</v>
      </c>
      <c r="RIR95" s="373" t="s">
        <v>406</v>
      </c>
      <c r="RIS95" s="373" t="s">
        <v>406</v>
      </c>
      <c r="RIT95" s="373" t="s">
        <v>406</v>
      </c>
      <c r="RIU95" s="373" t="s">
        <v>406</v>
      </c>
      <c r="RIV95" s="373" t="s">
        <v>406</v>
      </c>
      <c r="RIW95" s="373" t="s">
        <v>406</v>
      </c>
      <c r="RIX95" s="373" t="s">
        <v>406</v>
      </c>
      <c r="RIY95" s="373" t="s">
        <v>406</v>
      </c>
      <c r="RIZ95" s="373" t="s">
        <v>406</v>
      </c>
      <c r="RJA95" s="373" t="s">
        <v>406</v>
      </c>
      <c r="RJB95" s="373" t="s">
        <v>406</v>
      </c>
      <c r="RJC95" s="373" t="s">
        <v>406</v>
      </c>
      <c r="RJD95" s="373" t="s">
        <v>406</v>
      </c>
      <c r="RJE95" s="373" t="s">
        <v>406</v>
      </c>
      <c r="RJF95" s="373" t="s">
        <v>406</v>
      </c>
      <c r="RJG95" s="373" t="s">
        <v>406</v>
      </c>
      <c r="RJH95" s="373" t="s">
        <v>406</v>
      </c>
      <c r="RJI95" s="373" t="s">
        <v>406</v>
      </c>
      <c r="RJJ95" s="373" t="s">
        <v>406</v>
      </c>
      <c r="RJK95" s="373" t="s">
        <v>406</v>
      </c>
      <c r="RJL95" s="373" t="s">
        <v>406</v>
      </c>
      <c r="RJM95" s="373" t="s">
        <v>406</v>
      </c>
      <c r="RJN95" s="373" t="s">
        <v>406</v>
      </c>
      <c r="RJO95" s="373" t="s">
        <v>406</v>
      </c>
      <c r="RJP95" s="373" t="s">
        <v>406</v>
      </c>
      <c r="RJQ95" s="373" t="s">
        <v>406</v>
      </c>
      <c r="RJR95" s="373" t="s">
        <v>406</v>
      </c>
      <c r="RJS95" s="373" t="s">
        <v>406</v>
      </c>
      <c r="RJT95" s="373" t="s">
        <v>406</v>
      </c>
      <c r="RJU95" s="373" t="s">
        <v>406</v>
      </c>
      <c r="RJV95" s="373" t="s">
        <v>406</v>
      </c>
      <c r="RJW95" s="373" t="s">
        <v>406</v>
      </c>
      <c r="RJX95" s="373" t="s">
        <v>406</v>
      </c>
      <c r="RJY95" s="373" t="s">
        <v>406</v>
      </c>
      <c r="RJZ95" s="373" t="s">
        <v>406</v>
      </c>
      <c r="RKA95" s="373" t="s">
        <v>406</v>
      </c>
      <c r="RKB95" s="373" t="s">
        <v>406</v>
      </c>
      <c r="RKC95" s="373" t="s">
        <v>406</v>
      </c>
      <c r="RKD95" s="373" t="s">
        <v>406</v>
      </c>
      <c r="RKE95" s="373" t="s">
        <v>406</v>
      </c>
      <c r="RKF95" s="373" t="s">
        <v>406</v>
      </c>
      <c r="RKG95" s="373" t="s">
        <v>406</v>
      </c>
      <c r="RKH95" s="373" t="s">
        <v>406</v>
      </c>
      <c r="RKI95" s="373" t="s">
        <v>406</v>
      </c>
      <c r="RKJ95" s="373" t="s">
        <v>406</v>
      </c>
      <c r="RKK95" s="373" t="s">
        <v>406</v>
      </c>
      <c r="RKL95" s="373" t="s">
        <v>406</v>
      </c>
      <c r="RKM95" s="373" t="s">
        <v>406</v>
      </c>
      <c r="RKN95" s="373" t="s">
        <v>406</v>
      </c>
      <c r="RKO95" s="373" t="s">
        <v>406</v>
      </c>
      <c r="RKP95" s="373" t="s">
        <v>406</v>
      </c>
      <c r="RKQ95" s="373" t="s">
        <v>406</v>
      </c>
      <c r="RKR95" s="373" t="s">
        <v>406</v>
      </c>
      <c r="RKS95" s="373" t="s">
        <v>406</v>
      </c>
      <c r="RKT95" s="373" t="s">
        <v>406</v>
      </c>
      <c r="RKU95" s="373" t="s">
        <v>406</v>
      </c>
      <c r="RKV95" s="373" t="s">
        <v>406</v>
      </c>
      <c r="RKW95" s="373" t="s">
        <v>406</v>
      </c>
      <c r="RKX95" s="373" t="s">
        <v>406</v>
      </c>
      <c r="RKY95" s="373" t="s">
        <v>406</v>
      </c>
      <c r="RKZ95" s="373" t="s">
        <v>406</v>
      </c>
      <c r="RLA95" s="373" t="s">
        <v>406</v>
      </c>
      <c r="RLB95" s="373" t="s">
        <v>406</v>
      </c>
      <c r="RLC95" s="373" t="s">
        <v>406</v>
      </c>
      <c r="RLD95" s="373" t="s">
        <v>406</v>
      </c>
      <c r="RLE95" s="373" t="s">
        <v>406</v>
      </c>
      <c r="RLF95" s="373" t="s">
        <v>406</v>
      </c>
      <c r="RLG95" s="373" t="s">
        <v>406</v>
      </c>
      <c r="RLH95" s="373" t="s">
        <v>406</v>
      </c>
      <c r="RLI95" s="373" t="s">
        <v>406</v>
      </c>
      <c r="RLJ95" s="373" t="s">
        <v>406</v>
      </c>
      <c r="RLK95" s="373" t="s">
        <v>406</v>
      </c>
      <c r="RLL95" s="373" t="s">
        <v>406</v>
      </c>
      <c r="RLM95" s="373" t="s">
        <v>406</v>
      </c>
      <c r="RLN95" s="373" t="s">
        <v>406</v>
      </c>
      <c r="RLO95" s="373" t="s">
        <v>406</v>
      </c>
      <c r="RLP95" s="373" t="s">
        <v>406</v>
      </c>
      <c r="RLQ95" s="373" t="s">
        <v>406</v>
      </c>
      <c r="RLR95" s="373" t="s">
        <v>406</v>
      </c>
      <c r="RLS95" s="373" t="s">
        <v>406</v>
      </c>
      <c r="RLT95" s="373" t="s">
        <v>406</v>
      </c>
      <c r="RLU95" s="373" t="s">
        <v>406</v>
      </c>
      <c r="RLV95" s="373" t="s">
        <v>406</v>
      </c>
      <c r="RLW95" s="373" t="s">
        <v>406</v>
      </c>
      <c r="RLX95" s="373" t="s">
        <v>406</v>
      </c>
      <c r="RLY95" s="373" t="s">
        <v>406</v>
      </c>
      <c r="RLZ95" s="373" t="s">
        <v>406</v>
      </c>
      <c r="RMA95" s="373" t="s">
        <v>406</v>
      </c>
      <c r="RMB95" s="373" t="s">
        <v>406</v>
      </c>
      <c r="RMC95" s="373" t="s">
        <v>406</v>
      </c>
      <c r="RMD95" s="373" t="s">
        <v>406</v>
      </c>
      <c r="RME95" s="373" t="s">
        <v>406</v>
      </c>
      <c r="RMF95" s="373" t="s">
        <v>406</v>
      </c>
      <c r="RMG95" s="373" t="s">
        <v>406</v>
      </c>
      <c r="RMH95" s="373" t="s">
        <v>406</v>
      </c>
      <c r="RMI95" s="373" t="s">
        <v>406</v>
      </c>
      <c r="RMJ95" s="373" t="s">
        <v>406</v>
      </c>
      <c r="RMK95" s="373" t="s">
        <v>406</v>
      </c>
      <c r="RML95" s="373" t="s">
        <v>406</v>
      </c>
      <c r="RMM95" s="373" t="s">
        <v>406</v>
      </c>
      <c r="RMN95" s="373" t="s">
        <v>406</v>
      </c>
      <c r="RMO95" s="373" t="s">
        <v>406</v>
      </c>
      <c r="RMP95" s="373" t="s">
        <v>406</v>
      </c>
      <c r="RMQ95" s="373" t="s">
        <v>406</v>
      </c>
      <c r="RMR95" s="373" t="s">
        <v>406</v>
      </c>
      <c r="RMS95" s="373" t="s">
        <v>406</v>
      </c>
      <c r="RMT95" s="373" t="s">
        <v>406</v>
      </c>
      <c r="RMU95" s="373" t="s">
        <v>406</v>
      </c>
      <c r="RMV95" s="373" t="s">
        <v>406</v>
      </c>
      <c r="RMW95" s="373" t="s">
        <v>406</v>
      </c>
      <c r="RMX95" s="373" t="s">
        <v>406</v>
      </c>
      <c r="RMY95" s="373" t="s">
        <v>406</v>
      </c>
      <c r="RMZ95" s="373" t="s">
        <v>406</v>
      </c>
      <c r="RNA95" s="373" t="s">
        <v>406</v>
      </c>
      <c r="RNB95" s="373" t="s">
        <v>406</v>
      </c>
      <c r="RNC95" s="373" t="s">
        <v>406</v>
      </c>
      <c r="RND95" s="373" t="s">
        <v>406</v>
      </c>
      <c r="RNE95" s="373" t="s">
        <v>406</v>
      </c>
      <c r="RNF95" s="373" t="s">
        <v>406</v>
      </c>
      <c r="RNG95" s="373" t="s">
        <v>406</v>
      </c>
      <c r="RNH95" s="373" t="s">
        <v>406</v>
      </c>
      <c r="RNI95" s="373" t="s">
        <v>406</v>
      </c>
      <c r="RNJ95" s="373" t="s">
        <v>406</v>
      </c>
      <c r="RNK95" s="373" t="s">
        <v>406</v>
      </c>
      <c r="RNL95" s="373" t="s">
        <v>406</v>
      </c>
      <c r="RNM95" s="373" t="s">
        <v>406</v>
      </c>
      <c r="RNN95" s="373" t="s">
        <v>406</v>
      </c>
      <c r="RNO95" s="373" t="s">
        <v>406</v>
      </c>
      <c r="RNP95" s="373" t="s">
        <v>406</v>
      </c>
      <c r="RNQ95" s="373" t="s">
        <v>406</v>
      </c>
      <c r="RNR95" s="373" t="s">
        <v>406</v>
      </c>
      <c r="RNS95" s="373" t="s">
        <v>406</v>
      </c>
      <c r="RNT95" s="373" t="s">
        <v>406</v>
      </c>
      <c r="RNU95" s="373" t="s">
        <v>406</v>
      </c>
      <c r="RNV95" s="373" t="s">
        <v>406</v>
      </c>
      <c r="RNW95" s="373" t="s">
        <v>406</v>
      </c>
      <c r="RNX95" s="373" t="s">
        <v>406</v>
      </c>
      <c r="RNY95" s="373" t="s">
        <v>406</v>
      </c>
      <c r="RNZ95" s="373" t="s">
        <v>406</v>
      </c>
      <c r="ROA95" s="373" t="s">
        <v>406</v>
      </c>
      <c r="ROB95" s="373" t="s">
        <v>406</v>
      </c>
      <c r="ROC95" s="373" t="s">
        <v>406</v>
      </c>
      <c r="ROD95" s="373" t="s">
        <v>406</v>
      </c>
      <c r="ROE95" s="373" t="s">
        <v>406</v>
      </c>
      <c r="ROF95" s="373" t="s">
        <v>406</v>
      </c>
      <c r="ROG95" s="373" t="s">
        <v>406</v>
      </c>
      <c r="ROH95" s="373" t="s">
        <v>406</v>
      </c>
      <c r="ROI95" s="373" t="s">
        <v>406</v>
      </c>
      <c r="ROJ95" s="373" t="s">
        <v>406</v>
      </c>
      <c r="ROK95" s="373" t="s">
        <v>406</v>
      </c>
      <c r="ROL95" s="373" t="s">
        <v>406</v>
      </c>
      <c r="ROM95" s="373" t="s">
        <v>406</v>
      </c>
      <c r="RON95" s="373" t="s">
        <v>406</v>
      </c>
      <c r="ROO95" s="373" t="s">
        <v>406</v>
      </c>
      <c r="ROP95" s="373" t="s">
        <v>406</v>
      </c>
      <c r="ROQ95" s="373" t="s">
        <v>406</v>
      </c>
      <c r="ROR95" s="373" t="s">
        <v>406</v>
      </c>
      <c r="ROS95" s="373" t="s">
        <v>406</v>
      </c>
      <c r="ROT95" s="373" t="s">
        <v>406</v>
      </c>
      <c r="ROU95" s="373" t="s">
        <v>406</v>
      </c>
      <c r="ROV95" s="373" t="s">
        <v>406</v>
      </c>
      <c r="ROW95" s="373" t="s">
        <v>406</v>
      </c>
      <c r="ROX95" s="373" t="s">
        <v>406</v>
      </c>
      <c r="ROY95" s="373" t="s">
        <v>406</v>
      </c>
      <c r="ROZ95" s="373" t="s">
        <v>406</v>
      </c>
      <c r="RPA95" s="373" t="s">
        <v>406</v>
      </c>
      <c r="RPB95" s="373" t="s">
        <v>406</v>
      </c>
      <c r="RPC95" s="373" t="s">
        <v>406</v>
      </c>
      <c r="RPD95" s="373" t="s">
        <v>406</v>
      </c>
      <c r="RPE95" s="373" t="s">
        <v>406</v>
      </c>
      <c r="RPF95" s="373" t="s">
        <v>406</v>
      </c>
      <c r="RPG95" s="373" t="s">
        <v>406</v>
      </c>
      <c r="RPH95" s="373" t="s">
        <v>406</v>
      </c>
      <c r="RPI95" s="373" t="s">
        <v>406</v>
      </c>
      <c r="RPJ95" s="373" t="s">
        <v>406</v>
      </c>
      <c r="RPK95" s="373" t="s">
        <v>406</v>
      </c>
      <c r="RPL95" s="373" t="s">
        <v>406</v>
      </c>
      <c r="RPM95" s="373" t="s">
        <v>406</v>
      </c>
      <c r="RPN95" s="373" t="s">
        <v>406</v>
      </c>
      <c r="RPO95" s="373" t="s">
        <v>406</v>
      </c>
      <c r="RPP95" s="373" t="s">
        <v>406</v>
      </c>
      <c r="RPQ95" s="373" t="s">
        <v>406</v>
      </c>
      <c r="RPR95" s="373" t="s">
        <v>406</v>
      </c>
      <c r="RPS95" s="373" t="s">
        <v>406</v>
      </c>
      <c r="RPT95" s="373" t="s">
        <v>406</v>
      </c>
      <c r="RPU95" s="373" t="s">
        <v>406</v>
      </c>
      <c r="RPV95" s="373" t="s">
        <v>406</v>
      </c>
      <c r="RPW95" s="373" t="s">
        <v>406</v>
      </c>
      <c r="RPX95" s="373" t="s">
        <v>406</v>
      </c>
      <c r="RPY95" s="373" t="s">
        <v>406</v>
      </c>
      <c r="RPZ95" s="373" t="s">
        <v>406</v>
      </c>
      <c r="RQA95" s="373" t="s">
        <v>406</v>
      </c>
      <c r="RQB95" s="373" t="s">
        <v>406</v>
      </c>
      <c r="RQC95" s="373" t="s">
        <v>406</v>
      </c>
      <c r="RQD95" s="373" t="s">
        <v>406</v>
      </c>
      <c r="RQE95" s="373" t="s">
        <v>406</v>
      </c>
      <c r="RQF95" s="373" t="s">
        <v>406</v>
      </c>
      <c r="RQG95" s="373" t="s">
        <v>406</v>
      </c>
      <c r="RQH95" s="373" t="s">
        <v>406</v>
      </c>
      <c r="RQI95" s="373" t="s">
        <v>406</v>
      </c>
      <c r="RQJ95" s="373" t="s">
        <v>406</v>
      </c>
      <c r="RQK95" s="373" t="s">
        <v>406</v>
      </c>
      <c r="RQL95" s="373" t="s">
        <v>406</v>
      </c>
      <c r="RQM95" s="373" t="s">
        <v>406</v>
      </c>
      <c r="RQN95" s="373" t="s">
        <v>406</v>
      </c>
      <c r="RQO95" s="373" t="s">
        <v>406</v>
      </c>
      <c r="RQP95" s="373" t="s">
        <v>406</v>
      </c>
      <c r="RQQ95" s="373" t="s">
        <v>406</v>
      </c>
      <c r="RQR95" s="373" t="s">
        <v>406</v>
      </c>
      <c r="RQS95" s="373" t="s">
        <v>406</v>
      </c>
      <c r="RQT95" s="373" t="s">
        <v>406</v>
      </c>
      <c r="RQU95" s="373" t="s">
        <v>406</v>
      </c>
      <c r="RQV95" s="373" t="s">
        <v>406</v>
      </c>
      <c r="RQW95" s="373" t="s">
        <v>406</v>
      </c>
      <c r="RQX95" s="373" t="s">
        <v>406</v>
      </c>
      <c r="RQY95" s="373" t="s">
        <v>406</v>
      </c>
      <c r="RQZ95" s="373" t="s">
        <v>406</v>
      </c>
      <c r="RRA95" s="373" t="s">
        <v>406</v>
      </c>
      <c r="RRB95" s="373" t="s">
        <v>406</v>
      </c>
      <c r="RRC95" s="373" t="s">
        <v>406</v>
      </c>
      <c r="RRD95" s="373" t="s">
        <v>406</v>
      </c>
      <c r="RRE95" s="373" t="s">
        <v>406</v>
      </c>
      <c r="RRF95" s="373" t="s">
        <v>406</v>
      </c>
      <c r="RRG95" s="373" t="s">
        <v>406</v>
      </c>
      <c r="RRH95" s="373" t="s">
        <v>406</v>
      </c>
      <c r="RRI95" s="373" t="s">
        <v>406</v>
      </c>
      <c r="RRJ95" s="373" t="s">
        <v>406</v>
      </c>
      <c r="RRK95" s="373" t="s">
        <v>406</v>
      </c>
      <c r="RRL95" s="373" t="s">
        <v>406</v>
      </c>
      <c r="RRM95" s="373" t="s">
        <v>406</v>
      </c>
      <c r="RRN95" s="373" t="s">
        <v>406</v>
      </c>
      <c r="RRO95" s="373" t="s">
        <v>406</v>
      </c>
      <c r="RRP95" s="373" t="s">
        <v>406</v>
      </c>
      <c r="RRQ95" s="373" t="s">
        <v>406</v>
      </c>
      <c r="RRR95" s="373" t="s">
        <v>406</v>
      </c>
      <c r="RRS95" s="373" t="s">
        <v>406</v>
      </c>
      <c r="RRT95" s="373" t="s">
        <v>406</v>
      </c>
      <c r="RRU95" s="373" t="s">
        <v>406</v>
      </c>
      <c r="RRV95" s="373" t="s">
        <v>406</v>
      </c>
      <c r="RRW95" s="373" t="s">
        <v>406</v>
      </c>
      <c r="RRX95" s="373" t="s">
        <v>406</v>
      </c>
      <c r="RRY95" s="373" t="s">
        <v>406</v>
      </c>
      <c r="RRZ95" s="373" t="s">
        <v>406</v>
      </c>
      <c r="RSA95" s="373" t="s">
        <v>406</v>
      </c>
      <c r="RSB95" s="373" t="s">
        <v>406</v>
      </c>
      <c r="RSC95" s="373" t="s">
        <v>406</v>
      </c>
      <c r="RSD95" s="373" t="s">
        <v>406</v>
      </c>
      <c r="RSE95" s="373" t="s">
        <v>406</v>
      </c>
      <c r="RSF95" s="373" t="s">
        <v>406</v>
      </c>
      <c r="RSG95" s="373" t="s">
        <v>406</v>
      </c>
      <c r="RSH95" s="373" t="s">
        <v>406</v>
      </c>
      <c r="RSI95" s="373" t="s">
        <v>406</v>
      </c>
      <c r="RSJ95" s="373" t="s">
        <v>406</v>
      </c>
      <c r="RSK95" s="373" t="s">
        <v>406</v>
      </c>
      <c r="RSL95" s="373" t="s">
        <v>406</v>
      </c>
      <c r="RSM95" s="373" t="s">
        <v>406</v>
      </c>
      <c r="RSN95" s="373" t="s">
        <v>406</v>
      </c>
      <c r="RSO95" s="373" t="s">
        <v>406</v>
      </c>
      <c r="RSP95" s="373" t="s">
        <v>406</v>
      </c>
      <c r="RSQ95" s="373" t="s">
        <v>406</v>
      </c>
      <c r="RSR95" s="373" t="s">
        <v>406</v>
      </c>
      <c r="RSS95" s="373" t="s">
        <v>406</v>
      </c>
      <c r="RST95" s="373" t="s">
        <v>406</v>
      </c>
      <c r="RSU95" s="373" t="s">
        <v>406</v>
      </c>
      <c r="RSV95" s="373" t="s">
        <v>406</v>
      </c>
      <c r="RSW95" s="373" t="s">
        <v>406</v>
      </c>
      <c r="RSX95" s="373" t="s">
        <v>406</v>
      </c>
      <c r="RSY95" s="373" t="s">
        <v>406</v>
      </c>
      <c r="RSZ95" s="373" t="s">
        <v>406</v>
      </c>
      <c r="RTA95" s="373" t="s">
        <v>406</v>
      </c>
      <c r="RTB95" s="373" t="s">
        <v>406</v>
      </c>
      <c r="RTC95" s="373" t="s">
        <v>406</v>
      </c>
      <c r="RTD95" s="373" t="s">
        <v>406</v>
      </c>
      <c r="RTE95" s="373" t="s">
        <v>406</v>
      </c>
      <c r="RTF95" s="373" t="s">
        <v>406</v>
      </c>
      <c r="RTG95" s="373" t="s">
        <v>406</v>
      </c>
      <c r="RTH95" s="373" t="s">
        <v>406</v>
      </c>
      <c r="RTI95" s="373" t="s">
        <v>406</v>
      </c>
      <c r="RTJ95" s="373" t="s">
        <v>406</v>
      </c>
      <c r="RTK95" s="373" t="s">
        <v>406</v>
      </c>
      <c r="RTL95" s="373" t="s">
        <v>406</v>
      </c>
      <c r="RTM95" s="373" t="s">
        <v>406</v>
      </c>
      <c r="RTN95" s="373" t="s">
        <v>406</v>
      </c>
      <c r="RTO95" s="373" t="s">
        <v>406</v>
      </c>
      <c r="RTP95" s="373" t="s">
        <v>406</v>
      </c>
      <c r="RTQ95" s="373" t="s">
        <v>406</v>
      </c>
      <c r="RTR95" s="373" t="s">
        <v>406</v>
      </c>
      <c r="RTS95" s="373" t="s">
        <v>406</v>
      </c>
      <c r="RTT95" s="373" t="s">
        <v>406</v>
      </c>
      <c r="RTU95" s="373" t="s">
        <v>406</v>
      </c>
      <c r="RTV95" s="373" t="s">
        <v>406</v>
      </c>
      <c r="RTW95" s="373" t="s">
        <v>406</v>
      </c>
      <c r="RTX95" s="373" t="s">
        <v>406</v>
      </c>
      <c r="RTY95" s="373" t="s">
        <v>406</v>
      </c>
      <c r="RTZ95" s="373" t="s">
        <v>406</v>
      </c>
      <c r="RUA95" s="373" t="s">
        <v>406</v>
      </c>
      <c r="RUB95" s="373" t="s">
        <v>406</v>
      </c>
      <c r="RUC95" s="373" t="s">
        <v>406</v>
      </c>
      <c r="RUD95" s="373" t="s">
        <v>406</v>
      </c>
      <c r="RUE95" s="373" t="s">
        <v>406</v>
      </c>
      <c r="RUF95" s="373" t="s">
        <v>406</v>
      </c>
      <c r="RUG95" s="373" t="s">
        <v>406</v>
      </c>
      <c r="RUH95" s="373" t="s">
        <v>406</v>
      </c>
      <c r="RUI95" s="373" t="s">
        <v>406</v>
      </c>
      <c r="RUJ95" s="373" t="s">
        <v>406</v>
      </c>
      <c r="RUK95" s="373" t="s">
        <v>406</v>
      </c>
      <c r="RUL95" s="373" t="s">
        <v>406</v>
      </c>
      <c r="RUM95" s="373" t="s">
        <v>406</v>
      </c>
      <c r="RUN95" s="373" t="s">
        <v>406</v>
      </c>
      <c r="RUO95" s="373" t="s">
        <v>406</v>
      </c>
      <c r="RUP95" s="373" t="s">
        <v>406</v>
      </c>
      <c r="RUQ95" s="373" t="s">
        <v>406</v>
      </c>
      <c r="RUR95" s="373" t="s">
        <v>406</v>
      </c>
      <c r="RUS95" s="373" t="s">
        <v>406</v>
      </c>
      <c r="RUT95" s="373" t="s">
        <v>406</v>
      </c>
      <c r="RUU95" s="373" t="s">
        <v>406</v>
      </c>
      <c r="RUV95" s="373" t="s">
        <v>406</v>
      </c>
      <c r="RUW95" s="373" t="s">
        <v>406</v>
      </c>
      <c r="RUX95" s="373" t="s">
        <v>406</v>
      </c>
      <c r="RUY95" s="373" t="s">
        <v>406</v>
      </c>
      <c r="RUZ95" s="373" t="s">
        <v>406</v>
      </c>
      <c r="RVA95" s="373" t="s">
        <v>406</v>
      </c>
      <c r="RVB95" s="373" t="s">
        <v>406</v>
      </c>
      <c r="RVC95" s="373" t="s">
        <v>406</v>
      </c>
      <c r="RVD95" s="373" t="s">
        <v>406</v>
      </c>
      <c r="RVE95" s="373" t="s">
        <v>406</v>
      </c>
      <c r="RVF95" s="373" t="s">
        <v>406</v>
      </c>
      <c r="RVG95" s="373" t="s">
        <v>406</v>
      </c>
      <c r="RVH95" s="373" t="s">
        <v>406</v>
      </c>
      <c r="RVI95" s="373" t="s">
        <v>406</v>
      </c>
      <c r="RVJ95" s="373" t="s">
        <v>406</v>
      </c>
      <c r="RVK95" s="373" t="s">
        <v>406</v>
      </c>
      <c r="RVL95" s="373" t="s">
        <v>406</v>
      </c>
      <c r="RVM95" s="373" t="s">
        <v>406</v>
      </c>
      <c r="RVN95" s="373" t="s">
        <v>406</v>
      </c>
      <c r="RVO95" s="373" t="s">
        <v>406</v>
      </c>
      <c r="RVP95" s="373" t="s">
        <v>406</v>
      </c>
      <c r="RVQ95" s="373" t="s">
        <v>406</v>
      </c>
      <c r="RVR95" s="373" t="s">
        <v>406</v>
      </c>
      <c r="RVS95" s="373" t="s">
        <v>406</v>
      </c>
      <c r="RVT95" s="373" t="s">
        <v>406</v>
      </c>
      <c r="RVU95" s="373" t="s">
        <v>406</v>
      </c>
      <c r="RVV95" s="373" t="s">
        <v>406</v>
      </c>
      <c r="RVW95" s="373" t="s">
        <v>406</v>
      </c>
      <c r="RVX95" s="373" t="s">
        <v>406</v>
      </c>
      <c r="RVY95" s="373" t="s">
        <v>406</v>
      </c>
      <c r="RVZ95" s="373" t="s">
        <v>406</v>
      </c>
      <c r="RWA95" s="373" t="s">
        <v>406</v>
      </c>
      <c r="RWB95" s="373" t="s">
        <v>406</v>
      </c>
      <c r="RWC95" s="373" t="s">
        <v>406</v>
      </c>
      <c r="RWD95" s="373" t="s">
        <v>406</v>
      </c>
      <c r="RWE95" s="373" t="s">
        <v>406</v>
      </c>
      <c r="RWF95" s="373" t="s">
        <v>406</v>
      </c>
      <c r="RWG95" s="373" t="s">
        <v>406</v>
      </c>
      <c r="RWH95" s="373" t="s">
        <v>406</v>
      </c>
      <c r="RWI95" s="373" t="s">
        <v>406</v>
      </c>
      <c r="RWJ95" s="373" t="s">
        <v>406</v>
      </c>
      <c r="RWK95" s="373" t="s">
        <v>406</v>
      </c>
      <c r="RWL95" s="373" t="s">
        <v>406</v>
      </c>
      <c r="RWM95" s="373" t="s">
        <v>406</v>
      </c>
      <c r="RWN95" s="373" t="s">
        <v>406</v>
      </c>
      <c r="RWO95" s="373" t="s">
        <v>406</v>
      </c>
      <c r="RWP95" s="373" t="s">
        <v>406</v>
      </c>
      <c r="RWQ95" s="373" t="s">
        <v>406</v>
      </c>
      <c r="RWR95" s="373" t="s">
        <v>406</v>
      </c>
      <c r="RWS95" s="373" t="s">
        <v>406</v>
      </c>
      <c r="RWT95" s="373" t="s">
        <v>406</v>
      </c>
      <c r="RWU95" s="373" t="s">
        <v>406</v>
      </c>
      <c r="RWV95" s="373" t="s">
        <v>406</v>
      </c>
      <c r="RWW95" s="373" t="s">
        <v>406</v>
      </c>
      <c r="RWX95" s="373" t="s">
        <v>406</v>
      </c>
      <c r="RWY95" s="373" t="s">
        <v>406</v>
      </c>
      <c r="RWZ95" s="373" t="s">
        <v>406</v>
      </c>
      <c r="RXA95" s="373" t="s">
        <v>406</v>
      </c>
      <c r="RXB95" s="373" t="s">
        <v>406</v>
      </c>
      <c r="RXC95" s="373" t="s">
        <v>406</v>
      </c>
      <c r="RXD95" s="373" t="s">
        <v>406</v>
      </c>
      <c r="RXE95" s="373" t="s">
        <v>406</v>
      </c>
      <c r="RXF95" s="373" t="s">
        <v>406</v>
      </c>
      <c r="RXG95" s="373" t="s">
        <v>406</v>
      </c>
      <c r="RXH95" s="373" t="s">
        <v>406</v>
      </c>
      <c r="RXI95" s="373" t="s">
        <v>406</v>
      </c>
      <c r="RXJ95" s="373" t="s">
        <v>406</v>
      </c>
      <c r="RXK95" s="373" t="s">
        <v>406</v>
      </c>
      <c r="RXL95" s="373" t="s">
        <v>406</v>
      </c>
      <c r="RXM95" s="373" t="s">
        <v>406</v>
      </c>
      <c r="RXN95" s="373" t="s">
        <v>406</v>
      </c>
      <c r="RXO95" s="373" t="s">
        <v>406</v>
      </c>
      <c r="RXP95" s="373" t="s">
        <v>406</v>
      </c>
      <c r="RXQ95" s="373" t="s">
        <v>406</v>
      </c>
      <c r="RXR95" s="373" t="s">
        <v>406</v>
      </c>
      <c r="RXS95" s="373" t="s">
        <v>406</v>
      </c>
      <c r="RXT95" s="373" t="s">
        <v>406</v>
      </c>
      <c r="RXU95" s="373" t="s">
        <v>406</v>
      </c>
      <c r="RXV95" s="373" t="s">
        <v>406</v>
      </c>
      <c r="RXW95" s="373" t="s">
        <v>406</v>
      </c>
      <c r="RXX95" s="373" t="s">
        <v>406</v>
      </c>
      <c r="RXY95" s="373" t="s">
        <v>406</v>
      </c>
      <c r="RXZ95" s="373" t="s">
        <v>406</v>
      </c>
      <c r="RYA95" s="373" t="s">
        <v>406</v>
      </c>
      <c r="RYB95" s="373" t="s">
        <v>406</v>
      </c>
      <c r="RYC95" s="373" t="s">
        <v>406</v>
      </c>
      <c r="RYD95" s="373" t="s">
        <v>406</v>
      </c>
      <c r="RYE95" s="373" t="s">
        <v>406</v>
      </c>
      <c r="RYF95" s="373" t="s">
        <v>406</v>
      </c>
      <c r="RYG95" s="373" t="s">
        <v>406</v>
      </c>
      <c r="RYH95" s="373" t="s">
        <v>406</v>
      </c>
      <c r="RYI95" s="373" t="s">
        <v>406</v>
      </c>
      <c r="RYJ95" s="373" t="s">
        <v>406</v>
      </c>
      <c r="RYK95" s="373" t="s">
        <v>406</v>
      </c>
      <c r="RYL95" s="373" t="s">
        <v>406</v>
      </c>
      <c r="RYM95" s="373" t="s">
        <v>406</v>
      </c>
      <c r="RYN95" s="373" t="s">
        <v>406</v>
      </c>
      <c r="RYO95" s="373" t="s">
        <v>406</v>
      </c>
      <c r="RYP95" s="373" t="s">
        <v>406</v>
      </c>
      <c r="RYQ95" s="373" t="s">
        <v>406</v>
      </c>
      <c r="RYR95" s="373" t="s">
        <v>406</v>
      </c>
      <c r="RYS95" s="373" t="s">
        <v>406</v>
      </c>
      <c r="RYT95" s="373" t="s">
        <v>406</v>
      </c>
      <c r="RYU95" s="373" t="s">
        <v>406</v>
      </c>
      <c r="RYV95" s="373" t="s">
        <v>406</v>
      </c>
      <c r="RYW95" s="373" t="s">
        <v>406</v>
      </c>
      <c r="RYX95" s="373" t="s">
        <v>406</v>
      </c>
      <c r="RYY95" s="373" t="s">
        <v>406</v>
      </c>
      <c r="RYZ95" s="373" t="s">
        <v>406</v>
      </c>
      <c r="RZA95" s="373" t="s">
        <v>406</v>
      </c>
      <c r="RZB95" s="373" t="s">
        <v>406</v>
      </c>
      <c r="RZC95" s="373" t="s">
        <v>406</v>
      </c>
      <c r="RZD95" s="373" t="s">
        <v>406</v>
      </c>
      <c r="RZE95" s="373" t="s">
        <v>406</v>
      </c>
      <c r="RZF95" s="373" t="s">
        <v>406</v>
      </c>
      <c r="RZG95" s="373" t="s">
        <v>406</v>
      </c>
      <c r="RZH95" s="373" t="s">
        <v>406</v>
      </c>
      <c r="RZI95" s="373" t="s">
        <v>406</v>
      </c>
      <c r="RZJ95" s="373" t="s">
        <v>406</v>
      </c>
      <c r="RZK95" s="373" t="s">
        <v>406</v>
      </c>
      <c r="RZL95" s="373" t="s">
        <v>406</v>
      </c>
      <c r="RZM95" s="373" t="s">
        <v>406</v>
      </c>
      <c r="RZN95" s="373" t="s">
        <v>406</v>
      </c>
      <c r="RZO95" s="373" t="s">
        <v>406</v>
      </c>
      <c r="RZP95" s="373" t="s">
        <v>406</v>
      </c>
      <c r="RZQ95" s="373" t="s">
        <v>406</v>
      </c>
      <c r="RZR95" s="373" t="s">
        <v>406</v>
      </c>
      <c r="RZS95" s="373" t="s">
        <v>406</v>
      </c>
      <c r="RZT95" s="373" t="s">
        <v>406</v>
      </c>
      <c r="RZU95" s="373" t="s">
        <v>406</v>
      </c>
      <c r="RZV95" s="373" t="s">
        <v>406</v>
      </c>
      <c r="RZW95" s="373" t="s">
        <v>406</v>
      </c>
      <c r="RZX95" s="373" t="s">
        <v>406</v>
      </c>
      <c r="RZY95" s="373" t="s">
        <v>406</v>
      </c>
      <c r="RZZ95" s="373" t="s">
        <v>406</v>
      </c>
      <c r="SAA95" s="373" t="s">
        <v>406</v>
      </c>
      <c r="SAB95" s="373" t="s">
        <v>406</v>
      </c>
      <c r="SAC95" s="373" t="s">
        <v>406</v>
      </c>
      <c r="SAD95" s="373" t="s">
        <v>406</v>
      </c>
      <c r="SAE95" s="373" t="s">
        <v>406</v>
      </c>
      <c r="SAF95" s="373" t="s">
        <v>406</v>
      </c>
      <c r="SAG95" s="373" t="s">
        <v>406</v>
      </c>
      <c r="SAH95" s="373" t="s">
        <v>406</v>
      </c>
      <c r="SAI95" s="373" t="s">
        <v>406</v>
      </c>
      <c r="SAJ95" s="373" t="s">
        <v>406</v>
      </c>
      <c r="SAK95" s="373" t="s">
        <v>406</v>
      </c>
      <c r="SAL95" s="373" t="s">
        <v>406</v>
      </c>
      <c r="SAM95" s="373" t="s">
        <v>406</v>
      </c>
      <c r="SAN95" s="373" t="s">
        <v>406</v>
      </c>
      <c r="SAO95" s="373" t="s">
        <v>406</v>
      </c>
      <c r="SAP95" s="373" t="s">
        <v>406</v>
      </c>
      <c r="SAQ95" s="373" t="s">
        <v>406</v>
      </c>
      <c r="SAR95" s="373" t="s">
        <v>406</v>
      </c>
      <c r="SAS95" s="373" t="s">
        <v>406</v>
      </c>
      <c r="SAT95" s="373" t="s">
        <v>406</v>
      </c>
      <c r="SAU95" s="373" t="s">
        <v>406</v>
      </c>
      <c r="SAV95" s="373" t="s">
        <v>406</v>
      </c>
      <c r="SAW95" s="373" t="s">
        <v>406</v>
      </c>
      <c r="SAX95" s="373" t="s">
        <v>406</v>
      </c>
      <c r="SAY95" s="373" t="s">
        <v>406</v>
      </c>
      <c r="SAZ95" s="373" t="s">
        <v>406</v>
      </c>
      <c r="SBA95" s="373" t="s">
        <v>406</v>
      </c>
      <c r="SBB95" s="373" t="s">
        <v>406</v>
      </c>
      <c r="SBC95" s="373" t="s">
        <v>406</v>
      </c>
      <c r="SBD95" s="373" t="s">
        <v>406</v>
      </c>
      <c r="SBE95" s="373" t="s">
        <v>406</v>
      </c>
      <c r="SBF95" s="373" t="s">
        <v>406</v>
      </c>
      <c r="SBG95" s="373" t="s">
        <v>406</v>
      </c>
      <c r="SBH95" s="373" t="s">
        <v>406</v>
      </c>
      <c r="SBI95" s="373" t="s">
        <v>406</v>
      </c>
      <c r="SBJ95" s="373" t="s">
        <v>406</v>
      </c>
      <c r="SBK95" s="373" t="s">
        <v>406</v>
      </c>
      <c r="SBL95" s="373" t="s">
        <v>406</v>
      </c>
      <c r="SBM95" s="373" t="s">
        <v>406</v>
      </c>
      <c r="SBN95" s="373" t="s">
        <v>406</v>
      </c>
      <c r="SBO95" s="373" t="s">
        <v>406</v>
      </c>
      <c r="SBP95" s="373" t="s">
        <v>406</v>
      </c>
      <c r="SBQ95" s="373" t="s">
        <v>406</v>
      </c>
      <c r="SBR95" s="373" t="s">
        <v>406</v>
      </c>
      <c r="SBS95" s="373" t="s">
        <v>406</v>
      </c>
      <c r="SBT95" s="373" t="s">
        <v>406</v>
      </c>
      <c r="SBU95" s="373" t="s">
        <v>406</v>
      </c>
      <c r="SBV95" s="373" t="s">
        <v>406</v>
      </c>
      <c r="SBW95" s="373" t="s">
        <v>406</v>
      </c>
      <c r="SBX95" s="373" t="s">
        <v>406</v>
      </c>
      <c r="SBY95" s="373" t="s">
        <v>406</v>
      </c>
      <c r="SBZ95" s="373" t="s">
        <v>406</v>
      </c>
      <c r="SCA95" s="373" t="s">
        <v>406</v>
      </c>
      <c r="SCB95" s="373" t="s">
        <v>406</v>
      </c>
      <c r="SCC95" s="373" t="s">
        <v>406</v>
      </c>
      <c r="SCD95" s="373" t="s">
        <v>406</v>
      </c>
      <c r="SCE95" s="373" t="s">
        <v>406</v>
      </c>
      <c r="SCF95" s="373" t="s">
        <v>406</v>
      </c>
      <c r="SCG95" s="373" t="s">
        <v>406</v>
      </c>
      <c r="SCH95" s="373" t="s">
        <v>406</v>
      </c>
      <c r="SCI95" s="373" t="s">
        <v>406</v>
      </c>
      <c r="SCJ95" s="373" t="s">
        <v>406</v>
      </c>
      <c r="SCK95" s="373" t="s">
        <v>406</v>
      </c>
      <c r="SCL95" s="373" t="s">
        <v>406</v>
      </c>
      <c r="SCM95" s="373" t="s">
        <v>406</v>
      </c>
      <c r="SCN95" s="373" t="s">
        <v>406</v>
      </c>
      <c r="SCO95" s="373" t="s">
        <v>406</v>
      </c>
      <c r="SCP95" s="373" t="s">
        <v>406</v>
      </c>
      <c r="SCQ95" s="373" t="s">
        <v>406</v>
      </c>
      <c r="SCR95" s="373" t="s">
        <v>406</v>
      </c>
      <c r="SCS95" s="373" t="s">
        <v>406</v>
      </c>
      <c r="SCT95" s="373" t="s">
        <v>406</v>
      </c>
      <c r="SCU95" s="373" t="s">
        <v>406</v>
      </c>
      <c r="SCV95" s="373" t="s">
        <v>406</v>
      </c>
      <c r="SCW95" s="373" t="s">
        <v>406</v>
      </c>
      <c r="SCX95" s="373" t="s">
        <v>406</v>
      </c>
      <c r="SCY95" s="373" t="s">
        <v>406</v>
      </c>
      <c r="SCZ95" s="373" t="s">
        <v>406</v>
      </c>
      <c r="SDA95" s="373" t="s">
        <v>406</v>
      </c>
      <c r="SDB95" s="373" t="s">
        <v>406</v>
      </c>
      <c r="SDC95" s="373" t="s">
        <v>406</v>
      </c>
      <c r="SDD95" s="373" t="s">
        <v>406</v>
      </c>
      <c r="SDE95" s="373" t="s">
        <v>406</v>
      </c>
      <c r="SDF95" s="373" t="s">
        <v>406</v>
      </c>
      <c r="SDG95" s="373" t="s">
        <v>406</v>
      </c>
      <c r="SDH95" s="373" t="s">
        <v>406</v>
      </c>
      <c r="SDI95" s="373" t="s">
        <v>406</v>
      </c>
      <c r="SDJ95" s="373" t="s">
        <v>406</v>
      </c>
      <c r="SDK95" s="373" t="s">
        <v>406</v>
      </c>
      <c r="SDL95" s="373" t="s">
        <v>406</v>
      </c>
      <c r="SDM95" s="373" t="s">
        <v>406</v>
      </c>
      <c r="SDN95" s="373" t="s">
        <v>406</v>
      </c>
      <c r="SDO95" s="373" t="s">
        <v>406</v>
      </c>
      <c r="SDP95" s="373" t="s">
        <v>406</v>
      </c>
      <c r="SDQ95" s="373" t="s">
        <v>406</v>
      </c>
      <c r="SDR95" s="373" t="s">
        <v>406</v>
      </c>
      <c r="SDS95" s="373" t="s">
        <v>406</v>
      </c>
      <c r="SDT95" s="373" t="s">
        <v>406</v>
      </c>
      <c r="SDU95" s="373" t="s">
        <v>406</v>
      </c>
      <c r="SDV95" s="373" t="s">
        <v>406</v>
      </c>
      <c r="SDW95" s="373" t="s">
        <v>406</v>
      </c>
      <c r="SDX95" s="373" t="s">
        <v>406</v>
      </c>
      <c r="SDY95" s="373" t="s">
        <v>406</v>
      </c>
      <c r="SDZ95" s="373" t="s">
        <v>406</v>
      </c>
      <c r="SEA95" s="373" t="s">
        <v>406</v>
      </c>
      <c r="SEB95" s="373" t="s">
        <v>406</v>
      </c>
      <c r="SEC95" s="373" t="s">
        <v>406</v>
      </c>
      <c r="SED95" s="373" t="s">
        <v>406</v>
      </c>
      <c r="SEE95" s="373" t="s">
        <v>406</v>
      </c>
      <c r="SEF95" s="373" t="s">
        <v>406</v>
      </c>
      <c r="SEG95" s="373" t="s">
        <v>406</v>
      </c>
      <c r="SEH95" s="373" t="s">
        <v>406</v>
      </c>
      <c r="SEI95" s="373" t="s">
        <v>406</v>
      </c>
      <c r="SEJ95" s="373" t="s">
        <v>406</v>
      </c>
      <c r="SEK95" s="373" t="s">
        <v>406</v>
      </c>
      <c r="SEL95" s="373" t="s">
        <v>406</v>
      </c>
      <c r="SEM95" s="373" t="s">
        <v>406</v>
      </c>
      <c r="SEN95" s="373" t="s">
        <v>406</v>
      </c>
      <c r="SEO95" s="373" t="s">
        <v>406</v>
      </c>
      <c r="SEP95" s="373" t="s">
        <v>406</v>
      </c>
      <c r="SEQ95" s="373" t="s">
        <v>406</v>
      </c>
      <c r="SER95" s="373" t="s">
        <v>406</v>
      </c>
      <c r="SES95" s="373" t="s">
        <v>406</v>
      </c>
      <c r="SET95" s="373" t="s">
        <v>406</v>
      </c>
      <c r="SEU95" s="373" t="s">
        <v>406</v>
      </c>
      <c r="SEV95" s="373" t="s">
        <v>406</v>
      </c>
      <c r="SEW95" s="373" t="s">
        <v>406</v>
      </c>
      <c r="SEX95" s="373" t="s">
        <v>406</v>
      </c>
      <c r="SEY95" s="373" t="s">
        <v>406</v>
      </c>
      <c r="SEZ95" s="373" t="s">
        <v>406</v>
      </c>
      <c r="SFA95" s="373" t="s">
        <v>406</v>
      </c>
      <c r="SFB95" s="373" t="s">
        <v>406</v>
      </c>
      <c r="SFC95" s="373" t="s">
        <v>406</v>
      </c>
      <c r="SFD95" s="373" t="s">
        <v>406</v>
      </c>
      <c r="SFE95" s="373" t="s">
        <v>406</v>
      </c>
      <c r="SFF95" s="373" t="s">
        <v>406</v>
      </c>
      <c r="SFG95" s="373" t="s">
        <v>406</v>
      </c>
      <c r="SFH95" s="373" t="s">
        <v>406</v>
      </c>
      <c r="SFI95" s="373" t="s">
        <v>406</v>
      </c>
      <c r="SFJ95" s="373" t="s">
        <v>406</v>
      </c>
      <c r="SFK95" s="373" t="s">
        <v>406</v>
      </c>
      <c r="SFL95" s="373" t="s">
        <v>406</v>
      </c>
      <c r="SFM95" s="373" t="s">
        <v>406</v>
      </c>
      <c r="SFN95" s="373" t="s">
        <v>406</v>
      </c>
      <c r="SFO95" s="373" t="s">
        <v>406</v>
      </c>
      <c r="SFP95" s="373" t="s">
        <v>406</v>
      </c>
      <c r="SFQ95" s="373" t="s">
        <v>406</v>
      </c>
      <c r="SFR95" s="373" t="s">
        <v>406</v>
      </c>
      <c r="SFS95" s="373" t="s">
        <v>406</v>
      </c>
      <c r="SFT95" s="373" t="s">
        <v>406</v>
      </c>
      <c r="SFU95" s="373" t="s">
        <v>406</v>
      </c>
      <c r="SFV95" s="373" t="s">
        <v>406</v>
      </c>
      <c r="SFW95" s="373" t="s">
        <v>406</v>
      </c>
      <c r="SFX95" s="373" t="s">
        <v>406</v>
      </c>
      <c r="SFY95" s="373" t="s">
        <v>406</v>
      </c>
      <c r="SFZ95" s="373" t="s">
        <v>406</v>
      </c>
      <c r="SGA95" s="373" t="s">
        <v>406</v>
      </c>
      <c r="SGB95" s="373" t="s">
        <v>406</v>
      </c>
      <c r="SGC95" s="373" t="s">
        <v>406</v>
      </c>
      <c r="SGD95" s="373" t="s">
        <v>406</v>
      </c>
      <c r="SGE95" s="373" t="s">
        <v>406</v>
      </c>
      <c r="SGF95" s="373" t="s">
        <v>406</v>
      </c>
      <c r="SGG95" s="373" t="s">
        <v>406</v>
      </c>
      <c r="SGH95" s="373" t="s">
        <v>406</v>
      </c>
      <c r="SGI95" s="373" t="s">
        <v>406</v>
      </c>
      <c r="SGJ95" s="373" t="s">
        <v>406</v>
      </c>
      <c r="SGK95" s="373" t="s">
        <v>406</v>
      </c>
      <c r="SGL95" s="373" t="s">
        <v>406</v>
      </c>
      <c r="SGM95" s="373" t="s">
        <v>406</v>
      </c>
      <c r="SGN95" s="373" t="s">
        <v>406</v>
      </c>
      <c r="SGO95" s="373" t="s">
        <v>406</v>
      </c>
      <c r="SGP95" s="373" t="s">
        <v>406</v>
      </c>
      <c r="SGQ95" s="373" t="s">
        <v>406</v>
      </c>
      <c r="SGR95" s="373" t="s">
        <v>406</v>
      </c>
      <c r="SGS95" s="373" t="s">
        <v>406</v>
      </c>
      <c r="SGT95" s="373" t="s">
        <v>406</v>
      </c>
      <c r="SGU95" s="373" t="s">
        <v>406</v>
      </c>
      <c r="SGV95" s="373" t="s">
        <v>406</v>
      </c>
      <c r="SGW95" s="373" t="s">
        <v>406</v>
      </c>
      <c r="SGX95" s="373" t="s">
        <v>406</v>
      </c>
      <c r="SGY95" s="373" t="s">
        <v>406</v>
      </c>
      <c r="SGZ95" s="373" t="s">
        <v>406</v>
      </c>
      <c r="SHA95" s="373" t="s">
        <v>406</v>
      </c>
      <c r="SHB95" s="373" t="s">
        <v>406</v>
      </c>
      <c r="SHC95" s="373" t="s">
        <v>406</v>
      </c>
      <c r="SHD95" s="373" t="s">
        <v>406</v>
      </c>
      <c r="SHE95" s="373" t="s">
        <v>406</v>
      </c>
      <c r="SHF95" s="373" t="s">
        <v>406</v>
      </c>
      <c r="SHG95" s="373" t="s">
        <v>406</v>
      </c>
      <c r="SHH95" s="373" t="s">
        <v>406</v>
      </c>
      <c r="SHI95" s="373" t="s">
        <v>406</v>
      </c>
      <c r="SHJ95" s="373" t="s">
        <v>406</v>
      </c>
      <c r="SHK95" s="373" t="s">
        <v>406</v>
      </c>
      <c r="SHL95" s="373" t="s">
        <v>406</v>
      </c>
      <c r="SHM95" s="373" t="s">
        <v>406</v>
      </c>
      <c r="SHN95" s="373" t="s">
        <v>406</v>
      </c>
      <c r="SHO95" s="373" t="s">
        <v>406</v>
      </c>
      <c r="SHP95" s="373" t="s">
        <v>406</v>
      </c>
      <c r="SHQ95" s="373" t="s">
        <v>406</v>
      </c>
      <c r="SHR95" s="373" t="s">
        <v>406</v>
      </c>
      <c r="SHS95" s="373" t="s">
        <v>406</v>
      </c>
      <c r="SHT95" s="373" t="s">
        <v>406</v>
      </c>
      <c r="SHU95" s="373" t="s">
        <v>406</v>
      </c>
      <c r="SHV95" s="373" t="s">
        <v>406</v>
      </c>
      <c r="SHW95" s="373" t="s">
        <v>406</v>
      </c>
      <c r="SHX95" s="373" t="s">
        <v>406</v>
      </c>
      <c r="SHY95" s="373" t="s">
        <v>406</v>
      </c>
      <c r="SHZ95" s="373" t="s">
        <v>406</v>
      </c>
      <c r="SIA95" s="373" t="s">
        <v>406</v>
      </c>
      <c r="SIB95" s="373" t="s">
        <v>406</v>
      </c>
      <c r="SIC95" s="373" t="s">
        <v>406</v>
      </c>
      <c r="SID95" s="373" t="s">
        <v>406</v>
      </c>
      <c r="SIE95" s="373" t="s">
        <v>406</v>
      </c>
      <c r="SIF95" s="373" t="s">
        <v>406</v>
      </c>
      <c r="SIG95" s="373" t="s">
        <v>406</v>
      </c>
      <c r="SIH95" s="373" t="s">
        <v>406</v>
      </c>
      <c r="SII95" s="373" t="s">
        <v>406</v>
      </c>
      <c r="SIJ95" s="373" t="s">
        <v>406</v>
      </c>
      <c r="SIK95" s="373" t="s">
        <v>406</v>
      </c>
      <c r="SIL95" s="373" t="s">
        <v>406</v>
      </c>
      <c r="SIM95" s="373" t="s">
        <v>406</v>
      </c>
      <c r="SIN95" s="373" t="s">
        <v>406</v>
      </c>
      <c r="SIO95" s="373" t="s">
        <v>406</v>
      </c>
      <c r="SIP95" s="373" t="s">
        <v>406</v>
      </c>
      <c r="SIQ95" s="373" t="s">
        <v>406</v>
      </c>
      <c r="SIR95" s="373" t="s">
        <v>406</v>
      </c>
      <c r="SIS95" s="373" t="s">
        <v>406</v>
      </c>
      <c r="SIT95" s="373" t="s">
        <v>406</v>
      </c>
      <c r="SIU95" s="373" t="s">
        <v>406</v>
      </c>
      <c r="SIV95" s="373" t="s">
        <v>406</v>
      </c>
      <c r="SIW95" s="373" t="s">
        <v>406</v>
      </c>
      <c r="SIX95" s="373" t="s">
        <v>406</v>
      </c>
      <c r="SIY95" s="373" t="s">
        <v>406</v>
      </c>
      <c r="SIZ95" s="373" t="s">
        <v>406</v>
      </c>
      <c r="SJA95" s="373" t="s">
        <v>406</v>
      </c>
      <c r="SJB95" s="373" t="s">
        <v>406</v>
      </c>
      <c r="SJC95" s="373" t="s">
        <v>406</v>
      </c>
      <c r="SJD95" s="373" t="s">
        <v>406</v>
      </c>
      <c r="SJE95" s="373" t="s">
        <v>406</v>
      </c>
      <c r="SJF95" s="373" t="s">
        <v>406</v>
      </c>
      <c r="SJG95" s="373" t="s">
        <v>406</v>
      </c>
      <c r="SJH95" s="373" t="s">
        <v>406</v>
      </c>
      <c r="SJI95" s="373" t="s">
        <v>406</v>
      </c>
      <c r="SJJ95" s="373" t="s">
        <v>406</v>
      </c>
      <c r="SJK95" s="373" t="s">
        <v>406</v>
      </c>
      <c r="SJL95" s="373" t="s">
        <v>406</v>
      </c>
      <c r="SJM95" s="373" t="s">
        <v>406</v>
      </c>
      <c r="SJN95" s="373" t="s">
        <v>406</v>
      </c>
      <c r="SJO95" s="373" t="s">
        <v>406</v>
      </c>
      <c r="SJP95" s="373" t="s">
        <v>406</v>
      </c>
      <c r="SJQ95" s="373" t="s">
        <v>406</v>
      </c>
      <c r="SJR95" s="373" t="s">
        <v>406</v>
      </c>
      <c r="SJS95" s="373" t="s">
        <v>406</v>
      </c>
      <c r="SJT95" s="373" t="s">
        <v>406</v>
      </c>
      <c r="SJU95" s="373" t="s">
        <v>406</v>
      </c>
      <c r="SJV95" s="373" t="s">
        <v>406</v>
      </c>
      <c r="SJW95" s="373" t="s">
        <v>406</v>
      </c>
      <c r="SJX95" s="373" t="s">
        <v>406</v>
      </c>
      <c r="SJY95" s="373" t="s">
        <v>406</v>
      </c>
      <c r="SJZ95" s="373" t="s">
        <v>406</v>
      </c>
      <c r="SKA95" s="373" t="s">
        <v>406</v>
      </c>
      <c r="SKB95" s="373" t="s">
        <v>406</v>
      </c>
      <c r="SKC95" s="373" t="s">
        <v>406</v>
      </c>
      <c r="SKD95" s="373" t="s">
        <v>406</v>
      </c>
      <c r="SKE95" s="373" t="s">
        <v>406</v>
      </c>
      <c r="SKF95" s="373" t="s">
        <v>406</v>
      </c>
      <c r="SKG95" s="373" t="s">
        <v>406</v>
      </c>
      <c r="SKH95" s="373" t="s">
        <v>406</v>
      </c>
      <c r="SKI95" s="373" t="s">
        <v>406</v>
      </c>
      <c r="SKJ95" s="373" t="s">
        <v>406</v>
      </c>
      <c r="SKK95" s="373" t="s">
        <v>406</v>
      </c>
      <c r="SKL95" s="373" t="s">
        <v>406</v>
      </c>
      <c r="SKM95" s="373" t="s">
        <v>406</v>
      </c>
      <c r="SKN95" s="373" t="s">
        <v>406</v>
      </c>
      <c r="SKO95" s="373" t="s">
        <v>406</v>
      </c>
      <c r="SKP95" s="373" t="s">
        <v>406</v>
      </c>
      <c r="SKQ95" s="373" t="s">
        <v>406</v>
      </c>
      <c r="SKR95" s="373" t="s">
        <v>406</v>
      </c>
      <c r="SKS95" s="373" t="s">
        <v>406</v>
      </c>
      <c r="SKT95" s="373" t="s">
        <v>406</v>
      </c>
      <c r="SKU95" s="373" t="s">
        <v>406</v>
      </c>
      <c r="SKV95" s="373" t="s">
        <v>406</v>
      </c>
      <c r="SKW95" s="373" t="s">
        <v>406</v>
      </c>
      <c r="SKX95" s="373" t="s">
        <v>406</v>
      </c>
      <c r="SKY95" s="373" t="s">
        <v>406</v>
      </c>
      <c r="SKZ95" s="373" t="s">
        <v>406</v>
      </c>
      <c r="SLA95" s="373" t="s">
        <v>406</v>
      </c>
      <c r="SLB95" s="373" t="s">
        <v>406</v>
      </c>
      <c r="SLC95" s="373" t="s">
        <v>406</v>
      </c>
      <c r="SLD95" s="373" t="s">
        <v>406</v>
      </c>
      <c r="SLE95" s="373" t="s">
        <v>406</v>
      </c>
      <c r="SLF95" s="373" t="s">
        <v>406</v>
      </c>
      <c r="SLG95" s="373" t="s">
        <v>406</v>
      </c>
      <c r="SLH95" s="373" t="s">
        <v>406</v>
      </c>
      <c r="SLI95" s="373" t="s">
        <v>406</v>
      </c>
      <c r="SLJ95" s="373" t="s">
        <v>406</v>
      </c>
      <c r="SLK95" s="373" t="s">
        <v>406</v>
      </c>
      <c r="SLL95" s="373" t="s">
        <v>406</v>
      </c>
      <c r="SLM95" s="373" t="s">
        <v>406</v>
      </c>
      <c r="SLN95" s="373" t="s">
        <v>406</v>
      </c>
      <c r="SLO95" s="373" t="s">
        <v>406</v>
      </c>
      <c r="SLP95" s="373" t="s">
        <v>406</v>
      </c>
      <c r="SLQ95" s="373" t="s">
        <v>406</v>
      </c>
      <c r="SLR95" s="373" t="s">
        <v>406</v>
      </c>
      <c r="SLS95" s="373" t="s">
        <v>406</v>
      </c>
      <c r="SLT95" s="373" t="s">
        <v>406</v>
      </c>
      <c r="SLU95" s="373" t="s">
        <v>406</v>
      </c>
      <c r="SLV95" s="373" t="s">
        <v>406</v>
      </c>
      <c r="SLW95" s="373" t="s">
        <v>406</v>
      </c>
      <c r="SLX95" s="373" t="s">
        <v>406</v>
      </c>
      <c r="SLY95" s="373" t="s">
        <v>406</v>
      </c>
      <c r="SLZ95" s="373" t="s">
        <v>406</v>
      </c>
      <c r="SMA95" s="373" t="s">
        <v>406</v>
      </c>
      <c r="SMB95" s="373" t="s">
        <v>406</v>
      </c>
      <c r="SMC95" s="373" t="s">
        <v>406</v>
      </c>
      <c r="SMD95" s="373" t="s">
        <v>406</v>
      </c>
      <c r="SME95" s="373" t="s">
        <v>406</v>
      </c>
      <c r="SMF95" s="373" t="s">
        <v>406</v>
      </c>
      <c r="SMG95" s="373" t="s">
        <v>406</v>
      </c>
      <c r="SMH95" s="373" t="s">
        <v>406</v>
      </c>
      <c r="SMI95" s="373" t="s">
        <v>406</v>
      </c>
      <c r="SMJ95" s="373" t="s">
        <v>406</v>
      </c>
      <c r="SMK95" s="373" t="s">
        <v>406</v>
      </c>
      <c r="SML95" s="373" t="s">
        <v>406</v>
      </c>
      <c r="SMM95" s="373" t="s">
        <v>406</v>
      </c>
      <c r="SMN95" s="373" t="s">
        <v>406</v>
      </c>
      <c r="SMO95" s="373" t="s">
        <v>406</v>
      </c>
      <c r="SMP95" s="373" t="s">
        <v>406</v>
      </c>
      <c r="SMQ95" s="373" t="s">
        <v>406</v>
      </c>
      <c r="SMR95" s="373" t="s">
        <v>406</v>
      </c>
      <c r="SMS95" s="373" t="s">
        <v>406</v>
      </c>
      <c r="SMT95" s="373" t="s">
        <v>406</v>
      </c>
      <c r="SMU95" s="373" t="s">
        <v>406</v>
      </c>
      <c r="SMV95" s="373" t="s">
        <v>406</v>
      </c>
      <c r="SMW95" s="373" t="s">
        <v>406</v>
      </c>
      <c r="SMX95" s="373" t="s">
        <v>406</v>
      </c>
      <c r="SMY95" s="373" t="s">
        <v>406</v>
      </c>
      <c r="SMZ95" s="373" t="s">
        <v>406</v>
      </c>
      <c r="SNA95" s="373" t="s">
        <v>406</v>
      </c>
      <c r="SNB95" s="373" t="s">
        <v>406</v>
      </c>
      <c r="SNC95" s="373" t="s">
        <v>406</v>
      </c>
      <c r="SND95" s="373" t="s">
        <v>406</v>
      </c>
      <c r="SNE95" s="373" t="s">
        <v>406</v>
      </c>
      <c r="SNF95" s="373" t="s">
        <v>406</v>
      </c>
      <c r="SNG95" s="373" t="s">
        <v>406</v>
      </c>
      <c r="SNH95" s="373" t="s">
        <v>406</v>
      </c>
      <c r="SNI95" s="373" t="s">
        <v>406</v>
      </c>
      <c r="SNJ95" s="373" t="s">
        <v>406</v>
      </c>
      <c r="SNK95" s="373" t="s">
        <v>406</v>
      </c>
      <c r="SNL95" s="373" t="s">
        <v>406</v>
      </c>
      <c r="SNM95" s="373" t="s">
        <v>406</v>
      </c>
      <c r="SNN95" s="373" t="s">
        <v>406</v>
      </c>
      <c r="SNO95" s="373" t="s">
        <v>406</v>
      </c>
      <c r="SNP95" s="373" t="s">
        <v>406</v>
      </c>
      <c r="SNQ95" s="373" t="s">
        <v>406</v>
      </c>
      <c r="SNR95" s="373" t="s">
        <v>406</v>
      </c>
      <c r="SNS95" s="373" t="s">
        <v>406</v>
      </c>
      <c r="SNT95" s="373" t="s">
        <v>406</v>
      </c>
      <c r="SNU95" s="373" t="s">
        <v>406</v>
      </c>
      <c r="SNV95" s="373" t="s">
        <v>406</v>
      </c>
      <c r="SNW95" s="373" t="s">
        <v>406</v>
      </c>
      <c r="SNX95" s="373" t="s">
        <v>406</v>
      </c>
      <c r="SNY95" s="373" t="s">
        <v>406</v>
      </c>
      <c r="SNZ95" s="373" t="s">
        <v>406</v>
      </c>
      <c r="SOA95" s="373" t="s">
        <v>406</v>
      </c>
      <c r="SOB95" s="373" t="s">
        <v>406</v>
      </c>
      <c r="SOC95" s="373" t="s">
        <v>406</v>
      </c>
      <c r="SOD95" s="373" t="s">
        <v>406</v>
      </c>
      <c r="SOE95" s="373" t="s">
        <v>406</v>
      </c>
      <c r="SOF95" s="373" t="s">
        <v>406</v>
      </c>
      <c r="SOG95" s="373" t="s">
        <v>406</v>
      </c>
      <c r="SOH95" s="373" t="s">
        <v>406</v>
      </c>
      <c r="SOI95" s="373" t="s">
        <v>406</v>
      </c>
      <c r="SOJ95" s="373" t="s">
        <v>406</v>
      </c>
      <c r="SOK95" s="373" t="s">
        <v>406</v>
      </c>
      <c r="SOL95" s="373" t="s">
        <v>406</v>
      </c>
      <c r="SOM95" s="373" t="s">
        <v>406</v>
      </c>
      <c r="SON95" s="373" t="s">
        <v>406</v>
      </c>
      <c r="SOO95" s="373" t="s">
        <v>406</v>
      </c>
      <c r="SOP95" s="373" t="s">
        <v>406</v>
      </c>
      <c r="SOQ95" s="373" t="s">
        <v>406</v>
      </c>
      <c r="SOR95" s="373" t="s">
        <v>406</v>
      </c>
      <c r="SOS95" s="373" t="s">
        <v>406</v>
      </c>
      <c r="SOT95" s="373" t="s">
        <v>406</v>
      </c>
      <c r="SOU95" s="373" t="s">
        <v>406</v>
      </c>
      <c r="SOV95" s="373" t="s">
        <v>406</v>
      </c>
      <c r="SOW95" s="373" t="s">
        <v>406</v>
      </c>
      <c r="SOX95" s="373" t="s">
        <v>406</v>
      </c>
      <c r="SOY95" s="373" t="s">
        <v>406</v>
      </c>
      <c r="SOZ95" s="373" t="s">
        <v>406</v>
      </c>
      <c r="SPA95" s="373" t="s">
        <v>406</v>
      </c>
      <c r="SPB95" s="373" t="s">
        <v>406</v>
      </c>
      <c r="SPC95" s="373" t="s">
        <v>406</v>
      </c>
      <c r="SPD95" s="373" t="s">
        <v>406</v>
      </c>
      <c r="SPE95" s="373" t="s">
        <v>406</v>
      </c>
      <c r="SPF95" s="373" t="s">
        <v>406</v>
      </c>
      <c r="SPG95" s="373" t="s">
        <v>406</v>
      </c>
      <c r="SPH95" s="373" t="s">
        <v>406</v>
      </c>
      <c r="SPI95" s="373" t="s">
        <v>406</v>
      </c>
      <c r="SPJ95" s="373" t="s">
        <v>406</v>
      </c>
      <c r="SPK95" s="373" t="s">
        <v>406</v>
      </c>
      <c r="SPL95" s="373" t="s">
        <v>406</v>
      </c>
      <c r="SPM95" s="373" t="s">
        <v>406</v>
      </c>
      <c r="SPN95" s="373" t="s">
        <v>406</v>
      </c>
      <c r="SPO95" s="373" t="s">
        <v>406</v>
      </c>
      <c r="SPP95" s="373" t="s">
        <v>406</v>
      </c>
      <c r="SPQ95" s="373" t="s">
        <v>406</v>
      </c>
      <c r="SPR95" s="373" t="s">
        <v>406</v>
      </c>
      <c r="SPS95" s="373" t="s">
        <v>406</v>
      </c>
      <c r="SPT95" s="373" t="s">
        <v>406</v>
      </c>
      <c r="SPU95" s="373" t="s">
        <v>406</v>
      </c>
      <c r="SPV95" s="373" t="s">
        <v>406</v>
      </c>
      <c r="SPW95" s="373" t="s">
        <v>406</v>
      </c>
      <c r="SPX95" s="373" t="s">
        <v>406</v>
      </c>
      <c r="SPY95" s="373" t="s">
        <v>406</v>
      </c>
      <c r="SPZ95" s="373" t="s">
        <v>406</v>
      </c>
      <c r="SQA95" s="373" t="s">
        <v>406</v>
      </c>
      <c r="SQB95" s="373" t="s">
        <v>406</v>
      </c>
      <c r="SQC95" s="373" t="s">
        <v>406</v>
      </c>
      <c r="SQD95" s="373" t="s">
        <v>406</v>
      </c>
      <c r="SQE95" s="373" t="s">
        <v>406</v>
      </c>
      <c r="SQF95" s="373" t="s">
        <v>406</v>
      </c>
      <c r="SQG95" s="373" t="s">
        <v>406</v>
      </c>
      <c r="SQH95" s="373" t="s">
        <v>406</v>
      </c>
      <c r="SQI95" s="373" t="s">
        <v>406</v>
      </c>
      <c r="SQJ95" s="373" t="s">
        <v>406</v>
      </c>
      <c r="SQK95" s="373" t="s">
        <v>406</v>
      </c>
      <c r="SQL95" s="373" t="s">
        <v>406</v>
      </c>
      <c r="SQM95" s="373" t="s">
        <v>406</v>
      </c>
      <c r="SQN95" s="373" t="s">
        <v>406</v>
      </c>
      <c r="SQO95" s="373" t="s">
        <v>406</v>
      </c>
      <c r="SQP95" s="373" t="s">
        <v>406</v>
      </c>
      <c r="SQQ95" s="373" t="s">
        <v>406</v>
      </c>
      <c r="SQR95" s="373" t="s">
        <v>406</v>
      </c>
      <c r="SQS95" s="373" t="s">
        <v>406</v>
      </c>
      <c r="SQT95" s="373" t="s">
        <v>406</v>
      </c>
      <c r="SQU95" s="373" t="s">
        <v>406</v>
      </c>
      <c r="SQV95" s="373" t="s">
        <v>406</v>
      </c>
      <c r="SQW95" s="373" t="s">
        <v>406</v>
      </c>
      <c r="SQX95" s="373" t="s">
        <v>406</v>
      </c>
      <c r="SQY95" s="373" t="s">
        <v>406</v>
      </c>
      <c r="SQZ95" s="373" t="s">
        <v>406</v>
      </c>
      <c r="SRA95" s="373" t="s">
        <v>406</v>
      </c>
      <c r="SRB95" s="373" t="s">
        <v>406</v>
      </c>
      <c r="SRC95" s="373" t="s">
        <v>406</v>
      </c>
      <c r="SRD95" s="373" t="s">
        <v>406</v>
      </c>
      <c r="SRE95" s="373" t="s">
        <v>406</v>
      </c>
      <c r="SRF95" s="373" t="s">
        <v>406</v>
      </c>
      <c r="SRG95" s="373" t="s">
        <v>406</v>
      </c>
      <c r="SRH95" s="373" t="s">
        <v>406</v>
      </c>
      <c r="SRI95" s="373" t="s">
        <v>406</v>
      </c>
      <c r="SRJ95" s="373" t="s">
        <v>406</v>
      </c>
      <c r="SRK95" s="373" t="s">
        <v>406</v>
      </c>
      <c r="SRL95" s="373" t="s">
        <v>406</v>
      </c>
      <c r="SRM95" s="373" t="s">
        <v>406</v>
      </c>
      <c r="SRN95" s="373" t="s">
        <v>406</v>
      </c>
      <c r="SRO95" s="373" t="s">
        <v>406</v>
      </c>
      <c r="SRP95" s="373" t="s">
        <v>406</v>
      </c>
      <c r="SRQ95" s="373" t="s">
        <v>406</v>
      </c>
      <c r="SRR95" s="373" t="s">
        <v>406</v>
      </c>
      <c r="SRS95" s="373" t="s">
        <v>406</v>
      </c>
      <c r="SRT95" s="373" t="s">
        <v>406</v>
      </c>
      <c r="SRU95" s="373" t="s">
        <v>406</v>
      </c>
      <c r="SRV95" s="373" t="s">
        <v>406</v>
      </c>
      <c r="SRW95" s="373" t="s">
        <v>406</v>
      </c>
      <c r="SRX95" s="373" t="s">
        <v>406</v>
      </c>
      <c r="SRY95" s="373" t="s">
        <v>406</v>
      </c>
      <c r="SRZ95" s="373" t="s">
        <v>406</v>
      </c>
      <c r="SSA95" s="373" t="s">
        <v>406</v>
      </c>
      <c r="SSB95" s="373" t="s">
        <v>406</v>
      </c>
      <c r="SSC95" s="373" t="s">
        <v>406</v>
      </c>
      <c r="SSD95" s="373" t="s">
        <v>406</v>
      </c>
      <c r="SSE95" s="373" t="s">
        <v>406</v>
      </c>
      <c r="SSF95" s="373" t="s">
        <v>406</v>
      </c>
      <c r="SSG95" s="373" t="s">
        <v>406</v>
      </c>
      <c r="SSH95" s="373" t="s">
        <v>406</v>
      </c>
      <c r="SSI95" s="373" t="s">
        <v>406</v>
      </c>
      <c r="SSJ95" s="373" t="s">
        <v>406</v>
      </c>
      <c r="SSK95" s="373" t="s">
        <v>406</v>
      </c>
      <c r="SSL95" s="373" t="s">
        <v>406</v>
      </c>
      <c r="SSM95" s="373" t="s">
        <v>406</v>
      </c>
      <c r="SSN95" s="373" t="s">
        <v>406</v>
      </c>
      <c r="SSO95" s="373" t="s">
        <v>406</v>
      </c>
      <c r="SSP95" s="373" t="s">
        <v>406</v>
      </c>
      <c r="SSQ95" s="373" t="s">
        <v>406</v>
      </c>
      <c r="SSR95" s="373" t="s">
        <v>406</v>
      </c>
      <c r="SSS95" s="373" t="s">
        <v>406</v>
      </c>
      <c r="SST95" s="373" t="s">
        <v>406</v>
      </c>
      <c r="SSU95" s="373" t="s">
        <v>406</v>
      </c>
      <c r="SSV95" s="373" t="s">
        <v>406</v>
      </c>
      <c r="SSW95" s="373" t="s">
        <v>406</v>
      </c>
      <c r="SSX95" s="373" t="s">
        <v>406</v>
      </c>
      <c r="SSY95" s="373" t="s">
        <v>406</v>
      </c>
      <c r="SSZ95" s="373" t="s">
        <v>406</v>
      </c>
      <c r="STA95" s="373" t="s">
        <v>406</v>
      </c>
      <c r="STB95" s="373" t="s">
        <v>406</v>
      </c>
      <c r="STC95" s="373" t="s">
        <v>406</v>
      </c>
      <c r="STD95" s="373" t="s">
        <v>406</v>
      </c>
      <c r="STE95" s="373" t="s">
        <v>406</v>
      </c>
      <c r="STF95" s="373" t="s">
        <v>406</v>
      </c>
      <c r="STG95" s="373" t="s">
        <v>406</v>
      </c>
      <c r="STH95" s="373" t="s">
        <v>406</v>
      </c>
      <c r="STI95" s="373" t="s">
        <v>406</v>
      </c>
      <c r="STJ95" s="373" t="s">
        <v>406</v>
      </c>
      <c r="STK95" s="373" t="s">
        <v>406</v>
      </c>
      <c r="STL95" s="373" t="s">
        <v>406</v>
      </c>
      <c r="STM95" s="373" t="s">
        <v>406</v>
      </c>
      <c r="STN95" s="373" t="s">
        <v>406</v>
      </c>
      <c r="STO95" s="373" t="s">
        <v>406</v>
      </c>
      <c r="STP95" s="373" t="s">
        <v>406</v>
      </c>
      <c r="STQ95" s="373" t="s">
        <v>406</v>
      </c>
      <c r="STR95" s="373" t="s">
        <v>406</v>
      </c>
      <c r="STS95" s="373" t="s">
        <v>406</v>
      </c>
      <c r="STT95" s="373" t="s">
        <v>406</v>
      </c>
      <c r="STU95" s="373" t="s">
        <v>406</v>
      </c>
      <c r="STV95" s="373" t="s">
        <v>406</v>
      </c>
      <c r="STW95" s="373" t="s">
        <v>406</v>
      </c>
      <c r="STX95" s="373" t="s">
        <v>406</v>
      </c>
      <c r="STY95" s="373" t="s">
        <v>406</v>
      </c>
      <c r="STZ95" s="373" t="s">
        <v>406</v>
      </c>
      <c r="SUA95" s="373" t="s">
        <v>406</v>
      </c>
      <c r="SUB95" s="373" t="s">
        <v>406</v>
      </c>
      <c r="SUC95" s="373" t="s">
        <v>406</v>
      </c>
      <c r="SUD95" s="373" t="s">
        <v>406</v>
      </c>
      <c r="SUE95" s="373" t="s">
        <v>406</v>
      </c>
      <c r="SUF95" s="373" t="s">
        <v>406</v>
      </c>
      <c r="SUG95" s="373" t="s">
        <v>406</v>
      </c>
      <c r="SUH95" s="373" t="s">
        <v>406</v>
      </c>
      <c r="SUI95" s="373" t="s">
        <v>406</v>
      </c>
      <c r="SUJ95" s="373" t="s">
        <v>406</v>
      </c>
      <c r="SUK95" s="373" t="s">
        <v>406</v>
      </c>
      <c r="SUL95" s="373" t="s">
        <v>406</v>
      </c>
      <c r="SUM95" s="373" t="s">
        <v>406</v>
      </c>
      <c r="SUN95" s="373" t="s">
        <v>406</v>
      </c>
      <c r="SUO95" s="373" t="s">
        <v>406</v>
      </c>
      <c r="SUP95" s="373" t="s">
        <v>406</v>
      </c>
      <c r="SUQ95" s="373" t="s">
        <v>406</v>
      </c>
      <c r="SUR95" s="373" t="s">
        <v>406</v>
      </c>
      <c r="SUS95" s="373" t="s">
        <v>406</v>
      </c>
      <c r="SUT95" s="373" t="s">
        <v>406</v>
      </c>
      <c r="SUU95" s="373" t="s">
        <v>406</v>
      </c>
      <c r="SUV95" s="373" t="s">
        <v>406</v>
      </c>
      <c r="SUW95" s="373" t="s">
        <v>406</v>
      </c>
      <c r="SUX95" s="373" t="s">
        <v>406</v>
      </c>
      <c r="SUY95" s="373" t="s">
        <v>406</v>
      </c>
      <c r="SUZ95" s="373" t="s">
        <v>406</v>
      </c>
      <c r="SVA95" s="373" t="s">
        <v>406</v>
      </c>
      <c r="SVB95" s="373" t="s">
        <v>406</v>
      </c>
      <c r="SVC95" s="373" t="s">
        <v>406</v>
      </c>
      <c r="SVD95" s="373" t="s">
        <v>406</v>
      </c>
      <c r="SVE95" s="373" t="s">
        <v>406</v>
      </c>
      <c r="SVF95" s="373" t="s">
        <v>406</v>
      </c>
      <c r="SVG95" s="373" t="s">
        <v>406</v>
      </c>
      <c r="SVH95" s="373" t="s">
        <v>406</v>
      </c>
      <c r="SVI95" s="373" t="s">
        <v>406</v>
      </c>
      <c r="SVJ95" s="373" t="s">
        <v>406</v>
      </c>
      <c r="SVK95" s="373" t="s">
        <v>406</v>
      </c>
      <c r="SVL95" s="373" t="s">
        <v>406</v>
      </c>
      <c r="SVM95" s="373" t="s">
        <v>406</v>
      </c>
      <c r="SVN95" s="373" t="s">
        <v>406</v>
      </c>
      <c r="SVO95" s="373" t="s">
        <v>406</v>
      </c>
      <c r="SVP95" s="373" t="s">
        <v>406</v>
      </c>
      <c r="SVQ95" s="373" t="s">
        <v>406</v>
      </c>
      <c r="SVR95" s="373" t="s">
        <v>406</v>
      </c>
      <c r="SVS95" s="373" t="s">
        <v>406</v>
      </c>
      <c r="SVT95" s="373" t="s">
        <v>406</v>
      </c>
      <c r="SVU95" s="373" t="s">
        <v>406</v>
      </c>
      <c r="SVV95" s="373" t="s">
        <v>406</v>
      </c>
      <c r="SVW95" s="373" t="s">
        <v>406</v>
      </c>
      <c r="SVX95" s="373" t="s">
        <v>406</v>
      </c>
      <c r="SVY95" s="373" t="s">
        <v>406</v>
      </c>
      <c r="SVZ95" s="373" t="s">
        <v>406</v>
      </c>
      <c r="SWA95" s="373" t="s">
        <v>406</v>
      </c>
      <c r="SWB95" s="373" t="s">
        <v>406</v>
      </c>
      <c r="SWC95" s="373" t="s">
        <v>406</v>
      </c>
      <c r="SWD95" s="373" t="s">
        <v>406</v>
      </c>
      <c r="SWE95" s="373" t="s">
        <v>406</v>
      </c>
      <c r="SWF95" s="373" t="s">
        <v>406</v>
      </c>
      <c r="SWG95" s="373" t="s">
        <v>406</v>
      </c>
      <c r="SWH95" s="373" t="s">
        <v>406</v>
      </c>
      <c r="SWI95" s="373" t="s">
        <v>406</v>
      </c>
      <c r="SWJ95" s="373" t="s">
        <v>406</v>
      </c>
      <c r="SWK95" s="373" t="s">
        <v>406</v>
      </c>
      <c r="SWL95" s="373" t="s">
        <v>406</v>
      </c>
      <c r="SWM95" s="373" t="s">
        <v>406</v>
      </c>
      <c r="SWN95" s="373" t="s">
        <v>406</v>
      </c>
      <c r="SWO95" s="373" t="s">
        <v>406</v>
      </c>
      <c r="SWP95" s="373" t="s">
        <v>406</v>
      </c>
      <c r="SWQ95" s="373" t="s">
        <v>406</v>
      </c>
      <c r="SWR95" s="373" t="s">
        <v>406</v>
      </c>
      <c r="SWS95" s="373" t="s">
        <v>406</v>
      </c>
      <c r="SWT95" s="373" t="s">
        <v>406</v>
      </c>
      <c r="SWU95" s="373" t="s">
        <v>406</v>
      </c>
      <c r="SWV95" s="373" t="s">
        <v>406</v>
      </c>
      <c r="SWW95" s="373" t="s">
        <v>406</v>
      </c>
      <c r="SWX95" s="373" t="s">
        <v>406</v>
      </c>
      <c r="SWY95" s="373" t="s">
        <v>406</v>
      </c>
      <c r="SWZ95" s="373" t="s">
        <v>406</v>
      </c>
      <c r="SXA95" s="373" t="s">
        <v>406</v>
      </c>
      <c r="SXB95" s="373" t="s">
        <v>406</v>
      </c>
      <c r="SXC95" s="373" t="s">
        <v>406</v>
      </c>
      <c r="SXD95" s="373" t="s">
        <v>406</v>
      </c>
      <c r="SXE95" s="373" t="s">
        <v>406</v>
      </c>
      <c r="SXF95" s="373" t="s">
        <v>406</v>
      </c>
      <c r="SXG95" s="373" t="s">
        <v>406</v>
      </c>
      <c r="SXH95" s="373" t="s">
        <v>406</v>
      </c>
      <c r="SXI95" s="373" t="s">
        <v>406</v>
      </c>
      <c r="SXJ95" s="373" t="s">
        <v>406</v>
      </c>
      <c r="SXK95" s="373" t="s">
        <v>406</v>
      </c>
      <c r="SXL95" s="373" t="s">
        <v>406</v>
      </c>
      <c r="SXM95" s="373" t="s">
        <v>406</v>
      </c>
      <c r="SXN95" s="373" t="s">
        <v>406</v>
      </c>
      <c r="SXO95" s="373" t="s">
        <v>406</v>
      </c>
      <c r="SXP95" s="373" t="s">
        <v>406</v>
      </c>
      <c r="SXQ95" s="373" t="s">
        <v>406</v>
      </c>
      <c r="SXR95" s="373" t="s">
        <v>406</v>
      </c>
      <c r="SXS95" s="373" t="s">
        <v>406</v>
      </c>
      <c r="SXT95" s="373" t="s">
        <v>406</v>
      </c>
      <c r="SXU95" s="373" t="s">
        <v>406</v>
      </c>
      <c r="SXV95" s="373" t="s">
        <v>406</v>
      </c>
      <c r="SXW95" s="373" t="s">
        <v>406</v>
      </c>
      <c r="SXX95" s="373" t="s">
        <v>406</v>
      </c>
      <c r="SXY95" s="373" t="s">
        <v>406</v>
      </c>
      <c r="SXZ95" s="373" t="s">
        <v>406</v>
      </c>
      <c r="SYA95" s="373" t="s">
        <v>406</v>
      </c>
      <c r="SYB95" s="373" t="s">
        <v>406</v>
      </c>
      <c r="SYC95" s="373" t="s">
        <v>406</v>
      </c>
      <c r="SYD95" s="373" t="s">
        <v>406</v>
      </c>
      <c r="SYE95" s="373" t="s">
        <v>406</v>
      </c>
      <c r="SYF95" s="373" t="s">
        <v>406</v>
      </c>
      <c r="SYG95" s="373" t="s">
        <v>406</v>
      </c>
      <c r="SYH95" s="373" t="s">
        <v>406</v>
      </c>
      <c r="SYI95" s="373" t="s">
        <v>406</v>
      </c>
      <c r="SYJ95" s="373" t="s">
        <v>406</v>
      </c>
      <c r="SYK95" s="373" t="s">
        <v>406</v>
      </c>
      <c r="SYL95" s="373" t="s">
        <v>406</v>
      </c>
      <c r="SYM95" s="373" t="s">
        <v>406</v>
      </c>
      <c r="SYN95" s="373" t="s">
        <v>406</v>
      </c>
      <c r="SYO95" s="373" t="s">
        <v>406</v>
      </c>
      <c r="SYP95" s="373" t="s">
        <v>406</v>
      </c>
      <c r="SYQ95" s="373" t="s">
        <v>406</v>
      </c>
      <c r="SYR95" s="373" t="s">
        <v>406</v>
      </c>
      <c r="SYS95" s="373" t="s">
        <v>406</v>
      </c>
      <c r="SYT95" s="373" t="s">
        <v>406</v>
      </c>
      <c r="SYU95" s="373" t="s">
        <v>406</v>
      </c>
      <c r="SYV95" s="373" t="s">
        <v>406</v>
      </c>
      <c r="SYW95" s="373" t="s">
        <v>406</v>
      </c>
      <c r="SYX95" s="373" t="s">
        <v>406</v>
      </c>
      <c r="SYY95" s="373" t="s">
        <v>406</v>
      </c>
      <c r="SYZ95" s="373" t="s">
        <v>406</v>
      </c>
      <c r="SZA95" s="373" t="s">
        <v>406</v>
      </c>
      <c r="SZB95" s="373" t="s">
        <v>406</v>
      </c>
      <c r="SZC95" s="373" t="s">
        <v>406</v>
      </c>
      <c r="SZD95" s="373" t="s">
        <v>406</v>
      </c>
      <c r="SZE95" s="373" t="s">
        <v>406</v>
      </c>
      <c r="SZF95" s="373" t="s">
        <v>406</v>
      </c>
      <c r="SZG95" s="373" t="s">
        <v>406</v>
      </c>
      <c r="SZH95" s="373" t="s">
        <v>406</v>
      </c>
      <c r="SZI95" s="373" t="s">
        <v>406</v>
      </c>
      <c r="SZJ95" s="373" t="s">
        <v>406</v>
      </c>
      <c r="SZK95" s="373" t="s">
        <v>406</v>
      </c>
      <c r="SZL95" s="373" t="s">
        <v>406</v>
      </c>
      <c r="SZM95" s="373" t="s">
        <v>406</v>
      </c>
      <c r="SZN95" s="373" t="s">
        <v>406</v>
      </c>
      <c r="SZO95" s="373" t="s">
        <v>406</v>
      </c>
      <c r="SZP95" s="373" t="s">
        <v>406</v>
      </c>
      <c r="SZQ95" s="373" t="s">
        <v>406</v>
      </c>
      <c r="SZR95" s="373" t="s">
        <v>406</v>
      </c>
      <c r="SZS95" s="373" t="s">
        <v>406</v>
      </c>
      <c r="SZT95" s="373" t="s">
        <v>406</v>
      </c>
      <c r="SZU95" s="373" t="s">
        <v>406</v>
      </c>
      <c r="SZV95" s="373" t="s">
        <v>406</v>
      </c>
      <c r="SZW95" s="373" t="s">
        <v>406</v>
      </c>
      <c r="SZX95" s="373" t="s">
        <v>406</v>
      </c>
      <c r="SZY95" s="373" t="s">
        <v>406</v>
      </c>
      <c r="SZZ95" s="373" t="s">
        <v>406</v>
      </c>
      <c r="TAA95" s="373" t="s">
        <v>406</v>
      </c>
      <c r="TAB95" s="373" t="s">
        <v>406</v>
      </c>
      <c r="TAC95" s="373" t="s">
        <v>406</v>
      </c>
      <c r="TAD95" s="373" t="s">
        <v>406</v>
      </c>
      <c r="TAE95" s="373" t="s">
        <v>406</v>
      </c>
      <c r="TAF95" s="373" t="s">
        <v>406</v>
      </c>
      <c r="TAG95" s="373" t="s">
        <v>406</v>
      </c>
      <c r="TAH95" s="373" t="s">
        <v>406</v>
      </c>
      <c r="TAI95" s="373" t="s">
        <v>406</v>
      </c>
      <c r="TAJ95" s="373" t="s">
        <v>406</v>
      </c>
      <c r="TAK95" s="373" t="s">
        <v>406</v>
      </c>
      <c r="TAL95" s="373" t="s">
        <v>406</v>
      </c>
      <c r="TAM95" s="373" t="s">
        <v>406</v>
      </c>
      <c r="TAN95" s="373" t="s">
        <v>406</v>
      </c>
      <c r="TAO95" s="373" t="s">
        <v>406</v>
      </c>
      <c r="TAP95" s="373" t="s">
        <v>406</v>
      </c>
      <c r="TAQ95" s="373" t="s">
        <v>406</v>
      </c>
      <c r="TAR95" s="373" t="s">
        <v>406</v>
      </c>
      <c r="TAS95" s="373" t="s">
        <v>406</v>
      </c>
      <c r="TAT95" s="373" t="s">
        <v>406</v>
      </c>
      <c r="TAU95" s="373" t="s">
        <v>406</v>
      </c>
      <c r="TAV95" s="373" t="s">
        <v>406</v>
      </c>
      <c r="TAW95" s="373" t="s">
        <v>406</v>
      </c>
      <c r="TAX95" s="373" t="s">
        <v>406</v>
      </c>
      <c r="TAY95" s="373" t="s">
        <v>406</v>
      </c>
      <c r="TAZ95" s="373" t="s">
        <v>406</v>
      </c>
      <c r="TBA95" s="373" t="s">
        <v>406</v>
      </c>
      <c r="TBB95" s="373" t="s">
        <v>406</v>
      </c>
      <c r="TBC95" s="373" t="s">
        <v>406</v>
      </c>
      <c r="TBD95" s="373" t="s">
        <v>406</v>
      </c>
      <c r="TBE95" s="373" t="s">
        <v>406</v>
      </c>
      <c r="TBF95" s="373" t="s">
        <v>406</v>
      </c>
      <c r="TBG95" s="373" t="s">
        <v>406</v>
      </c>
      <c r="TBH95" s="373" t="s">
        <v>406</v>
      </c>
      <c r="TBI95" s="373" t="s">
        <v>406</v>
      </c>
      <c r="TBJ95" s="373" t="s">
        <v>406</v>
      </c>
      <c r="TBK95" s="373" t="s">
        <v>406</v>
      </c>
      <c r="TBL95" s="373" t="s">
        <v>406</v>
      </c>
      <c r="TBM95" s="373" t="s">
        <v>406</v>
      </c>
      <c r="TBN95" s="373" t="s">
        <v>406</v>
      </c>
      <c r="TBO95" s="373" t="s">
        <v>406</v>
      </c>
      <c r="TBP95" s="373" t="s">
        <v>406</v>
      </c>
      <c r="TBQ95" s="373" t="s">
        <v>406</v>
      </c>
      <c r="TBR95" s="373" t="s">
        <v>406</v>
      </c>
      <c r="TBS95" s="373" t="s">
        <v>406</v>
      </c>
      <c r="TBT95" s="373" t="s">
        <v>406</v>
      </c>
      <c r="TBU95" s="373" t="s">
        <v>406</v>
      </c>
      <c r="TBV95" s="373" t="s">
        <v>406</v>
      </c>
      <c r="TBW95" s="373" t="s">
        <v>406</v>
      </c>
      <c r="TBX95" s="373" t="s">
        <v>406</v>
      </c>
      <c r="TBY95" s="373" t="s">
        <v>406</v>
      </c>
      <c r="TBZ95" s="373" t="s">
        <v>406</v>
      </c>
      <c r="TCA95" s="373" t="s">
        <v>406</v>
      </c>
      <c r="TCB95" s="373" t="s">
        <v>406</v>
      </c>
      <c r="TCC95" s="373" t="s">
        <v>406</v>
      </c>
      <c r="TCD95" s="373" t="s">
        <v>406</v>
      </c>
      <c r="TCE95" s="373" t="s">
        <v>406</v>
      </c>
      <c r="TCF95" s="373" t="s">
        <v>406</v>
      </c>
      <c r="TCG95" s="373" t="s">
        <v>406</v>
      </c>
      <c r="TCH95" s="373" t="s">
        <v>406</v>
      </c>
      <c r="TCI95" s="373" t="s">
        <v>406</v>
      </c>
      <c r="TCJ95" s="373" t="s">
        <v>406</v>
      </c>
      <c r="TCK95" s="373" t="s">
        <v>406</v>
      </c>
      <c r="TCL95" s="373" t="s">
        <v>406</v>
      </c>
      <c r="TCM95" s="373" t="s">
        <v>406</v>
      </c>
      <c r="TCN95" s="373" t="s">
        <v>406</v>
      </c>
      <c r="TCO95" s="373" t="s">
        <v>406</v>
      </c>
      <c r="TCP95" s="373" t="s">
        <v>406</v>
      </c>
      <c r="TCQ95" s="373" t="s">
        <v>406</v>
      </c>
      <c r="TCR95" s="373" t="s">
        <v>406</v>
      </c>
      <c r="TCS95" s="373" t="s">
        <v>406</v>
      </c>
      <c r="TCT95" s="373" t="s">
        <v>406</v>
      </c>
      <c r="TCU95" s="373" t="s">
        <v>406</v>
      </c>
      <c r="TCV95" s="373" t="s">
        <v>406</v>
      </c>
      <c r="TCW95" s="373" t="s">
        <v>406</v>
      </c>
      <c r="TCX95" s="373" t="s">
        <v>406</v>
      </c>
      <c r="TCY95" s="373" t="s">
        <v>406</v>
      </c>
      <c r="TCZ95" s="373" t="s">
        <v>406</v>
      </c>
      <c r="TDA95" s="373" t="s">
        <v>406</v>
      </c>
      <c r="TDB95" s="373" t="s">
        <v>406</v>
      </c>
      <c r="TDC95" s="373" t="s">
        <v>406</v>
      </c>
      <c r="TDD95" s="373" t="s">
        <v>406</v>
      </c>
      <c r="TDE95" s="373" t="s">
        <v>406</v>
      </c>
      <c r="TDF95" s="373" t="s">
        <v>406</v>
      </c>
      <c r="TDG95" s="373" t="s">
        <v>406</v>
      </c>
      <c r="TDH95" s="373" t="s">
        <v>406</v>
      </c>
      <c r="TDI95" s="373" t="s">
        <v>406</v>
      </c>
      <c r="TDJ95" s="373" t="s">
        <v>406</v>
      </c>
      <c r="TDK95" s="373" t="s">
        <v>406</v>
      </c>
      <c r="TDL95" s="373" t="s">
        <v>406</v>
      </c>
      <c r="TDM95" s="373" t="s">
        <v>406</v>
      </c>
      <c r="TDN95" s="373" t="s">
        <v>406</v>
      </c>
      <c r="TDO95" s="373" t="s">
        <v>406</v>
      </c>
      <c r="TDP95" s="373" t="s">
        <v>406</v>
      </c>
      <c r="TDQ95" s="373" t="s">
        <v>406</v>
      </c>
      <c r="TDR95" s="373" t="s">
        <v>406</v>
      </c>
      <c r="TDS95" s="373" t="s">
        <v>406</v>
      </c>
      <c r="TDT95" s="373" t="s">
        <v>406</v>
      </c>
      <c r="TDU95" s="373" t="s">
        <v>406</v>
      </c>
      <c r="TDV95" s="373" t="s">
        <v>406</v>
      </c>
      <c r="TDW95" s="373" t="s">
        <v>406</v>
      </c>
      <c r="TDX95" s="373" t="s">
        <v>406</v>
      </c>
      <c r="TDY95" s="373" t="s">
        <v>406</v>
      </c>
      <c r="TDZ95" s="373" t="s">
        <v>406</v>
      </c>
      <c r="TEA95" s="373" t="s">
        <v>406</v>
      </c>
      <c r="TEB95" s="373" t="s">
        <v>406</v>
      </c>
      <c r="TEC95" s="373" t="s">
        <v>406</v>
      </c>
      <c r="TED95" s="373" t="s">
        <v>406</v>
      </c>
      <c r="TEE95" s="373" t="s">
        <v>406</v>
      </c>
      <c r="TEF95" s="373" t="s">
        <v>406</v>
      </c>
      <c r="TEG95" s="373" t="s">
        <v>406</v>
      </c>
      <c r="TEH95" s="373" t="s">
        <v>406</v>
      </c>
      <c r="TEI95" s="373" t="s">
        <v>406</v>
      </c>
      <c r="TEJ95" s="373" t="s">
        <v>406</v>
      </c>
      <c r="TEK95" s="373" t="s">
        <v>406</v>
      </c>
      <c r="TEL95" s="373" t="s">
        <v>406</v>
      </c>
      <c r="TEM95" s="373" t="s">
        <v>406</v>
      </c>
      <c r="TEN95" s="373" t="s">
        <v>406</v>
      </c>
      <c r="TEO95" s="373" t="s">
        <v>406</v>
      </c>
      <c r="TEP95" s="373" t="s">
        <v>406</v>
      </c>
      <c r="TEQ95" s="373" t="s">
        <v>406</v>
      </c>
      <c r="TER95" s="373" t="s">
        <v>406</v>
      </c>
      <c r="TES95" s="373" t="s">
        <v>406</v>
      </c>
      <c r="TET95" s="373" t="s">
        <v>406</v>
      </c>
      <c r="TEU95" s="373" t="s">
        <v>406</v>
      </c>
      <c r="TEV95" s="373" t="s">
        <v>406</v>
      </c>
      <c r="TEW95" s="373" t="s">
        <v>406</v>
      </c>
      <c r="TEX95" s="373" t="s">
        <v>406</v>
      </c>
      <c r="TEY95" s="373" t="s">
        <v>406</v>
      </c>
      <c r="TEZ95" s="373" t="s">
        <v>406</v>
      </c>
      <c r="TFA95" s="373" t="s">
        <v>406</v>
      </c>
      <c r="TFB95" s="373" t="s">
        <v>406</v>
      </c>
      <c r="TFC95" s="373" t="s">
        <v>406</v>
      </c>
      <c r="TFD95" s="373" t="s">
        <v>406</v>
      </c>
      <c r="TFE95" s="373" t="s">
        <v>406</v>
      </c>
      <c r="TFF95" s="373" t="s">
        <v>406</v>
      </c>
      <c r="TFG95" s="373" t="s">
        <v>406</v>
      </c>
      <c r="TFH95" s="373" t="s">
        <v>406</v>
      </c>
      <c r="TFI95" s="373" t="s">
        <v>406</v>
      </c>
      <c r="TFJ95" s="373" t="s">
        <v>406</v>
      </c>
      <c r="TFK95" s="373" t="s">
        <v>406</v>
      </c>
      <c r="TFL95" s="373" t="s">
        <v>406</v>
      </c>
      <c r="TFM95" s="373" t="s">
        <v>406</v>
      </c>
      <c r="TFN95" s="373" t="s">
        <v>406</v>
      </c>
      <c r="TFO95" s="373" t="s">
        <v>406</v>
      </c>
      <c r="TFP95" s="373" t="s">
        <v>406</v>
      </c>
      <c r="TFQ95" s="373" t="s">
        <v>406</v>
      </c>
      <c r="TFR95" s="373" t="s">
        <v>406</v>
      </c>
      <c r="TFS95" s="373" t="s">
        <v>406</v>
      </c>
      <c r="TFT95" s="373" t="s">
        <v>406</v>
      </c>
      <c r="TFU95" s="373" t="s">
        <v>406</v>
      </c>
      <c r="TFV95" s="373" t="s">
        <v>406</v>
      </c>
      <c r="TFW95" s="373" t="s">
        <v>406</v>
      </c>
      <c r="TFX95" s="373" t="s">
        <v>406</v>
      </c>
      <c r="TFY95" s="373" t="s">
        <v>406</v>
      </c>
      <c r="TFZ95" s="373" t="s">
        <v>406</v>
      </c>
      <c r="TGA95" s="373" t="s">
        <v>406</v>
      </c>
      <c r="TGB95" s="373" t="s">
        <v>406</v>
      </c>
      <c r="TGC95" s="373" t="s">
        <v>406</v>
      </c>
      <c r="TGD95" s="373" t="s">
        <v>406</v>
      </c>
      <c r="TGE95" s="373" t="s">
        <v>406</v>
      </c>
      <c r="TGF95" s="373" t="s">
        <v>406</v>
      </c>
      <c r="TGG95" s="373" t="s">
        <v>406</v>
      </c>
      <c r="TGH95" s="373" t="s">
        <v>406</v>
      </c>
      <c r="TGI95" s="373" t="s">
        <v>406</v>
      </c>
      <c r="TGJ95" s="373" t="s">
        <v>406</v>
      </c>
      <c r="TGK95" s="373" t="s">
        <v>406</v>
      </c>
      <c r="TGL95" s="373" t="s">
        <v>406</v>
      </c>
      <c r="TGM95" s="373" t="s">
        <v>406</v>
      </c>
      <c r="TGN95" s="373" t="s">
        <v>406</v>
      </c>
      <c r="TGO95" s="373" t="s">
        <v>406</v>
      </c>
      <c r="TGP95" s="373" t="s">
        <v>406</v>
      </c>
      <c r="TGQ95" s="373" t="s">
        <v>406</v>
      </c>
      <c r="TGR95" s="373" t="s">
        <v>406</v>
      </c>
      <c r="TGS95" s="373" t="s">
        <v>406</v>
      </c>
      <c r="TGT95" s="373" t="s">
        <v>406</v>
      </c>
      <c r="TGU95" s="373" t="s">
        <v>406</v>
      </c>
      <c r="TGV95" s="373" t="s">
        <v>406</v>
      </c>
      <c r="TGW95" s="373" t="s">
        <v>406</v>
      </c>
      <c r="TGX95" s="373" t="s">
        <v>406</v>
      </c>
      <c r="TGY95" s="373" t="s">
        <v>406</v>
      </c>
      <c r="TGZ95" s="373" t="s">
        <v>406</v>
      </c>
      <c r="THA95" s="373" t="s">
        <v>406</v>
      </c>
      <c r="THB95" s="373" t="s">
        <v>406</v>
      </c>
      <c r="THC95" s="373" t="s">
        <v>406</v>
      </c>
      <c r="THD95" s="373" t="s">
        <v>406</v>
      </c>
      <c r="THE95" s="373" t="s">
        <v>406</v>
      </c>
      <c r="THF95" s="373" t="s">
        <v>406</v>
      </c>
      <c r="THG95" s="373" t="s">
        <v>406</v>
      </c>
      <c r="THH95" s="373" t="s">
        <v>406</v>
      </c>
      <c r="THI95" s="373" t="s">
        <v>406</v>
      </c>
      <c r="THJ95" s="373" t="s">
        <v>406</v>
      </c>
      <c r="THK95" s="373" t="s">
        <v>406</v>
      </c>
      <c r="THL95" s="373" t="s">
        <v>406</v>
      </c>
      <c r="THM95" s="373" t="s">
        <v>406</v>
      </c>
      <c r="THN95" s="373" t="s">
        <v>406</v>
      </c>
      <c r="THO95" s="373" t="s">
        <v>406</v>
      </c>
      <c r="THP95" s="373" t="s">
        <v>406</v>
      </c>
      <c r="THQ95" s="373" t="s">
        <v>406</v>
      </c>
      <c r="THR95" s="373" t="s">
        <v>406</v>
      </c>
      <c r="THS95" s="373" t="s">
        <v>406</v>
      </c>
      <c r="THT95" s="373" t="s">
        <v>406</v>
      </c>
      <c r="THU95" s="373" t="s">
        <v>406</v>
      </c>
      <c r="THV95" s="373" t="s">
        <v>406</v>
      </c>
      <c r="THW95" s="373" t="s">
        <v>406</v>
      </c>
      <c r="THX95" s="373" t="s">
        <v>406</v>
      </c>
      <c r="THY95" s="373" t="s">
        <v>406</v>
      </c>
      <c r="THZ95" s="373" t="s">
        <v>406</v>
      </c>
      <c r="TIA95" s="373" t="s">
        <v>406</v>
      </c>
      <c r="TIB95" s="373" t="s">
        <v>406</v>
      </c>
      <c r="TIC95" s="373" t="s">
        <v>406</v>
      </c>
      <c r="TID95" s="373" t="s">
        <v>406</v>
      </c>
      <c r="TIE95" s="373" t="s">
        <v>406</v>
      </c>
      <c r="TIF95" s="373" t="s">
        <v>406</v>
      </c>
      <c r="TIG95" s="373" t="s">
        <v>406</v>
      </c>
      <c r="TIH95" s="373" t="s">
        <v>406</v>
      </c>
      <c r="TII95" s="373" t="s">
        <v>406</v>
      </c>
      <c r="TIJ95" s="373" t="s">
        <v>406</v>
      </c>
      <c r="TIK95" s="373" t="s">
        <v>406</v>
      </c>
      <c r="TIL95" s="373" t="s">
        <v>406</v>
      </c>
      <c r="TIM95" s="373" t="s">
        <v>406</v>
      </c>
      <c r="TIN95" s="373" t="s">
        <v>406</v>
      </c>
      <c r="TIO95" s="373" t="s">
        <v>406</v>
      </c>
      <c r="TIP95" s="373" t="s">
        <v>406</v>
      </c>
      <c r="TIQ95" s="373" t="s">
        <v>406</v>
      </c>
      <c r="TIR95" s="373" t="s">
        <v>406</v>
      </c>
      <c r="TIS95" s="373" t="s">
        <v>406</v>
      </c>
      <c r="TIT95" s="373" t="s">
        <v>406</v>
      </c>
      <c r="TIU95" s="373" t="s">
        <v>406</v>
      </c>
      <c r="TIV95" s="373" t="s">
        <v>406</v>
      </c>
      <c r="TIW95" s="373" t="s">
        <v>406</v>
      </c>
      <c r="TIX95" s="373" t="s">
        <v>406</v>
      </c>
      <c r="TIY95" s="373" t="s">
        <v>406</v>
      </c>
      <c r="TIZ95" s="373" t="s">
        <v>406</v>
      </c>
      <c r="TJA95" s="373" t="s">
        <v>406</v>
      </c>
      <c r="TJB95" s="373" t="s">
        <v>406</v>
      </c>
      <c r="TJC95" s="373" t="s">
        <v>406</v>
      </c>
      <c r="TJD95" s="373" t="s">
        <v>406</v>
      </c>
      <c r="TJE95" s="373" t="s">
        <v>406</v>
      </c>
      <c r="TJF95" s="373" t="s">
        <v>406</v>
      </c>
      <c r="TJG95" s="373" t="s">
        <v>406</v>
      </c>
      <c r="TJH95" s="373" t="s">
        <v>406</v>
      </c>
      <c r="TJI95" s="373" t="s">
        <v>406</v>
      </c>
      <c r="TJJ95" s="373" t="s">
        <v>406</v>
      </c>
      <c r="TJK95" s="373" t="s">
        <v>406</v>
      </c>
      <c r="TJL95" s="373" t="s">
        <v>406</v>
      </c>
      <c r="TJM95" s="373" t="s">
        <v>406</v>
      </c>
      <c r="TJN95" s="373" t="s">
        <v>406</v>
      </c>
      <c r="TJO95" s="373" t="s">
        <v>406</v>
      </c>
      <c r="TJP95" s="373" t="s">
        <v>406</v>
      </c>
      <c r="TJQ95" s="373" t="s">
        <v>406</v>
      </c>
      <c r="TJR95" s="373" t="s">
        <v>406</v>
      </c>
      <c r="TJS95" s="373" t="s">
        <v>406</v>
      </c>
      <c r="TJT95" s="373" t="s">
        <v>406</v>
      </c>
      <c r="TJU95" s="373" t="s">
        <v>406</v>
      </c>
      <c r="TJV95" s="373" t="s">
        <v>406</v>
      </c>
      <c r="TJW95" s="373" t="s">
        <v>406</v>
      </c>
      <c r="TJX95" s="373" t="s">
        <v>406</v>
      </c>
      <c r="TJY95" s="373" t="s">
        <v>406</v>
      </c>
      <c r="TJZ95" s="373" t="s">
        <v>406</v>
      </c>
      <c r="TKA95" s="373" t="s">
        <v>406</v>
      </c>
      <c r="TKB95" s="373" t="s">
        <v>406</v>
      </c>
      <c r="TKC95" s="373" t="s">
        <v>406</v>
      </c>
      <c r="TKD95" s="373" t="s">
        <v>406</v>
      </c>
      <c r="TKE95" s="373" t="s">
        <v>406</v>
      </c>
      <c r="TKF95" s="373" t="s">
        <v>406</v>
      </c>
      <c r="TKG95" s="373" t="s">
        <v>406</v>
      </c>
      <c r="TKH95" s="373" t="s">
        <v>406</v>
      </c>
      <c r="TKI95" s="373" t="s">
        <v>406</v>
      </c>
      <c r="TKJ95" s="373" t="s">
        <v>406</v>
      </c>
      <c r="TKK95" s="373" t="s">
        <v>406</v>
      </c>
      <c r="TKL95" s="373" t="s">
        <v>406</v>
      </c>
      <c r="TKM95" s="373" t="s">
        <v>406</v>
      </c>
      <c r="TKN95" s="373" t="s">
        <v>406</v>
      </c>
      <c r="TKO95" s="373" t="s">
        <v>406</v>
      </c>
      <c r="TKP95" s="373" t="s">
        <v>406</v>
      </c>
      <c r="TKQ95" s="373" t="s">
        <v>406</v>
      </c>
      <c r="TKR95" s="373" t="s">
        <v>406</v>
      </c>
      <c r="TKS95" s="373" t="s">
        <v>406</v>
      </c>
      <c r="TKT95" s="373" t="s">
        <v>406</v>
      </c>
      <c r="TKU95" s="373" t="s">
        <v>406</v>
      </c>
      <c r="TKV95" s="373" t="s">
        <v>406</v>
      </c>
      <c r="TKW95" s="373" t="s">
        <v>406</v>
      </c>
      <c r="TKX95" s="373" t="s">
        <v>406</v>
      </c>
      <c r="TKY95" s="373" t="s">
        <v>406</v>
      </c>
      <c r="TKZ95" s="373" t="s">
        <v>406</v>
      </c>
      <c r="TLA95" s="373" t="s">
        <v>406</v>
      </c>
      <c r="TLB95" s="373" t="s">
        <v>406</v>
      </c>
      <c r="TLC95" s="373" t="s">
        <v>406</v>
      </c>
      <c r="TLD95" s="373" t="s">
        <v>406</v>
      </c>
      <c r="TLE95" s="373" t="s">
        <v>406</v>
      </c>
      <c r="TLF95" s="373" t="s">
        <v>406</v>
      </c>
      <c r="TLG95" s="373" t="s">
        <v>406</v>
      </c>
      <c r="TLH95" s="373" t="s">
        <v>406</v>
      </c>
      <c r="TLI95" s="373" t="s">
        <v>406</v>
      </c>
      <c r="TLJ95" s="373" t="s">
        <v>406</v>
      </c>
      <c r="TLK95" s="373" t="s">
        <v>406</v>
      </c>
      <c r="TLL95" s="373" t="s">
        <v>406</v>
      </c>
      <c r="TLM95" s="373" t="s">
        <v>406</v>
      </c>
      <c r="TLN95" s="373" t="s">
        <v>406</v>
      </c>
      <c r="TLO95" s="373" t="s">
        <v>406</v>
      </c>
      <c r="TLP95" s="373" t="s">
        <v>406</v>
      </c>
      <c r="TLQ95" s="373" t="s">
        <v>406</v>
      </c>
      <c r="TLR95" s="373" t="s">
        <v>406</v>
      </c>
      <c r="TLS95" s="373" t="s">
        <v>406</v>
      </c>
      <c r="TLT95" s="373" t="s">
        <v>406</v>
      </c>
      <c r="TLU95" s="373" t="s">
        <v>406</v>
      </c>
      <c r="TLV95" s="373" t="s">
        <v>406</v>
      </c>
      <c r="TLW95" s="373" t="s">
        <v>406</v>
      </c>
      <c r="TLX95" s="373" t="s">
        <v>406</v>
      </c>
      <c r="TLY95" s="373" t="s">
        <v>406</v>
      </c>
      <c r="TLZ95" s="373" t="s">
        <v>406</v>
      </c>
      <c r="TMA95" s="373" t="s">
        <v>406</v>
      </c>
      <c r="TMB95" s="373" t="s">
        <v>406</v>
      </c>
      <c r="TMC95" s="373" t="s">
        <v>406</v>
      </c>
      <c r="TMD95" s="373" t="s">
        <v>406</v>
      </c>
      <c r="TME95" s="373" t="s">
        <v>406</v>
      </c>
      <c r="TMF95" s="373" t="s">
        <v>406</v>
      </c>
      <c r="TMG95" s="373" t="s">
        <v>406</v>
      </c>
      <c r="TMH95" s="373" t="s">
        <v>406</v>
      </c>
      <c r="TMI95" s="373" t="s">
        <v>406</v>
      </c>
      <c r="TMJ95" s="373" t="s">
        <v>406</v>
      </c>
      <c r="TMK95" s="373" t="s">
        <v>406</v>
      </c>
      <c r="TML95" s="373" t="s">
        <v>406</v>
      </c>
      <c r="TMM95" s="373" t="s">
        <v>406</v>
      </c>
      <c r="TMN95" s="373" t="s">
        <v>406</v>
      </c>
      <c r="TMO95" s="373" t="s">
        <v>406</v>
      </c>
      <c r="TMP95" s="373" t="s">
        <v>406</v>
      </c>
      <c r="TMQ95" s="373" t="s">
        <v>406</v>
      </c>
      <c r="TMR95" s="373" t="s">
        <v>406</v>
      </c>
      <c r="TMS95" s="373" t="s">
        <v>406</v>
      </c>
      <c r="TMT95" s="373" t="s">
        <v>406</v>
      </c>
      <c r="TMU95" s="373" t="s">
        <v>406</v>
      </c>
      <c r="TMV95" s="373" t="s">
        <v>406</v>
      </c>
      <c r="TMW95" s="373" t="s">
        <v>406</v>
      </c>
      <c r="TMX95" s="373" t="s">
        <v>406</v>
      </c>
      <c r="TMY95" s="373" t="s">
        <v>406</v>
      </c>
      <c r="TMZ95" s="373" t="s">
        <v>406</v>
      </c>
      <c r="TNA95" s="373" t="s">
        <v>406</v>
      </c>
      <c r="TNB95" s="373" t="s">
        <v>406</v>
      </c>
      <c r="TNC95" s="373" t="s">
        <v>406</v>
      </c>
      <c r="TND95" s="373" t="s">
        <v>406</v>
      </c>
      <c r="TNE95" s="373" t="s">
        <v>406</v>
      </c>
      <c r="TNF95" s="373" t="s">
        <v>406</v>
      </c>
      <c r="TNG95" s="373" t="s">
        <v>406</v>
      </c>
      <c r="TNH95" s="373" t="s">
        <v>406</v>
      </c>
      <c r="TNI95" s="373" t="s">
        <v>406</v>
      </c>
      <c r="TNJ95" s="373" t="s">
        <v>406</v>
      </c>
      <c r="TNK95" s="373" t="s">
        <v>406</v>
      </c>
      <c r="TNL95" s="373" t="s">
        <v>406</v>
      </c>
      <c r="TNM95" s="373" t="s">
        <v>406</v>
      </c>
      <c r="TNN95" s="373" t="s">
        <v>406</v>
      </c>
      <c r="TNO95" s="373" t="s">
        <v>406</v>
      </c>
      <c r="TNP95" s="373" t="s">
        <v>406</v>
      </c>
      <c r="TNQ95" s="373" t="s">
        <v>406</v>
      </c>
      <c r="TNR95" s="373" t="s">
        <v>406</v>
      </c>
      <c r="TNS95" s="373" t="s">
        <v>406</v>
      </c>
      <c r="TNT95" s="373" t="s">
        <v>406</v>
      </c>
      <c r="TNU95" s="373" t="s">
        <v>406</v>
      </c>
      <c r="TNV95" s="373" t="s">
        <v>406</v>
      </c>
      <c r="TNW95" s="373" t="s">
        <v>406</v>
      </c>
      <c r="TNX95" s="373" t="s">
        <v>406</v>
      </c>
      <c r="TNY95" s="373" t="s">
        <v>406</v>
      </c>
      <c r="TNZ95" s="373" t="s">
        <v>406</v>
      </c>
      <c r="TOA95" s="373" t="s">
        <v>406</v>
      </c>
      <c r="TOB95" s="373" t="s">
        <v>406</v>
      </c>
      <c r="TOC95" s="373" t="s">
        <v>406</v>
      </c>
      <c r="TOD95" s="373" t="s">
        <v>406</v>
      </c>
      <c r="TOE95" s="373" t="s">
        <v>406</v>
      </c>
      <c r="TOF95" s="373" t="s">
        <v>406</v>
      </c>
      <c r="TOG95" s="373" t="s">
        <v>406</v>
      </c>
      <c r="TOH95" s="373" t="s">
        <v>406</v>
      </c>
      <c r="TOI95" s="373" t="s">
        <v>406</v>
      </c>
      <c r="TOJ95" s="373" t="s">
        <v>406</v>
      </c>
      <c r="TOK95" s="373" t="s">
        <v>406</v>
      </c>
      <c r="TOL95" s="373" t="s">
        <v>406</v>
      </c>
      <c r="TOM95" s="373" t="s">
        <v>406</v>
      </c>
      <c r="TON95" s="373" t="s">
        <v>406</v>
      </c>
      <c r="TOO95" s="373" t="s">
        <v>406</v>
      </c>
      <c r="TOP95" s="373" t="s">
        <v>406</v>
      </c>
      <c r="TOQ95" s="373" t="s">
        <v>406</v>
      </c>
      <c r="TOR95" s="373" t="s">
        <v>406</v>
      </c>
      <c r="TOS95" s="373" t="s">
        <v>406</v>
      </c>
      <c r="TOT95" s="373" t="s">
        <v>406</v>
      </c>
      <c r="TOU95" s="373" t="s">
        <v>406</v>
      </c>
      <c r="TOV95" s="373" t="s">
        <v>406</v>
      </c>
      <c r="TOW95" s="373" t="s">
        <v>406</v>
      </c>
      <c r="TOX95" s="373" t="s">
        <v>406</v>
      </c>
      <c r="TOY95" s="373" t="s">
        <v>406</v>
      </c>
      <c r="TOZ95" s="373" t="s">
        <v>406</v>
      </c>
      <c r="TPA95" s="373" t="s">
        <v>406</v>
      </c>
      <c r="TPB95" s="373" t="s">
        <v>406</v>
      </c>
      <c r="TPC95" s="373" t="s">
        <v>406</v>
      </c>
      <c r="TPD95" s="373" t="s">
        <v>406</v>
      </c>
      <c r="TPE95" s="373" t="s">
        <v>406</v>
      </c>
      <c r="TPF95" s="373" t="s">
        <v>406</v>
      </c>
      <c r="TPG95" s="373" t="s">
        <v>406</v>
      </c>
      <c r="TPH95" s="373" t="s">
        <v>406</v>
      </c>
      <c r="TPI95" s="373" t="s">
        <v>406</v>
      </c>
      <c r="TPJ95" s="373" t="s">
        <v>406</v>
      </c>
      <c r="TPK95" s="373" t="s">
        <v>406</v>
      </c>
      <c r="TPL95" s="373" t="s">
        <v>406</v>
      </c>
      <c r="TPM95" s="373" t="s">
        <v>406</v>
      </c>
      <c r="TPN95" s="373" t="s">
        <v>406</v>
      </c>
      <c r="TPO95" s="373" t="s">
        <v>406</v>
      </c>
      <c r="TPP95" s="373" t="s">
        <v>406</v>
      </c>
      <c r="TPQ95" s="373" t="s">
        <v>406</v>
      </c>
      <c r="TPR95" s="373" t="s">
        <v>406</v>
      </c>
      <c r="TPS95" s="373" t="s">
        <v>406</v>
      </c>
      <c r="TPT95" s="373" t="s">
        <v>406</v>
      </c>
      <c r="TPU95" s="373" t="s">
        <v>406</v>
      </c>
      <c r="TPV95" s="373" t="s">
        <v>406</v>
      </c>
      <c r="TPW95" s="373" t="s">
        <v>406</v>
      </c>
      <c r="TPX95" s="373" t="s">
        <v>406</v>
      </c>
      <c r="TPY95" s="373" t="s">
        <v>406</v>
      </c>
      <c r="TPZ95" s="373" t="s">
        <v>406</v>
      </c>
      <c r="TQA95" s="373" t="s">
        <v>406</v>
      </c>
      <c r="TQB95" s="373" t="s">
        <v>406</v>
      </c>
      <c r="TQC95" s="373" t="s">
        <v>406</v>
      </c>
      <c r="TQD95" s="373" t="s">
        <v>406</v>
      </c>
      <c r="TQE95" s="373" t="s">
        <v>406</v>
      </c>
      <c r="TQF95" s="373" t="s">
        <v>406</v>
      </c>
      <c r="TQG95" s="373" t="s">
        <v>406</v>
      </c>
      <c r="TQH95" s="373" t="s">
        <v>406</v>
      </c>
      <c r="TQI95" s="373" t="s">
        <v>406</v>
      </c>
      <c r="TQJ95" s="373" t="s">
        <v>406</v>
      </c>
      <c r="TQK95" s="373" t="s">
        <v>406</v>
      </c>
      <c r="TQL95" s="373" t="s">
        <v>406</v>
      </c>
      <c r="TQM95" s="373" t="s">
        <v>406</v>
      </c>
      <c r="TQN95" s="373" t="s">
        <v>406</v>
      </c>
      <c r="TQO95" s="373" t="s">
        <v>406</v>
      </c>
      <c r="TQP95" s="373" t="s">
        <v>406</v>
      </c>
      <c r="TQQ95" s="373" t="s">
        <v>406</v>
      </c>
      <c r="TQR95" s="373" t="s">
        <v>406</v>
      </c>
      <c r="TQS95" s="373" t="s">
        <v>406</v>
      </c>
      <c r="TQT95" s="373" t="s">
        <v>406</v>
      </c>
      <c r="TQU95" s="373" t="s">
        <v>406</v>
      </c>
      <c r="TQV95" s="373" t="s">
        <v>406</v>
      </c>
      <c r="TQW95" s="373" t="s">
        <v>406</v>
      </c>
      <c r="TQX95" s="373" t="s">
        <v>406</v>
      </c>
      <c r="TQY95" s="373" t="s">
        <v>406</v>
      </c>
      <c r="TQZ95" s="373" t="s">
        <v>406</v>
      </c>
      <c r="TRA95" s="373" t="s">
        <v>406</v>
      </c>
      <c r="TRB95" s="373" t="s">
        <v>406</v>
      </c>
      <c r="TRC95" s="373" t="s">
        <v>406</v>
      </c>
      <c r="TRD95" s="373" t="s">
        <v>406</v>
      </c>
      <c r="TRE95" s="373" t="s">
        <v>406</v>
      </c>
      <c r="TRF95" s="373" t="s">
        <v>406</v>
      </c>
      <c r="TRG95" s="373" t="s">
        <v>406</v>
      </c>
      <c r="TRH95" s="373" t="s">
        <v>406</v>
      </c>
      <c r="TRI95" s="373" t="s">
        <v>406</v>
      </c>
      <c r="TRJ95" s="373" t="s">
        <v>406</v>
      </c>
      <c r="TRK95" s="373" t="s">
        <v>406</v>
      </c>
      <c r="TRL95" s="373" t="s">
        <v>406</v>
      </c>
      <c r="TRM95" s="373" t="s">
        <v>406</v>
      </c>
      <c r="TRN95" s="373" t="s">
        <v>406</v>
      </c>
      <c r="TRO95" s="373" t="s">
        <v>406</v>
      </c>
      <c r="TRP95" s="373" t="s">
        <v>406</v>
      </c>
      <c r="TRQ95" s="373" t="s">
        <v>406</v>
      </c>
      <c r="TRR95" s="373" t="s">
        <v>406</v>
      </c>
      <c r="TRS95" s="373" t="s">
        <v>406</v>
      </c>
      <c r="TRT95" s="373" t="s">
        <v>406</v>
      </c>
      <c r="TRU95" s="373" t="s">
        <v>406</v>
      </c>
      <c r="TRV95" s="373" t="s">
        <v>406</v>
      </c>
      <c r="TRW95" s="373" t="s">
        <v>406</v>
      </c>
      <c r="TRX95" s="373" t="s">
        <v>406</v>
      </c>
      <c r="TRY95" s="373" t="s">
        <v>406</v>
      </c>
      <c r="TRZ95" s="373" t="s">
        <v>406</v>
      </c>
      <c r="TSA95" s="373" t="s">
        <v>406</v>
      </c>
      <c r="TSB95" s="373" t="s">
        <v>406</v>
      </c>
      <c r="TSC95" s="373" t="s">
        <v>406</v>
      </c>
      <c r="TSD95" s="373" t="s">
        <v>406</v>
      </c>
      <c r="TSE95" s="373" t="s">
        <v>406</v>
      </c>
      <c r="TSF95" s="373" t="s">
        <v>406</v>
      </c>
      <c r="TSG95" s="373" t="s">
        <v>406</v>
      </c>
      <c r="TSH95" s="373" t="s">
        <v>406</v>
      </c>
      <c r="TSI95" s="373" t="s">
        <v>406</v>
      </c>
      <c r="TSJ95" s="373" t="s">
        <v>406</v>
      </c>
      <c r="TSK95" s="373" t="s">
        <v>406</v>
      </c>
      <c r="TSL95" s="373" t="s">
        <v>406</v>
      </c>
      <c r="TSM95" s="373" t="s">
        <v>406</v>
      </c>
      <c r="TSN95" s="373" t="s">
        <v>406</v>
      </c>
      <c r="TSO95" s="373" t="s">
        <v>406</v>
      </c>
      <c r="TSP95" s="373" t="s">
        <v>406</v>
      </c>
      <c r="TSQ95" s="373" t="s">
        <v>406</v>
      </c>
      <c r="TSR95" s="373" t="s">
        <v>406</v>
      </c>
      <c r="TSS95" s="373" t="s">
        <v>406</v>
      </c>
      <c r="TST95" s="373" t="s">
        <v>406</v>
      </c>
      <c r="TSU95" s="373" t="s">
        <v>406</v>
      </c>
      <c r="TSV95" s="373" t="s">
        <v>406</v>
      </c>
      <c r="TSW95" s="373" t="s">
        <v>406</v>
      </c>
      <c r="TSX95" s="373" t="s">
        <v>406</v>
      </c>
      <c r="TSY95" s="373" t="s">
        <v>406</v>
      </c>
      <c r="TSZ95" s="373" t="s">
        <v>406</v>
      </c>
      <c r="TTA95" s="373" t="s">
        <v>406</v>
      </c>
      <c r="TTB95" s="373" t="s">
        <v>406</v>
      </c>
      <c r="TTC95" s="373" t="s">
        <v>406</v>
      </c>
      <c r="TTD95" s="373" t="s">
        <v>406</v>
      </c>
      <c r="TTE95" s="373" t="s">
        <v>406</v>
      </c>
      <c r="TTF95" s="373" t="s">
        <v>406</v>
      </c>
      <c r="TTG95" s="373" t="s">
        <v>406</v>
      </c>
      <c r="TTH95" s="373" t="s">
        <v>406</v>
      </c>
      <c r="TTI95" s="373" t="s">
        <v>406</v>
      </c>
      <c r="TTJ95" s="373" t="s">
        <v>406</v>
      </c>
      <c r="TTK95" s="373" t="s">
        <v>406</v>
      </c>
      <c r="TTL95" s="373" t="s">
        <v>406</v>
      </c>
      <c r="TTM95" s="373" t="s">
        <v>406</v>
      </c>
      <c r="TTN95" s="373" t="s">
        <v>406</v>
      </c>
      <c r="TTO95" s="373" t="s">
        <v>406</v>
      </c>
      <c r="TTP95" s="373" t="s">
        <v>406</v>
      </c>
      <c r="TTQ95" s="373" t="s">
        <v>406</v>
      </c>
      <c r="TTR95" s="373" t="s">
        <v>406</v>
      </c>
      <c r="TTS95" s="373" t="s">
        <v>406</v>
      </c>
      <c r="TTT95" s="373" t="s">
        <v>406</v>
      </c>
      <c r="TTU95" s="373" t="s">
        <v>406</v>
      </c>
      <c r="TTV95" s="373" t="s">
        <v>406</v>
      </c>
      <c r="TTW95" s="373" t="s">
        <v>406</v>
      </c>
      <c r="TTX95" s="373" t="s">
        <v>406</v>
      </c>
      <c r="TTY95" s="373" t="s">
        <v>406</v>
      </c>
      <c r="TTZ95" s="373" t="s">
        <v>406</v>
      </c>
      <c r="TUA95" s="373" t="s">
        <v>406</v>
      </c>
      <c r="TUB95" s="373" t="s">
        <v>406</v>
      </c>
      <c r="TUC95" s="373" t="s">
        <v>406</v>
      </c>
      <c r="TUD95" s="373" t="s">
        <v>406</v>
      </c>
      <c r="TUE95" s="373" t="s">
        <v>406</v>
      </c>
      <c r="TUF95" s="373" t="s">
        <v>406</v>
      </c>
      <c r="TUG95" s="373" t="s">
        <v>406</v>
      </c>
      <c r="TUH95" s="373" t="s">
        <v>406</v>
      </c>
      <c r="TUI95" s="373" t="s">
        <v>406</v>
      </c>
      <c r="TUJ95" s="373" t="s">
        <v>406</v>
      </c>
      <c r="TUK95" s="373" t="s">
        <v>406</v>
      </c>
      <c r="TUL95" s="373" t="s">
        <v>406</v>
      </c>
      <c r="TUM95" s="373" t="s">
        <v>406</v>
      </c>
      <c r="TUN95" s="373" t="s">
        <v>406</v>
      </c>
      <c r="TUO95" s="373" t="s">
        <v>406</v>
      </c>
      <c r="TUP95" s="373" t="s">
        <v>406</v>
      </c>
      <c r="TUQ95" s="373" t="s">
        <v>406</v>
      </c>
      <c r="TUR95" s="373" t="s">
        <v>406</v>
      </c>
      <c r="TUS95" s="373" t="s">
        <v>406</v>
      </c>
      <c r="TUT95" s="373" t="s">
        <v>406</v>
      </c>
      <c r="TUU95" s="373" t="s">
        <v>406</v>
      </c>
      <c r="TUV95" s="373" t="s">
        <v>406</v>
      </c>
      <c r="TUW95" s="373" t="s">
        <v>406</v>
      </c>
      <c r="TUX95" s="373" t="s">
        <v>406</v>
      </c>
      <c r="TUY95" s="373" t="s">
        <v>406</v>
      </c>
      <c r="TUZ95" s="373" t="s">
        <v>406</v>
      </c>
      <c r="TVA95" s="373" t="s">
        <v>406</v>
      </c>
      <c r="TVB95" s="373" t="s">
        <v>406</v>
      </c>
      <c r="TVC95" s="373" t="s">
        <v>406</v>
      </c>
      <c r="TVD95" s="373" t="s">
        <v>406</v>
      </c>
      <c r="TVE95" s="373" t="s">
        <v>406</v>
      </c>
      <c r="TVF95" s="373" t="s">
        <v>406</v>
      </c>
      <c r="TVG95" s="373" t="s">
        <v>406</v>
      </c>
      <c r="TVH95" s="373" t="s">
        <v>406</v>
      </c>
      <c r="TVI95" s="373" t="s">
        <v>406</v>
      </c>
      <c r="TVJ95" s="373" t="s">
        <v>406</v>
      </c>
      <c r="TVK95" s="373" t="s">
        <v>406</v>
      </c>
      <c r="TVL95" s="373" t="s">
        <v>406</v>
      </c>
      <c r="TVM95" s="373" t="s">
        <v>406</v>
      </c>
      <c r="TVN95" s="373" t="s">
        <v>406</v>
      </c>
      <c r="TVO95" s="373" t="s">
        <v>406</v>
      </c>
      <c r="TVP95" s="373" t="s">
        <v>406</v>
      </c>
      <c r="TVQ95" s="373" t="s">
        <v>406</v>
      </c>
      <c r="TVR95" s="373" t="s">
        <v>406</v>
      </c>
      <c r="TVS95" s="373" t="s">
        <v>406</v>
      </c>
      <c r="TVT95" s="373" t="s">
        <v>406</v>
      </c>
      <c r="TVU95" s="373" t="s">
        <v>406</v>
      </c>
      <c r="TVV95" s="373" t="s">
        <v>406</v>
      </c>
      <c r="TVW95" s="373" t="s">
        <v>406</v>
      </c>
      <c r="TVX95" s="373" t="s">
        <v>406</v>
      </c>
      <c r="TVY95" s="373" t="s">
        <v>406</v>
      </c>
      <c r="TVZ95" s="373" t="s">
        <v>406</v>
      </c>
      <c r="TWA95" s="373" t="s">
        <v>406</v>
      </c>
      <c r="TWB95" s="373" t="s">
        <v>406</v>
      </c>
      <c r="TWC95" s="373" t="s">
        <v>406</v>
      </c>
      <c r="TWD95" s="373" t="s">
        <v>406</v>
      </c>
      <c r="TWE95" s="373" t="s">
        <v>406</v>
      </c>
      <c r="TWF95" s="373" t="s">
        <v>406</v>
      </c>
      <c r="TWG95" s="373" t="s">
        <v>406</v>
      </c>
      <c r="TWH95" s="373" t="s">
        <v>406</v>
      </c>
      <c r="TWI95" s="373" t="s">
        <v>406</v>
      </c>
      <c r="TWJ95" s="373" t="s">
        <v>406</v>
      </c>
      <c r="TWK95" s="373" t="s">
        <v>406</v>
      </c>
      <c r="TWL95" s="373" t="s">
        <v>406</v>
      </c>
      <c r="TWM95" s="373" t="s">
        <v>406</v>
      </c>
      <c r="TWN95" s="373" t="s">
        <v>406</v>
      </c>
      <c r="TWO95" s="373" t="s">
        <v>406</v>
      </c>
      <c r="TWP95" s="373" t="s">
        <v>406</v>
      </c>
      <c r="TWQ95" s="373" t="s">
        <v>406</v>
      </c>
      <c r="TWR95" s="373" t="s">
        <v>406</v>
      </c>
      <c r="TWS95" s="373" t="s">
        <v>406</v>
      </c>
      <c r="TWT95" s="373" t="s">
        <v>406</v>
      </c>
      <c r="TWU95" s="373" t="s">
        <v>406</v>
      </c>
      <c r="TWV95" s="373" t="s">
        <v>406</v>
      </c>
      <c r="TWW95" s="373" t="s">
        <v>406</v>
      </c>
      <c r="TWX95" s="373" t="s">
        <v>406</v>
      </c>
      <c r="TWY95" s="373" t="s">
        <v>406</v>
      </c>
      <c r="TWZ95" s="373" t="s">
        <v>406</v>
      </c>
      <c r="TXA95" s="373" t="s">
        <v>406</v>
      </c>
      <c r="TXB95" s="373" t="s">
        <v>406</v>
      </c>
      <c r="TXC95" s="373" t="s">
        <v>406</v>
      </c>
      <c r="TXD95" s="373" t="s">
        <v>406</v>
      </c>
      <c r="TXE95" s="373" t="s">
        <v>406</v>
      </c>
      <c r="TXF95" s="373" t="s">
        <v>406</v>
      </c>
      <c r="TXG95" s="373" t="s">
        <v>406</v>
      </c>
      <c r="TXH95" s="373" t="s">
        <v>406</v>
      </c>
      <c r="TXI95" s="373" t="s">
        <v>406</v>
      </c>
      <c r="TXJ95" s="373" t="s">
        <v>406</v>
      </c>
      <c r="TXK95" s="373" t="s">
        <v>406</v>
      </c>
      <c r="TXL95" s="373" t="s">
        <v>406</v>
      </c>
      <c r="TXM95" s="373" t="s">
        <v>406</v>
      </c>
      <c r="TXN95" s="373" t="s">
        <v>406</v>
      </c>
      <c r="TXO95" s="373" t="s">
        <v>406</v>
      </c>
      <c r="TXP95" s="373" t="s">
        <v>406</v>
      </c>
      <c r="TXQ95" s="373" t="s">
        <v>406</v>
      </c>
      <c r="TXR95" s="373" t="s">
        <v>406</v>
      </c>
      <c r="TXS95" s="373" t="s">
        <v>406</v>
      </c>
      <c r="TXT95" s="373" t="s">
        <v>406</v>
      </c>
      <c r="TXU95" s="373" t="s">
        <v>406</v>
      </c>
      <c r="TXV95" s="373" t="s">
        <v>406</v>
      </c>
      <c r="TXW95" s="373" t="s">
        <v>406</v>
      </c>
      <c r="TXX95" s="373" t="s">
        <v>406</v>
      </c>
      <c r="TXY95" s="373" t="s">
        <v>406</v>
      </c>
      <c r="TXZ95" s="373" t="s">
        <v>406</v>
      </c>
      <c r="TYA95" s="373" t="s">
        <v>406</v>
      </c>
      <c r="TYB95" s="373" t="s">
        <v>406</v>
      </c>
      <c r="TYC95" s="373" t="s">
        <v>406</v>
      </c>
      <c r="TYD95" s="373" t="s">
        <v>406</v>
      </c>
      <c r="TYE95" s="373" t="s">
        <v>406</v>
      </c>
      <c r="TYF95" s="373" t="s">
        <v>406</v>
      </c>
      <c r="TYG95" s="373" t="s">
        <v>406</v>
      </c>
      <c r="TYH95" s="373" t="s">
        <v>406</v>
      </c>
      <c r="TYI95" s="373" t="s">
        <v>406</v>
      </c>
      <c r="TYJ95" s="373" t="s">
        <v>406</v>
      </c>
      <c r="TYK95" s="373" t="s">
        <v>406</v>
      </c>
      <c r="TYL95" s="373" t="s">
        <v>406</v>
      </c>
      <c r="TYM95" s="373" t="s">
        <v>406</v>
      </c>
      <c r="TYN95" s="373" t="s">
        <v>406</v>
      </c>
      <c r="TYO95" s="373" t="s">
        <v>406</v>
      </c>
      <c r="TYP95" s="373" t="s">
        <v>406</v>
      </c>
      <c r="TYQ95" s="373" t="s">
        <v>406</v>
      </c>
      <c r="TYR95" s="373" t="s">
        <v>406</v>
      </c>
      <c r="TYS95" s="373" t="s">
        <v>406</v>
      </c>
      <c r="TYT95" s="373" t="s">
        <v>406</v>
      </c>
      <c r="TYU95" s="373" t="s">
        <v>406</v>
      </c>
      <c r="TYV95" s="373" t="s">
        <v>406</v>
      </c>
      <c r="TYW95" s="373" t="s">
        <v>406</v>
      </c>
      <c r="TYX95" s="373" t="s">
        <v>406</v>
      </c>
      <c r="TYY95" s="373" t="s">
        <v>406</v>
      </c>
      <c r="TYZ95" s="373" t="s">
        <v>406</v>
      </c>
      <c r="TZA95" s="373" t="s">
        <v>406</v>
      </c>
      <c r="TZB95" s="373" t="s">
        <v>406</v>
      </c>
      <c r="TZC95" s="373" t="s">
        <v>406</v>
      </c>
      <c r="TZD95" s="373" t="s">
        <v>406</v>
      </c>
      <c r="TZE95" s="373" t="s">
        <v>406</v>
      </c>
      <c r="TZF95" s="373" t="s">
        <v>406</v>
      </c>
      <c r="TZG95" s="373" t="s">
        <v>406</v>
      </c>
      <c r="TZH95" s="373" t="s">
        <v>406</v>
      </c>
      <c r="TZI95" s="373" t="s">
        <v>406</v>
      </c>
      <c r="TZJ95" s="373" t="s">
        <v>406</v>
      </c>
      <c r="TZK95" s="373" t="s">
        <v>406</v>
      </c>
      <c r="TZL95" s="373" t="s">
        <v>406</v>
      </c>
      <c r="TZM95" s="373" t="s">
        <v>406</v>
      </c>
      <c r="TZN95" s="373" t="s">
        <v>406</v>
      </c>
      <c r="TZO95" s="373" t="s">
        <v>406</v>
      </c>
      <c r="TZP95" s="373" t="s">
        <v>406</v>
      </c>
      <c r="TZQ95" s="373" t="s">
        <v>406</v>
      </c>
      <c r="TZR95" s="373" t="s">
        <v>406</v>
      </c>
      <c r="TZS95" s="373" t="s">
        <v>406</v>
      </c>
      <c r="TZT95" s="373" t="s">
        <v>406</v>
      </c>
      <c r="TZU95" s="373" t="s">
        <v>406</v>
      </c>
      <c r="TZV95" s="373" t="s">
        <v>406</v>
      </c>
      <c r="TZW95" s="373" t="s">
        <v>406</v>
      </c>
      <c r="TZX95" s="373" t="s">
        <v>406</v>
      </c>
      <c r="TZY95" s="373" t="s">
        <v>406</v>
      </c>
      <c r="TZZ95" s="373" t="s">
        <v>406</v>
      </c>
      <c r="UAA95" s="373" t="s">
        <v>406</v>
      </c>
      <c r="UAB95" s="373" t="s">
        <v>406</v>
      </c>
      <c r="UAC95" s="373" t="s">
        <v>406</v>
      </c>
      <c r="UAD95" s="373" t="s">
        <v>406</v>
      </c>
      <c r="UAE95" s="373" t="s">
        <v>406</v>
      </c>
      <c r="UAF95" s="373" t="s">
        <v>406</v>
      </c>
      <c r="UAG95" s="373" t="s">
        <v>406</v>
      </c>
      <c r="UAH95" s="373" t="s">
        <v>406</v>
      </c>
      <c r="UAI95" s="373" t="s">
        <v>406</v>
      </c>
      <c r="UAJ95" s="373" t="s">
        <v>406</v>
      </c>
      <c r="UAK95" s="373" t="s">
        <v>406</v>
      </c>
      <c r="UAL95" s="373" t="s">
        <v>406</v>
      </c>
      <c r="UAM95" s="373" t="s">
        <v>406</v>
      </c>
      <c r="UAN95" s="373" t="s">
        <v>406</v>
      </c>
      <c r="UAO95" s="373" t="s">
        <v>406</v>
      </c>
      <c r="UAP95" s="373" t="s">
        <v>406</v>
      </c>
      <c r="UAQ95" s="373" t="s">
        <v>406</v>
      </c>
      <c r="UAR95" s="373" t="s">
        <v>406</v>
      </c>
      <c r="UAS95" s="373" t="s">
        <v>406</v>
      </c>
      <c r="UAT95" s="373" t="s">
        <v>406</v>
      </c>
      <c r="UAU95" s="373" t="s">
        <v>406</v>
      </c>
      <c r="UAV95" s="373" t="s">
        <v>406</v>
      </c>
      <c r="UAW95" s="373" t="s">
        <v>406</v>
      </c>
      <c r="UAX95" s="373" t="s">
        <v>406</v>
      </c>
      <c r="UAY95" s="373" t="s">
        <v>406</v>
      </c>
      <c r="UAZ95" s="373" t="s">
        <v>406</v>
      </c>
      <c r="UBA95" s="373" t="s">
        <v>406</v>
      </c>
      <c r="UBB95" s="373" t="s">
        <v>406</v>
      </c>
      <c r="UBC95" s="373" t="s">
        <v>406</v>
      </c>
      <c r="UBD95" s="373" t="s">
        <v>406</v>
      </c>
      <c r="UBE95" s="373" t="s">
        <v>406</v>
      </c>
      <c r="UBF95" s="373" t="s">
        <v>406</v>
      </c>
      <c r="UBG95" s="373" t="s">
        <v>406</v>
      </c>
      <c r="UBH95" s="373" t="s">
        <v>406</v>
      </c>
      <c r="UBI95" s="373" t="s">
        <v>406</v>
      </c>
      <c r="UBJ95" s="373" t="s">
        <v>406</v>
      </c>
      <c r="UBK95" s="373" t="s">
        <v>406</v>
      </c>
      <c r="UBL95" s="373" t="s">
        <v>406</v>
      </c>
      <c r="UBM95" s="373" t="s">
        <v>406</v>
      </c>
      <c r="UBN95" s="373" t="s">
        <v>406</v>
      </c>
      <c r="UBO95" s="373" t="s">
        <v>406</v>
      </c>
      <c r="UBP95" s="373" t="s">
        <v>406</v>
      </c>
      <c r="UBQ95" s="373" t="s">
        <v>406</v>
      </c>
      <c r="UBR95" s="373" t="s">
        <v>406</v>
      </c>
      <c r="UBS95" s="373" t="s">
        <v>406</v>
      </c>
      <c r="UBT95" s="373" t="s">
        <v>406</v>
      </c>
      <c r="UBU95" s="373" t="s">
        <v>406</v>
      </c>
      <c r="UBV95" s="373" t="s">
        <v>406</v>
      </c>
      <c r="UBW95" s="373" t="s">
        <v>406</v>
      </c>
      <c r="UBX95" s="373" t="s">
        <v>406</v>
      </c>
      <c r="UBY95" s="373" t="s">
        <v>406</v>
      </c>
      <c r="UBZ95" s="373" t="s">
        <v>406</v>
      </c>
      <c r="UCA95" s="373" t="s">
        <v>406</v>
      </c>
      <c r="UCB95" s="373" t="s">
        <v>406</v>
      </c>
      <c r="UCC95" s="373" t="s">
        <v>406</v>
      </c>
      <c r="UCD95" s="373" t="s">
        <v>406</v>
      </c>
      <c r="UCE95" s="373" t="s">
        <v>406</v>
      </c>
      <c r="UCF95" s="373" t="s">
        <v>406</v>
      </c>
      <c r="UCG95" s="373" t="s">
        <v>406</v>
      </c>
      <c r="UCH95" s="373" t="s">
        <v>406</v>
      </c>
      <c r="UCI95" s="373" t="s">
        <v>406</v>
      </c>
      <c r="UCJ95" s="373" t="s">
        <v>406</v>
      </c>
      <c r="UCK95" s="373" t="s">
        <v>406</v>
      </c>
      <c r="UCL95" s="373" t="s">
        <v>406</v>
      </c>
      <c r="UCM95" s="373" t="s">
        <v>406</v>
      </c>
      <c r="UCN95" s="373" t="s">
        <v>406</v>
      </c>
      <c r="UCO95" s="373" t="s">
        <v>406</v>
      </c>
      <c r="UCP95" s="373" t="s">
        <v>406</v>
      </c>
      <c r="UCQ95" s="373" t="s">
        <v>406</v>
      </c>
      <c r="UCR95" s="373" t="s">
        <v>406</v>
      </c>
      <c r="UCS95" s="373" t="s">
        <v>406</v>
      </c>
      <c r="UCT95" s="373" t="s">
        <v>406</v>
      </c>
      <c r="UCU95" s="373" t="s">
        <v>406</v>
      </c>
      <c r="UCV95" s="373" t="s">
        <v>406</v>
      </c>
      <c r="UCW95" s="373" t="s">
        <v>406</v>
      </c>
      <c r="UCX95" s="373" t="s">
        <v>406</v>
      </c>
      <c r="UCY95" s="373" t="s">
        <v>406</v>
      </c>
      <c r="UCZ95" s="373" t="s">
        <v>406</v>
      </c>
      <c r="UDA95" s="373" t="s">
        <v>406</v>
      </c>
      <c r="UDB95" s="373" t="s">
        <v>406</v>
      </c>
      <c r="UDC95" s="373" t="s">
        <v>406</v>
      </c>
      <c r="UDD95" s="373" t="s">
        <v>406</v>
      </c>
      <c r="UDE95" s="373" t="s">
        <v>406</v>
      </c>
      <c r="UDF95" s="373" t="s">
        <v>406</v>
      </c>
      <c r="UDG95" s="373" t="s">
        <v>406</v>
      </c>
      <c r="UDH95" s="373" t="s">
        <v>406</v>
      </c>
      <c r="UDI95" s="373" t="s">
        <v>406</v>
      </c>
      <c r="UDJ95" s="373" t="s">
        <v>406</v>
      </c>
      <c r="UDK95" s="373" t="s">
        <v>406</v>
      </c>
      <c r="UDL95" s="373" t="s">
        <v>406</v>
      </c>
      <c r="UDM95" s="373" t="s">
        <v>406</v>
      </c>
      <c r="UDN95" s="373" t="s">
        <v>406</v>
      </c>
      <c r="UDO95" s="373" t="s">
        <v>406</v>
      </c>
      <c r="UDP95" s="373" t="s">
        <v>406</v>
      </c>
      <c r="UDQ95" s="373" t="s">
        <v>406</v>
      </c>
      <c r="UDR95" s="373" t="s">
        <v>406</v>
      </c>
      <c r="UDS95" s="373" t="s">
        <v>406</v>
      </c>
      <c r="UDT95" s="373" t="s">
        <v>406</v>
      </c>
      <c r="UDU95" s="373" t="s">
        <v>406</v>
      </c>
      <c r="UDV95" s="373" t="s">
        <v>406</v>
      </c>
      <c r="UDW95" s="373" t="s">
        <v>406</v>
      </c>
      <c r="UDX95" s="373" t="s">
        <v>406</v>
      </c>
      <c r="UDY95" s="373" t="s">
        <v>406</v>
      </c>
      <c r="UDZ95" s="373" t="s">
        <v>406</v>
      </c>
      <c r="UEA95" s="373" t="s">
        <v>406</v>
      </c>
      <c r="UEB95" s="373" t="s">
        <v>406</v>
      </c>
      <c r="UEC95" s="373" t="s">
        <v>406</v>
      </c>
      <c r="UED95" s="373" t="s">
        <v>406</v>
      </c>
      <c r="UEE95" s="373" t="s">
        <v>406</v>
      </c>
      <c r="UEF95" s="373" t="s">
        <v>406</v>
      </c>
      <c r="UEG95" s="373" t="s">
        <v>406</v>
      </c>
      <c r="UEH95" s="373" t="s">
        <v>406</v>
      </c>
      <c r="UEI95" s="373" t="s">
        <v>406</v>
      </c>
      <c r="UEJ95" s="373" t="s">
        <v>406</v>
      </c>
      <c r="UEK95" s="373" t="s">
        <v>406</v>
      </c>
      <c r="UEL95" s="373" t="s">
        <v>406</v>
      </c>
      <c r="UEM95" s="373" t="s">
        <v>406</v>
      </c>
      <c r="UEN95" s="373" t="s">
        <v>406</v>
      </c>
      <c r="UEO95" s="373" t="s">
        <v>406</v>
      </c>
      <c r="UEP95" s="373" t="s">
        <v>406</v>
      </c>
      <c r="UEQ95" s="373" t="s">
        <v>406</v>
      </c>
      <c r="UER95" s="373" t="s">
        <v>406</v>
      </c>
      <c r="UES95" s="373" t="s">
        <v>406</v>
      </c>
      <c r="UET95" s="373" t="s">
        <v>406</v>
      </c>
      <c r="UEU95" s="373" t="s">
        <v>406</v>
      </c>
      <c r="UEV95" s="373" t="s">
        <v>406</v>
      </c>
      <c r="UEW95" s="373" t="s">
        <v>406</v>
      </c>
      <c r="UEX95" s="373" t="s">
        <v>406</v>
      </c>
      <c r="UEY95" s="373" t="s">
        <v>406</v>
      </c>
      <c r="UEZ95" s="373" t="s">
        <v>406</v>
      </c>
      <c r="UFA95" s="373" t="s">
        <v>406</v>
      </c>
      <c r="UFB95" s="373" t="s">
        <v>406</v>
      </c>
      <c r="UFC95" s="373" t="s">
        <v>406</v>
      </c>
      <c r="UFD95" s="373" t="s">
        <v>406</v>
      </c>
      <c r="UFE95" s="373" t="s">
        <v>406</v>
      </c>
      <c r="UFF95" s="373" t="s">
        <v>406</v>
      </c>
      <c r="UFG95" s="373" t="s">
        <v>406</v>
      </c>
      <c r="UFH95" s="373" t="s">
        <v>406</v>
      </c>
      <c r="UFI95" s="373" t="s">
        <v>406</v>
      </c>
      <c r="UFJ95" s="373" t="s">
        <v>406</v>
      </c>
      <c r="UFK95" s="373" t="s">
        <v>406</v>
      </c>
      <c r="UFL95" s="373" t="s">
        <v>406</v>
      </c>
      <c r="UFM95" s="373" t="s">
        <v>406</v>
      </c>
      <c r="UFN95" s="373" t="s">
        <v>406</v>
      </c>
      <c r="UFO95" s="373" t="s">
        <v>406</v>
      </c>
      <c r="UFP95" s="373" t="s">
        <v>406</v>
      </c>
      <c r="UFQ95" s="373" t="s">
        <v>406</v>
      </c>
      <c r="UFR95" s="373" t="s">
        <v>406</v>
      </c>
      <c r="UFS95" s="373" t="s">
        <v>406</v>
      </c>
      <c r="UFT95" s="373" t="s">
        <v>406</v>
      </c>
      <c r="UFU95" s="373" t="s">
        <v>406</v>
      </c>
      <c r="UFV95" s="373" t="s">
        <v>406</v>
      </c>
      <c r="UFW95" s="373" t="s">
        <v>406</v>
      </c>
      <c r="UFX95" s="373" t="s">
        <v>406</v>
      </c>
      <c r="UFY95" s="373" t="s">
        <v>406</v>
      </c>
      <c r="UFZ95" s="373" t="s">
        <v>406</v>
      </c>
      <c r="UGA95" s="373" t="s">
        <v>406</v>
      </c>
      <c r="UGB95" s="373" t="s">
        <v>406</v>
      </c>
      <c r="UGC95" s="373" t="s">
        <v>406</v>
      </c>
      <c r="UGD95" s="373" t="s">
        <v>406</v>
      </c>
      <c r="UGE95" s="373" t="s">
        <v>406</v>
      </c>
      <c r="UGF95" s="373" t="s">
        <v>406</v>
      </c>
      <c r="UGG95" s="373" t="s">
        <v>406</v>
      </c>
      <c r="UGH95" s="373" t="s">
        <v>406</v>
      </c>
      <c r="UGI95" s="373" t="s">
        <v>406</v>
      </c>
      <c r="UGJ95" s="373" t="s">
        <v>406</v>
      </c>
      <c r="UGK95" s="373" t="s">
        <v>406</v>
      </c>
      <c r="UGL95" s="373" t="s">
        <v>406</v>
      </c>
      <c r="UGM95" s="373" t="s">
        <v>406</v>
      </c>
      <c r="UGN95" s="373" t="s">
        <v>406</v>
      </c>
      <c r="UGO95" s="373" t="s">
        <v>406</v>
      </c>
      <c r="UGP95" s="373" t="s">
        <v>406</v>
      </c>
      <c r="UGQ95" s="373" t="s">
        <v>406</v>
      </c>
      <c r="UGR95" s="373" t="s">
        <v>406</v>
      </c>
      <c r="UGS95" s="373" t="s">
        <v>406</v>
      </c>
      <c r="UGT95" s="373" t="s">
        <v>406</v>
      </c>
      <c r="UGU95" s="373" t="s">
        <v>406</v>
      </c>
      <c r="UGV95" s="373" t="s">
        <v>406</v>
      </c>
      <c r="UGW95" s="373" t="s">
        <v>406</v>
      </c>
      <c r="UGX95" s="373" t="s">
        <v>406</v>
      </c>
      <c r="UGY95" s="373" t="s">
        <v>406</v>
      </c>
      <c r="UGZ95" s="373" t="s">
        <v>406</v>
      </c>
      <c r="UHA95" s="373" t="s">
        <v>406</v>
      </c>
      <c r="UHB95" s="373" t="s">
        <v>406</v>
      </c>
      <c r="UHC95" s="373" t="s">
        <v>406</v>
      </c>
      <c r="UHD95" s="373" t="s">
        <v>406</v>
      </c>
      <c r="UHE95" s="373" t="s">
        <v>406</v>
      </c>
      <c r="UHF95" s="373" t="s">
        <v>406</v>
      </c>
      <c r="UHG95" s="373" t="s">
        <v>406</v>
      </c>
      <c r="UHH95" s="373" t="s">
        <v>406</v>
      </c>
      <c r="UHI95" s="373" t="s">
        <v>406</v>
      </c>
      <c r="UHJ95" s="373" t="s">
        <v>406</v>
      </c>
      <c r="UHK95" s="373" t="s">
        <v>406</v>
      </c>
      <c r="UHL95" s="373" t="s">
        <v>406</v>
      </c>
      <c r="UHM95" s="373" t="s">
        <v>406</v>
      </c>
      <c r="UHN95" s="373" t="s">
        <v>406</v>
      </c>
      <c r="UHO95" s="373" t="s">
        <v>406</v>
      </c>
      <c r="UHP95" s="373" t="s">
        <v>406</v>
      </c>
      <c r="UHQ95" s="373" t="s">
        <v>406</v>
      </c>
      <c r="UHR95" s="373" t="s">
        <v>406</v>
      </c>
      <c r="UHS95" s="373" t="s">
        <v>406</v>
      </c>
      <c r="UHT95" s="373" t="s">
        <v>406</v>
      </c>
      <c r="UHU95" s="373" t="s">
        <v>406</v>
      </c>
      <c r="UHV95" s="373" t="s">
        <v>406</v>
      </c>
      <c r="UHW95" s="373" t="s">
        <v>406</v>
      </c>
      <c r="UHX95" s="373" t="s">
        <v>406</v>
      </c>
      <c r="UHY95" s="373" t="s">
        <v>406</v>
      </c>
      <c r="UHZ95" s="373" t="s">
        <v>406</v>
      </c>
      <c r="UIA95" s="373" t="s">
        <v>406</v>
      </c>
      <c r="UIB95" s="373" t="s">
        <v>406</v>
      </c>
      <c r="UIC95" s="373" t="s">
        <v>406</v>
      </c>
      <c r="UID95" s="373" t="s">
        <v>406</v>
      </c>
      <c r="UIE95" s="373" t="s">
        <v>406</v>
      </c>
      <c r="UIF95" s="373" t="s">
        <v>406</v>
      </c>
      <c r="UIG95" s="373" t="s">
        <v>406</v>
      </c>
      <c r="UIH95" s="373" t="s">
        <v>406</v>
      </c>
      <c r="UII95" s="373" t="s">
        <v>406</v>
      </c>
      <c r="UIJ95" s="373" t="s">
        <v>406</v>
      </c>
      <c r="UIK95" s="373" t="s">
        <v>406</v>
      </c>
      <c r="UIL95" s="373" t="s">
        <v>406</v>
      </c>
      <c r="UIM95" s="373" t="s">
        <v>406</v>
      </c>
      <c r="UIN95" s="373" t="s">
        <v>406</v>
      </c>
      <c r="UIO95" s="373" t="s">
        <v>406</v>
      </c>
      <c r="UIP95" s="373" t="s">
        <v>406</v>
      </c>
      <c r="UIQ95" s="373" t="s">
        <v>406</v>
      </c>
      <c r="UIR95" s="373" t="s">
        <v>406</v>
      </c>
      <c r="UIS95" s="373" t="s">
        <v>406</v>
      </c>
      <c r="UIT95" s="373" t="s">
        <v>406</v>
      </c>
      <c r="UIU95" s="373" t="s">
        <v>406</v>
      </c>
      <c r="UIV95" s="373" t="s">
        <v>406</v>
      </c>
      <c r="UIW95" s="373" t="s">
        <v>406</v>
      </c>
      <c r="UIX95" s="373" t="s">
        <v>406</v>
      </c>
      <c r="UIY95" s="373" t="s">
        <v>406</v>
      </c>
      <c r="UIZ95" s="373" t="s">
        <v>406</v>
      </c>
      <c r="UJA95" s="373" t="s">
        <v>406</v>
      </c>
      <c r="UJB95" s="373" t="s">
        <v>406</v>
      </c>
      <c r="UJC95" s="373" t="s">
        <v>406</v>
      </c>
      <c r="UJD95" s="373" t="s">
        <v>406</v>
      </c>
      <c r="UJE95" s="373" t="s">
        <v>406</v>
      </c>
      <c r="UJF95" s="373" t="s">
        <v>406</v>
      </c>
      <c r="UJG95" s="373" t="s">
        <v>406</v>
      </c>
      <c r="UJH95" s="373" t="s">
        <v>406</v>
      </c>
      <c r="UJI95" s="373" t="s">
        <v>406</v>
      </c>
      <c r="UJJ95" s="373" t="s">
        <v>406</v>
      </c>
      <c r="UJK95" s="373" t="s">
        <v>406</v>
      </c>
      <c r="UJL95" s="373" t="s">
        <v>406</v>
      </c>
      <c r="UJM95" s="373" t="s">
        <v>406</v>
      </c>
      <c r="UJN95" s="373" t="s">
        <v>406</v>
      </c>
      <c r="UJO95" s="373" t="s">
        <v>406</v>
      </c>
      <c r="UJP95" s="373" t="s">
        <v>406</v>
      </c>
      <c r="UJQ95" s="373" t="s">
        <v>406</v>
      </c>
      <c r="UJR95" s="373" t="s">
        <v>406</v>
      </c>
      <c r="UJS95" s="373" t="s">
        <v>406</v>
      </c>
      <c r="UJT95" s="373" t="s">
        <v>406</v>
      </c>
      <c r="UJU95" s="373" t="s">
        <v>406</v>
      </c>
      <c r="UJV95" s="373" t="s">
        <v>406</v>
      </c>
      <c r="UJW95" s="373" t="s">
        <v>406</v>
      </c>
      <c r="UJX95" s="373" t="s">
        <v>406</v>
      </c>
      <c r="UJY95" s="373" t="s">
        <v>406</v>
      </c>
      <c r="UJZ95" s="373" t="s">
        <v>406</v>
      </c>
      <c r="UKA95" s="373" t="s">
        <v>406</v>
      </c>
      <c r="UKB95" s="373" t="s">
        <v>406</v>
      </c>
      <c r="UKC95" s="373" t="s">
        <v>406</v>
      </c>
      <c r="UKD95" s="373" t="s">
        <v>406</v>
      </c>
      <c r="UKE95" s="373" t="s">
        <v>406</v>
      </c>
      <c r="UKF95" s="373" t="s">
        <v>406</v>
      </c>
      <c r="UKG95" s="373" t="s">
        <v>406</v>
      </c>
      <c r="UKH95" s="373" t="s">
        <v>406</v>
      </c>
      <c r="UKI95" s="373" t="s">
        <v>406</v>
      </c>
      <c r="UKJ95" s="373" t="s">
        <v>406</v>
      </c>
      <c r="UKK95" s="373" t="s">
        <v>406</v>
      </c>
      <c r="UKL95" s="373" t="s">
        <v>406</v>
      </c>
      <c r="UKM95" s="373" t="s">
        <v>406</v>
      </c>
      <c r="UKN95" s="373" t="s">
        <v>406</v>
      </c>
      <c r="UKO95" s="373" t="s">
        <v>406</v>
      </c>
      <c r="UKP95" s="373" t="s">
        <v>406</v>
      </c>
      <c r="UKQ95" s="373" t="s">
        <v>406</v>
      </c>
      <c r="UKR95" s="373" t="s">
        <v>406</v>
      </c>
      <c r="UKS95" s="373" t="s">
        <v>406</v>
      </c>
      <c r="UKT95" s="373" t="s">
        <v>406</v>
      </c>
      <c r="UKU95" s="373" t="s">
        <v>406</v>
      </c>
      <c r="UKV95" s="373" t="s">
        <v>406</v>
      </c>
      <c r="UKW95" s="373" t="s">
        <v>406</v>
      </c>
      <c r="UKX95" s="373" t="s">
        <v>406</v>
      </c>
      <c r="UKY95" s="373" t="s">
        <v>406</v>
      </c>
      <c r="UKZ95" s="373" t="s">
        <v>406</v>
      </c>
      <c r="ULA95" s="373" t="s">
        <v>406</v>
      </c>
      <c r="ULB95" s="373" t="s">
        <v>406</v>
      </c>
      <c r="ULC95" s="373" t="s">
        <v>406</v>
      </c>
      <c r="ULD95" s="373" t="s">
        <v>406</v>
      </c>
      <c r="ULE95" s="373" t="s">
        <v>406</v>
      </c>
      <c r="ULF95" s="373" t="s">
        <v>406</v>
      </c>
      <c r="ULG95" s="373" t="s">
        <v>406</v>
      </c>
      <c r="ULH95" s="373" t="s">
        <v>406</v>
      </c>
      <c r="ULI95" s="373" t="s">
        <v>406</v>
      </c>
      <c r="ULJ95" s="373" t="s">
        <v>406</v>
      </c>
      <c r="ULK95" s="373" t="s">
        <v>406</v>
      </c>
      <c r="ULL95" s="373" t="s">
        <v>406</v>
      </c>
      <c r="ULM95" s="373" t="s">
        <v>406</v>
      </c>
      <c r="ULN95" s="373" t="s">
        <v>406</v>
      </c>
      <c r="ULO95" s="373" t="s">
        <v>406</v>
      </c>
      <c r="ULP95" s="373" t="s">
        <v>406</v>
      </c>
      <c r="ULQ95" s="373" t="s">
        <v>406</v>
      </c>
      <c r="ULR95" s="373" t="s">
        <v>406</v>
      </c>
      <c r="ULS95" s="373" t="s">
        <v>406</v>
      </c>
      <c r="ULT95" s="373" t="s">
        <v>406</v>
      </c>
      <c r="ULU95" s="373" t="s">
        <v>406</v>
      </c>
      <c r="ULV95" s="373" t="s">
        <v>406</v>
      </c>
      <c r="ULW95" s="373" t="s">
        <v>406</v>
      </c>
      <c r="ULX95" s="373" t="s">
        <v>406</v>
      </c>
      <c r="ULY95" s="373" t="s">
        <v>406</v>
      </c>
      <c r="ULZ95" s="373" t="s">
        <v>406</v>
      </c>
      <c r="UMA95" s="373" t="s">
        <v>406</v>
      </c>
      <c r="UMB95" s="373" t="s">
        <v>406</v>
      </c>
      <c r="UMC95" s="373" t="s">
        <v>406</v>
      </c>
      <c r="UMD95" s="373" t="s">
        <v>406</v>
      </c>
      <c r="UME95" s="373" t="s">
        <v>406</v>
      </c>
      <c r="UMF95" s="373" t="s">
        <v>406</v>
      </c>
      <c r="UMG95" s="373" t="s">
        <v>406</v>
      </c>
      <c r="UMH95" s="373" t="s">
        <v>406</v>
      </c>
      <c r="UMI95" s="373" t="s">
        <v>406</v>
      </c>
      <c r="UMJ95" s="373" t="s">
        <v>406</v>
      </c>
      <c r="UMK95" s="373" t="s">
        <v>406</v>
      </c>
      <c r="UML95" s="373" t="s">
        <v>406</v>
      </c>
      <c r="UMM95" s="373" t="s">
        <v>406</v>
      </c>
      <c r="UMN95" s="373" t="s">
        <v>406</v>
      </c>
      <c r="UMO95" s="373" t="s">
        <v>406</v>
      </c>
      <c r="UMP95" s="373" t="s">
        <v>406</v>
      </c>
      <c r="UMQ95" s="373" t="s">
        <v>406</v>
      </c>
      <c r="UMR95" s="373" t="s">
        <v>406</v>
      </c>
      <c r="UMS95" s="373" t="s">
        <v>406</v>
      </c>
      <c r="UMT95" s="373" t="s">
        <v>406</v>
      </c>
      <c r="UMU95" s="373" t="s">
        <v>406</v>
      </c>
      <c r="UMV95" s="373" t="s">
        <v>406</v>
      </c>
      <c r="UMW95" s="373" t="s">
        <v>406</v>
      </c>
      <c r="UMX95" s="373" t="s">
        <v>406</v>
      </c>
      <c r="UMY95" s="373" t="s">
        <v>406</v>
      </c>
      <c r="UMZ95" s="373" t="s">
        <v>406</v>
      </c>
      <c r="UNA95" s="373" t="s">
        <v>406</v>
      </c>
      <c r="UNB95" s="373" t="s">
        <v>406</v>
      </c>
      <c r="UNC95" s="373" t="s">
        <v>406</v>
      </c>
      <c r="UND95" s="373" t="s">
        <v>406</v>
      </c>
      <c r="UNE95" s="373" t="s">
        <v>406</v>
      </c>
      <c r="UNF95" s="373" t="s">
        <v>406</v>
      </c>
      <c r="UNG95" s="373" t="s">
        <v>406</v>
      </c>
      <c r="UNH95" s="373" t="s">
        <v>406</v>
      </c>
      <c r="UNI95" s="373" t="s">
        <v>406</v>
      </c>
      <c r="UNJ95" s="373" t="s">
        <v>406</v>
      </c>
      <c r="UNK95" s="373" t="s">
        <v>406</v>
      </c>
      <c r="UNL95" s="373" t="s">
        <v>406</v>
      </c>
      <c r="UNM95" s="373" t="s">
        <v>406</v>
      </c>
      <c r="UNN95" s="373" t="s">
        <v>406</v>
      </c>
      <c r="UNO95" s="373" t="s">
        <v>406</v>
      </c>
      <c r="UNP95" s="373" t="s">
        <v>406</v>
      </c>
      <c r="UNQ95" s="373" t="s">
        <v>406</v>
      </c>
      <c r="UNR95" s="373" t="s">
        <v>406</v>
      </c>
      <c r="UNS95" s="373" t="s">
        <v>406</v>
      </c>
      <c r="UNT95" s="373" t="s">
        <v>406</v>
      </c>
      <c r="UNU95" s="373" t="s">
        <v>406</v>
      </c>
      <c r="UNV95" s="373" t="s">
        <v>406</v>
      </c>
      <c r="UNW95" s="373" t="s">
        <v>406</v>
      </c>
      <c r="UNX95" s="373" t="s">
        <v>406</v>
      </c>
      <c r="UNY95" s="373" t="s">
        <v>406</v>
      </c>
      <c r="UNZ95" s="373" t="s">
        <v>406</v>
      </c>
      <c r="UOA95" s="373" t="s">
        <v>406</v>
      </c>
      <c r="UOB95" s="373" t="s">
        <v>406</v>
      </c>
      <c r="UOC95" s="373" t="s">
        <v>406</v>
      </c>
      <c r="UOD95" s="373" t="s">
        <v>406</v>
      </c>
      <c r="UOE95" s="373" t="s">
        <v>406</v>
      </c>
      <c r="UOF95" s="373" t="s">
        <v>406</v>
      </c>
      <c r="UOG95" s="373" t="s">
        <v>406</v>
      </c>
      <c r="UOH95" s="373" t="s">
        <v>406</v>
      </c>
      <c r="UOI95" s="373" t="s">
        <v>406</v>
      </c>
      <c r="UOJ95" s="373" t="s">
        <v>406</v>
      </c>
      <c r="UOK95" s="373" t="s">
        <v>406</v>
      </c>
      <c r="UOL95" s="373" t="s">
        <v>406</v>
      </c>
      <c r="UOM95" s="373" t="s">
        <v>406</v>
      </c>
      <c r="UON95" s="373" t="s">
        <v>406</v>
      </c>
      <c r="UOO95" s="373" t="s">
        <v>406</v>
      </c>
      <c r="UOP95" s="373" t="s">
        <v>406</v>
      </c>
      <c r="UOQ95" s="373" t="s">
        <v>406</v>
      </c>
      <c r="UOR95" s="373" t="s">
        <v>406</v>
      </c>
      <c r="UOS95" s="373" t="s">
        <v>406</v>
      </c>
      <c r="UOT95" s="373" t="s">
        <v>406</v>
      </c>
      <c r="UOU95" s="373" t="s">
        <v>406</v>
      </c>
      <c r="UOV95" s="373" t="s">
        <v>406</v>
      </c>
      <c r="UOW95" s="373" t="s">
        <v>406</v>
      </c>
      <c r="UOX95" s="373" t="s">
        <v>406</v>
      </c>
      <c r="UOY95" s="373" t="s">
        <v>406</v>
      </c>
      <c r="UOZ95" s="373" t="s">
        <v>406</v>
      </c>
      <c r="UPA95" s="373" t="s">
        <v>406</v>
      </c>
      <c r="UPB95" s="373" t="s">
        <v>406</v>
      </c>
      <c r="UPC95" s="373" t="s">
        <v>406</v>
      </c>
      <c r="UPD95" s="373" t="s">
        <v>406</v>
      </c>
      <c r="UPE95" s="373" t="s">
        <v>406</v>
      </c>
      <c r="UPF95" s="373" t="s">
        <v>406</v>
      </c>
      <c r="UPG95" s="373" t="s">
        <v>406</v>
      </c>
      <c r="UPH95" s="373" t="s">
        <v>406</v>
      </c>
      <c r="UPI95" s="373" t="s">
        <v>406</v>
      </c>
      <c r="UPJ95" s="373" t="s">
        <v>406</v>
      </c>
      <c r="UPK95" s="373" t="s">
        <v>406</v>
      </c>
      <c r="UPL95" s="373" t="s">
        <v>406</v>
      </c>
      <c r="UPM95" s="373" t="s">
        <v>406</v>
      </c>
      <c r="UPN95" s="373" t="s">
        <v>406</v>
      </c>
      <c r="UPO95" s="373" t="s">
        <v>406</v>
      </c>
      <c r="UPP95" s="373" t="s">
        <v>406</v>
      </c>
      <c r="UPQ95" s="373" t="s">
        <v>406</v>
      </c>
      <c r="UPR95" s="373" t="s">
        <v>406</v>
      </c>
      <c r="UPS95" s="373" t="s">
        <v>406</v>
      </c>
      <c r="UPT95" s="373" t="s">
        <v>406</v>
      </c>
      <c r="UPU95" s="373" t="s">
        <v>406</v>
      </c>
      <c r="UPV95" s="373" t="s">
        <v>406</v>
      </c>
      <c r="UPW95" s="373" t="s">
        <v>406</v>
      </c>
      <c r="UPX95" s="373" t="s">
        <v>406</v>
      </c>
      <c r="UPY95" s="373" t="s">
        <v>406</v>
      </c>
      <c r="UPZ95" s="373" t="s">
        <v>406</v>
      </c>
      <c r="UQA95" s="373" t="s">
        <v>406</v>
      </c>
      <c r="UQB95" s="373" t="s">
        <v>406</v>
      </c>
      <c r="UQC95" s="373" t="s">
        <v>406</v>
      </c>
      <c r="UQD95" s="373" t="s">
        <v>406</v>
      </c>
      <c r="UQE95" s="373" t="s">
        <v>406</v>
      </c>
      <c r="UQF95" s="373" t="s">
        <v>406</v>
      </c>
      <c r="UQG95" s="373" t="s">
        <v>406</v>
      </c>
      <c r="UQH95" s="373" t="s">
        <v>406</v>
      </c>
      <c r="UQI95" s="373" t="s">
        <v>406</v>
      </c>
      <c r="UQJ95" s="373" t="s">
        <v>406</v>
      </c>
      <c r="UQK95" s="373" t="s">
        <v>406</v>
      </c>
      <c r="UQL95" s="373" t="s">
        <v>406</v>
      </c>
      <c r="UQM95" s="373" t="s">
        <v>406</v>
      </c>
      <c r="UQN95" s="373" t="s">
        <v>406</v>
      </c>
      <c r="UQO95" s="373" t="s">
        <v>406</v>
      </c>
      <c r="UQP95" s="373" t="s">
        <v>406</v>
      </c>
      <c r="UQQ95" s="373" t="s">
        <v>406</v>
      </c>
      <c r="UQR95" s="373" t="s">
        <v>406</v>
      </c>
      <c r="UQS95" s="373" t="s">
        <v>406</v>
      </c>
      <c r="UQT95" s="373" t="s">
        <v>406</v>
      </c>
      <c r="UQU95" s="373" t="s">
        <v>406</v>
      </c>
      <c r="UQV95" s="373" t="s">
        <v>406</v>
      </c>
      <c r="UQW95" s="373" t="s">
        <v>406</v>
      </c>
      <c r="UQX95" s="373" t="s">
        <v>406</v>
      </c>
      <c r="UQY95" s="373" t="s">
        <v>406</v>
      </c>
      <c r="UQZ95" s="373" t="s">
        <v>406</v>
      </c>
      <c r="URA95" s="373" t="s">
        <v>406</v>
      </c>
      <c r="URB95" s="373" t="s">
        <v>406</v>
      </c>
      <c r="URC95" s="373" t="s">
        <v>406</v>
      </c>
      <c r="URD95" s="373" t="s">
        <v>406</v>
      </c>
      <c r="URE95" s="373" t="s">
        <v>406</v>
      </c>
      <c r="URF95" s="373" t="s">
        <v>406</v>
      </c>
      <c r="URG95" s="373" t="s">
        <v>406</v>
      </c>
      <c r="URH95" s="373" t="s">
        <v>406</v>
      </c>
      <c r="URI95" s="373" t="s">
        <v>406</v>
      </c>
      <c r="URJ95" s="373" t="s">
        <v>406</v>
      </c>
      <c r="URK95" s="373" t="s">
        <v>406</v>
      </c>
      <c r="URL95" s="373" t="s">
        <v>406</v>
      </c>
      <c r="URM95" s="373" t="s">
        <v>406</v>
      </c>
      <c r="URN95" s="373" t="s">
        <v>406</v>
      </c>
      <c r="URO95" s="373" t="s">
        <v>406</v>
      </c>
      <c r="URP95" s="373" t="s">
        <v>406</v>
      </c>
      <c r="URQ95" s="373" t="s">
        <v>406</v>
      </c>
      <c r="URR95" s="373" t="s">
        <v>406</v>
      </c>
      <c r="URS95" s="373" t="s">
        <v>406</v>
      </c>
      <c r="URT95" s="373" t="s">
        <v>406</v>
      </c>
      <c r="URU95" s="373" t="s">
        <v>406</v>
      </c>
      <c r="URV95" s="373" t="s">
        <v>406</v>
      </c>
      <c r="URW95" s="373" t="s">
        <v>406</v>
      </c>
      <c r="URX95" s="373" t="s">
        <v>406</v>
      </c>
      <c r="URY95" s="373" t="s">
        <v>406</v>
      </c>
      <c r="URZ95" s="373" t="s">
        <v>406</v>
      </c>
      <c r="USA95" s="373" t="s">
        <v>406</v>
      </c>
      <c r="USB95" s="373" t="s">
        <v>406</v>
      </c>
      <c r="USC95" s="373" t="s">
        <v>406</v>
      </c>
      <c r="USD95" s="373" t="s">
        <v>406</v>
      </c>
      <c r="USE95" s="373" t="s">
        <v>406</v>
      </c>
      <c r="USF95" s="373" t="s">
        <v>406</v>
      </c>
      <c r="USG95" s="373" t="s">
        <v>406</v>
      </c>
      <c r="USH95" s="373" t="s">
        <v>406</v>
      </c>
      <c r="USI95" s="373" t="s">
        <v>406</v>
      </c>
      <c r="USJ95" s="373" t="s">
        <v>406</v>
      </c>
      <c r="USK95" s="373" t="s">
        <v>406</v>
      </c>
      <c r="USL95" s="373" t="s">
        <v>406</v>
      </c>
      <c r="USM95" s="373" t="s">
        <v>406</v>
      </c>
      <c r="USN95" s="373" t="s">
        <v>406</v>
      </c>
      <c r="USO95" s="373" t="s">
        <v>406</v>
      </c>
      <c r="USP95" s="373" t="s">
        <v>406</v>
      </c>
      <c r="USQ95" s="373" t="s">
        <v>406</v>
      </c>
      <c r="USR95" s="373" t="s">
        <v>406</v>
      </c>
      <c r="USS95" s="373" t="s">
        <v>406</v>
      </c>
      <c r="UST95" s="373" t="s">
        <v>406</v>
      </c>
      <c r="USU95" s="373" t="s">
        <v>406</v>
      </c>
      <c r="USV95" s="373" t="s">
        <v>406</v>
      </c>
      <c r="USW95" s="373" t="s">
        <v>406</v>
      </c>
      <c r="USX95" s="373" t="s">
        <v>406</v>
      </c>
      <c r="USY95" s="373" t="s">
        <v>406</v>
      </c>
      <c r="USZ95" s="373" t="s">
        <v>406</v>
      </c>
      <c r="UTA95" s="373" t="s">
        <v>406</v>
      </c>
      <c r="UTB95" s="373" t="s">
        <v>406</v>
      </c>
      <c r="UTC95" s="373" t="s">
        <v>406</v>
      </c>
      <c r="UTD95" s="373" t="s">
        <v>406</v>
      </c>
      <c r="UTE95" s="373" t="s">
        <v>406</v>
      </c>
      <c r="UTF95" s="373" t="s">
        <v>406</v>
      </c>
      <c r="UTG95" s="373" t="s">
        <v>406</v>
      </c>
      <c r="UTH95" s="373" t="s">
        <v>406</v>
      </c>
      <c r="UTI95" s="373" t="s">
        <v>406</v>
      </c>
      <c r="UTJ95" s="373" t="s">
        <v>406</v>
      </c>
      <c r="UTK95" s="373" t="s">
        <v>406</v>
      </c>
      <c r="UTL95" s="373" t="s">
        <v>406</v>
      </c>
      <c r="UTM95" s="373" t="s">
        <v>406</v>
      </c>
      <c r="UTN95" s="373" t="s">
        <v>406</v>
      </c>
      <c r="UTO95" s="373" t="s">
        <v>406</v>
      </c>
      <c r="UTP95" s="373" t="s">
        <v>406</v>
      </c>
      <c r="UTQ95" s="373" t="s">
        <v>406</v>
      </c>
      <c r="UTR95" s="373" t="s">
        <v>406</v>
      </c>
      <c r="UTS95" s="373" t="s">
        <v>406</v>
      </c>
      <c r="UTT95" s="373" t="s">
        <v>406</v>
      </c>
      <c r="UTU95" s="373" t="s">
        <v>406</v>
      </c>
      <c r="UTV95" s="373" t="s">
        <v>406</v>
      </c>
      <c r="UTW95" s="373" t="s">
        <v>406</v>
      </c>
      <c r="UTX95" s="373" t="s">
        <v>406</v>
      </c>
      <c r="UTY95" s="373" t="s">
        <v>406</v>
      </c>
      <c r="UTZ95" s="373" t="s">
        <v>406</v>
      </c>
      <c r="UUA95" s="373" t="s">
        <v>406</v>
      </c>
      <c r="UUB95" s="373" t="s">
        <v>406</v>
      </c>
      <c r="UUC95" s="373" t="s">
        <v>406</v>
      </c>
      <c r="UUD95" s="373" t="s">
        <v>406</v>
      </c>
      <c r="UUE95" s="373" t="s">
        <v>406</v>
      </c>
      <c r="UUF95" s="373" t="s">
        <v>406</v>
      </c>
      <c r="UUG95" s="373" t="s">
        <v>406</v>
      </c>
      <c r="UUH95" s="373" t="s">
        <v>406</v>
      </c>
      <c r="UUI95" s="373" t="s">
        <v>406</v>
      </c>
      <c r="UUJ95" s="373" t="s">
        <v>406</v>
      </c>
      <c r="UUK95" s="373" t="s">
        <v>406</v>
      </c>
      <c r="UUL95" s="373" t="s">
        <v>406</v>
      </c>
      <c r="UUM95" s="373" t="s">
        <v>406</v>
      </c>
      <c r="UUN95" s="373" t="s">
        <v>406</v>
      </c>
      <c r="UUO95" s="373" t="s">
        <v>406</v>
      </c>
      <c r="UUP95" s="373" t="s">
        <v>406</v>
      </c>
      <c r="UUQ95" s="373" t="s">
        <v>406</v>
      </c>
      <c r="UUR95" s="373" t="s">
        <v>406</v>
      </c>
      <c r="UUS95" s="373" t="s">
        <v>406</v>
      </c>
      <c r="UUT95" s="373" t="s">
        <v>406</v>
      </c>
      <c r="UUU95" s="373" t="s">
        <v>406</v>
      </c>
      <c r="UUV95" s="373" t="s">
        <v>406</v>
      </c>
      <c r="UUW95" s="373" t="s">
        <v>406</v>
      </c>
      <c r="UUX95" s="373" t="s">
        <v>406</v>
      </c>
      <c r="UUY95" s="373" t="s">
        <v>406</v>
      </c>
      <c r="UUZ95" s="373" t="s">
        <v>406</v>
      </c>
      <c r="UVA95" s="373" t="s">
        <v>406</v>
      </c>
      <c r="UVB95" s="373" t="s">
        <v>406</v>
      </c>
      <c r="UVC95" s="373" t="s">
        <v>406</v>
      </c>
      <c r="UVD95" s="373" t="s">
        <v>406</v>
      </c>
      <c r="UVE95" s="373" t="s">
        <v>406</v>
      </c>
      <c r="UVF95" s="373" t="s">
        <v>406</v>
      </c>
      <c r="UVG95" s="373" t="s">
        <v>406</v>
      </c>
      <c r="UVH95" s="373" t="s">
        <v>406</v>
      </c>
      <c r="UVI95" s="373" t="s">
        <v>406</v>
      </c>
      <c r="UVJ95" s="373" t="s">
        <v>406</v>
      </c>
      <c r="UVK95" s="373" t="s">
        <v>406</v>
      </c>
      <c r="UVL95" s="373" t="s">
        <v>406</v>
      </c>
      <c r="UVM95" s="373" t="s">
        <v>406</v>
      </c>
      <c r="UVN95" s="373" t="s">
        <v>406</v>
      </c>
      <c r="UVO95" s="373" t="s">
        <v>406</v>
      </c>
      <c r="UVP95" s="373" t="s">
        <v>406</v>
      </c>
      <c r="UVQ95" s="373" t="s">
        <v>406</v>
      </c>
      <c r="UVR95" s="373" t="s">
        <v>406</v>
      </c>
      <c r="UVS95" s="373" t="s">
        <v>406</v>
      </c>
      <c r="UVT95" s="373" t="s">
        <v>406</v>
      </c>
      <c r="UVU95" s="373" t="s">
        <v>406</v>
      </c>
      <c r="UVV95" s="373" t="s">
        <v>406</v>
      </c>
      <c r="UVW95" s="373" t="s">
        <v>406</v>
      </c>
      <c r="UVX95" s="373" t="s">
        <v>406</v>
      </c>
      <c r="UVY95" s="373" t="s">
        <v>406</v>
      </c>
      <c r="UVZ95" s="373" t="s">
        <v>406</v>
      </c>
      <c r="UWA95" s="373" t="s">
        <v>406</v>
      </c>
      <c r="UWB95" s="373" t="s">
        <v>406</v>
      </c>
      <c r="UWC95" s="373" t="s">
        <v>406</v>
      </c>
      <c r="UWD95" s="373" t="s">
        <v>406</v>
      </c>
      <c r="UWE95" s="373" t="s">
        <v>406</v>
      </c>
      <c r="UWF95" s="373" t="s">
        <v>406</v>
      </c>
      <c r="UWG95" s="373" t="s">
        <v>406</v>
      </c>
      <c r="UWH95" s="373" t="s">
        <v>406</v>
      </c>
      <c r="UWI95" s="373" t="s">
        <v>406</v>
      </c>
      <c r="UWJ95" s="373" t="s">
        <v>406</v>
      </c>
      <c r="UWK95" s="373" t="s">
        <v>406</v>
      </c>
      <c r="UWL95" s="373" t="s">
        <v>406</v>
      </c>
      <c r="UWM95" s="373" t="s">
        <v>406</v>
      </c>
      <c r="UWN95" s="373" t="s">
        <v>406</v>
      </c>
      <c r="UWO95" s="373" t="s">
        <v>406</v>
      </c>
      <c r="UWP95" s="373" t="s">
        <v>406</v>
      </c>
      <c r="UWQ95" s="373" t="s">
        <v>406</v>
      </c>
      <c r="UWR95" s="373" t="s">
        <v>406</v>
      </c>
      <c r="UWS95" s="373" t="s">
        <v>406</v>
      </c>
      <c r="UWT95" s="373" t="s">
        <v>406</v>
      </c>
      <c r="UWU95" s="373" t="s">
        <v>406</v>
      </c>
      <c r="UWV95" s="373" t="s">
        <v>406</v>
      </c>
      <c r="UWW95" s="373" t="s">
        <v>406</v>
      </c>
      <c r="UWX95" s="373" t="s">
        <v>406</v>
      </c>
      <c r="UWY95" s="373" t="s">
        <v>406</v>
      </c>
      <c r="UWZ95" s="373" t="s">
        <v>406</v>
      </c>
      <c r="UXA95" s="373" t="s">
        <v>406</v>
      </c>
      <c r="UXB95" s="373" t="s">
        <v>406</v>
      </c>
      <c r="UXC95" s="373" t="s">
        <v>406</v>
      </c>
      <c r="UXD95" s="373" t="s">
        <v>406</v>
      </c>
      <c r="UXE95" s="373" t="s">
        <v>406</v>
      </c>
      <c r="UXF95" s="373" t="s">
        <v>406</v>
      </c>
      <c r="UXG95" s="373" t="s">
        <v>406</v>
      </c>
      <c r="UXH95" s="373" t="s">
        <v>406</v>
      </c>
      <c r="UXI95" s="373" t="s">
        <v>406</v>
      </c>
      <c r="UXJ95" s="373" t="s">
        <v>406</v>
      </c>
      <c r="UXK95" s="373" t="s">
        <v>406</v>
      </c>
      <c r="UXL95" s="373" t="s">
        <v>406</v>
      </c>
      <c r="UXM95" s="373" t="s">
        <v>406</v>
      </c>
      <c r="UXN95" s="373" t="s">
        <v>406</v>
      </c>
      <c r="UXO95" s="373" t="s">
        <v>406</v>
      </c>
      <c r="UXP95" s="373" t="s">
        <v>406</v>
      </c>
      <c r="UXQ95" s="373" t="s">
        <v>406</v>
      </c>
      <c r="UXR95" s="373" t="s">
        <v>406</v>
      </c>
      <c r="UXS95" s="373" t="s">
        <v>406</v>
      </c>
      <c r="UXT95" s="373" t="s">
        <v>406</v>
      </c>
      <c r="UXU95" s="373" t="s">
        <v>406</v>
      </c>
      <c r="UXV95" s="373" t="s">
        <v>406</v>
      </c>
      <c r="UXW95" s="373" t="s">
        <v>406</v>
      </c>
      <c r="UXX95" s="373" t="s">
        <v>406</v>
      </c>
      <c r="UXY95" s="373" t="s">
        <v>406</v>
      </c>
      <c r="UXZ95" s="373" t="s">
        <v>406</v>
      </c>
      <c r="UYA95" s="373" t="s">
        <v>406</v>
      </c>
      <c r="UYB95" s="373" t="s">
        <v>406</v>
      </c>
      <c r="UYC95" s="373" t="s">
        <v>406</v>
      </c>
      <c r="UYD95" s="373" t="s">
        <v>406</v>
      </c>
      <c r="UYE95" s="373" t="s">
        <v>406</v>
      </c>
      <c r="UYF95" s="373" t="s">
        <v>406</v>
      </c>
      <c r="UYG95" s="373" t="s">
        <v>406</v>
      </c>
      <c r="UYH95" s="373" t="s">
        <v>406</v>
      </c>
      <c r="UYI95" s="373" t="s">
        <v>406</v>
      </c>
      <c r="UYJ95" s="373" t="s">
        <v>406</v>
      </c>
      <c r="UYK95" s="373" t="s">
        <v>406</v>
      </c>
      <c r="UYL95" s="373" t="s">
        <v>406</v>
      </c>
      <c r="UYM95" s="373" t="s">
        <v>406</v>
      </c>
      <c r="UYN95" s="373" t="s">
        <v>406</v>
      </c>
      <c r="UYO95" s="373" t="s">
        <v>406</v>
      </c>
      <c r="UYP95" s="373" t="s">
        <v>406</v>
      </c>
      <c r="UYQ95" s="373" t="s">
        <v>406</v>
      </c>
      <c r="UYR95" s="373" t="s">
        <v>406</v>
      </c>
      <c r="UYS95" s="373" t="s">
        <v>406</v>
      </c>
      <c r="UYT95" s="373" t="s">
        <v>406</v>
      </c>
      <c r="UYU95" s="373" t="s">
        <v>406</v>
      </c>
      <c r="UYV95" s="373" t="s">
        <v>406</v>
      </c>
      <c r="UYW95" s="373" t="s">
        <v>406</v>
      </c>
      <c r="UYX95" s="373" t="s">
        <v>406</v>
      </c>
      <c r="UYY95" s="373" t="s">
        <v>406</v>
      </c>
      <c r="UYZ95" s="373" t="s">
        <v>406</v>
      </c>
      <c r="UZA95" s="373" t="s">
        <v>406</v>
      </c>
      <c r="UZB95" s="373" t="s">
        <v>406</v>
      </c>
      <c r="UZC95" s="373" t="s">
        <v>406</v>
      </c>
      <c r="UZD95" s="373" t="s">
        <v>406</v>
      </c>
      <c r="UZE95" s="373" t="s">
        <v>406</v>
      </c>
      <c r="UZF95" s="373" t="s">
        <v>406</v>
      </c>
      <c r="UZG95" s="373" t="s">
        <v>406</v>
      </c>
      <c r="UZH95" s="373" t="s">
        <v>406</v>
      </c>
      <c r="UZI95" s="373" t="s">
        <v>406</v>
      </c>
      <c r="UZJ95" s="373" t="s">
        <v>406</v>
      </c>
      <c r="UZK95" s="373" t="s">
        <v>406</v>
      </c>
      <c r="UZL95" s="373" t="s">
        <v>406</v>
      </c>
      <c r="UZM95" s="373" t="s">
        <v>406</v>
      </c>
      <c r="UZN95" s="373" t="s">
        <v>406</v>
      </c>
      <c r="UZO95" s="373" t="s">
        <v>406</v>
      </c>
      <c r="UZP95" s="373" t="s">
        <v>406</v>
      </c>
      <c r="UZQ95" s="373" t="s">
        <v>406</v>
      </c>
      <c r="UZR95" s="373" t="s">
        <v>406</v>
      </c>
      <c r="UZS95" s="373" t="s">
        <v>406</v>
      </c>
      <c r="UZT95" s="373" t="s">
        <v>406</v>
      </c>
      <c r="UZU95" s="373" t="s">
        <v>406</v>
      </c>
      <c r="UZV95" s="373" t="s">
        <v>406</v>
      </c>
      <c r="UZW95" s="373" t="s">
        <v>406</v>
      </c>
      <c r="UZX95" s="373" t="s">
        <v>406</v>
      </c>
      <c r="UZY95" s="373" t="s">
        <v>406</v>
      </c>
      <c r="UZZ95" s="373" t="s">
        <v>406</v>
      </c>
      <c r="VAA95" s="373" t="s">
        <v>406</v>
      </c>
      <c r="VAB95" s="373" t="s">
        <v>406</v>
      </c>
      <c r="VAC95" s="373" t="s">
        <v>406</v>
      </c>
      <c r="VAD95" s="373" t="s">
        <v>406</v>
      </c>
      <c r="VAE95" s="373" t="s">
        <v>406</v>
      </c>
      <c r="VAF95" s="373" t="s">
        <v>406</v>
      </c>
      <c r="VAG95" s="373" t="s">
        <v>406</v>
      </c>
      <c r="VAH95" s="373" t="s">
        <v>406</v>
      </c>
      <c r="VAI95" s="373" t="s">
        <v>406</v>
      </c>
      <c r="VAJ95" s="373" t="s">
        <v>406</v>
      </c>
      <c r="VAK95" s="373" t="s">
        <v>406</v>
      </c>
      <c r="VAL95" s="373" t="s">
        <v>406</v>
      </c>
      <c r="VAM95" s="373" t="s">
        <v>406</v>
      </c>
      <c r="VAN95" s="373" t="s">
        <v>406</v>
      </c>
      <c r="VAO95" s="373" t="s">
        <v>406</v>
      </c>
      <c r="VAP95" s="373" t="s">
        <v>406</v>
      </c>
      <c r="VAQ95" s="373" t="s">
        <v>406</v>
      </c>
      <c r="VAR95" s="373" t="s">
        <v>406</v>
      </c>
      <c r="VAS95" s="373" t="s">
        <v>406</v>
      </c>
      <c r="VAT95" s="373" t="s">
        <v>406</v>
      </c>
      <c r="VAU95" s="373" t="s">
        <v>406</v>
      </c>
      <c r="VAV95" s="373" t="s">
        <v>406</v>
      </c>
      <c r="VAW95" s="373" t="s">
        <v>406</v>
      </c>
      <c r="VAX95" s="373" t="s">
        <v>406</v>
      </c>
      <c r="VAY95" s="373" t="s">
        <v>406</v>
      </c>
      <c r="VAZ95" s="373" t="s">
        <v>406</v>
      </c>
      <c r="VBA95" s="373" t="s">
        <v>406</v>
      </c>
      <c r="VBB95" s="373" t="s">
        <v>406</v>
      </c>
      <c r="VBC95" s="373" t="s">
        <v>406</v>
      </c>
      <c r="VBD95" s="373" t="s">
        <v>406</v>
      </c>
      <c r="VBE95" s="373" t="s">
        <v>406</v>
      </c>
      <c r="VBF95" s="373" t="s">
        <v>406</v>
      </c>
      <c r="VBG95" s="373" t="s">
        <v>406</v>
      </c>
      <c r="VBH95" s="373" t="s">
        <v>406</v>
      </c>
      <c r="VBI95" s="373" t="s">
        <v>406</v>
      </c>
      <c r="VBJ95" s="373" t="s">
        <v>406</v>
      </c>
      <c r="VBK95" s="373" t="s">
        <v>406</v>
      </c>
      <c r="VBL95" s="373" t="s">
        <v>406</v>
      </c>
      <c r="VBM95" s="373" t="s">
        <v>406</v>
      </c>
      <c r="VBN95" s="373" t="s">
        <v>406</v>
      </c>
      <c r="VBO95" s="373" t="s">
        <v>406</v>
      </c>
      <c r="VBP95" s="373" t="s">
        <v>406</v>
      </c>
      <c r="VBQ95" s="373" t="s">
        <v>406</v>
      </c>
      <c r="VBR95" s="373" t="s">
        <v>406</v>
      </c>
      <c r="VBS95" s="373" t="s">
        <v>406</v>
      </c>
      <c r="VBT95" s="373" t="s">
        <v>406</v>
      </c>
      <c r="VBU95" s="373" t="s">
        <v>406</v>
      </c>
      <c r="VBV95" s="373" t="s">
        <v>406</v>
      </c>
      <c r="VBW95" s="373" t="s">
        <v>406</v>
      </c>
      <c r="VBX95" s="373" t="s">
        <v>406</v>
      </c>
      <c r="VBY95" s="373" t="s">
        <v>406</v>
      </c>
      <c r="VBZ95" s="373" t="s">
        <v>406</v>
      </c>
      <c r="VCA95" s="373" t="s">
        <v>406</v>
      </c>
      <c r="VCB95" s="373" t="s">
        <v>406</v>
      </c>
      <c r="VCC95" s="373" t="s">
        <v>406</v>
      </c>
      <c r="VCD95" s="373" t="s">
        <v>406</v>
      </c>
      <c r="VCE95" s="373" t="s">
        <v>406</v>
      </c>
      <c r="VCF95" s="373" t="s">
        <v>406</v>
      </c>
      <c r="VCG95" s="373" t="s">
        <v>406</v>
      </c>
      <c r="VCH95" s="373" t="s">
        <v>406</v>
      </c>
      <c r="VCI95" s="373" t="s">
        <v>406</v>
      </c>
      <c r="VCJ95" s="373" t="s">
        <v>406</v>
      </c>
      <c r="VCK95" s="373" t="s">
        <v>406</v>
      </c>
      <c r="VCL95" s="373" t="s">
        <v>406</v>
      </c>
      <c r="VCM95" s="373" t="s">
        <v>406</v>
      </c>
      <c r="VCN95" s="373" t="s">
        <v>406</v>
      </c>
      <c r="VCO95" s="373" t="s">
        <v>406</v>
      </c>
      <c r="VCP95" s="373" t="s">
        <v>406</v>
      </c>
      <c r="VCQ95" s="373" t="s">
        <v>406</v>
      </c>
      <c r="VCR95" s="373" t="s">
        <v>406</v>
      </c>
      <c r="VCS95" s="373" t="s">
        <v>406</v>
      </c>
      <c r="VCT95" s="373" t="s">
        <v>406</v>
      </c>
      <c r="VCU95" s="373" t="s">
        <v>406</v>
      </c>
      <c r="VCV95" s="373" t="s">
        <v>406</v>
      </c>
      <c r="VCW95" s="373" t="s">
        <v>406</v>
      </c>
      <c r="VCX95" s="373" t="s">
        <v>406</v>
      </c>
      <c r="VCY95" s="373" t="s">
        <v>406</v>
      </c>
      <c r="VCZ95" s="373" t="s">
        <v>406</v>
      </c>
      <c r="VDA95" s="373" t="s">
        <v>406</v>
      </c>
      <c r="VDB95" s="373" t="s">
        <v>406</v>
      </c>
      <c r="VDC95" s="373" t="s">
        <v>406</v>
      </c>
      <c r="VDD95" s="373" t="s">
        <v>406</v>
      </c>
      <c r="VDE95" s="373" t="s">
        <v>406</v>
      </c>
      <c r="VDF95" s="373" t="s">
        <v>406</v>
      </c>
      <c r="VDG95" s="373" t="s">
        <v>406</v>
      </c>
      <c r="VDH95" s="373" t="s">
        <v>406</v>
      </c>
      <c r="VDI95" s="373" t="s">
        <v>406</v>
      </c>
      <c r="VDJ95" s="373" t="s">
        <v>406</v>
      </c>
      <c r="VDK95" s="373" t="s">
        <v>406</v>
      </c>
      <c r="VDL95" s="373" t="s">
        <v>406</v>
      </c>
      <c r="VDM95" s="373" t="s">
        <v>406</v>
      </c>
      <c r="VDN95" s="373" t="s">
        <v>406</v>
      </c>
      <c r="VDO95" s="373" t="s">
        <v>406</v>
      </c>
      <c r="VDP95" s="373" t="s">
        <v>406</v>
      </c>
      <c r="VDQ95" s="373" t="s">
        <v>406</v>
      </c>
      <c r="VDR95" s="373" t="s">
        <v>406</v>
      </c>
      <c r="VDS95" s="373" t="s">
        <v>406</v>
      </c>
      <c r="VDT95" s="373" t="s">
        <v>406</v>
      </c>
      <c r="VDU95" s="373" t="s">
        <v>406</v>
      </c>
      <c r="VDV95" s="373" t="s">
        <v>406</v>
      </c>
      <c r="VDW95" s="373" t="s">
        <v>406</v>
      </c>
      <c r="VDX95" s="373" t="s">
        <v>406</v>
      </c>
      <c r="VDY95" s="373" t="s">
        <v>406</v>
      </c>
      <c r="VDZ95" s="373" t="s">
        <v>406</v>
      </c>
      <c r="VEA95" s="373" t="s">
        <v>406</v>
      </c>
      <c r="VEB95" s="373" t="s">
        <v>406</v>
      </c>
      <c r="VEC95" s="373" t="s">
        <v>406</v>
      </c>
      <c r="VED95" s="373" t="s">
        <v>406</v>
      </c>
      <c r="VEE95" s="373" t="s">
        <v>406</v>
      </c>
      <c r="VEF95" s="373" t="s">
        <v>406</v>
      </c>
      <c r="VEG95" s="373" t="s">
        <v>406</v>
      </c>
      <c r="VEH95" s="373" t="s">
        <v>406</v>
      </c>
      <c r="VEI95" s="373" t="s">
        <v>406</v>
      </c>
      <c r="VEJ95" s="373" t="s">
        <v>406</v>
      </c>
      <c r="VEK95" s="373" t="s">
        <v>406</v>
      </c>
      <c r="VEL95" s="373" t="s">
        <v>406</v>
      </c>
      <c r="VEM95" s="373" t="s">
        <v>406</v>
      </c>
      <c r="VEN95" s="373" t="s">
        <v>406</v>
      </c>
      <c r="VEO95" s="373" t="s">
        <v>406</v>
      </c>
      <c r="VEP95" s="373" t="s">
        <v>406</v>
      </c>
      <c r="VEQ95" s="373" t="s">
        <v>406</v>
      </c>
      <c r="VER95" s="373" t="s">
        <v>406</v>
      </c>
      <c r="VES95" s="373" t="s">
        <v>406</v>
      </c>
      <c r="VET95" s="373" t="s">
        <v>406</v>
      </c>
      <c r="VEU95" s="373" t="s">
        <v>406</v>
      </c>
      <c r="VEV95" s="373" t="s">
        <v>406</v>
      </c>
      <c r="VEW95" s="373" t="s">
        <v>406</v>
      </c>
      <c r="VEX95" s="373" t="s">
        <v>406</v>
      </c>
      <c r="VEY95" s="373" t="s">
        <v>406</v>
      </c>
      <c r="VEZ95" s="373" t="s">
        <v>406</v>
      </c>
      <c r="VFA95" s="373" t="s">
        <v>406</v>
      </c>
      <c r="VFB95" s="373" t="s">
        <v>406</v>
      </c>
      <c r="VFC95" s="373" t="s">
        <v>406</v>
      </c>
      <c r="VFD95" s="373" t="s">
        <v>406</v>
      </c>
      <c r="VFE95" s="373" t="s">
        <v>406</v>
      </c>
      <c r="VFF95" s="373" t="s">
        <v>406</v>
      </c>
      <c r="VFG95" s="373" t="s">
        <v>406</v>
      </c>
      <c r="VFH95" s="373" t="s">
        <v>406</v>
      </c>
      <c r="VFI95" s="373" t="s">
        <v>406</v>
      </c>
      <c r="VFJ95" s="373" t="s">
        <v>406</v>
      </c>
      <c r="VFK95" s="373" t="s">
        <v>406</v>
      </c>
      <c r="VFL95" s="373" t="s">
        <v>406</v>
      </c>
      <c r="VFM95" s="373" t="s">
        <v>406</v>
      </c>
      <c r="VFN95" s="373" t="s">
        <v>406</v>
      </c>
      <c r="VFO95" s="373" t="s">
        <v>406</v>
      </c>
      <c r="VFP95" s="373" t="s">
        <v>406</v>
      </c>
      <c r="VFQ95" s="373" t="s">
        <v>406</v>
      </c>
      <c r="VFR95" s="373" t="s">
        <v>406</v>
      </c>
      <c r="VFS95" s="373" t="s">
        <v>406</v>
      </c>
      <c r="VFT95" s="373" t="s">
        <v>406</v>
      </c>
      <c r="VFU95" s="373" t="s">
        <v>406</v>
      </c>
      <c r="VFV95" s="373" t="s">
        <v>406</v>
      </c>
      <c r="VFW95" s="373" t="s">
        <v>406</v>
      </c>
      <c r="VFX95" s="373" t="s">
        <v>406</v>
      </c>
      <c r="VFY95" s="373" t="s">
        <v>406</v>
      </c>
      <c r="VFZ95" s="373" t="s">
        <v>406</v>
      </c>
      <c r="VGA95" s="373" t="s">
        <v>406</v>
      </c>
      <c r="VGB95" s="373" t="s">
        <v>406</v>
      </c>
      <c r="VGC95" s="373" t="s">
        <v>406</v>
      </c>
      <c r="VGD95" s="373" t="s">
        <v>406</v>
      </c>
      <c r="VGE95" s="373" t="s">
        <v>406</v>
      </c>
      <c r="VGF95" s="373" t="s">
        <v>406</v>
      </c>
      <c r="VGG95" s="373" t="s">
        <v>406</v>
      </c>
      <c r="VGH95" s="373" t="s">
        <v>406</v>
      </c>
      <c r="VGI95" s="373" t="s">
        <v>406</v>
      </c>
      <c r="VGJ95" s="373" t="s">
        <v>406</v>
      </c>
      <c r="VGK95" s="373" t="s">
        <v>406</v>
      </c>
      <c r="VGL95" s="373" t="s">
        <v>406</v>
      </c>
      <c r="VGM95" s="373" t="s">
        <v>406</v>
      </c>
      <c r="VGN95" s="373" t="s">
        <v>406</v>
      </c>
      <c r="VGO95" s="373" t="s">
        <v>406</v>
      </c>
      <c r="VGP95" s="373" t="s">
        <v>406</v>
      </c>
      <c r="VGQ95" s="373" t="s">
        <v>406</v>
      </c>
      <c r="VGR95" s="373" t="s">
        <v>406</v>
      </c>
      <c r="VGS95" s="373" t="s">
        <v>406</v>
      </c>
      <c r="VGT95" s="373" t="s">
        <v>406</v>
      </c>
      <c r="VGU95" s="373" t="s">
        <v>406</v>
      </c>
      <c r="VGV95" s="373" t="s">
        <v>406</v>
      </c>
      <c r="VGW95" s="373" t="s">
        <v>406</v>
      </c>
      <c r="VGX95" s="373" t="s">
        <v>406</v>
      </c>
      <c r="VGY95" s="373" t="s">
        <v>406</v>
      </c>
      <c r="VGZ95" s="373" t="s">
        <v>406</v>
      </c>
      <c r="VHA95" s="373" t="s">
        <v>406</v>
      </c>
      <c r="VHB95" s="373" t="s">
        <v>406</v>
      </c>
      <c r="VHC95" s="373" t="s">
        <v>406</v>
      </c>
      <c r="VHD95" s="373" t="s">
        <v>406</v>
      </c>
      <c r="VHE95" s="373" t="s">
        <v>406</v>
      </c>
      <c r="VHF95" s="373" t="s">
        <v>406</v>
      </c>
      <c r="VHG95" s="373" t="s">
        <v>406</v>
      </c>
      <c r="VHH95" s="373" t="s">
        <v>406</v>
      </c>
      <c r="VHI95" s="373" t="s">
        <v>406</v>
      </c>
      <c r="VHJ95" s="373" t="s">
        <v>406</v>
      </c>
      <c r="VHK95" s="373" t="s">
        <v>406</v>
      </c>
      <c r="VHL95" s="373" t="s">
        <v>406</v>
      </c>
      <c r="VHM95" s="373" t="s">
        <v>406</v>
      </c>
      <c r="VHN95" s="373" t="s">
        <v>406</v>
      </c>
      <c r="VHO95" s="373" t="s">
        <v>406</v>
      </c>
      <c r="VHP95" s="373" t="s">
        <v>406</v>
      </c>
      <c r="VHQ95" s="373" t="s">
        <v>406</v>
      </c>
      <c r="VHR95" s="373" t="s">
        <v>406</v>
      </c>
      <c r="VHS95" s="373" t="s">
        <v>406</v>
      </c>
      <c r="VHT95" s="373" t="s">
        <v>406</v>
      </c>
      <c r="VHU95" s="373" t="s">
        <v>406</v>
      </c>
      <c r="VHV95" s="373" t="s">
        <v>406</v>
      </c>
      <c r="VHW95" s="373" t="s">
        <v>406</v>
      </c>
      <c r="VHX95" s="373" t="s">
        <v>406</v>
      </c>
      <c r="VHY95" s="373" t="s">
        <v>406</v>
      </c>
      <c r="VHZ95" s="373" t="s">
        <v>406</v>
      </c>
      <c r="VIA95" s="373" t="s">
        <v>406</v>
      </c>
      <c r="VIB95" s="373" t="s">
        <v>406</v>
      </c>
      <c r="VIC95" s="373" t="s">
        <v>406</v>
      </c>
      <c r="VID95" s="373" t="s">
        <v>406</v>
      </c>
      <c r="VIE95" s="373" t="s">
        <v>406</v>
      </c>
      <c r="VIF95" s="373" t="s">
        <v>406</v>
      </c>
      <c r="VIG95" s="373" t="s">
        <v>406</v>
      </c>
      <c r="VIH95" s="373" t="s">
        <v>406</v>
      </c>
      <c r="VII95" s="373" t="s">
        <v>406</v>
      </c>
      <c r="VIJ95" s="373" t="s">
        <v>406</v>
      </c>
      <c r="VIK95" s="373" t="s">
        <v>406</v>
      </c>
      <c r="VIL95" s="373" t="s">
        <v>406</v>
      </c>
      <c r="VIM95" s="373" t="s">
        <v>406</v>
      </c>
      <c r="VIN95" s="373" t="s">
        <v>406</v>
      </c>
      <c r="VIO95" s="373" t="s">
        <v>406</v>
      </c>
      <c r="VIP95" s="373" t="s">
        <v>406</v>
      </c>
      <c r="VIQ95" s="373" t="s">
        <v>406</v>
      </c>
      <c r="VIR95" s="373" t="s">
        <v>406</v>
      </c>
      <c r="VIS95" s="373" t="s">
        <v>406</v>
      </c>
      <c r="VIT95" s="373" t="s">
        <v>406</v>
      </c>
      <c r="VIU95" s="373" t="s">
        <v>406</v>
      </c>
      <c r="VIV95" s="373" t="s">
        <v>406</v>
      </c>
      <c r="VIW95" s="373" t="s">
        <v>406</v>
      </c>
      <c r="VIX95" s="373" t="s">
        <v>406</v>
      </c>
      <c r="VIY95" s="373" t="s">
        <v>406</v>
      </c>
      <c r="VIZ95" s="373" t="s">
        <v>406</v>
      </c>
      <c r="VJA95" s="373" t="s">
        <v>406</v>
      </c>
      <c r="VJB95" s="373" t="s">
        <v>406</v>
      </c>
      <c r="VJC95" s="373" t="s">
        <v>406</v>
      </c>
      <c r="VJD95" s="373" t="s">
        <v>406</v>
      </c>
      <c r="VJE95" s="373" t="s">
        <v>406</v>
      </c>
      <c r="VJF95" s="373" t="s">
        <v>406</v>
      </c>
      <c r="VJG95" s="373" t="s">
        <v>406</v>
      </c>
      <c r="VJH95" s="373" t="s">
        <v>406</v>
      </c>
      <c r="VJI95" s="373" t="s">
        <v>406</v>
      </c>
      <c r="VJJ95" s="373" t="s">
        <v>406</v>
      </c>
      <c r="VJK95" s="373" t="s">
        <v>406</v>
      </c>
      <c r="VJL95" s="373" t="s">
        <v>406</v>
      </c>
      <c r="VJM95" s="373" t="s">
        <v>406</v>
      </c>
      <c r="VJN95" s="373" t="s">
        <v>406</v>
      </c>
      <c r="VJO95" s="373" t="s">
        <v>406</v>
      </c>
      <c r="VJP95" s="373" t="s">
        <v>406</v>
      </c>
      <c r="VJQ95" s="373" t="s">
        <v>406</v>
      </c>
      <c r="VJR95" s="373" t="s">
        <v>406</v>
      </c>
      <c r="VJS95" s="373" t="s">
        <v>406</v>
      </c>
      <c r="VJT95" s="373" t="s">
        <v>406</v>
      </c>
      <c r="VJU95" s="373" t="s">
        <v>406</v>
      </c>
      <c r="VJV95" s="373" t="s">
        <v>406</v>
      </c>
      <c r="VJW95" s="373" t="s">
        <v>406</v>
      </c>
      <c r="VJX95" s="373" t="s">
        <v>406</v>
      </c>
      <c r="VJY95" s="373" t="s">
        <v>406</v>
      </c>
      <c r="VJZ95" s="373" t="s">
        <v>406</v>
      </c>
      <c r="VKA95" s="373" t="s">
        <v>406</v>
      </c>
      <c r="VKB95" s="373" t="s">
        <v>406</v>
      </c>
      <c r="VKC95" s="373" t="s">
        <v>406</v>
      </c>
      <c r="VKD95" s="373" t="s">
        <v>406</v>
      </c>
      <c r="VKE95" s="373" t="s">
        <v>406</v>
      </c>
      <c r="VKF95" s="373" t="s">
        <v>406</v>
      </c>
      <c r="VKG95" s="373" t="s">
        <v>406</v>
      </c>
      <c r="VKH95" s="373" t="s">
        <v>406</v>
      </c>
      <c r="VKI95" s="373" t="s">
        <v>406</v>
      </c>
      <c r="VKJ95" s="373" t="s">
        <v>406</v>
      </c>
      <c r="VKK95" s="373" t="s">
        <v>406</v>
      </c>
      <c r="VKL95" s="373" t="s">
        <v>406</v>
      </c>
      <c r="VKM95" s="373" t="s">
        <v>406</v>
      </c>
      <c r="VKN95" s="373" t="s">
        <v>406</v>
      </c>
      <c r="VKO95" s="373" t="s">
        <v>406</v>
      </c>
      <c r="VKP95" s="373" t="s">
        <v>406</v>
      </c>
      <c r="VKQ95" s="373" t="s">
        <v>406</v>
      </c>
      <c r="VKR95" s="373" t="s">
        <v>406</v>
      </c>
      <c r="VKS95" s="373" t="s">
        <v>406</v>
      </c>
      <c r="VKT95" s="373" t="s">
        <v>406</v>
      </c>
      <c r="VKU95" s="373" t="s">
        <v>406</v>
      </c>
      <c r="VKV95" s="373" t="s">
        <v>406</v>
      </c>
      <c r="VKW95" s="373" t="s">
        <v>406</v>
      </c>
      <c r="VKX95" s="373" t="s">
        <v>406</v>
      </c>
      <c r="VKY95" s="373" t="s">
        <v>406</v>
      </c>
      <c r="VKZ95" s="373" t="s">
        <v>406</v>
      </c>
      <c r="VLA95" s="373" t="s">
        <v>406</v>
      </c>
      <c r="VLB95" s="373" t="s">
        <v>406</v>
      </c>
      <c r="VLC95" s="373" t="s">
        <v>406</v>
      </c>
      <c r="VLD95" s="373" t="s">
        <v>406</v>
      </c>
      <c r="VLE95" s="373" t="s">
        <v>406</v>
      </c>
      <c r="VLF95" s="373" t="s">
        <v>406</v>
      </c>
      <c r="VLG95" s="373" t="s">
        <v>406</v>
      </c>
      <c r="VLH95" s="373" t="s">
        <v>406</v>
      </c>
      <c r="VLI95" s="373" t="s">
        <v>406</v>
      </c>
      <c r="VLJ95" s="373" t="s">
        <v>406</v>
      </c>
      <c r="VLK95" s="373" t="s">
        <v>406</v>
      </c>
      <c r="VLL95" s="373" t="s">
        <v>406</v>
      </c>
      <c r="VLM95" s="373" t="s">
        <v>406</v>
      </c>
      <c r="VLN95" s="373" t="s">
        <v>406</v>
      </c>
      <c r="VLO95" s="373" t="s">
        <v>406</v>
      </c>
      <c r="VLP95" s="373" t="s">
        <v>406</v>
      </c>
      <c r="VLQ95" s="373" t="s">
        <v>406</v>
      </c>
      <c r="VLR95" s="373" t="s">
        <v>406</v>
      </c>
      <c r="VLS95" s="373" t="s">
        <v>406</v>
      </c>
      <c r="VLT95" s="373" t="s">
        <v>406</v>
      </c>
      <c r="VLU95" s="373" t="s">
        <v>406</v>
      </c>
      <c r="VLV95" s="373" t="s">
        <v>406</v>
      </c>
      <c r="VLW95" s="373" t="s">
        <v>406</v>
      </c>
      <c r="VLX95" s="373" t="s">
        <v>406</v>
      </c>
      <c r="VLY95" s="373" t="s">
        <v>406</v>
      </c>
      <c r="VLZ95" s="373" t="s">
        <v>406</v>
      </c>
      <c r="VMA95" s="373" t="s">
        <v>406</v>
      </c>
      <c r="VMB95" s="373" t="s">
        <v>406</v>
      </c>
      <c r="VMC95" s="373" t="s">
        <v>406</v>
      </c>
      <c r="VMD95" s="373" t="s">
        <v>406</v>
      </c>
      <c r="VME95" s="373" t="s">
        <v>406</v>
      </c>
      <c r="VMF95" s="373" t="s">
        <v>406</v>
      </c>
      <c r="VMG95" s="373" t="s">
        <v>406</v>
      </c>
      <c r="VMH95" s="373" t="s">
        <v>406</v>
      </c>
      <c r="VMI95" s="373" t="s">
        <v>406</v>
      </c>
      <c r="VMJ95" s="373" t="s">
        <v>406</v>
      </c>
      <c r="VMK95" s="373" t="s">
        <v>406</v>
      </c>
      <c r="VML95" s="373" t="s">
        <v>406</v>
      </c>
      <c r="VMM95" s="373" t="s">
        <v>406</v>
      </c>
      <c r="VMN95" s="373" t="s">
        <v>406</v>
      </c>
      <c r="VMO95" s="373" t="s">
        <v>406</v>
      </c>
      <c r="VMP95" s="373" t="s">
        <v>406</v>
      </c>
      <c r="VMQ95" s="373" t="s">
        <v>406</v>
      </c>
      <c r="VMR95" s="373" t="s">
        <v>406</v>
      </c>
      <c r="VMS95" s="373" t="s">
        <v>406</v>
      </c>
      <c r="VMT95" s="373" t="s">
        <v>406</v>
      </c>
      <c r="VMU95" s="373" t="s">
        <v>406</v>
      </c>
      <c r="VMV95" s="373" t="s">
        <v>406</v>
      </c>
      <c r="VMW95" s="373" t="s">
        <v>406</v>
      </c>
      <c r="VMX95" s="373" t="s">
        <v>406</v>
      </c>
      <c r="VMY95" s="373" t="s">
        <v>406</v>
      </c>
      <c r="VMZ95" s="373" t="s">
        <v>406</v>
      </c>
      <c r="VNA95" s="373" t="s">
        <v>406</v>
      </c>
      <c r="VNB95" s="373" t="s">
        <v>406</v>
      </c>
      <c r="VNC95" s="373" t="s">
        <v>406</v>
      </c>
      <c r="VND95" s="373" t="s">
        <v>406</v>
      </c>
      <c r="VNE95" s="373" t="s">
        <v>406</v>
      </c>
      <c r="VNF95" s="373" t="s">
        <v>406</v>
      </c>
      <c r="VNG95" s="373" t="s">
        <v>406</v>
      </c>
      <c r="VNH95" s="373" t="s">
        <v>406</v>
      </c>
      <c r="VNI95" s="373" t="s">
        <v>406</v>
      </c>
      <c r="VNJ95" s="373" t="s">
        <v>406</v>
      </c>
      <c r="VNK95" s="373" t="s">
        <v>406</v>
      </c>
      <c r="VNL95" s="373" t="s">
        <v>406</v>
      </c>
      <c r="VNM95" s="373" t="s">
        <v>406</v>
      </c>
      <c r="VNN95" s="373" t="s">
        <v>406</v>
      </c>
      <c r="VNO95" s="373" t="s">
        <v>406</v>
      </c>
      <c r="VNP95" s="373" t="s">
        <v>406</v>
      </c>
      <c r="VNQ95" s="373" t="s">
        <v>406</v>
      </c>
      <c r="VNR95" s="373" t="s">
        <v>406</v>
      </c>
      <c r="VNS95" s="373" t="s">
        <v>406</v>
      </c>
      <c r="VNT95" s="373" t="s">
        <v>406</v>
      </c>
      <c r="VNU95" s="373" t="s">
        <v>406</v>
      </c>
      <c r="VNV95" s="373" t="s">
        <v>406</v>
      </c>
      <c r="VNW95" s="373" t="s">
        <v>406</v>
      </c>
      <c r="VNX95" s="373" t="s">
        <v>406</v>
      </c>
      <c r="VNY95" s="373" t="s">
        <v>406</v>
      </c>
      <c r="VNZ95" s="373" t="s">
        <v>406</v>
      </c>
      <c r="VOA95" s="373" t="s">
        <v>406</v>
      </c>
      <c r="VOB95" s="373" t="s">
        <v>406</v>
      </c>
      <c r="VOC95" s="373" t="s">
        <v>406</v>
      </c>
      <c r="VOD95" s="373" t="s">
        <v>406</v>
      </c>
      <c r="VOE95" s="373" t="s">
        <v>406</v>
      </c>
      <c r="VOF95" s="373" t="s">
        <v>406</v>
      </c>
      <c r="VOG95" s="373" t="s">
        <v>406</v>
      </c>
      <c r="VOH95" s="373" t="s">
        <v>406</v>
      </c>
      <c r="VOI95" s="373" t="s">
        <v>406</v>
      </c>
      <c r="VOJ95" s="373" t="s">
        <v>406</v>
      </c>
      <c r="VOK95" s="373" t="s">
        <v>406</v>
      </c>
      <c r="VOL95" s="373" t="s">
        <v>406</v>
      </c>
      <c r="VOM95" s="373" t="s">
        <v>406</v>
      </c>
      <c r="VON95" s="373" t="s">
        <v>406</v>
      </c>
      <c r="VOO95" s="373" t="s">
        <v>406</v>
      </c>
      <c r="VOP95" s="373" t="s">
        <v>406</v>
      </c>
      <c r="VOQ95" s="373" t="s">
        <v>406</v>
      </c>
      <c r="VOR95" s="373" t="s">
        <v>406</v>
      </c>
      <c r="VOS95" s="373" t="s">
        <v>406</v>
      </c>
      <c r="VOT95" s="373" t="s">
        <v>406</v>
      </c>
      <c r="VOU95" s="373" t="s">
        <v>406</v>
      </c>
      <c r="VOV95" s="373" t="s">
        <v>406</v>
      </c>
      <c r="VOW95" s="373" t="s">
        <v>406</v>
      </c>
      <c r="VOX95" s="373" t="s">
        <v>406</v>
      </c>
      <c r="VOY95" s="373" t="s">
        <v>406</v>
      </c>
      <c r="VOZ95" s="373" t="s">
        <v>406</v>
      </c>
      <c r="VPA95" s="373" t="s">
        <v>406</v>
      </c>
      <c r="VPB95" s="373" t="s">
        <v>406</v>
      </c>
      <c r="VPC95" s="373" t="s">
        <v>406</v>
      </c>
      <c r="VPD95" s="373" t="s">
        <v>406</v>
      </c>
      <c r="VPE95" s="373" t="s">
        <v>406</v>
      </c>
      <c r="VPF95" s="373" t="s">
        <v>406</v>
      </c>
      <c r="VPG95" s="373" t="s">
        <v>406</v>
      </c>
      <c r="VPH95" s="373" t="s">
        <v>406</v>
      </c>
      <c r="VPI95" s="373" t="s">
        <v>406</v>
      </c>
      <c r="VPJ95" s="373" t="s">
        <v>406</v>
      </c>
      <c r="VPK95" s="373" t="s">
        <v>406</v>
      </c>
      <c r="VPL95" s="373" t="s">
        <v>406</v>
      </c>
      <c r="VPM95" s="373" t="s">
        <v>406</v>
      </c>
      <c r="VPN95" s="373" t="s">
        <v>406</v>
      </c>
      <c r="VPO95" s="373" t="s">
        <v>406</v>
      </c>
      <c r="VPP95" s="373" t="s">
        <v>406</v>
      </c>
      <c r="VPQ95" s="373" t="s">
        <v>406</v>
      </c>
      <c r="VPR95" s="373" t="s">
        <v>406</v>
      </c>
      <c r="VPS95" s="373" t="s">
        <v>406</v>
      </c>
      <c r="VPT95" s="373" t="s">
        <v>406</v>
      </c>
      <c r="VPU95" s="373" t="s">
        <v>406</v>
      </c>
      <c r="VPV95" s="373" t="s">
        <v>406</v>
      </c>
      <c r="VPW95" s="373" t="s">
        <v>406</v>
      </c>
      <c r="VPX95" s="373" t="s">
        <v>406</v>
      </c>
      <c r="VPY95" s="373" t="s">
        <v>406</v>
      </c>
      <c r="VPZ95" s="373" t="s">
        <v>406</v>
      </c>
      <c r="VQA95" s="373" t="s">
        <v>406</v>
      </c>
      <c r="VQB95" s="373" t="s">
        <v>406</v>
      </c>
      <c r="VQC95" s="373" t="s">
        <v>406</v>
      </c>
      <c r="VQD95" s="373" t="s">
        <v>406</v>
      </c>
      <c r="VQE95" s="373" t="s">
        <v>406</v>
      </c>
      <c r="VQF95" s="373" t="s">
        <v>406</v>
      </c>
      <c r="VQG95" s="373" t="s">
        <v>406</v>
      </c>
      <c r="VQH95" s="373" t="s">
        <v>406</v>
      </c>
      <c r="VQI95" s="373" t="s">
        <v>406</v>
      </c>
      <c r="VQJ95" s="373" t="s">
        <v>406</v>
      </c>
      <c r="VQK95" s="373" t="s">
        <v>406</v>
      </c>
      <c r="VQL95" s="373" t="s">
        <v>406</v>
      </c>
      <c r="VQM95" s="373" t="s">
        <v>406</v>
      </c>
      <c r="VQN95" s="373" t="s">
        <v>406</v>
      </c>
      <c r="VQO95" s="373" t="s">
        <v>406</v>
      </c>
      <c r="VQP95" s="373" t="s">
        <v>406</v>
      </c>
      <c r="VQQ95" s="373" t="s">
        <v>406</v>
      </c>
      <c r="VQR95" s="373" t="s">
        <v>406</v>
      </c>
      <c r="VQS95" s="373" t="s">
        <v>406</v>
      </c>
      <c r="VQT95" s="373" t="s">
        <v>406</v>
      </c>
      <c r="VQU95" s="373" t="s">
        <v>406</v>
      </c>
      <c r="VQV95" s="373" t="s">
        <v>406</v>
      </c>
      <c r="VQW95" s="373" t="s">
        <v>406</v>
      </c>
      <c r="VQX95" s="373" t="s">
        <v>406</v>
      </c>
      <c r="VQY95" s="373" t="s">
        <v>406</v>
      </c>
      <c r="VQZ95" s="373" t="s">
        <v>406</v>
      </c>
      <c r="VRA95" s="373" t="s">
        <v>406</v>
      </c>
      <c r="VRB95" s="373" t="s">
        <v>406</v>
      </c>
      <c r="VRC95" s="373" t="s">
        <v>406</v>
      </c>
      <c r="VRD95" s="373" t="s">
        <v>406</v>
      </c>
      <c r="VRE95" s="373" t="s">
        <v>406</v>
      </c>
      <c r="VRF95" s="373" t="s">
        <v>406</v>
      </c>
      <c r="VRG95" s="373" t="s">
        <v>406</v>
      </c>
      <c r="VRH95" s="373" t="s">
        <v>406</v>
      </c>
      <c r="VRI95" s="373" t="s">
        <v>406</v>
      </c>
      <c r="VRJ95" s="373" t="s">
        <v>406</v>
      </c>
      <c r="VRK95" s="373" t="s">
        <v>406</v>
      </c>
      <c r="VRL95" s="373" t="s">
        <v>406</v>
      </c>
      <c r="VRM95" s="373" t="s">
        <v>406</v>
      </c>
      <c r="VRN95" s="373" t="s">
        <v>406</v>
      </c>
      <c r="VRO95" s="373" t="s">
        <v>406</v>
      </c>
      <c r="VRP95" s="373" t="s">
        <v>406</v>
      </c>
      <c r="VRQ95" s="373" t="s">
        <v>406</v>
      </c>
      <c r="VRR95" s="373" t="s">
        <v>406</v>
      </c>
      <c r="VRS95" s="373" t="s">
        <v>406</v>
      </c>
      <c r="VRT95" s="373" t="s">
        <v>406</v>
      </c>
      <c r="VRU95" s="373" t="s">
        <v>406</v>
      </c>
      <c r="VRV95" s="373" t="s">
        <v>406</v>
      </c>
      <c r="VRW95" s="373" t="s">
        <v>406</v>
      </c>
      <c r="VRX95" s="373" t="s">
        <v>406</v>
      </c>
      <c r="VRY95" s="373" t="s">
        <v>406</v>
      </c>
      <c r="VRZ95" s="373" t="s">
        <v>406</v>
      </c>
      <c r="VSA95" s="373" t="s">
        <v>406</v>
      </c>
      <c r="VSB95" s="373" t="s">
        <v>406</v>
      </c>
      <c r="VSC95" s="373" t="s">
        <v>406</v>
      </c>
      <c r="VSD95" s="373" t="s">
        <v>406</v>
      </c>
      <c r="VSE95" s="373" t="s">
        <v>406</v>
      </c>
      <c r="VSF95" s="373" t="s">
        <v>406</v>
      </c>
      <c r="VSG95" s="373" t="s">
        <v>406</v>
      </c>
      <c r="VSH95" s="373" t="s">
        <v>406</v>
      </c>
      <c r="VSI95" s="373" t="s">
        <v>406</v>
      </c>
      <c r="VSJ95" s="373" t="s">
        <v>406</v>
      </c>
      <c r="VSK95" s="373" t="s">
        <v>406</v>
      </c>
      <c r="VSL95" s="373" t="s">
        <v>406</v>
      </c>
      <c r="VSM95" s="373" t="s">
        <v>406</v>
      </c>
      <c r="VSN95" s="373" t="s">
        <v>406</v>
      </c>
      <c r="VSO95" s="373" t="s">
        <v>406</v>
      </c>
      <c r="VSP95" s="373" t="s">
        <v>406</v>
      </c>
      <c r="VSQ95" s="373" t="s">
        <v>406</v>
      </c>
      <c r="VSR95" s="373" t="s">
        <v>406</v>
      </c>
      <c r="VSS95" s="373" t="s">
        <v>406</v>
      </c>
      <c r="VST95" s="373" t="s">
        <v>406</v>
      </c>
      <c r="VSU95" s="373" t="s">
        <v>406</v>
      </c>
      <c r="VSV95" s="373" t="s">
        <v>406</v>
      </c>
      <c r="VSW95" s="373" t="s">
        <v>406</v>
      </c>
      <c r="VSX95" s="373" t="s">
        <v>406</v>
      </c>
      <c r="VSY95" s="373" t="s">
        <v>406</v>
      </c>
      <c r="VSZ95" s="373" t="s">
        <v>406</v>
      </c>
      <c r="VTA95" s="373" t="s">
        <v>406</v>
      </c>
      <c r="VTB95" s="373" t="s">
        <v>406</v>
      </c>
      <c r="VTC95" s="373" t="s">
        <v>406</v>
      </c>
      <c r="VTD95" s="373" t="s">
        <v>406</v>
      </c>
      <c r="VTE95" s="373" t="s">
        <v>406</v>
      </c>
      <c r="VTF95" s="373" t="s">
        <v>406</v>
      </c>
      <c r="VTG95" s="373" t="s">
        <v>406</v>
      </c>
      <c r="VTH95" s="373" t="s">
        <v>406</v>
      </c>
      <c r="VTI95" s="373" t="s">
        <v>406</v>
      </c>
      <c r="VTJ95" s="373" t="s">
        <v>406</v>
      </c>
      <c r="VTK95" s="373" t="s">
        <v>406</v>
      </c>
      <c r="VTL95" s="373" t="s">
        <v>406</v>
      </c>
      <c r="VTM95" s="373" t="s">
        <v>406</v>
      </c>
      <c r="VTN95" s="373" t="s">
        <v>406</v>
      </c>
      <c r="VTO95" s="373" t="s">
        <v>406</v>
      </c>
      <c r="VTP95" s="373" t="s">
        <v>406</v>
      </c>
      <c r="VTQ95" s="373" t="s">
        <v>406</v>
      </c>
      <c r="VTR95" s="373" t="s">
        <v>406</v>
      </c>
      <c r="VTS95" s="373" t="s">
        <v>406</v>
      </c>
      <c r="VTT95" s="373" t="s">
        <v>406</v>
      </c>
      <c r="VTU95" s="373" t="s">
        <v>406</v>
      </c>
      <c r="VTV95" s="373" t="s">
        <v>406</v>
      </c>
      <c r="VTW95" s="373" t="s">
        <v>406</v>
      </c>
      <c r="VTX95" s="373" t="s">
        <v>406</v>
      </c>
      <c r="VTY95" s="373" t="s">
        <v>406</v>
      </c>
      <c r="VTZ95" s="373" t="s">
        <v>406</v>
      </c>
      <c r="VUA95" s="373" t="s">
        <v>406</v>
      </c>
      <c r="VUB95" s="373" t="s">
        <v>406</v>
      </c>
      <c r="VUC95" s="373" t="s">
        <v>406</v>
      </c>
      <c r="VUD95" s="373" t="s">
        <v>406</v>
      </c>
      <c r="VUE95" s="373" t="s">
        <v>406</v>
      </c>
      <c r="VUF95" s="373" t="s">
        <v>406</v>
      </c>
      <c r="VUG95" s="373" t="s">
        <v>406</v>
      </c>
      <c r="VUH95" s="373" t="s">
        <v>406</v>
      </c>
      <c r="VUI95" s="373" t="s">
        <v>406</v>
      </c>
      <c r="VUJ95" s="373" t="s">
        <v>406</v>
      </c>
      <c r="VUK95" s="373" t="s">
        <v>406</v>
      </c>
      <c r="VUL95" s="373" t="s">
        <v>406</v>
      </c>
      <c r="VUM95" s="373" t="s">
        <v>406</v>
      </c>
      <c r="VUN95" s="373" t="s">
        <v>406</v>
      </c>
      <c r="VUO95" s="373" t="s">
        <v>406</v>
      </c>
      <c r="VUP95" s="373" t="s">
        <v>406</v>
      </c>
      <c r="VUQ95" s="373" t="s">
        <v>406</v>
      </c>
      <c r="VUR95" s="373" t="s">
        <v>406</v>
      </c>
      <c r="VUS95" s="373" t="s">
        <v>406</v>
      </c>
      <c r="VUT95" s="373" t="s">
        <v>406</v>
      </c>
      <c r="VUU95" s="373" t="s">
        <v>406</v>
      </c>
      <c r="VUV95" s="373" t="s">
        <v>406</v>
      </c>
      <c r="VUW95" s="373" t="s">
        <v>406</v>
      </c>
      <c r="VUX95" s="373" t="s">
        <v>406</v>
      </c>
      <c r="VUY95" s="373" t="s">
        <v>406</v>
      </c>
      <c r="VUZ95" s="373" t="s">
        <v>406</v>
      </c>
      <c r="VVA95" s="373" t="s">
        <v>406</v>
      </c>
      <c r="VVB95" s="373" t="s">
        <v>406</v>
      </c>
      <c r="VVC95" s="373" t="s">
        <v>406</v>
      </c>
      <c r="VVD95" s="373" t="s">
        <v>406</v>
      </c>
      <c r="VVE95" s="373" t="s">
        <v>406</v>
      </c>
      <c r="VVF95" s="373" t="s">
        <v>406</v>
      </c>
      <c r="VVG95" s="373" t="s">
        <v>406</v>
      </c>
      <c r="VVH95" s="373" t="s">
        <v>406</v>
      </c>
      <c r="VVI95" s="373" t="s">
        <v>406</v>
      </c>
      <c r="VVJ95" s="373" t="s">
        <v>406</v>
      </c>
      <c r="VVK95" s="373" t="s">
        <v>406</v>
      </c>
      <c r="VVL95" s="373" t="s">
        <v>406</v>
      </c>
      <c r="VVM95" s="373" t="s">
        <v>406</v>
      </c>
      <c r="VVN95" s="373" t="s">
        <v>406</v>
      </c>
      <c r="VVO95" s="373" t="s">
        <v>406</v>
      </c>
      <c r="VVP95" s="373" t="s">
        <v>406</v>
      </c>
      <c r="VVQ95" s="373" t="s">
        <v>406</v>
      </c>
      <c r="VVR95" s="373" t="s">
        <v>406</v>
      </c>
      <c r="VVS95" s="373" t="s">
        <v>406</v>
      </c>
      <c r="VVT95" s="373" t="s">
        <v>406</v>
      </c>
      <c r="VVU95" s="373" t="s">
        <v>406</v>
      </c>
      <c r="VVV95" s="373" t="s">
        <v>406</v>
      </c>
      <c r="VVW95" s="373" t="s">
        <v>406</v>
      </c>
      <c r="VVX95" s="373" t="s">
        <v>406</v>
      </c>
      <c r="VVY95" s="373" t="s">
        <v>406</v>
      </c>
      <c r="VVZ95" s="373" t="s">
        <v>406</v>
      </c>
      <c r="VWA95" s="373" t="s">
        <v>406</v>
      </c>
      <c r="VWB95" s="373" t="s">
        <v>406</v>
      </c>
      <c r="VWC95" s="373" t="s">
        <v>406</v>
      </c>
      <c r="VWD95" s="373" t="s">
        <v>406</v>
      </c>
      <c r="VWE95" s="373" t="s">
        <v>406</v>
      </c>
      <c r="VWF95" s="373" t="s">
        <v>406</v>
      </c>
      <c r="VWG95" s="373" t="s">
        <v>406</v>
      </c>
      <c r="VWH95" s="373" t="s">
        <v>406</v>
      </c>
      <c r="VWI95" s="373" t="s">
        <v>406</v>
      </c>
      <c r="VWJ95" s="373" t="s">
        <v>406</v>
      </c>
      <c r="VWK95" s="373" t="s">
        <v>406</v>
      </c>
      <c r="VWL95" s="373" t="s">
        <v>406</v>
      </c>
      <c r="VWM95" s="373" t="s">
        <v>406</v>
      </c>
      <c r="VWN95" s="373" t="s">
        <v>406</v>
      </c>
      <c r="VWO95" s="373" t="s">
        <v>406</v>
      </c>
      <c r="VWP95" s="373" t="s">
        <v>406</v>
      </c>
      <c r="VWQ95" s="373" t="s">
        <v>406</v>
      </c>
      <c r="VWR95" s="373" t="s">
        <v>406</v>
      </c>
      <c r="VWS95" s="373" t="s">
        <v>406</v>
      </c>
      <c r="VWT95" s="373" t="s">
        <v>406</v>
      </c>
      <c r="VWU95" s="373" t="s">
        <v>406</v>
      </c>
      <c r="VWV95" s="373" t="s">
        <v>406</v>
      </c>
      <c r="VWW95" s="373" t="s">
        <v>406</v>
      </c>
      <c r="VWX95" s="373" t="s">
        <v>406</v>
      </c>
      <c r="VWY95" s="373" t="s">
        <v>406</v>
      </c>
      <c r="VWZ95" s="373" t="s">
        <v>406</v>
      </c>
      <c r="VXA95" s="373" t="s">
        <v>406</v>
      </c>
      <c r="VXB95" s="373" t="s">
        <v>406</v>
      </c>
      <c r="VXC95" s="373" t="s">
        <v>406</v>
      </c>
      <c r="VXD95" s="373" t="s">
        <v>406</v>
      </c>
      <c r="VXE95" s="373" t="s">
        <v>406</v>
      </c>
      <c r="VXF95" s="373" t="s">
        <v>406</v>
      </c>
      <c r="VXG95" s="373" t="s">
        <v>406</v>
      </c>
      <c r="VXH95" s="373" t="s">
        <v>406</v>
      </c>
      <c r="VXI95" s="373" t="s">
        <v>406</v>
      </c>
      <c r="VXJ95" s="373" t="s">
        <v>406</v>
      </c>
      <c r="VXK95" s="373" t="s">
        <v>406</v>
      </c>
      <c r="VXL95" s="373" t="s">
        <v>406</v>
      </c>
      <c r="VXM95" s="373" t="s">
        <v>406</v>
      </c>
      <c r="VXN95" s="373" t="s">
        <v>406</v>
      </c>
      <c r="VXO95" s="373" t="s">
        <v>406</v>
      </c>
      <c r="VXP95" s="373" t="s">
        <v>406</v>
      </c>
      <c r="VXQ95" s="373" t="s">
        <v>406</v>
      </c>
      <c r="VXR95" s="373" t="s">
        <v>406</v>
      </c>
      <c r="VXS95" s="373" t="s">
        <v>406</v>
      </c>
      <c r="VXT95" s="373" t="s">
        <v>406</v>
      </c>
      <c r="VXU95" s="373" t="s">
        <v>406</v>
      </c>
      <c r="VXV95" s="373" t="s">
        <v>406</v>
      </c>
      <c r="VXW95" s="373" t="s">
        <v>406</v>
      </c>
      <c r="VXX95" s="373" t="s">
        <v>406</v>
      </c>
      <c r="VXY95" s="373" t="s">
        <v>406</v>
      </c>
      <c r="VXZ95" s="373" t="s">
        <v>406</v>
      </c>
      <c r="VYA95" s="373" t="s">
        <v>406</v>
      </c>
      <c r="VYB95" s="373" t="s">
        <v>406</v>
      </c>
      <c r="VYC95" s="373" t="s">
        <v>406</v>
      </c>
      <c r="VYD95" s="373" t="s">
        <v>406</v>
      </c>
      <c r="VYE95" s="373" t="s">
        <v>406</v>
      </c>
      <c r="VYF95" s="373" t="s">
        <v>406</v>
      </c>
      <c r="VYG95" s="373" t="s">
        <v>406</v>
      </c>
      <c r="VYH95" s="373" t="s">
        <v>406</v>
      </c>
      <c r="VYI95" s="373" t="s">
        <v>406</v>
      </c>
      <c r="VYJ95" s="373" t="s">
        <v>406</v>
      </c>
      <c r="VYK95" s="373" t="s">
        <v>406</v>
      </c>
      <c r="VYL95" s="373" t="s">
        <v>406</v>
      </c>
      <c r="VYM95" s="373" t="s">
        <v>406</v>
      </c>
      <c r="VYN95" s="373" t="s">
        <v>406</v>
      </c>
      <c r="VYO95" s="373" t="s">
        <v>406</v>
      </c>
      <c r="VYP95" s="373" t="s">
        <v>406</v>
      </c>
      <c r="VYQ95" s="373" t="s">
        <v>406</v>
      </c>
      <c r="VYR95" s="373" t="s">
        <v>406</v>
      </c>
      <c r="VYS95" s="373" t="s">
        <v>406</v>
      </c>
      <c r="VYT95" s="373" t="s">
        <v>406</v>
      </c>
      <c r="VYU95" s="373" t="s">
        <v>406</v>
      </c>
      <c r="VYV95" s="373" t="s">
        <v>406</v>
      </c>
      <c r="VYW95" s="373" t="s">
        <v>406</v>
      </c>
      <c r="VYX95" s="373" t="s">
        <v>406</v>
      </c>
      <c r="VYY95" s="373" t="s">
        <v>406</v>
      </c>
      <c r="VYZ95" s="373" t="s">
        <v>406</v>
      </c>
      <c r="VZA95" s="373" t="s">
        <v>406</v>
      </c>
      <c r="VZB95" s="373" t="s">
        <v>406</v>
      </c>
      <c r="VZC95" s="373" t="s">
        <v>406</v>
      </c>
      <c r="VZD95" s="373" t="s">
        <v>406</v>
      </c>
      <c r="VZE95" s="373" t="s">
        <v>406</v>
      </c>
      <c r="VZF95" s="373" t="s">
        <v>406</v>
      </c>
      <c r="VZG95" s="373" t="s">
        <v>406</v>
      </c>
      <c r="VZH95" s="373" t="s">
        <v>406</v>
      </c>
      <c r="VZI95" s="373" t="s">
        <v>406</v>
      </c>
      <c r="VZJ95" s="373" t="s">
        <v>406</v>
      </c>
      <c r="VZK95" s="373" t="s">
        <v>406</v>
      </c>
      <c r="VZL95" s="373" t="s">
        <v>406</v>
      </c>
      <c r="VZM95" s="373" t="s">
        <v>406</v>
      </c>
      <c r="VZN95" s="373" t="s">
        <v>406</v>
      </c>
      <c r="VZO95" s="373" t="s">
        <v>406</v>
      </c>
      <c r="VZP95" s="373" t="s">
        <v>406</v>
      </c>
      <c r="VZQ95" s="373" t="s">
        <v>406</v>
      </c>
      <c r="VZR95" s="373" t="s">
        <v>406</v>
      </c>
      <c r="VZS95" s="373" t="s">
        <v>406</v>
      </c>
      <c r="VZT95" s="373" t="s">
        <v>406</v>
      </c>
      <c r="VZU95" s="373" t="s">
        <v>406</v>
      </c>
      <c r="VZV95" s="373" t="s">
        <v>406</v>
      </c>
      <c r="VZW95" s="373" t="s">
        <v>406</v>
      </c>
      <c r="VZX95" s="373" t="s">
        <v>406</v>
      </c>
      <c r="VZY95" s="373" t="s">
        <v>406</v>
      </c>
      <c r="VZZ95" s="373" t="s">
        <v>406</v>
      </c>
      <c r="WAA95" s="373" t="s">
        <v>406</v>
      </c>
      <c r="WAB95" s="373" t="s">
        <v>406</v>
      </c>
      <c r="WAC95" s="373" t="s">
        <v>406</v>
      </c>
      <c r="WAD95" s="373" t="s">
        <v>406</v>
      </c>
      <c r="WAE95" s="373" t="s">
        <v>406</v>
      </c>
      <c r="WAF95" s="373" t="s">
        <v>406</v>
      </c>
      <c r="WAG95" s="373" t="s">
        <v>406</v>
      </c>
      <c r="WAH95" s="373" t="s">
        <v>406</v>
      </c>
      <c r="WAI95" s="373" t="s">
        <v>406</v>
      </c>
      <c r="WAJ95" s="373" t="s">
        <v>406</v>
      </c>
      <c r="WAK95" s="373" t="s">
        <v>406</v>
      </c>
      <c r="WAL95" s="373" t="s">
        <v>406</v>
      </c>
      <c r="WAM95" s="373" t="s">
        <v>406</v>
      </c>
      <c r="WAN95" s="373" t="s">
        <v>406</v>
      </c>
      <c r="WAO95" s="373" t="s">
        <v>406</v>
      </c>
      <c r="WAP95" s="373" t="s">
        <v>406</v>
      </c>
      <c r="WAQ95" s="373" t="s">
        <v>406</v>
      </c>
      <c r="WAR95" s="373" t="s">
        <v>406</v>
      </c>
      <c r="WAS95" s="373" t="s">
        <v>406</v>
      </c>
      <c r="WAT95" s="373" t="s">
        <v>406</v>
      </c>
      <c r="WAU95" s="373" t="s">
        <v>406</v>
      </c>
      <c r="WAV95" s="373" t="s">
        <v>406</v>
      </c>
      <c r="WAW95" s="373" t="s">
        <v>406</v>
      </c>
      <c r="WAX95" s="373" t="s">
        <v>406</v>
      </c>
      <c r="WAY95" s="373" t="s">
        <v>406</v>
      </c>
      <c r="WAZ95" s="373" t="s">
        <v>406</v>
      </c>
      <c r="WBA95" s="373" t="s">
        <v>406</v>
      </c>
      <c r="WBB95" s="373" t="s">
        <v>406</v>
      </c>
      <c r="WBC95" s="373" t="s">
        <v>406</v>
      </c>
      <c r="WBD95" s="373" t="s">
        <v>406</v>
      </c>
      <c r="WBE95" s="373" t="s">
        <v>406</v>
      </c>
      <c r="WBF95" s="373" t="s">
        <v>406</v>
      </c>
      <c r="WBG95" s="373" t="s">
        <v>406</v>
      </c>
      <c r="WBH95" s="373" t="s">
        <v>406</v>
      </c>
      <c r="WBI95" s="373" t="s">
        <v>406</v>
      </c>
      <c r="WBJ95" s="373" t="s">
        <v>406</v>
      </c>
      <c r="WBK95" s="373" t="s">
        <v>406</v>
      </c>
      <c r="WBL95" s="373" t="s">
        <v>406</v>
      </c>
      <c r="WBM95" s="373" t="s">
        <v>406</v>
      </c>
      <c r="WBN95" s="373" t="s">
        <v>406</v>
      </c>
      <c r="WBO95" s="373" t="s">
        <v>406</v>
      </c>
      <c r="WBP95" s="373" t="s">
        <v>406</v>
      </c>
      <c r="WBQ95" s="373" t="s">
        <v>406</v>
      </c>
      <c r="WBR95" s="373" t="s">
        <v>406</v>
      </c>
      <c r="WBS95" s="373" t="s">
        <v>406</v>
      </c>
      <c r="WBT95" s="373" t="s">
        <v>406</v>
      </c>
      <c r="WBU95" s="373" t="s">
        <v>406</v>
      </c>
      <c r="WBV95" s="373" t="s">
        <v>406</v>
      </c>
      <c r="WBW95" s="373" t="s">
        <v>406</v>
      </c>
      <c r="WBX95" s="373" t="s">
        <v>406</v>
      </c>
      <c r="WBY95" s="373" t="s">
        <v>406</v>
      </c>
      <c r="WBZ95" s="373" t="s">
        <v>406</v>
      </c>
      <c r="WCA95" s="373" t="s">
        <v>406</v>
      </c>
      <c r="WCB95" s="373" t="s">
        <v>406</v>
      </c>
      <c r="WCC95" s="373" t="s">
        <v>406</v>
      </c>
      <c r="WCD95" s="373" t="s">
        <v>406</v>
      </c>
      <c r="WCE95" s="373" t="s">
        <v>406</v>
      </c>
      <c r="WCF95" s="373" t="s">
        <v>406</v>
      </c>
      <c r="WCG95" s="373" t="s">
        <v>406</v>
      </c>
      <c r="WCH95" s="373" t="s">
        <v>406</v>
      </c>
      <c r="WCI95" s="373" t="s">
        <v>406</v>
      </c>
      <c r="WCJ95" s="373" t="s">
        <v>406</v>
      </c>
      <c r="WCK95" s="373" t="s">
        <v>406</v>
      </c>
      <c r="WCL95" s="373" t="s">
        <v>406</v>
      </c>
      <c r="WCM95" s="373" t="s">
        <v>406</v>
      </c>
      <c r="WCN95" s="373" t="s">
        <v>406</v>
      </c>
      <c r="WCO95" s="373" t="s">
        <v>406</v>
      </c>
      <c r="WCP95" s="373" t="s">
        <v>406</v>
      </c>
      <c r="WCQ95" s="373" t="s">
        <v>406</v>
      </c>
      <c r="WCR95" s="373" t="s">
        <v>406</v>
      </c>
      <c r="WCS95" s="373" t="s">
        <v>406</v>
      </c>
      <c r="WCT95" s="373" t="s">
        <v>406</v>
      </c>
      <c r="WCU95" s="373" t="s">
        <v>406</v>
      </c>
      <c r="WCV95" s="373" t="s">
        <v>406</v>
      </c>
      <c r="WCW95" s="373" t="s">
        <v>406</v>
      </c>
      <c r="WCX95" s="373" t="s">
        <v>406</v>
      </c>
      <c r="WCY95" s="373" t="s">
        <v>406</v>
      </c>
      <c r="WCZ95" s="373" t="s">
        <v>406</v>
      </c>
      <c r="WDA95" s="373" t="s">
        <v>406</v>
      </c>
      <c r="WDB95" s="373" t="s">
        <v>406</v>
      </c>
      <c r="WDC95" s="373" t="s">
        <v>406</v>
      </c>
      <c r="WDD95" s="373" t="s">
        <v>406</v>
      </c>
      <c r="WDE95" s="373" t="s">
        <v>406</v>
      </c>
      <c r="WDF95" s="373" t="s">
        <v>406</v>
      </c>
      <c r="WDG95" s="373" t="s">
        <v>406</v>
      </c>
      <c r="WDH95" s="373" t="s">
        <v>406</v>
      </c>
      <c r="WDI95" s="373" t="s">
        <v>406</v>
      </c>
      <c r="WDJ95" s="373" t="s">
        <v>406</v>
      </c>
      <c r="WDK95" s="373" t="s">
        <v>406</v>
      </c>
      <c r="WDL95" s="373" t="s">
        <v>406</v>
      </c>
      <c r="WDM95" s="373" t="s">
        <v>406</v>
      </c>
      <c r="WDN95" s="373" t="s">
        <v>406</v>
      </c>
      <c r="WDO95" s="373" t="s">
        <v>406</v>
      </c>
      <c r="WDP95" s="373" t="s">
        <v>406</v>
      </c>
      <c r="WDQ95" s="373" t="s">
        <v>406</v>
      </c>
      <c r="WDR95" s="373" t="s">
        <v>406</v>
      </c>
      <c r="WDS95" s="373" t="s">
        <v>406</v>
      </c>
      <c r="WDT95" s="373" t="s">
        <v>406</v>
      </c>
      <c r="WDU95" s="373" t="s">
        <v>406</v>
      </c>
      <c r="WDV95" s="373" t="s">
        <v>406</v>
      </c>
      <c r="WDW95" s="373" t="s">
        <v>406</v>
      </c>
      <c r="WDX95" s="373" t="s">
        <v>406</v>
      </c>
      <c r="WDY95" s="373" t="s">
        <v>406</v>
      </c>
      <c r="WDZ95" s="373" t="s">
        <v>406</v>
      </c>
      <c r="WEA95" s="373" t="s">
        <v>406</v>
      </c>
      <c r="WEB95" s="373" t="s">
        <v>406</v>
      </c>
      <c r="WEC95" s="373" t="s">
        <v>406</v>
      </c>
      <c r="WED95" s="373" t="s">
        <v>406</v>
      </c>
      <c r="WEE95" s="373" t="s">
        <v>406</v>
      </c>
      <c r="WEF95" s="373" t="s">
        <v>406</v>
      </c>
      <c r="WEG95" s="373" t="s">
        <v>406</v>
      </c>
      <c r="WEH95" s="373" t="s">
        <v>406</v>
      </c>
      <c r="WEI95" s="373" t="s">
        <v>406</v>
      </c>
      <c r="WEJ95" s="373" t="s">
        <v>406</v>
      </c>
      <c r="WEK95" s="373" t="s">
        <v>406</v>
      </c>
      <c r="WEL95" s="373" t="s">
        <v>406</v>
      </c>
      <c r="WEM95" s="373" t="s">
        <v>406</v>
      </c>
      <c r="WEN95" s="373" t="s">
        <v>406</v>
      </c>
      <c r="WEO95" s="373" t="s">
        <v>406</v>
      </c>
      <c r="WEP95" s="373" t="s">
        <v>406</v>
      </c>
      <c r="WEQ95" s="373" t="s">
        <v>406</v>
      </c>
      <c r="WER95" s="373" t="s">
        <v>406</v>
      </c>
      <c r="WES95" s="373" t="s">
        <v>406</v>
      </c>
      <c r="WET95" s="373" t="s">
        <v>406</v>
      </c>
      <c r="WEU95" s="373" t="s">
        <v>406</v>
      </c>
      <c r="WEV95" s="373" t="s">
        <v>406</v>
      </c>
      <c r="WEW95" s="373" t="s">
        <v>406</v>
      </c>
      <c r="WEX95" s="373" t="s">
        <v>406</v>
      </c>
      <c r="WEY95" s="373" t="s">
        <v>406</v>
      </c>
      <c r="WEZ95" s="373" t="s">
        <v>406</v>
      </c>
      <c r="WFA95" s="373" t="s">
        <v>406</v>
      </c>
      <c r="WFB95" s="373" t="s">
        <v>406</v>
      </c>
      <c r="WFC95" s="373" t="s">
        <v>406</v>
      </c>
      <c r="WFD95" s="373" t="s">
        <v>406</v>
      </c>
      <c r="WFE95" s="373" t="s">
        <v>406</v>
      </c>
      <c r="WFF95" s="373" t="s">
        <v>406</v>
      </c>
      <c r="WFG95" s="373" t="s">
        <v>406</v>
      </c>
      <c r="WFH95" s="373" t="s">
        <v>406</v>
      </c>
      <c r="WFI95" s="373" t="s">
        <v>406</v>
      </c>
      <c r="WFJ95" s="373" t="s">
        <v>406</v>
      </c>
      <c r="WFK95" s="373" t="s">
        <v>406</v>
      </c>
      <c r="WFL95" s="373" t="s">
        <v>406</v>
      </c>
      <c r="WFM95" s="373" t="s">
        <v>406</v>
      </c>
      <c r="WFN95" s="373" t="s">
        <v>406</v>
      </c>
      <c r="WFO95" s="373" t="s">
        <v>406</v>
      </c>
      <c r="WFP95" s="373" t="s">
        <v>406</v>
      </c>
      <c r="WFQ95" s="373" t="s">
        <v>406</v>
      </c>
      <c r="WFR95" s="373" t="s">
        <v>406</v>
      </c>
      <c r="WFS95" s="373" t="s">
        <v>406</v>
      </c>
      <c r="WFT95" s="373" t="s">
        <v>406</v>
      </c>
      <c r="WFU95" s="373" t="s">
        <v>406</v>
      </c>
      <c r="WFV95" s="373" t="s">
        <v>406</v>
      </c>
      <c r="WFW95" s="373" t="s">
        <v>406</v>
      </c>
      <c r="WFX95" s="373" t="s">
        <v>406</v>
      </c>
      <c r="WFY95" s="373" t="s">
        <v>406</v>
      </c>
      <c r="WFZ95" s="373" t="s">
        <v>406</v>
      </c>
      <c r="WGA95" s="373" t="s">
        <v>406</v>
      </c>
      <c r="WGB95" s="373" t="s">
        <v>406</v>
      </c>
      <c r="WGC95" s="373" t="s">
        <v>406</v>
      </c>
      <c r="WGD95" s="373" t="s">
        <v>406</v>
      </c>
      <c r="WGE95" s="373" t="s">
        <v>406</v>
      </c>
      <c r="WGF95" s="373" t="s">
        <v>406</v>
      </c>
      <c r="WGG95" s="373" t="s">
        <v>406</v>
      </c>
      <c r="WGH95" s="373" t="s">
        <v>406</v>
      </c>
      <c r="WGI95" s="373" t="s">
        <v>406</v>
      </c>
      <c r="WGJ95" s="373" t="s">
        <v>406</v>
      </c>
      <c r="WGK95" s="373" t="s">
        <v>406</v>
      </c>
      <c r="WGL95" s="373" t="s">
        <v>406</v>
      </c>
      <c r="WGM95" s="373" t="s">
        <v>406</v>
      </c>
      <c r="WGN95" s="373" t="s">
        <v>406</v>
      </c>
      <c r="WGO95" s="373" t="s">
        <v>406</v>
      </c>
      <c r="WGP95" s="373" t="s">
        <v>406</v>
      </c>
      <c r="WGQ95" s="373" t="s">
        <v>406</v>
      </c>
      <c r="WGR95" s="373" t="s">
        <v>406</v>
      </c>
      <c r="WGS95" s="373" t="s">
        <v>406</v>
      </c>
      <c r="WGT95" s="373" t="s">
        <v>406</v>
      </c>
      <c r="WGU95" s="373" t="s">
        <v>406</v>
      </c>
      <c r="WGV95" s="373" t="s">
        <v>406</v>
      </c>
      <c r="WGW95" s="373" t="s">
        <v>406</v>
      </c>
      <c r="WGX95" s="373" t="s">
        <v>406</v>
      </c>
      <c r="WGY95" s="373" t="s">
        <v>406</v>
      </c>
      <c r="WGZ95" s="373" t="s">
        <v>406</v>
      </c>
      <c r="WHA95" s="373" t="s">
        <v>406</v>
      </c>
      <c r="WHB95" s="373" t="s">
        <v>406</v>
      </c>
      <c r="WHC95" s="373" t="s">
        <v>406</v>
      </c>
      <c r="WHD95" s="373" t="s">
        <v>406</v>
      </c>
      <c r="WHE95" s="373" t="s">
        <v>406</v>
      </c>
      <c r="WHF95" s="373" t="s">
        <v>406</v>
      </c>
      <c r="WHG95" s="373" t="s">
        <v>406</v>
      </c>
      <c r="WHH95" s="373" t="s">
        <v>406</v>
      </c>
      <c r="WHI95" s="373" t="s">
        <v>406</v>
      </c>
      <c r="WHJ95" s="373" t="s">
        <v>406</v>
      </c>
      <c r="WHK95" s="373" t="s">
        <v>406</v>
      </c>
      <c r="WHL95" s="373" t="s">
        <v>406</v>
      </c>
      <c r="WHM95" s="373" t="s">
        <v>406</v>
      </c>
      <c r="WHN95" s="373" t="s">
        <v>406</v>
      </c>
      <c r="WHO95" s="373" t="s">
        <v>406</v>
      </c>
      <c r="WHP95" s="373" t="s">
        <v>406</v>
      </c>
      <c r="WHQ95" s="373" t="s">
        <v>406</v>
      </c>
      <c r="WHR95" s="373" t="s">
        <v>406</v>
      </c>
      <c r="WHS95" s="373" t="s">
        <v>406</v>
      </c>
      <c r="WHT95" s="373" t="s">
        <v>406</v>
      </c>
      <c r="WHU95" s="373" t="s">
        <v>406</v>
      </c>
      <c r="WHV95" s="373" t="s">
        <v>406</v>
      </c>
      <c r="WHW95" s="373" t="s">
        <v>406</v>
      </c>
      <c r="WHX95" s="373" t="s">
        <v>406</v>
      </c>
      <c r="WHY95" s="373" t="s">
        <v>406</v>
      </c>
      <c r="WHZ95" s="373" t="s">
        <v>406</v>
      </c>
      <c r="WIA95" s="373" t="s">
        <v>406</v>
      </c>
      <c r="WIB95" s="373" t="s">
        <v>406</v>
      </c>
      <c r="WIC95" s="373" t="s">
        <v>406</v>
      </c>
      <c r="WID95" s="373" t="s">
        <v>406</v>
      </c>
      <c r="WIE95" s="373" t="s">
        <v>406</v>
      </c>
      <c r="WIF95" s="373" t="s">
        <v>406</v>
      </c>
      <c r="WIG95" s="373" t="s">
        <v>406</v>
      </c>
      <c r="WIH95" s="373" t="s">
        <v>406</v>
      </c>
      <c r="WII95" s="373" t="s">
        <v>406</v>
      </c>
      <c r="WIJ95" s="373" t="s">
        <v>406</v>
      </c>
      <c r="WIK95" s="373" t="s">
        <v>406</v>
      </c>
      <c r="WIL95" s="373" t="s">
        <v>406</v>
      </c>
      <c r="WIM95" s="373" t="s">
        <v>406</v>
      </c>
      <c r="WIN95" s="373" t="s">
        <v>406</v>
      </c>
      <c r="WIO95" s="373" t="s">
        <v>406</v>
      </c>
      <c r="WIP95" s="373" t="s">
        <v>406</v>
      </c>
      <c r="WIQ95" s="373" t="s">
        <v>406</v>
      </c>
      <c r="WIR95" s="373" t="s">
        <v>406</v>
      </c>
      <c r="WIS95" s="373" t="s">
        <v>406</v>
      </c>
      <c r="WIT95" s="373" t="s">
        <v>406</v>
      </c>
      <c r="WIU95" s="373" t="s">
        <v>406</v>
      </c>
      <c r="WIV95" s="373" t="s">
        <v>406</v>
      </c>
      <c r="WIW95" s="373" t="s">
        <v>406</v>
      </c>
      <c r="WIX95" s="373" t="s">
        <v>406</v>
      </c>
      <c r="WIY95" s="373" t="s">
        <v>406</v>
      </c>
      <c r="WIZ95" s="373" t="s">
        <v>406</v>
      </c>
      <c r="WJA95" s="373" t="s">
        <v>406</v>
      </c>
      <c r="WJB95" s="373" t="s">
        <v>406</v>
      </c>
      <c r="WJC95" s="373" t="s">
        <v>406</v>
      </c>
      <c r="WJD95" s="373" t="s">
        <v>406</v>
      </c>
      <c r="WJE95" s="373" t="s">
        <v>406</v>
      </c>
      <c r="WJF95" s="373" t="s">
        <v>406</v>
      </c>
      <c r="WJG95" s="373" t="s">
        <v>406</v>
      </c>
      <c r="WJH95" s="373" t="s">
        <v>406</v>
      </c>
      <c r="WJI95" s="373" t="s">
        <v>406</v>
      </c>
      <c r="WJJ95" s="373" t="s">
        <v>406</v>
      </c>
      <c r="WJK95" s="373" t="s">
        <v>406</v>
      </c>
      <c r="WJL95" s="373" t="s">
        <v>406</v>
      </c>
      <c r="WJM95" s="373" t="s">
        <v>406</v>
      </c>
      <c r="WJN95" s="373" t="s">
        <v>406</v>
      </c>
      <c r="WJO95" s="373" t="s">
        <v>406</v>
      </c>
      <c r="WJP95" s="373" t="s">
        <v>406</v>
      </c>
      <c r="WJQ95" s="373" t="s">
        <v>406</v>
      </c>
      <c r="WJR95" s="373" t="s">
        <v>406</v>
      </c>
      <c r="WJS95" s="373" t="s">
        <v>406</v>
      </c>
      <c r="WJT95" s="373" t="s">
        <v>406</v>
      </c>
      <c r="WJU95" s="373" t="s">
        <v>406</v>
      </c>
      <c r="WJV95" s="373" t="s">
        <v>406</v>
      </c>
      <c r="WJW95" s="373" t="s">
        <v>406</v>
      </c>
      <c r="WJX95" s="373" t="s">
        <v>406</v>
      </c>
      <c r="WJY95" s="373" t="s">
        <v>406</v>
      </c>
      <c r="WJZ95" s="373" t="s">
        <v>406</v>
      </c>
      <c r="WKA95" s="373" t="s">
        <v>406</v>
      </c>
      <c r="WKB95" s="373" t="s">
        <v>406</v>
      </c>
      <c r="WKC95" s="373" t="s">
        <v>406</v>
      </c>
      <c r="WKD95" s="373" t="s">
        <v>406</v>
      </c>
      <c r="WKE95" s="373" t="s">
        <v>406</v>
      </c>
      <c r="WKF95" s="373" t="s">
        <v>406</v>
      </c>
      <c r="WKG95" s="373" t="s">
        <v>406</v>
      </c>
      <c r="WKH95" s="373" t="s">
        <v>406</v>
      </c>
      <c r="WKI95" s="373" t="s">
        <v>406</v>
      </c>
      <c r="WKJ95" s="373" t="s">
        <v>406</v>
      </c>
      <c r="WKK95" s="373" t="s">
        <v>406</v>
      </c>
      <c r="WKL95" s="373" t="s">
        <v>406</v>
      </c>
      <c r="WKM95" s="373" t="s">
        <v>406</v>
      </c>
      <c r="WKN95" s="373" t="s">
        <v>406</v>
      </c>
      <c r="WKO95" s="373" t="s">
        <v>406</v>
      </c>
      <c r="WKP95" s="373" t="s">
        <v>406</v>
      </c>
      <c r="WKQ95" s="373" t="s">
        <v>406</v>
      </c>
      <c r="WKR95" s="373" t="s">
        <v>406</v>
      </c>
      <c r="WKS95" s="373" t="s">
        <v>406</v>
      </c>
      <c r="WKT95" s="373" t="s">
        <v>406</v>
      </c>
      <c r="WKU95" s="373" t="s">
        <v>406</v>
      </c>
      <c r="WKV95" s="373" t="s">
        <v>406</v>
      </c>
      <c r="WKW95" s="373" t="s">
        <v>406</v>
      </c>
      <c r="WKX95" s="373" t="s">
        <v>406</v>
      </c>
      <c r="WKY95" s="373" t="s">
        <v>406</v>
      </c>
      <c r="WKZ95" s="373" t="s">
        <v>406</v>
      </c>
      <c r="WLA95" s="373" t="s">
        <v>406</v>
      </c>
      <c r="WLB95" s="373" t="s">
        <v>406</v>
      </c>
      <c r="WLC95" s="373" t="s">
        <v>406</v>
      </c>
      <c r="WLD95" s="373" t="s">
        <v>406</v>
      </c>
      <c r="WLE95" s="373" t="s">
        <v>406</v>
      </c>
      <c r="WLF95" s="373" t="s">
        <v>406</v>
      </c>
      <c r="WLG95" s="373" t="s">
        <v>406</v>
      </c>
      <c r="WLH95" s="373" t="s">
        <v>406</v>
      </c>
      <c r="WLI95" s="373" t="s">
        <v>406</v>
      </c>
      <c r="WLJ95" s="373" t="s">
        <v>406</v>
      </c>
      <c r="WLK95" s="373" t="s">
        <v>406</v>
      </c>
      <c r="WLL95" s="373" t="s">
        <v>406</v>
      </c>
      <c r="WLM95" s="373" t="s">
        <v>406</v>
      </c>
      <c r="WLN95" s="373" t="s">
        <v>406</v>
      </c>
      <c r="WLO95" s="373" t="s">
        <v>406</v>
      </c>
      <c r="WLP95" s="373" t="s">
        <v>406</v>
      </c>
      <c r="WLQ95" s="373" t="s">
        <v>406</v>
      </c>
      <c r="WLR95" s="373" t="s">
        <v>406</v>
      </c>
      <c r="WLS95" s="373" t="s">
        <v>406</v>
      </c>
      <c r="WLT95" s="373" t="s">
        <v>406</v>
      </c>
      <c r="WLU95" s="373" t="s">
        <v>406</v>
      </c>
      <c r="WLV95" s="373" t="s">
        <v>406</v>
      </c>
      <c r="WLW95" s="373" t="s">
        <v>406</v>
      </c>
      <c r="WLX95" s="373" t="s">
        <v>406</v>
      </c>
      <c r="WLY95" s="373" t="s">
        <v>406</v>
      </c>
      <c r="WLZ95" s="373" t="s">
        <v>406</v>
      </c>
      <c r="WMA95" s="373" t="s">
        <v>406</v>
      </c>
      <c r="WMB95" s="373" t="s">
        <v>406</v>
      </c>
      <c r="WMC95" s="373" t="s">
        <v>406</v>
      </c>
      <c r="WMD95" s="373" t="s">
        <v>406</v>
      </c>
      <c r="WME95" s="373" t="s">
        <v>406</v>
      </c>
      <c r="WMF95" s="373" t="s">
        <v>406</v>
      </c>
      <c r="WMG95" s="373" t="s">
        <v>406</v>
      </c>
      <c r="WMH95" s="373" t="s">
        <v>406</v>
      </c>
      <c r="WMI95" s="373" t="s">
        <v>406</v>
      </c>
      <c r="WMJ95" s="373" t="s">
        <v>406</v>
      </c>
      <c r="WMK95" s="373" t="s">
        <v>406</v>
      </c>
      <c r="WML95" s="373" t="s">
        <v>406</v>
      </c>
      <c r="WMM95" s="373" t="s">
        <v>406</v>
      </c>
      <c r="WMN95" s="373" t="s">
        <v>406</v>
      </c>
      <c r="WMO95" s="373" t="s">
        <v>406</v>
      </c>
      <c r="WMP95" s="373" t="s">
        <v>406</v>
      </c>
      <c r="WMQ95" s="373" t="s">
        <v>406</v>
      </c>
      <c r="WMR95" s="373" t="s">
        <v>406</v>
      </c>
      <c r="WMS95" s="373" t="s">
        <v>406</v>
      </c>
      <c r="WMT95" s="373" t="s">
        <v>406</v>
      </c>
      <c r="WMU95" s="373" t="s">
        <v>406</v>
      </c>
      <c r="WMV95" s="373" t="s">
        <v>406</v>
      </c>
      <c r="WMW95" s="373" t="s">
        <v>406</v>
      </c>
      <c r="WMX95" s="373" t="s">
        <v>406</v>
      </c>
      <c r="WMY95" s="373" t="s">
        <v>406</v>
      </c>
      <c r="WMZ95" s="373" t="s">
        <v>406</v>
      </c>
      <c r="WNA95" s="373" t="s">
        <v>406</v>
      </c>
      <c r="WNB95" s="373" t="s">
        <v>406</v>
      </c>
      <c r="WNC95" s="373" t="s">
        <v>406</v>
      </c>
      <c r="WND95" s="373" t="s">
        <v>406</v>
      </c>
      <c r="WNE95" s="373" t="s">
        <v>406</v>
      </c>
      <c r="WNF95" s="373" t="s">
        <v>406</v>
      </c>
      <c r="WNG95" s="373" t="s">
        <v>406</v>
      </c>
      <c r="WNH95" s="373" t="s">
        <v>406</v>
      </c>
      <c r="WNI95" s="373" t="s">
        <v>406</v>
      </c>
      <c r="WNJ95" s="373" t="s">
        <v>406</v>
      </c>
      <c r="WNK95" s="373" t="s">
        <v>406</v>
      </c>
      <c r="WNL95" s="373" t="s">
        <v>406</v>
      </c>
      <c r="WNM95" s="373" t="s">
        <v>406</v>
      </c>
      <c r="WNN95" s="373" t="s">
        <v>406</v>
      </c>
      <c r="WNO95" s="373" t="s">
        <v>406</v>
      </c>
      <c r="WNP95" s="373" t="s">
        <v>406</v>
      </c>
      <c r="WNQ95" s="373" t="s">
        <v>406</v>
      </c>
      <c r="WNR95" s="373" t="s">
        <v>406</v>
      </c>
      <c r="WNS95" s="373" t="s">
        <v>406</v>
      </c>
      <c r="WNT95" s="373" t="s">
        <v>406</v>
      </c>
      <c r="WNU95" s="373" t="s">
        <v>406</v>
      </c>
      <c r="WNV95" s="373" t="s">
        <v>406</v>
      </c>
      <c r="WNW95" s="373" t="s">
        <v>406</v>
      </c>
      <c r="WNX95" s="373" t="s">
        <v>406</v>
      </c>
      <c r="WNY95" s="373" t="s">
        <v>406</v>
      </c>
      <c r="WNZ95" s="373" t="s">
        <v>406</v>
      </c>
      <c r="WOA95" s="373" t="s">
        <v>406</v>
      </c>
      <c r="WOB95" s="373" t="s">
        <v>406</v>
      </c>
      <c r="WOC95" s="373" t="s">
        <v>406</v>
      </c>
      <c r="WOD95" s="373" t="s">
        <v>406</v>
      </c>
      <c r="WOE95" s="373" t="s">
        <v>406</v>
      </c>
      <c r="WOF95" s="373" t="s">
        <v>406</v>
      </c>
      <c r="WOG95" s="373" t="s">
        <v>406</v>
      </c>
      <c r="WOH95" s="373" t="s">
        <v>406</v>
      </c>
      <c r="WOI95" s="373" t="s">
        <v>406</v>
      </c>
      <c r="WOJ95" s="373" t="s">
        <v>406</v>
      </c>
      <c r="WOK95" s="373" t="s">
        <v>406</v>
      </c>
      <c r="WOL95" s="373" t="s">
        <v>406</v>
      </c>
      <c r="WOM95" s="373" t="s">
        <v>406</v>
      </c>
      <c r="WON95" s="373" t="s">
        <v>406</v>
      </c>
      <c r="WOO95" s="373" t="s">
        <v>406</v>
      </c>
      <c r="WOP95" s="373" t="s">
        <v>406</v>
      </c>
      <c r="WOQ95" s="373" t="s">
        <v>406</v>
      </c>
      <c r="WOR95" s="373" t="s">
        <v>406</v>
      </c>
      <c r="WOS95" s="373" t="s">
        <v>406</v>
      </c>
      <c r="WOT95" s="373" t="s">
        <v>406</v>
      </c>
      <c r="WOU95" s="373" t="s">
        <v>406</v>
      </c>
      <c r="WOV95" s="373" t="s">
        <v>406</v>
      </c>
      <c r="WOW95" s="373" t="s">
        <v>406</v>
      </c>
      <c r="WOX95" s="373" t="s">
        <v>406</v>
      </c>
      <c r="WOY95" s="373" t="s">
        <v>406</v>
      </c>
      <c r="WOZ95" s="373" t="s">
        <v>406</v>
      </c>
      <c r="WPA95" s="373" t="s">
        <v>406</v>
      </c>
      <c r="WPB95" s="373" t="s">
        <v>406</v>
      </c>
      <c r="WPC95" s="373" t="s">
        <v>406</v>
      </c>
      <c r="WPD95" s="373" t="s">
        <v>406</v>
      </c>
      <c r="WPE95" s="373" t="s">
        <v>406</v>
      </c>
      <c r="WPF95" s="373" t="s">
        <v>406</v>
      </c>
      <c r="WPG95" s="373" t="s">
        <v>406</v>
      </c>
      <c r="WPH95" s="373" t="s">
        <v>406</v>
      </c>
      <c r="WPI95" s="373" t="s">
        <v>406</v>
      </c>
      <c r="WPJ95" s="373" t="s">
        <v>406</v>
      </c>
      <c r="WPK95" s="373" t="s">
        <v>406</v>
      </c>
      <c r="WPL95" s="373" t="s">
        <v>406</v>
      </c>
      <c r="WPM95" s="373" t="s">
        <v>406</v>
      </c>
      <c r="WPN95" s="373" t="s">
        <v>406</v>
      </c>
      <c r="WPO95" s="373" t="s">
        <v>406</v>
      </c>
      <c r="WPP95" s="373" t="s">
        <v>406</v>
      </c>
      <c r="WPQ95" s="373" t="s">
        <v>406</v>
      </c>
      <c r="WPR95" s="373" t="s">
        <v>406</v>
      </c>
      <c r="WPS95" s="373" t="s">
        <v>406</v>
      </c>
      <c r="WPT95" s="373" t="s">
        <v>406</v>
      </c>
      <c r="WPU95" s="373" t="s">
        <v>406</v>
      </c>
      <c r="WPV95" s="373" t="s">
        <v>406</v>
      </c>
      <c r="WPW95" s="373" t="s">
        <v>406</v>
      </c>
      <c r="WPX95" s="373" t="s">
        <v>406</v>
      </c>
      <c r="WPY95" s="373" t="s">
        <v>406</v>
      </c>
      <c r="WPZ95" s="373" t="s">
        <v>406</v>
      </c>
      <c r="WQA95" s="373" t="s">
        <v>406</v>
      </c>
      <c r="WQB95" s="373" t="s">
        <v>406</v>
      </c>
      <c r="WQC95" s="373" t="s">
        <v>406</v>
      </c>
      <c r="WQD95" s="373" t="s">
        <v>406</v>
      </c>
      <c r="WQE95" s="373" t="s">
        <v>406</v>
      </c>
      <c r="WQF95" s="373" t="s">
        <v>406</v>
      </c>
      <c r="WQG95" s="373" t="s">
        <v>406</v>
      </c>
      <c r="WQH95" s="373" t="s">
        <v>406</v>
      </c>
      <c r="WQI95" s="373" t="s">
        <v>406</v>
      </c>
      <c r="WQJ95" s="373" t="s">
        <v>406</v>
      </c>
      <c r="WQK95" s="373" t="s">
        <v>406</v>
      </c>
      <c r="WQL95" s="373" t="s">
        <v>406</v>
      </c>
      <c r="WQM95" s="373" t="s">
        <v>406</v>
      </c>
      <c r="WQN95" s="373" t="s">
        <v>406</v>
      </c>
      <c r="WQO95" s="373" t="s">
        <v>406</v>
      </c>
      <c r="WQP95" s="373" t="s">
        <v>406</v>
      </c>
      <c r="WQQ95" s="373" t="s">
        <v>406</v>
      </c>
      <c r="WQR95" s="373" t="s">
        <v>406</v>
      </c>
      <c r="WQS95" s="373" t="s">
        <v>406</v>
      </c>
      <c r="WQT95" s="373" t="s">
        <v>406</v>
      </c>
      <c r="WQU95" s="373" t="s">
        <v>406</v>
      </c>
      <c r="WQV95" s="373" t="s">
        <v>406</v>
      </c>
      <c r="WQW95" s="373" t="s">
        <v>406</v>
      </c>
      <c r="WQX95" s="373" t="s">
        <v>406</v>
      </c>
      <c r="WQY95" s="373" t="s">
        <v>406</v>
      </c>
      <c r="WQZ95" s="373" t="s">
        <v>406</v>
      </c>
      <c r="WRA95" s="373" t="s">
        <v>406</v>
      </c>
      <c r="WRB95" s="373" t="s">
        <v>406</v>
      </c>
      <c r="WRC95" s="373" t="s">
        <v>406</v>
      </c>
      <c r="WRD95" s="373" t="s">
        <v>406</v>
      </c>
      <c r="WRE95" s="373" t="s">
        <v>406</v>
      </c>
      <c r="WRF95" s="373" t="s">
        <v>406</v>
      </c>
      <c r="WRG95" s="373" t="s">
        <v>406</v>
      </c>
      <c r="WRH95" s="373" t="s">
        <v>406</v>
      </c>
      <c r="WRI95" s="373" t="s">
        <v>406</v>
      </c>
      <c r="WRJ95" s="373" t="s">
        <v>406</v>
      </c>
      <c r="WRK95" s="373" t="s">
        <v>406</v>
      </c>
      <c r="WRL95" s="373" t="s">
        <v>406</v>
      </c>
      <c r="WRM95" s="373" t="s">
        <v>406</v>
      </c>
      <c r="WRN95" s="373" t="s">
        <v>406</v>
      </c>
      <c r="WRO95" s="373" t="s">
        <v>406</v>
      </c>
      <c r="WRP95" s="373" t="s">
        <v>406</v>
      </c>
      <c r="WRQ95" s="373" t="s">
        <v>406</v>
      </c>
      <c r="WRR95" s="373" t="s">
        <v>406</v>
      </c>
      <c r="WRS95" s="373" t="s">
        <v>406</v>
      </c>
      <c r="WRT95" s="373" t="s">
        <v>406</v>
      </c>
      <c r="WRU95" s="373" t="s">
        <v>406</v>
      </c>
      <c r="WRV95" s="373" t="s">
        <v>406</v>
      </c>
      <c r="WRW95" s="373" t="s">
        <v>406</v>
      </c>
      <c r="WRX95" s="373" t="s">
        <v>406</v>
      </c>
      <c r="WRY95" s="373" t="s">
        <v>406</v>
      </c>
      <c r="WRZ95" s="373" t="s">
        <v>406</v>
      </c>
      <c r="WSA95" s="373" t="s">
        <v>406</v>
      </c>
      <c r="WSB95" s="373" t="s">
        <v>406</v>
      </c>
      <c r="WSC95" s="373" t="s">
        <v>406</v>
      </c>
      <c r="WSD95" s="373" t="s">
        <v>406</v>
      </c>
      <c r="WSE95" s="373" t="s">
        <v>406</v>
      </c>
      <c r="WSF95" s="373" t="s">
        <v>406</v>
      </c>
      <c r="WSG95" s="373" t="s">
        <v>406</v>
      </c>
      <c r="WSH95" s="373" t="s">
        <v>406</v>
      </c>
      <c r="WSI95" s="373" t="s">
        <v>406</v>
      </c>
      <c r="WSJ95" s="373" t="s">
        <v>406</v>
      </c>
      <c r="WSK95" s="373" t="s">
        <v>406</v>
      </c>
      <c r="WSL95" s="373" t="s">
        <v>406</v>
      </c>
      <c r="WSM95" s="373" t="s">
        <v>406</v>
      </c>
      <c r="WSN95" s="373" t="s">
        <v>406</v>
      </c>
      <c r="WSO95" s="373" t="s">
        <v>406</v>
      </c>
      <c r="WSP95" s="373" t="s">
        <v>406</v>
      </c>
      <c r="WSQ95" s="373" t="s">
        <v>406</v>
      </c>
      <c r="WSR95" s="373" t="s">
        <v>406</v>
      </c>
      <c r="WSS95" s="373" t="s">
        <v>406</v>
      </c>
      <c r="WST95" s="373" t="s">
        <v>406</v>
      </c>
      <c r="WSU95" s="373" t="s">
        <v>406</v>
      </c>
      <c r="WSV95" s="373" t="s">
        <v>406</v>
      </c>
      <c r="WSW95" s="373" t="s">
        <v>406</v>
      </c>
      <c r="WSX95" s="373" t="s">
        <v>406</v>
      </c>
      <c r="WSY95" s="373" t="s">
        <v>406</v>
      </c>
      <c r="WSZ95" s="373" t="s">
        <v>406</v>
      </c>
      <c r="WTA95" s="373" t="s">
        <v>406</v>
      </c>
      <c r="WTB95" s="373" t="s">
        <v>406</v>
      </c>
      <c r="WTC95" s="373" t="s">
        <v>406</v>
      </c>
      <c r="WTD95" s="373" t="s">
        <v>406</v>
      </c>
      <c r="WTE95" s="373" t="s">
        <v>406</v>
      </c>
      <c r="WTF95" s="373" t="s">
        <v>406</v>
      </c>
      <c r="WTG95" s="373" t="s">
        <v>406</v>
      </c>
      <c r="WTH95" s="373" t="s">
        <v>406</v>
      </c>
      <c r="WTI95" s="373" t="s">
        <v>406</v>
      </c>
      <c r="WTJ95" s="373" t="s">
        <v>406</v>
      </c>
      <c r="WTK95" s="373" t="s">
        <v>406</v>
      </c>
      <c r="WTL95" s="373" t="s">
        <v>406</v>
      </c>
      <c r="WTM95" s="373" t="s">
        <v>406</v>
      </c>
      <c r="WTN95" s="373" t="s">
        <v>406</v>
      </c>
      <c r="WTO95" s="373" t="s">
        <v>406</v>
      </c>
      <c r="WTP95" s="373" t="s">
        <v>406</v>
      </c>
      <c r="WTQ95" s="373" t="s">
        <v>406</v>
      </c>
      <c r="WTR95" s="373" t="s">
        <v>406</v>
      </c>
      <c r="WTS95" s="373" t="s">
        <v>406</v>
      </c>
      <c r="WTT95" s="373" t="s">
        <v>406</v>
      </c>
      <c r="WTU95" s="373" t="s">
        <v>406</v>
      </c>
      <c r="WTV95" s="373" t="s">
        <v>406</v>
      </c>
      <c r="WTW95" s="373" t="s">
        <v>406</v>
      </c>
      <c r="WTX95" s="373" t="s">
        <v>406</v>
      </c>
      <c r="WTY95" s="373" t="s">
        <v>406</v>
      </c>
      <c r="WTZ95" s="373" t="s">
        <v>406</v>
      </c>
      <c r="WUA95" s="373" t="s">
        <v>406</v>
      </c>
      <c r="WUB95" s="373" t="s">
        <v>406</v>
      </c>
      <c r="WUC95" s="373" t="s">
        <v>406</v>
      </c>
      <c r="WUD95" s="373" t="s">
        <v>406</v>
      </c>
      <c r="WUE95" s="373" t="s">
        <v>406</v>
      </c>
      <c r="WUF95" s="373" t="s">
        <v>406</v>
      </c>
      <c r="WUG95" s="373" t="s">
        <v>406</v>
      </c>
      <c r="WUH95" s="373" t="s">
        <v>406</v>
      </c>
      <c r="WUI95" s="373" t="s">
        <v>406</v>
      </c>
      <c r="WUJ95" s="373" t="s">
        <v>406</v>
      </c>
      <c r="WUK95" s="373" t="s">
        <v>406</v>
      </c>
      <c r="WUL95" s="373" t="s">
        <v>406</v>
      </c>
      <c r="WUM95" s="373" t="s">
        <v>406</v>
      </c>
      <c r="WUN95" s="373" t="s">
        <v>406</v>
      </c>
      <c r="WUO95" s="373" t="s">
        <v>406</v>
      </c>
      <c r="WUP95" s="373" t="s">
        <v>406</v>
      </c>
      <c r="WUQ95" s="373" t="s">
        <v>406</v>
      </c>
      <c r="WUR95" s="373" t="s">
        <v>406</v>
      </c>
      <c r="WUS95" s="373" t="s">
        <v>406</v>
      </c>
      <c r="WUT95" s="373" t="s">
        <v>406</v>
      </c>
      <c r="WUU95" s="373" t="s">
        <v>406</v>
      </c>
      <c r="WUV95" s="373" t="s">
        <v>406</v>
      </c>
      <c r="WUW95" s="373" t="s">
        <v>406</v>
      </c>
      <c r="WUX95" s="373" t="s">
        <v>406</v>
      </c>
      <c r="WUY95" s="373" t="s">
        <v>406</v>
      </c>
      <c r="WUZ95" s="373" t="s">
        <v>406</v>
      </c>
      <c r="WVA95" s="373" t="s">
        <v>406</v>
      </c>
      <c r="WVB95" s="373" t="s">
        <v>406</v>
      </c>
      <c r="WVC95" s="373" t="s">
        <v>406</v>
      </c>
      <c r="WVD95" s="373" t="s">
        <v>406</v>
      </c>
      <c r="WVE95" s="373" t="s">
        <v>406</v>
      </c>
      <c r="WVF95" s="373" t="s">
        <v>406</v>
      </c>
      <c r="WVG95" s="373" t="s">
        <v>406</v>
      </c>
      <c r="WVH95" s="373" t="s">
        <v>406</v>
      </c>
      <c r="WVI95" s="373" t="s">
        <v>406</v>
      </c>
      <c r="WVJ95" s="373" t="s">
        <v>406</v>
      </c>
      <c r="WVK95" s="373" t="s">
        <v>406</v>
      </c>
      <c r="WVL95" s="373" t="s">
        <v>406</v>
      </c>
      <c r="WVM95" s="373" t="s">
        <v>406</v>
      </c>
      <c r="WVN95" s="373" t="s">
        <v>406</v>
      </c>
      <c r="WVO95" s="373" t="s">
        <v>406</v>
      </c>
      <c r="WVP95" s="373" t="s">
        <v>406</v>
      </c>
      <c r="WVQ95" s="373" t="s">
        <v>406</v>
      </c>
      <c r="WVR95" s="373" t="s">
        <v>406</v>
      </c>
      <c r="WVS95" s="373" t="s">
        <v>406</v>
      </c>
      <c r="WVT95" s="373" t="s">
        <v>406</v>
      </c>
      <c r="WVU95" s="373" t="s">
        <v>406</v>
      </c>
      <c r="WVV95" s="373" t="s">
        <v>406</v>
      </c>
      <c r="WVW95" s="373" t="s">
        <v>406</v>
      </c>
      <c r="WVX95" s="373" t="s">
        <v>406</v>
      </c>
      <c r="WVY95" s="373" t="s">
        <v>406</v>
      </c>
      <c r="WVZ95" s="373" t="s">
        <v>406</v>
      </c>
      <c r="WWA95" s="373" t="s">
        <v>406</v>
      </c>
      <c r="WWB95" s="373" t="s">
        <v>406</v>
      </c>
      <c r="WWC95" s="373" t="s">
        <v>406</v>
      </c>
      <c r="WWD95" s="373" t="s">
        <v>406</v>
      </c>
      <c r="WWE95" s="373" t="s">
        <v>406</v>
      </c>
      <c r="WWF95" s="373" t="s">
        <v>406</v>
      </c>
      <c r="WWG95" s="373" t="s">
        <v>406</v>
      </c>
      <c r="WWH95" s="373" t="s">
        <v>406</v>
      </c>
      <c r="WWI95" s="373" t="s">
        <v>406</v>
      </c>
      <c r="WWJ95" s="373" t="s">
        <v>406</v>
      </c>
      <c r="WWK95" s="373" t="s">
        <v>406</v>
      </c>
      <c r="WWL95" s="373" t="s">
        <v>406</v>
      </c>
      <c r="WWM95" s="373" t="s">
        <v>406</v>
      </c>
      <c r="WWN95" s="373" t="s">
        <v>406</v>
      </c>
      <c r="WWO95" s="373" t="s">
        <v>406</v>
      </c>
      <c r="WWP95" s="373" t="s">
        <v>406</v>
      </c>
      <c r="WWQ95" s="373" t="s">
        <v>406</v>
      </c>
      <c r="WWR95" s="373" t="s">
        <v>406</v>
      </c>
      <c r="WWS95" s="373" t="s">
        <v>406</v>
      </c>
      <c r="WWT95" s="373" t="s">
        <v>406</v>
      </c>
      <c r="WWU95" s="373" t="s">
        <v>406</v>
      </c>
      <c r="WWV95" s="373" t="s">
        <v>406</v>
      </c>
      <c r="WWW95" s="373" t="s">
        <v>406</v>
      </c>
      <c r="WWX95" s="373" t="s">
        <v>406</v>
      </c>
      <c r="WWY95" s="373" t="s">
        <v>406</v>
      </c>
      <c r="WWZ95" s="373" t="s">
        <v>406</v>
      </c>
      <c r="WXA95" s="373" t="s">
        <v>406</v>
      </c>
      <c r="WXB95" s="373" t="s">
        <v>406</v>
      </c>
      <c r="WXC95" s="373" t="s">
        <v>406</v>
      </c>
      <c r="WXD95" s="373" t="s">
        <v>406</v>
      </c>
      <c r="WXE95" s="373" t="s">
        <v>406</v>
      </c>
      <c r="WXF95" s="373" t="s">
        <v>406</v>
      </c>
      <c r="WXG95" s="373" t="s">
        <v>406</v>
      </c>
      <c r="WXH95" s="373" t="s">
        <v>406</v>
      </c>
      <c r="WXI95" s="373" t="s">
        <v>406</v>
      </c>
      <c r="WXJ95" s="373" t="s">
        <v>406</v>
      </c>
      <c r="WXK95" s="373" t="s">
        <v>406</v>
      </c>
      <c r="WXL95" s="373" t="s">
        <v>406</v>
      </c>
      <c r="WXM95" s="373" t="s">
        <v>406</v>
      </c>
      <c r="WXN95" s="373" t="s">
        <v>406</v>
      </c>
      <c r="WXO95" s="373" t="s">
        <v>406</v>
      </c>
      <c r="WXP95" s="373" t="s">
        <v>406</v>
      </c>
      <c r="WXQ95" s="373" t="s">
        <v>406</v>
      </c>
      <c r="WXR95" s="373" t="s">
        <v>406</v>
      </c>
      <c r="WXS95" s="373" t="s">
        <v>406</v>
      </c>
      <c r="WXT95" s="373" t="s">
        <v>406</v>
      </c>
      <c r="WXU95" s="373" t="s">
        <v>406</v>
      </c>
      <c r="WXV95" s="373" t="s">
        <v>406</v>
      </c>
      <c r="WXW95" s="373" t="s">
        <v>406</v>
      </c>
      <c r="WXX95" s="373" t="s">
        <v>406</v>
      </c>
      <c r="WXY95" s="373" t="s">
        <v>406</v>
      </c>
      <c r="WXZ95" s="373" t="s">
        <v>406</v>
      </c>
      <c r="WYA95" s="373" t="s">
        <v>406</v>
      </c>
      <c r="WYB95" s="373" t="s">
        <v>406</v>
      </c>
      <c r="WYC95" s="373" t="s">
        <v>406</v>
      </c>
      <c r="WYD95" s="373" t="s">
        <v>406</v>
      </c>
      <c r="WYE95" s="373" t="s">
        <v>406</v>
      </c>
      <c r="WYF95" s="373" t="s">
        <v>406</v>
      </c>
      <c r="WYG95" s="373" t="s">
        <v>406</v>
      </c>
      <c r="WYH95" s="373" t="s">
        <v>406</v>
      </c>
      <c r="WYI95" s="373" t="s">
        <v>406</v>
      </c>
      <c r="WYJ95" s="373" t="s">
        <v>406</v>
      </c>
      <c r="WYK95" s="373" t="s">
        <v>406</v>
      </c>
      <c r="WYL95" s="373" t="s">
        <v>406</v>
      </c>
      <c r="WYM95" s="373" t="s">
        <v>406</v>
      </c>
      <c r="WYN95" s="373" t="s">
        <v>406</v>
      </c>
      <c r="WYO95" s="373" t="s">
        <v>406</v>
      </c>
      <c r="WYP95" s="373" t="s">
        <v>406</v>
      </c>
      <c r="WYQ95" s="373" t="s">
        <v>406</v>
      </c>
      <c r="WYR95" s="373" t="s">
        <v>406</v>
      </c>
      <c r="WYS95" s="373" t="s">
        <v>406</v>
      </c>
      <c r="WYT95" s="373" t="s">
        <v>406</v>
      </c>
      <c r="WYU95" s="373" t="s">
        <v>406</v>
      </c>
      <c r="WYV95" s="373" t="s">
        <v>406</v>
      </c>
      <c r="WYW95" s="373" t="s">
        <v>406</v>
      </c>
      <c r="WYX95" s="373" t="s">
        <v>406</v>
      </c>
      <c r="WYY95" s="373" t="s">
        <v>406</v>
      </c>
      <c r="WYZ95" s="373" t="s">
        <v>406</v>
      </c>
      <c r="WZA95" s="373" t="s">
        <v>406</v>
      </c>
      <c r="WZB95" s="373" t="s">
        <v>406</v>
      </c>
      <c r="WZC95" s="373" t="s">
        <v>406</v>
      </c>
      <c r="WZD95" s="373" t="s">
        <v>406</v>
      </c>
      <c r="WZE95" s="373" t="s">
        <v>406</v>
      </c>
      <c r="WZF95" s="373" t="s">
        <v>406</v>
      </c>
      <c r="WZG95" s="373" t="s">
        <v>406</v>
      </c>
      <c r="WZH95" s="373" t="s">
        <v>406</v>
      </c>
      <c r="WZI95" s="373" t="s">
        <v>406</v>
      </c>
      <c r="WZJ95" s="373" t="s">
        <v>406</v>
      </c>
      <c r="WZK95" s="373" t="s">
        <v>406</v>
      </c>
      <c r="WZL95" s="373" t="s">
        <v>406</v>
      </c>
      <c r="WZM95" s="373" t="s">
        <v>406</v>
      </c>
      <c r="WZN95" s="373" t="s">
        <v>406</v>
      </c>
      <c r="WZO95" s="373" t="s">
        <v>406</v>
      </c>
      <c r="WZP95" s="373" t="s">
        <v>406</v>
      </c>
      <c r="WZQ95" s="373" t="s">
        <v>406</v>
      </c>
      <c r="WZR95" s="373" t="s">
        <v>406</v>
      </c>
      <c r="WZS95" s="373" t="s">
        <v>406</v>
      </c>
      <c r="WZT95" s="373" t="s">
        <v>406</v>
      </c>
      <c r="WZU95" s="373" t="s">
        <v>406</v>
      </c>
      <c r="WZV95" s="373" t="s">
        <v>406</v>
      </c>
      <c r="WZW95" s="373" t="s">
        <v>406</v>
      </c>
      <c r="WZX95" s="373" t="s">
        <v>406</v>
      </c>
      <c r="WZY95" s="373" t="s">
        <v>406</v>
      </c>
      <c r="WZZ95" s="373" t="s">
        <v>406</v>
      </c>
      <c r="XAA95" s="373" t="s">
        <v>406</v>
      </c>
      <c r="XAB95" s="373" t="s">
        <v>406</v>
      </c>
      <c r="XAC95" s="373" t="s">
        <v>406</v>
      </c>
      <c r="XAD95" s="373" t="s">
        <v>406</v>
      </c>
      <c r="XAE95" s="373" t="s">
        <v>406</v>
      </c>
      <c r="XAF95" s="373" t="s">
        <v>406</v>
      </c>
      <c r="XAG95" s="373" t="s">
        <v>406</v>
      </c>
      <c r="XAH95" s="373" t="s">
        <v>406</v>
      </c>
      <c r="XAI95" s="373" t="s">
        <v>406</v>
      </c>
      <c r="XAJ95" s="373" t="s">
        <v>406</v>
      </c>
      <c r="XAK95" s="373" t="s">
        <v>406</v>
      </c>
      <c r="XAL95" s="373" t="s">
        <v>406</v>
      </c>
      <c r="XAM95" s="373" t="s">
        <v>406</v>
      </c>
      <c r="XAN95" s="373" t="s">
        <v>406</v>
      </c>
      <c r="XAO95" s="373" t="s">
        <v>406</v>
      </c>
      <c r="XAP95" s="373" t="s">
        <v>406</v>
      </c>
      <c r="XAQ95" s="373" t="s">
        <v>406</v>
      </c>
      <c r="XAR95" s="373" t="s">
        <v>406</v>
      </c>
      <c r="XAS95" s="373" t="s">
        <v>406</v>
      </c>
      <c r="XAT95" s="373" t="s">
        <v>406</v>
      </c>
      <c r="XAU95" s="373" t="s">
        <v>406</v>
      </c>
      <c r="XAV95" s="373" t="s">
        <v>406</v>
      </c>
      <c r="XAW95" s="373" t="s">
        <v>406</v>
      </c>
      <c r="XAX95" s="373" t="s">
        <v>406</v>
      </c>
      <c r="XAY95" s="373" t="s">
        <v>406</v>
      </c>
      <c r="XAZ95" s="373" t="s">
        <v>406</v>
      </c>
      <c r="XBA95" s="373" t="s">
        <v>406</v>
      </c>
      <c r="XBB95" s="373" t="s">
        <v>406</v>
      </c>
      <c r="XBC95" s="373" t="s">
        <v>406</v>
      </c>
      <c r="XBD95" s="373" t="s">
        <v>406</v>
      </c>
      <c r="XBE95" s="373" t="s">
        <v>406</v>
      </c>
      <c r="XBF95" s="373" t="s">
        <v>406</v>
      </c>
      <c r="XBG95" s="373" t="s">
        <v>406</v>
      </c>
      <c r="XBH95" s="373" t="s">
        <v>406</v>
      </c>
      <c r="XBI95" s="373" t="s">
        <v>406</v>
      </c>
      <c r="XBJ95" s="373" t="s">
        <v>406</v>
      </c>
      <c r="XBK95" s="373" t="s">
        <v>406</v>
      </c>
      <c r="XBL95" s="373" t="s">
        <v>406</v>
      </c>
      <c r="XBM95" s="373" t="s">
        <v>406</v>
      </c>
      <c r="XBN95" s="373" t="s">
        <v>406</v>
      </c>
      <c r="XBO95" s="373" t="s">
        <v>406</v>
      </c>
      <c r="XBP95" s="373" t="s">
        <v>406</v>
      </c>
      <c r="XBQ95" s="373" t="s">
        <v>406</v>
      </c>
      <c r="XBR95" s="373" t="s">
        <v>406</v>
      </c>
      <c r="XBS95" s="373" t="s">
        <v>406</v>
      </c>
      <c r="XBT95" s="373" t="s">
        <v>406</v>
      </c>
      <c r="XBU95" s="373" t="s">
        <v>406</v>
      </c>
      <c r="XBV95" s="373" t="s">
        <v>406</v>
      </c>
      <c r="XBW95" s="373" t="s">
        <v>406</v>
      </c>
      <c r="XBX95" s="373" t="s">
        <v>406</v>
      </c>
      <c r="XBY95" s="373" t="s">
        <v>406</v>
      </c>
      <c r="XBZ95" s="373" t="s">
        <v>406</v>
      </c>
      <c r="XCA95" s="373" t="s">
        <v>406</v>
      </c>
      <c r="XCB95" s="373" t="s">
        <v>406</v>
      </c>
      <c r="XCC95" s="373" t="s">
        <v>406</v>
      </c>
      <c r="XCD95" s="373" t="s">
        <v>406</v>
      </c>
      <c r="XCE95" s="373" t="s">
        <v>406</v>
      </c>
      <c r="XCF95" s="373" t="s">
        <v>406</v>
      </c>
      <c r="XCG95" s="373" t="s">
        <v>406</v>
      </c>
      <c r="XCH95" s="373" t="s">
        <v>406</v>
      </c>
      <c r="XCI95" s="373" t="s">
        <v>406</v>
      </c>
      <c r="XCJ95" s="373" t="s">
        <v>406</v>
      </c>
      <c r="XCK95" s="373" t="s">
        <v>406</v>
      </c>
      <c r="XCL95" s="373" t="s">
        <v>406</v>
      </c>
      <c r="XCM95" s="373" t="s">
        <v>406</v>
      </c>
      <c r="XCN95" s="373" t="s">
        <v>406</v>
      </c>
      <c r="XCO95" s="373" t="s">
        <v>406</v>
      </c>
      <c r="XCP95" s="373" t="s">
        <v>406</v>
      </c>
      <c r="XCQ95" s="373" t="s">
        <v>406</v>
      </c>
      <c r="XCR95" s="373" t="s">
        <v>406</v>
      </c>
      <c r="XCS95" s="373" t="s">
        <v>406</v>
      </c>
      <c r="XCT95" s="373" t="s">
        <v>406</v>
      </c>
      <c r="XCU95" s="373" t="s">
        <v>406</v>
      </c>
      <c r="XCV95" s="373" t="s">
        <v>406</v>
      </c>
      <c r="XCW95" s="373" t="s">
        <v>406</v>
      </c>
      <c r="XCX95" s="373" t="s">
        <v>406</v>
      </c>
      <c r="XCY95" s="373" t="s">
        <v>406</v>
      </c>
      <c r="XCZ95" s="373" t="s">
        <v>406</v>
      </c>
      <c r="XDA95" s="373" t="s">
        <v>406</v>
      </c>
      <c r="XDB95" s="373" t="s">
        <v>406</v>
      </c>
      <c r="XDC95" s="373" t="s">
        <v>406</v>
      </c>
      <c r="XDD95" s="373" t="s">
        <v>406</v>
      </c>
      <c r="XDE95" s="373" t="s">
        <v>406</v>
      </c>
      <c r="XDF95" s="373" t="s">
        <v>406</v>
      </c>
      <c r="XDG95" s="373" t="s">
        <v>406</v>
      </c>
      <c r="XDH95" s="373" t="s">
        <v>406</v>
      </c>
      <c r="XDI95" s="373" t="s">
        <v>406</v>
      </c>
      <c r="XDJ95" s="373" t="s">
        <v>406</v>
      </c>
      <c r="XDK95" s="373" t="s">
        <v>406</v>
      </c>
      <c r="XDL95" s="373" t="s">
        <v>406</v>
      </c>
      <c r="XDM95" s="373" t="s">
        <v>406</v>
      </c>
      <c r="XDN95" s="373" t="s">
        <v>406</v>
      </c>
      <c r="XDO95" s="373" t="s">
        <v>406</v>
      </c>
      <c r="XDP95" s="373" t="s">
        <v>406</v>
      </c>
      <c r="XDQ95" s="373" t="s">
        <v>406</v>
      </c>
      <c r="XDR95" s="373" t="s">
        <v>406</v>
      </c>
      <c r="XDS95" s="373" t="s">
        <v>406</v>
      </c>
      <c r="XDT95" s="373" t="s">
        <v>406</v>
      </c>
      <c r="XDU95" s="373" t="s">
        <v>406</v>
      </c>
      <c r="XDV95" s="373" t="s">
        <v>406</v>
      </c>
      <c r="XDW95" s="373" t="s">
        <v>406</v>
      </c>
      <c r="XDX95" s="373" t="s">
        <v>406</v>
      </c>
      <c r="XDY95" s="373" t="s">
        <v>406</v>
      </c>
      <c r="XDZ95" s="373" t="s">
        <v>406</v>
      </c>
      <c r="XEA95" s="373" t="s">
        <v>406</v>
      </c>
      <c r="XEB95" s="373" t="s">
        <v>406</v>
      </c>
      <c r="XEC95" s="373" t="s">
        <v>406</v>
      </c>
      <c r="XED95" s="373" t="s">
        <v>406</v>
      </c>
      <c r="XEE95" s="373" t="s">
        <v>406</v>
      </c>
      <c r="XEF95" s="373" t="s">
        <v>406</v>
      </c>
      <c r="XEG95" s="373" t="s">
        <v>406</v>
      </c>
      <c r="XEH95" s="373" t="s">
        <v>406</v>
      </c>
      <c r="XEI95" s="373" t="s">
        <v>406</v>
      </c>
      <c r="XEJ95" s="373" t="s">
        <v>406</v>
      </c>
      <c r="XEK95" s="373" t="s">
        <v>406</v>
      </c>
      <c r="XEL95" s="373" t="s">
        <v>406</v>
      </c>
      <c r="XEM95" s="373" t="s">
        <v>406</v>
      </c>
      <c r="XEN95" s="373" t="s">
        <v>406</v>
      </c>
      <c r="XEO95" s="373" t="s">
        <v>406</v>
      </c>
      <c r="XEP95" s="373" t="s">
        <v>406</v>
      </c>
      <c r="XEQ95" s="373" t="s">
        <v>406</v>
      </c>
      <c r="XER95" s="373" t="s">
        <v>406</v>
      </c>
      <c r="XES95" s="373" t="s">
        <v>406</v>
      </c>
      <c r="XET95" s="373" t="s">
        <v>406</v>
      </c>
      <c r="XEU95" s="373" t="s">
        <v>406</v>
      </c>
      <c r="XEV95" s="373" t="s">
        <v>406</v>
      </c>
      <c r="XEW95" s="373" t="s">
        <v>406</v>
      </c>
      <c r="XEX95" s="373" t="s">
        <v>406</v>
      </c>
      <c r="XEY95" s="373" t="s">
        <v>406</v>
      </c>
      <c r="XEZ95" s="373" t="s">
        <v>406</v>
      </c>
      <c r="XFA95" s="373" t="s">
        <v>406</v>
      </c>
      <c r="XFB95" s="373" t="s">
        <v>406</v>
      </c>
      <c r="XFC95" s="373" t="s">
        <v>406</v>
      </c>
      <c r="XFD95" s="373" t="s">
        <v>406</v>
      </c>
    </row>
    <row r="96" spans="1:16384">
      <c r="A96" s="689" t="s">
        <v>413</v>
      </c>
    </row>
    <row r="97" spans="1:1">
      <c r="A97" s="689" t="s">
        <v>414</v>
      </c>
    </row>
    <row r="98" spans="1:1">
      <c r="A98" s="689" t="s">
        <v>415</v>
      </c>
    </row>
    <row r="99" spans="1:1">
      <c r="A99" s="689" t="s">
        <v>416</v>
      </c>
    </row>
    <row r="100" spans="1:1">
      <c r="A100" s="689" t="s">
        <v>417</v>
      </c>
    </row>
    <row r="101" spans="1:1">
      <c r="A101" s="689" t="s">
        <v>418</v>
      </c>
    </row>
    <row r="102" spans="1:1">
      <c r="A102" s="689" t="s">
        <v>419</v>
      </c>
    </row>
    <row r="103" spans="1:1">
      <c r="A103" s="689" t="s">
        <v>420</v>
      </c>
    </row>
    <row r="104" spans="1:1">
      <c r="A104" s="689" t="s">
        <v>421</v>
      </c>
    </row>
    <row r="105" spans="1:1">
      <c r="A105" s="689" t="s">
        <v>422</v>
      </c>
    </row>
    <row r="106" spans="1:1">
      <c r="A106" s="690"/>
    </row>
    <row r="107" spans="1:1">
      <c r="A107" s="371" t="s">
        <v>423</v>
      </c>
    </row>
    <row r="108" spans="1:1" ht="4.5" customHeight="1">
      <c r="A108" s="371"/>
    </row>
    <row r="109" spans="1:1">
      <c r="A109" s="689" t="s">
        <v>424</v>
      </c>
    </row>
    <row r="110" spans="1:1">
      <c r="A110" s="689" t="s">
        <v>425</v>
      </c>
    </row>
    <row r="111" spans="1:1">
      <c r="A111" s="689" t="s">
        <v>426</v>
      </c>
    </row>
    <row r="112" spans="1:1">
      <c r="A112" s="689" t="s">
        <v>427</v>
      </c>
    </row>
    <row r="113" spans="1:1">
      <c r="A113" s="689" t="s">
        <v>428</v>
      </c>
    </row>
    <row r="114" spans="1:1">
      <c r="A114" s="689" t="s">
        <v>429</v>
      </c>
    </row>
    <row r="115" spans="1:1">
      <c r="A115" s="689" t="s">
        <v>430</v>
      </c>
    </row>
    <row r="116" spans="1:1">
      <c r="A116" s="689" t="s">
        <v>431</v>
      </c>
    </row>
    <row r="117" spans="1:1">
      <c r="A117" s="689" t="s">
        <v>432</v>
      </c>
    </row>
    <row r="118" spans="1:1" ht="16.5" customHeight="1">
      <c r="A118" s="690"/>
    </row>
    <row r="119" spans="1:1">
      <c r="A119" s="371" t="s">
        <v>433</v>
      </c>
    </row>
    <row r="120" spans="1:1" ht="4.5" customHeight="1">
      <c r="A120" s="371"/>
    </row>
    <row r="121" spans="1:1">
      <c r="A121" s="689" t="s">
        <v>434</v>
      </c>
    </row>
    <row r="122" spans="1:1">
      <c r="A122" s="689" t="s">
        <v>435</v>
      </c>
    </row>
    <row r="123" spans="1:1" ht="20.25" customHeight="1">
      <c r="A123" s="689" t="s">
        <v>436</v>
      </c>
    </row>
    <row r="125" spans="1:1">
      <c r="A125" s="370" t="s">
        <v>437</v>
      </c>
    </row>
    <row r="126" spans="1:1" ht="9.75" customHeight="1">
      <c r="A126" s="370"/>
    </row>
    <row r="127" spans="1:1">
      <c r="A127" s="374" t="s">
        <v>722</v>
      </c>
    </row>
    <row r="128" spans="1:1" ht="6" customHeight="1">
      <c r="A128" s="374"/>
    </row>
    <row r="129" spans="1:1">
      <c r="A129" s="689" t="s">
        <v>725</v>
      </c>
    </row>
    <row r="130" spans="1:1">
      <c r="A130" s="689" t="s">
        <v>726</v>
      </c>
    </row>
    <row r="131" spans="1:1">
      <c r="A131" s="689" t="s">
        <v>727</v>
      </c>
    </row>
    <row r="132" spans="1:1">
      <c r="A132" s="689" t="s">
        <v>728</v>
      </c>
    </row>
    <row r="133" spans="1:1" ht="8.25" customHeight="1">
      <c r="A133" s="690"/>
    </row>
    <row r="134" spans="1:1">
      <c r="A134" s="374" t="s">
        <v>723</v>
      </c>
    </row>
    <row r="135" spans="1:1" ht="4.5" customHeight="1">
      <c r="A135" s="690"/>
    </row>
    <row r="136" spans="1:1">
      <c r="A136" s="689" t="s">
        <v>729</v>
      </c>
    </row>
    <row r="137" spans="1:1">
      <c r="A137" s="689" t="s">
        <v>730</v>
      </c>
    </row>
    <row r="138" spans="1:1">
      <c r="A138" s="689" t="s">
        <v>731</v>
      </c>
    </row>
    <row r="139" spans="1:1">
      <c r="A139" s="689" t="s">
        <v>732</v>
      </c>
    </row>
    <row r="140" spans="1:1">
      <c r="A140" s="689" t="s">
        <v>733</v>
      </c>
    </row>
    <row r="141" spans="1:1" ht="10.5" customHeight="1"/>
    <row r="142" spans="1:1" ht="32.25" customHeight="1">
      <c r="A142" s="952" t="s">
        <v>724</v>
      </c>
    </row>
    <row r="143" spans="1:1" ht="21.75" customHeight="1">
      <c r="A143" s="689" t="s">
        <v>734</v>
      </c>
    </row>
    <row r="144" spans="1:1">
      <c r="A144" s="689" t="s">
        <v>735</v>
      </c>
    </row>
    <row r="145" spans="1:1">
      <c r="A145" s="689" t="s">
        <v>736</v>
      </c>
    </row>
    <row r="146" spans="1:1">
      <c r="A146" s="689" t="s">
        <v>737</v>
      </c>
    </row>
    <row r="147" spans="1:1">
      <c r="A147" s="689" t="s">
        <v>738</v>
      </c>
    </row>
    <row r="148" spans="1:1">
      <c r="A148" s="689" t="s">
        <v>739</v>
      </c>
    </row>
    <row r="149" spans="1:1">
      <c r="A149" s="689" t="s">
        <v>740</v>
      </c>
    </row>
    <row r="150" spans="1:1">
      <c r="A150" s="689" t="s">
        <v>741</v>
      </c>
    </row>
    <row r="151" spans="1:1">
      <c r="A151" s="689" t="s">
        <v>742</v>
      </c>
    </row>
    <row r="152" spans="1:1" ht="7.5" customHeight="1">
      <c r="A152" s="1161"/>
    </row>
    <row r="153" spans="1:1">
      <c r="A153" s="370" t="s">
        <v>795</v>
      </c>
    </row>
    <row r="154" spans="1:1" ht="10.5" customHeight="1"/>
    <row r="155" spans="1:1" ht="12" customHeight="1">
      <c r="A155" s="689" t="s">
        <v>448</v>
      </c>
    </row>
    <row r="156" spans="1:1" ht="12" customHeight="1">
      <c r="A156" s="689" t="s">
        <v>449</v>
      </c>
    </row>
    <row r="157" spans="1:1">
      <c r="A157" s="689" t="s">
        <v>447</v>
      </c>
    </row>
    <row r="158" spans="1:1">
      <c r="A158" s="689" t="s">
        <v>450</v>
      </c>
    </row>
    <row r="159" spans="1:1" ht="9" customHeight="1"/>
    <row r="161" spans="1:1">
      <c r="A161" s="686"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3" manualBreakCount="3">
    <brk id="47" man="1"/>
    <brk id="91" man="1"/>
    <brk id="1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N1:U58"/>
  <sheetViews>
    <sheetView view="pageBreakPreview" zoomScale="40" zoomScaleNormal="100" zoomScaleSheetLayoutView="40" workbookViewId="0">
      <selection activeCell="N18" sqref="N18"/>
    </sheetView>
  </sheetViews>
  <sheetFormatPr baseColWidth="10" defaultColWidth="15.140625" defaultRowHeight="39"/>
  <cols>
    <col min="1" max="5" width="15.140625" style="1446"/>
    <col min="6" max="6" width="15.140625" style="1446" customWidth="1"/>
    <col min="7" max="7" width="29.85546875" style="1446" customWidth="1"/>
    <col min="8" max="8" width="15.140625" style="1446"/>
    <col min="9" max="9" width="22.28515625" style="1446" customWidth="1"/>
    <col min="10" max="10" width="18.7109375" style="1446" customWidth="1"/>
    <col min="11" max="11" width="35" style="1446" customWidth="1"/>
    <col min="12" max="12" width="35.42578125" style="1446" customWidth="1"/>
    <col min="13" max="16" width="15.140625" style="1446"/>
    <col min="17" max="17" width="47.140625" style="1446" customWidth="1"/>
    <col min="18" max="20" width="15.140625" style="1446"/>
    <col min="21" max="21" width="32.7109375" style="1449" bestFit="1" customWidth="1"/>
    <col min="22" max="16384" width="15.140625" style="1446"/>
  </cols>
  <sheetData>
    <row r="1" ht="42" customHeight="1"/>
    <row r="15" ht="69.75" customHeight="1"/>
    <row r="18" spans="14:19">
      <c r="N18" s="1447" t="s">
        <v>6</v>
      </c>
    </row>
    <row r="28" spans="14:19">
      <c r="Q28" s="1448"/>
      <c r="R28" s="1447"/>
    </row>
    <row r="29" spans="14:19">
      <c r="Q29" s="1448"/>
    </row>
    <row r="30" spans="14:19">
      <c r="Q30" s="1448"/>
    </row>
    <row r="31" spans="14:19">
      <c r="Q31" s="1448"/>
      <c r="R31" s="1448"/>
      <c r="S31" s="1448"/>
    </row>
    <row r="32" spans="14:19">
      <c r="Q32" s="1448"/>
      <c r="R32" s="1448"/>
      <c r="S32" s="1448"/>
    </row>
    <row r="33" spans="15:19">
      <c r="Q33" s="1448"/>
      <c r="R33" s="1448"/>
      <c r="S33" s="1448"/>
    </row>
    <row r="34" spans="15:19">
      <c r="Q34" s="1448"/>
      <c r="R34" s="1448"/>
      <c r="S34" s="1448"/>
    </row>
    <row r="35" spans="15:19">
      <c r="Q35" s="1448"/>
      <c r="R35" s="1448"/>
      <c r="S35" s="1448"/>
    </row>
    <row r="36" spans="15:19">
      <c r="Q36" s="1448"/>
      <c r="R36" s="1448"/>
      <c r="S36" s="1448"/>
    </row>
    <row r="37" spans="15:19">
      <c r="Q37" s="1448"/>
      <c r="R37" s="1448"/>
      <c r="S37" s="1448"/>
    </row>
    <row r="38" spans="15:19">
      <c r="Q38" s="1448"/>
      <c r="R38" s="1448"/>
      <c r="S38" s="1448"/>
    </row>
    <row r="39" spans="15:19">
      <c r="Q39" s="1448"/>
      <c r="R39" s="1448"/>
      <c r="S39" s="1448"/>
    </row>
    <row r="40" spans="15:19">
      <c r="Q40" s="1448"/>
      <c r="R40" s="1448"/>
      <c r="S40" s="1448"/>
    </row>
    <row r="41" spans="15:19">
      <c r="Q41" s="1448"/>
      <c r="R41" s="1448"/>
      <c r="S41" s="1448"/>
    </row>
    <row r="42" spans="15:19">
      <c r="O42" s="1447" t="s">
        <v>6</v>
      </c>
      <c r="Q42" s="1448"/>
      <c r="R42" s="1448"/>
      <c r="S42" s="1448"/>
    </row>
    <row r="43" spans="15:19">
      <c r="Q43" s="1448" t="s">
        <v>6</v>
      </c>
      <c r="R43" s="1448"/>
      <c r="S43" s="1448"/>
    </row>
    <row r="44" spans="15:19">
      <c r="Q44" s="1448"/>
      <c r="R44" s="1448"/>
      <c r="S44" s="1448"/>
    </row>
    <row r="45" spans="15:19">
      <c r="Q45" s="1448"/>
      <c r="R45" s="1448"/>
      <c r="S45" s="1448"/>
    </row>
    <row r="46" spans="15:19">
      <c r="Q46" s="1448"/>
      <c r="R46" s="1448"/>
      <c r="S46" s="1448"/>
    </row>
    <row r="47" spans="15:19">
      <c r="Q47" s="1448"/>
      <c r="R47" s="1448"/>
      <c r="S47" s="1448"/>
    </row>
    <row r="48" spans="15:19">
      <c r="Q48" s="1448"/>
      <c r="R48" s="1448"/>
      <c r="S48" s="1448"/>
    </row>
    <row r="49" spans="17:19">
      <c r="Q49" s="1448"/>
      <c r="R49" s="1448"/>
      <c r="S49" s="1448"/>
    </row>
    <row r="50" spans="17:19">
      <c r="R50" s="1448"/>
      <c r="S50" s="1448"/>
    </row>
    <row r="51" spans="17:19">
      <c r="Q51" s="1448"/>
      <c r="R51" s="1448"/>
      <c r="S51" s="1448"/>
    </row>
    <row r="52" spans="17:19">
      <c r="Q52" s="1448"/>
      <c r="R52" s="1448"/>
      <c r="S52" s="1448"/>
    </row>
    <row r="53" spans="17:19">
      <c r="Q53" s="1448"/>
      <c r="R53" s="1448"/>
      <c r="S53" s="1448"/>
    </row>
    <row r="54" spans="17:19">
      <c r="Q54" s="1448" t="s">
        <v>6</v>
      </c>
      <c r="R54" s="1448"/>
      <c r="S54" s="1448"/>
    </row>
    <row r="55" spans="17:19" ht="77.25" customHeight="1">
      <c r="Q55" s="1448"/>
      <c r="R55" s="1448"/>
      <c r="S55" s="1448"/>
    </row>
    <row r="56" spans="17:19" ht="77.25" customHeight="1">
      <c r="Q56" s="1448"/>
      <c r="R56" s="1448"/>
      <c r="S56" s="1448"/>
    </row>
    <row r="57" spans="17:19" ht="77.25" customHeight="1">
      <c r="Q57" s="1448"/>
      <c r="R57" s="1448"/>
      <c r="S57" s="1448"/>
    </row>
    <row r="58" spans="17:19" ht="77.25" customHeight="1">
      <c r="Q58" s="1448"/>
      <c r="R58" s="1448"/>
      <c r="S58" s="1448"/>
    </row>
  </sheetData>
  <pageMargins left="0.7" right="0.7" top="0.75" bottom="0.75" header="0.3" footer="0.3"/>
  <pageSetup scale="4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70" zoomScaleNormal="100" zoomScaleSheetLayoutView="70" zoomScalePageLayoutView="62" workbookViewId="0">
      <selection activeCell="Q3" sqref="Q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685"/>
      <c r="B1" s="1685"/>
      <c r="C1" s="1685"/>
      <c r="D1" s="1685"/>
      <c r="E1" s="1685"/>
      <c r="F1" s="1685"/>
      <c r="G1" s="1685"/>
      <c r="H1" s="1685"/>
      <c r="I1" s="1685"/>
      <c r="J1" s="1685"/>
      <c r="K1" s="1685"/>
      <c r="L1" s="1685"/>
      <c r="M1" s="1685"/>
      <c r="N1" s="1685"/>
      <c r="O1" s="1685"/>
      <c r="P1" s="1685"/>
    </row>
    <row r="2" spans="1:29" ht="325.5" customHeight="1">
      <c r="A2" s="1687" t="s">
        <v>894</v>
      </c>
      <c r="B2" s="1688"/>
      <c r="C2" s="1688"/>
      <c r="D2" s="1688"/>
      <c r="E2" s="1688"/>
      <c r="F2" s="1688"/>
      <c r="G2" s="1688"/>
      <c r="H2" s="1688"/>
      <c r="I2" s="1688"/>
      <c r="J2" s="1688"/>
      <c r="K2" s="1688"/>
      <c r="L2" s="1688"/>
      <c r="M2" s="1688"/>
      <c r="N2" s="1688"/>
      <c r="O2" s="1688"/>
      <c r="P2" s="1688"/>
      <c r="Q2" s="39"/>
      <c r="R2" s="39"/>
    </row>
    <row r="3" spans="1:29" ht="408.75" customHeight="1">
      <c r="A3" s="1688"/>
      <c r="B3" s="1688"/>
      <c r="C3" s="1688"/>
      <c r="D3" s="1688"/>
      <c r="E3" s="1688"/>
      <c r="F3" s="1688"/>
      <c r="G3" s="1688"/>
      <c r="H3" s="1688"/>
      <c r="I3" s="1688"/>
      <c r="J3" s="1688"/>
      <c r="K3" s="1688"/>
      <c r="L3" s="1688"/>
      <c r="M3" s="1688"/>
      <c r="N3" s="1688"/>
      <c r="O3" s="1688"/>
      <c r="P3" s="1688"/>
      <c r="Q3" s="39"/>
      <c r="R3" s="39"/>
    </row>
    <row r="4" spans="1:29" ht="357" customHeight="1">
      <c r="A4" s="1688"/>
      <c r="B4" s="1688"/>
      <c r="C4" s="1688"/>
      <c r="D4" s="1688"/>
      <c r="E4" s="1688"/>
      <c r="F4" s="1688"/>
      <c r="G4" s="1688"/>
      <c r="H4" s="1688"/>
      <c r="I4" s="1688"/>
      <c r="J4" s="1688"/>
      <c r="K4" s="1688"/>
      <c r="L4" s="1688"/>
      <c r="M4" s="1688"/>
      <c r="N4" s="1688"/>
      <c r="O4" s="1688"/>
      <c r="P4" s="1688"/>
      <c r="Q4" s="39"/>
      <c r="R4" s="39"/>
      <c r="S4" s="49" t="s">
        <v>6</v>
      </c>
    </row>
    <row r="5" spans="1:29" s="1689"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6</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6</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686"/>
      <c r="B40" s="1686"/>
      <c r="C40" s="1686"/>
      <c r="D40" s="1686"/>
      <c r="E40" s="1686"/>
      <c r="F40" s="1686"/>
      <c r="G40" s="1686"/>
      <c r="H40" s="1686"/>
      <c r="I40" s="1686"/>
      <c r="J40" s="1686"/>
      <c r="K40" s="1686"/>
      <c r="L40" s="1686"/>
      <c r="M40" s="1686"/>
      <c r="N40" s="1686"/>
      <c r="O40" s="1686"/>
      <c r="P40" s="1686"/>
      <c r="Q40" s="1686"/>
      <c r="R40" s="1686"/>
      <c r="S40" s="1686"/>
      <c r="T40" s="1686"/>
      <c r="U40" s="1686"/>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690"/>
      <c r="B1" s="1690"/>
      <c r="C1" s="1690"/>
      <c r="D1" s="1690"/>
      <c r="E1" s="1690"/>
      <c r="F1" s="1690"/>
      <c r="G1" s="1690"/>
      <c r="H1" s="1690"/>
      <c r="I1" s="1690"/>
      <c r="J1" s="1690"/>
      <c r="K1" s="1690"/>
      <c r="L1" s="1690"/>
      <c r="M1" s="1690"/>
      <c r="N1" s="1690"/>
      <c r="O1" s="1690"/>
      <c r="P1" s="1690"/>
    </row>
    <row r="2" spans="1:33" ht="408.75" customHeight="1">
      <c r="A2" s="1691" t="s">
        <v>895</v>
      </c>
      <c r="B2" s="1692"/>
      <c r="C2" s="1692"/>
      <c r="D2" s="1692"/>
      <c r="E2" s="1692"/>
      <c r="F2" s="1692"/>
      <c r="G2" s="1692"/>
      <c r="H2" s="1692"/>
      <c r="I2" s="1692"/>
      <c r="J2" s="1692"/>
      <c r="K2" s="1692"/>
      <c r="L2" s="1692"/>
      <c r="M2" s="1692"/>
      <c r="N2" s="1692"/>
      <c r="O2" s="1692"/>
      <c r="P2" s="1692"/>
      <c r="Q2" s="39"/>
      <c r="R2" s="39"/>
      <c r="S2" s="16"/>
      <c r="T2" s="16"/>
      <c r="U2" s="16"/>
      <c r="V2" s="16"/>
    </row>
    <row r="3" spans="1:33" ht="306.75" customHeight="1">
      <c r="A3" s="1692"/>
      <c r="B3" s="1692"/>
      <c r="C3" s="1692"/>
      <c r="D3" s="1692"/>
      <c r="E3" s="1692"/>
      <c r="F3" s="1692"/>
      <c r="G3" s="1692"/>
      <c r="H3" s="1692"/>
      <c r="I3" s="1692"/>
      <c r="J3" s="1692"/>
      <c r="K3" s="1692"/>
      <c r="L3" s="1692"/>
      <c r="M3" s="1692"/>
      <c r="N3" s="1692"/>
      <c r="O3" s="1692"/>
      <c r="P3" s="1692"/>
      <c r="Q3" s="39"/>
      <c r="R3" s="39"/>
      <c r="S3" s="16"/>
      <c r="T3" s="16"/>
      <c r="U3" s="16"/>
      <c r="V3" s="16"/>
    </row>
    <row r="4" spans="1:33" ht="409.5" customHeight="1">
      <c r="A4" s="1692"/>
      <c r="B4" s="1692"/>
      <c r="C4" s="1692"/>
      <c r="D4" s="1692"/>
      <c r="E4" s="1692"/>
      <c r="F4" s="1692"/>
      <c r="G4" s="1692"/>
      <c r="H4" s="1692"/>
      <c r="I4" s="1692"/>
      <c r="J4" s="1692"/>
      <c r="K4" s="1692"/>
      <c r="L4" s="1692"/>
      <c r="M4" s="1692"/>
      <c r="N4" s="1692"/>
      <c r="O4" s="1692"/>
      <c r="P4" s="1692"/>
      <c r="Q4" s="39"/>
      <c r="R4" s="39"/>
      <c r="S4" s="16"/>
      <c r="T4" s="16"/>
      <c r="U4" s="16"/>
      <c r="V4" s="16"/>
    </row>
    <row r="5" spans="1:33" ht="114.75" customHeight="1">
      <c r="A5" s="1692"/>
      <c r="B5" s="1692"/>
      <c r="C5" s="1692"/>
      <c r="D5" s="1692"/>
      <c r="E5" s="1692"/>
      <c r="F5" s="1692"/>
      <c r="G5" s="1692"/>
      <c r="H5" s="1692"/>
      <c r="I5" s="1692"/>
      <c r="J5" s="1692"/>
      <c r="K5" s="1692"/>
      <c r="L5" s="1692"/>
      <c r="M5" s="1692"/>
      <c r="N5" s="1692"/>
      <c r="O5" s="1692"/>
      <c r="P5" s="1692"/>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6</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6"/>
      <c r="B40" s="1686"/>
      <c r="C40" s="1686"/>
      <c r="D40" s="1686"/>
      <c r="E40" s="1686"/>
      <c r="F40" s="1686"/>
      <c r="G40" s="1686"/>
      <c r="H40" s="1686"/>
      <c r="I40" s="1686"/>
      <c r="J40" s="1686"/>
      <c r="K40" s="1686"/>
      <c r="L40" s="1686"/>
      <c r="M40" s="1686"/>
      <c r="N40" s="1686"/>
      <c r="O40" s="1686"/>
      <c r="P40" s="1686"/>
      <c r="Q40" s="1686"/>
      <c r="R40" s="1686"/>
      <c r="S40" s="1686"/>
      <c r="T40" s="1686"/>
      <c r="U40" s="1686"/>
      <c r="V40" s="1686"/>
      <c r="W40" s="1686"/>
      <c r="X40" s="1686"/>
      <c r="Y40" s="1686"/>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40" customFormat="1" ht="90.75" customHeight="1">
      <c r="A1" s="1693"/>
      <c r="B1" s="1693"/>
      <c r="C1" s="1693"/>
      <c r="D1" s="1693"/>
      <c r="E1" s="1693"/>
      <c r="F1" s="1693"/>
      <c r="G1" s="1693"/>
      <c r="H1" s="1693"/>
      <c r="I1" s="1693"/>
      <c r="J1" s="1693"/>
      <c r="K1" s="1693"/>
      <c r="L1" s="1693"/>
      <c r="M1" s="1693"/>
      <c r="N1" s="1693"/>
      <c r="O1" s="1693"/>
      <c r="P1" s="1693"/>
    </row>
    <row r="2" spans="1:22" ht="357.75" customHeight="1">
      <c r="A2" s="1694" t="s">
        <v>629</v>
      </c>
      <c r="B2" s="1695"/>
      <c r="C2" s="1695"/>
      <c r="D2" s="1695"/>
      <c r="E2" s="1695"/>
      <c r="F2" s="1695"/>
      <c r="G2" s="1695"/>
      <c r="H2" s="1695"/>
      <c r="I2" s="1695"/>
      <c r="J2" s="1695"/>
      <c r="K2" s="1695"/>
      <c r="L2" s="1695"/>
      <c r="M2" s="1695"/>
      <c r="N2" s="1695"/>
      <c r="O2" s="1695"/>
      <c r="P2" s="1695"/>
      <c r="Q2" s="39"/>
      <c r="R2" s="39"/>
      <c r="S2" s="16"/>
      <c r="T2" s="16"/>
      <c r="U2" s="16"/>
      <c r="V2" s="16"/>
    </row>
    <row r="3" spans="1:22" ht="408.75" customHeight="1">
      <c r="A3" s="1696"/>
      <c r="B3" s="1696"/>
      <c r="C3" s="1696"/>
      <c r="D3" s="1696"/>
      <c r="E3" s="1696"/>
      <c r="F3" s="1696"/>
      <c r="G3" s="1696"/>
      <c r="H3" s="1696"/>
      <c r="I3" s="1696"/>
      <c r="J3" s="1696"/>
      <c r="K3" s="1696"/>
      <c r="L3" s="1696"/>
      <c r="M3" s="1696"/>
      <c r="N3" s="1696"/>
      <c r="O3" s="1696"/>
      <c r="P3" s="1696"/>
      <c r="Q3" s="39"/>
      <c r="R3" s="39"/>
      <c r="S3" s="16"/>
      <c r="T3" s="16"/>
      <c r="U3" s="16"/>
      <c r="V3" s="16"/>
    </row>
    <row r="4" spans="1:22" ht="361.5" customHeight="1">
      <c r="A4" s="1696"/>
      <c r="B4" s="1696"/>
      <c r="C4" s="1696"/>
      <c r="D4" s="1696"/>
      <c r="E4" s="1696"/>
      <c r="F4" s="1696"/>
      <c r="G4" s="1696"/>
      <c r="H4" s="1696"/>
      <c r="I4" s="1696"/>
      <c r="J4" s="1696"/>
      <c r="K4" s="1696"/>
      <c r="L4" s="1696"/>
      <c r="M4" s="1696"/>
      <c r="N4" s="1696"/>
      <c r="O4" s="1696"/>
      <c r="P4" s="1696"/>
      <c r="Q4" s="39"/>
      <c r="R4" s="39"/>
      <c r="S4" s="16"/>
      <c r="T4" s="16"/>
      <c r="U4" s="16"/>
      <c r="V4" s="16"/>
    </row>
    <row r="5" spans="1:22" ht="60.75" customHeight="1">
      <c r="A5" s="1697"/>
      <c r="B5" s="1697"/>
      <c r="C5" s="1697"/>
      <c r="D5" s="1697"/>
      <c r="E5" s="1697"/>
      <c r="F5" s="1697"/>
      <c r="G5" s="1697"/>
      <c r="H5" s="1697"/>
      <c r="I5" s="1697"/>
      <c r="J5" s="1697"/>
      <c r="K5" s="1697"/>
      <c r="L5" s="1697"/>
      <c r="M5" s="1697"/>
      <c r="N5" s="1697"/>
      <c r="O5" s="1697"/>
      <c r="P5" s="1697"/>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686"/>
      <c r="B40" s="1686"/>
      <c r="C40" s="1686"/>
      <c r="D40" s="1686"/>
      <c r="E40" s="1686"/>
      <c r="F40" s="1686"/>
      <c r="G40" s="1686"/>
      <c r="H40" s="1686"/>
      <c r="I40" s="1686"/>
      <c r="J40" s="1686"/>
      <c r="K40" s="1686"/>
      <c r="L40" s="1686"/>
      <c r="M40" s="1686"/>
      <c r="N40" s="1686"/>
      <c r="O40" s="1686"/>
      <c r="P40" s="1686"/>
      <c r="Q40" s="1686"/>
      <c r="R40" s="1686"/>
      <c r="S40" s="1686"/>
      <c r="T40" s="1686"/>
      <c r="U40" s="1686"/>
      <c r="V40" s="1686"/>
      <c r="W40" s="1686"/>
      <c r="X40" s="1686"/>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70" zoomScaleNormal="100" zoomScaleSheetLayoutView="70"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698"/>
      <c r="B1" s="1698"/>
      <c r="C1" s="1698"/>
      <c r="D1" s="1698"/>
      <c r="E1" s="1698"/>
      <c r="F1" s="1698"/>
      <c r="G1" s="1698"/>
      <c r="H1" s="1698"/>
      <c r="I1" s="1698"/>
      <c r="J1" s="1698"/>
      <c r="K1" s="1698"/>
      <c r="L1" s="1698"/>
      <c r="M1" s="1698"/>
      <c r="N1" s="1698"/>
      <c r="O1" s="1698"/>
      <c r="P1" s="1698"/>
    </row>
    <row r="2" spans="1:22" ht="408.75" customHeight="1">
      <c r="A2" s="1687" t="s">
        <v>896</v>
      </c>
      <c r="B2" s="1688"/>
      <c r="C2" s="1688"/>
      <c r="D2" s="1688"/>
      <c r="E2" s="1688"/>
      <c r="F2" s="1688"/>
      <c r="G2" s="1688"/>
      <c r="H2" s="1688"/>
      <c r="I2" s="1688"/>
      <c r="J2" s="1688"/>
      <c r="K2" s="1688"/>
      <c r="L2" s="1688"/>
      <c r="M2" s="1688"/>
      <c r="N2" s="1688"/>
      <c r="O2" s="1688"/>
      <c r="P2" s="1688"/>
      <c r="Q2" s="39"/>
      <c r="R2" s="39"/>
      <c r="S2" s="16"/>
      <c r="T2" s="16"/>
      <c r="U2" s="16"/>
      <c r="V2" s="16"/>
    </row>
    <row r="3" spans="1:22" ht="408.75" customHeight="1">
      <c r="A3" s="1688"/>
      <c r="B3" s="1688"/>
      <c r="C3" s="1688"/>
      <c r="D3" s="1688"/>
      <c r="E3" s="1688"/>
      <c r="F3" s="1688"/>
      <c r="G3" s="1688"/>
      <c r="H3" s="1688"/>
      <c r="I3" s="1688"/>
      <c r="J3" s="1688"/>
      <c r="K3" s="1688"/>
      <c r="L3" s="1688"/>
      <c r="M3" s="1688"/>
      <c r="N3" s="1688"/>
      <c r="O3" s="1688"/>
      <c r="P3" s="1688"/>
      <c r="Q3" s="39"/>
      <c r="R3" s="39"/>
      <c r="S3" s="16"/>
      <c r="T3" s="16"/>
      <c r="U3" s="16"/>
      <c r="V3" s="16"/>
    </row>
    <row r="4" spans="1:22" ht="409.5" customHeight="1">
      <c r="A4" s="1688"/>
      <c r="B4" s="1688"/>
      <c r="C4" s="1688"/>
      <c r="D4" s="1688"/>
      <c r="E4" s="1688"/>
      <c r="F4" s="1688"/>
      <c r="G4" s="1688"/>
      <c r="H4" s="1688"/>
      <c r="I4" s="1688"/>
      <c r="J4" s="1688"/>
      <c r="K4" s="1688"/>
      <c r="L4" s="1688"/>
      <c r="M4" s="1688"/>
      <c r="N4" s="1688"/>
      <c r="O4" s="1688"/>
      <c r="P4" s="1688"/>
      <c r="Q4" s="39"/>
      <c r="R4" s="39"/>
      <c r="S4" s="16"/>
      <c r="T4" s="16"/>
      <c r="U4" s="16"/>
      <c r="V4" s="16"/>
    </row>
    <row r="5" spans="1:22" ht="29.25" customHeight="1">
      <c r="A5" s="130"/>
      <c r="B5" s="130"/>
      <c r="C5" s="130"/>
      <c r="D5" s="130"/>
      <c r="E5" s="130"/>
      <c r="F5" s="130"/>
      <c r="G5" s="130"/>
      <c r="H5" s="130"/>
      <c r="I5" s="130"/>
      <c r="J5" s="130"/>
      <c r="K5" s="130"/>
      <c r="L5" s="130"/>
      <c r="M5" s="130"/>
      <c r="N5" s="130"/>
      <c r="O5" s="130"/>
      <c r="P5" s="130"/>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6</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686"/>
      <c r="B40" s="1686"/>
      <c r="C40" s="1686"/>
      <c r="D40" s="1686"/>
      <c r="E40" s="1686"/>
      <c r="F40" s="1686"/>
      <c r="G40" s="1686"/>
      <c r="H40" s="1686"/>
      <c r="I40" s="1686"/>
      <c r="J40" s="1686"/>
      <c r="K40" s="1686"/>
      <c r="L40" s="1686"/>
      <c r="M40" s="1686"/>
      <c r="N40" s="1686"/>
      <c r="O40" s="1686"/>
      <c r="P40" s="1686"/>
      <c r="Q40" s="1686"/>
      <c r="R40" s="1686"/>
      <c r="S40" s="1686"/>
      <c r="T40" s="1686"/>
      <c r="U40" s="1686"/>
      <c r="V40" s="1686"/>
      <c r="W40" s="1686"/>
      <c r="X40" s="1686"/>
      <c r="Y40" s="1686"/>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P22" sqref="P22"/>
    </sheetView>
  </sheetViews>
  <sheetFormatPr baseColWidth="10" defaultColWidth="11.42578125"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699"/>
      <c r="B1" s="1699"/>
      <c r="C1" s="1699"/>
      <c r="D1" s="1699"/>
      <c r="E1" s="1699"/>
      <c r="F1" s="1699"/>
      <c r="G1" s="1699"/>
      <c r="H1" s="1699"/>
      <c r="I1" s="1699"/>
      <c r="J1" s="1699"/>
      <c r="K1" s="1699"/>
      <c r="L1" s="1699"/>
      <c r="M1" s="1699"/>
      <c r="N1" s="60"/>
    </row>
    <row r="2" spans="1:14">
      <c r="A2" s="1699"/>
      <c r="B2" s="1699"/>
      <c r="C2" s="1699"/>
      <c r="D2" s="1699"/>
      <c r="E2" s="1699"/>
      <c r="F2" s="1699"/>
      <c r="G2" s="1699"/>
      <c r="H2" s="1699"/>
      <c r="I2" s="1699"/>
      <c r="J2" s="1699"/>
      <c r="K2" s="1699"/>
      <c r="L2" s="1699"/>
      <c r="M2" s="1699"/>
      <c r="N2" s="60"/>
    </row>
    <row r="3" spans="1:14">
      <c r="A3" s="1699"/>
      <c r="B3" s="1699"/>
      <c r="C3" s="1699"/>
      <c r="D3" s="1699"/>
      <c r="E3" s="1699"/>
      <c r="F3" s="1699"/>
      <c r="G3" s="1699"/>
      <c r="H3" s="1699"/>
      <c r="I3" s="1699"/>
      <c r="J3" s="1699"/>
      <c r="K3" s="1699"/>
      <c r="L3" s="1699"/>
      <c r="M3" s="1699"/>
      <c r="N3" s="60"/>
    </row>
    <row r="4" spans="1:14">
      <c r="A4" s="1699"/>
      <c r="B4" s="1699"/>
      <c r="C4" s="1699"/>
      <c r="D4" s="1699"/>
      <c r="E4" s="1699"/>
      <c r="F4" s="1699"/>
      <c r="G4" s="1699"/>
      <c r="H4" s="1699"/>
      <c r="I4" s="1699"/>
      <c r="J4" s="1699"/>
      <c r="K4" s="1699"/>
      <c r="L4" s="1699"/>
      <c r="M4" s="1699"/>
      <c r="N4" s="60"/>
    </row>
    <row r="5" spans="1:14">
      <c r="A5" s="1699"/>
      <c r="B5" s="1699"/>
      <c r="C5" s="1699"/>
      <c r="D5" s="1699"/>
      <c r="E5" s="1699"/>
      <c r="F5" s="1699"/>
      <c r="G5" s="1699"/>
      <c r="H5" s="1699"/>
      <c r="I5" s="1699"/>
      <c r="J5" s="1699"/>
      <c r="K5" s="1699"/>
      <c r="L5" s="1699"/>
      <c r="M5" s="1699"/>
      <c r="N5" s="60"/>
    </row>
    <row r="6" spans="1:14">
      <c r="A6" s="1699"/>
      <c r="B6" s="1699"/>
      <c r="C6" s="1699"/>
      <c r="D6" s="1699"/>
      <c r="E6" s="1699"/>
      <c r="F6" s="1699"/>
      <c r="G6" s="1699"/>
      <c r="H6" s="1699"/>
      <c r="I6" s="1699"/>
      <c r="J6" s="1699"/>
      <c r="K6" s="1699"/>
      <c r="L6" s="1699"/>
      <c r="M6" s="1699"/>
      <c r="N6" s="60"/>
    </row>
    <row r="7" spans="1:14" ht="47.25" customHeight="1">
      <c r="A7" s="1699"/>
      <c r="B7" s="1699"/>
      <c r="C7" s="1699"/>
      <c r="D7" s="1699"/>
      <c r="E7" s="1699"/>
      <c r="F7" s="1699"/>
      <c r="G7" s="1699"/>
      <c r="H7" s="1699"/>
      <c r="I7" s="1699"/>
      <c r="J7" s="1699"/>
      <c r="K7" s="1699"/>
      <c r="L7" s="1699"/>
      <c r="M7" s="1699"/>
      <c r="N7" s="60"/>
    </row>
    <row r="8" spans="1:14">
      <c r="A8" s="1699"/>
      <c r="B8" s="1699"/>
      <c r="C8" s="1699"/>
      <c r="D8" s="1699"/>
      <c r="E8" s="1699"/>
      <c r="F8" s="1699"/>
      <c r="G8" s="1699"/>
      <c r="H8" s="1699"/>
      <c r="I8" s="1699"/>
      <c r="J8" s="1699"/>
      <c r="K8" s="1699"/>
      <c r="L8" s="1699"/>
      <c r="M8" s="1699"/>
      <c r="N8" s="60"/>
    </row>
    <row r="9" spans="1:14">
      <c r="A9" s="1699"/>
      <c r="B9" s="1699"/>
      <c r="C9" s="1699"/>
      <c r="D9" s="1699"/>
      <c r="E9" s="1699"/>
      <c r="F9" s="1699"/>
      <c r="G9" s="1699"/>
      <c r="H9" s="1699"/>
      <c r="I9" s="1699"/>
      <c r="J9" s="1699"/>
      <c r="K9" s="1699"/>
      <c r="L9" s="1699"/>
      <c r="M9" s="1699"/>
      <c r="N9" s="60"/>
    </row>
    <row r="10" spans="1:14" ht="23.25" customHeight="1">
      <c r="A10" s="1699"/>
      <c r="B10" s="1699"/>
      <c r="C10" s="1699"/>
      <c r="D10" s="1699"/>
      <c r="E10" s="1699"/>
      <c r="F10" s="1699"/>
      <c r="G10" s="1699"/>
      <c r="H10" s="1699"/>
      <c r="I10" s="1699"/>
      <c r="J10" s="1699"/>
      <c r="K10" s="1699"/>
      <c r="L10" s="1699"/>
      <c r="M10" s="1699"/>
      <c r="N10" s="60"/>
    </row>
    <row r="11" spans="1:14">
      <c r="A11" s="1699"/>
      <c r="B11" s="1699"/>
      <c r="C11" s="1699"/>
      <c r="D11" s="1699"/>
      <c r="E11" s="1699"/>
      <c r="F11" s="1699"/>
      <c r="G11" s="1699"/>
      <c r="H11" s="1699"/>
      <c r="I11" s="1699"/>
      <c r="J11" s="1699"/>
      <c r="K11" s="1699"/>
      <c r="L11" s="1699"/>
      <c r="M11" s="1699"/>
      <c r="N11" s="60"/>
    </row>
    <row r="12" spans="1:14">
      <c r="A12" s="1699"/>
      <c r="B12" s="1699"/>
      <c r="C12" s="1699"/>
      <c r="D12" s="1699"/>
      <c r="E12" s="1699"/>
      <c r="F12" s="1699"/>
      <c r="G12" s="1699"/>
      <c r="H12" s="1699"/>
      <c r="I12" s="1699"/>
      <c r="J12" s="1699"/>
      <c r="K12" s="1699"/>
      <c r="L12" s="1699"/>
      <c r="M12" s="1699"/>
      <c r="N12" s="60"/>
    </row>
    <row r="13" spans="1:14">
      <c r="A13" s="1699"/>
      <c r="B13" s="1699"/>
      <c r="C13" s="1699"/>
      <c r="D13" s="1699"/>
      <c r="E13" s="1699"/>
      <c r="F13" s="1699"/>
      <c r="G13" s="1699"/>
      <c r="H13" s="1699"/>
      <c r="I13" s="1699"/>
      <c r="J13" s="1699"/>
      <c r="K13" s="1699"/>
      <c r="L13" s="1699"/>
      <c r="M13" s="1699"/>
      <c r="N13" s="60"/>
    </row>
    <row r="14" spans="1:14">
      <c r="A14" s="1699"/>
      <c r="B14" s="1699"/>
      <c r="C14" s="1699"/>
      <c r="D14" s="1699"/>
      <c r="E14" s="1699"/>
      <c r="F14" s="1699"/>
      <c r="G14" s="1699"/>
      <c r="H14" s="1699"/>
      <c r="I14" s="1699"/>
      <c r="J14" s="1699"/>
      <c r="K14" s="1699"/>
      <c r="L14" s="1699"/>
      <c r="M14" s="1699"/>
      <c r="N14" s="60"/>
    </row>
    <row r="15" spans="1:14">
      <c r="A15" s="1699"/>
      <c r="B15" s="1699"/>
      <c r="C15" s="1699"/>
      <c r="D15" s="1699"/>
      <c r="E15" s="1699"/>
      <c r="F15" s="1699"/>
      <c r="G15" s="1699"/>
      <c r="H15" s="1699"/>
      <c r="I15" s="1699"/>
      <c r="J15" s="1699"/>
      <c r="K15" s="1699"/>
      <c r="L15" s="1699"/>
      <c r="M15" s="1699"/>
      <c r="N15" s="60"/>
    </row>
    <row r="16" spans="1:14">
      <c r="A16" s="1699"/>
      <c r="B16" s="1699"/>
      <c r="C16" s="1699"/>
      <c r="D16" s="1699"/>
      <c r="E16" s="1699"/>
      <c r="F16" s="1699"/>
      <c r="G16" s="1699"/>
      <c r="H16" s="1699"/>
      <c r="I16" s="1699"/>
      <c r="J16" s="1699"/>
      <c r="K16" s="1699"/>
      <c r="L16" s="1699"/>
      <c r="M16" s="1699"/>
      <c r="N16" s="60"/>
    </row>
    <row r="17" spans="1:14">
      <c r="A17" s="1699"/>
      <c r="B17" s="1699"/>
      <c r="C17" s="1699"/>
      <c r="D17" s="1699"/>
      <c r="E17" s="1699"/>
      <c r="F17" s="1699"/>
      <c r="G17" s="1699"/>
      <c r="H17" s="1699"/>
      <c r="I17" s="1699"/>
      <c r="J17" s="1699"/>
      <c r="K17" s="1699"/>
      <c r="L17" s="1699"/>
      <c r="M17" s="1699"/>
      <c r="N17" s="60"/>
    </row>
    <row r="18" spans="1:14">
      <c r="A18" s="1699"/>
      <c r="B18" s="1699"/>
      <c r="C18" s="1699"/>
      <c r="D18" s="1699"/>
      <c r="E18" s="1699"/>
      <c r="F18" s="1699"/>
      <c r="G18" s="1699"/>
      <c r="H18" s="1699"/>
      <c r="I18" s="1699"/>
      <c r="J18" s="1699"/>
      <c r="K18" s="1699"/>
      <c r="L18" s="1699"/>
      <c r="M18" s="1699"/>
      <c r="N18" s="60"/>
    </row>
    <row r="19" spans="1:14">
      <c r="A19" s="1699"/>
      <c r="B19" s="1699"/>
      <c r="C19" s="1699"/>
      <c r="D19" s="1699"/>
      <c r="E19" s="1699"/>
      <c r="F19" s="1699"/>
      <c r="G19" s="1699"/>
      <c r="H19" s="1699"/>
      <c r="I19" s="1699"/>
      <c r="J19" s="1699"/>
      <c r="K19" s="1699"/>
      <c r="L19" s="1699"/>
      <c r="M19" s="1699"/>
      <c r="N19" s="60"/>
    </row>
    <row r="20" spans="1:14">
      <c r="A20" s="1699"/>
      <c r="B20" s="1699"/>
      <c r="C20" s="1699"/>
      <c r="D20" s="1699"/>
      <c r="E20" s="1699"/>
      <c r="F20" s="1699"/>
      <c r="G20" s="1699"/>
      <c r="H20" s="1699"/>
      <c r="I20" s="1699"/>
      <c r="J20" s="1699"/>
      <c r="K20" s="1699"/>
      <c r="L20" s="1699"/>
      <c r="M20" s="1699"/>
      <c r="N20" s="60"/>
    </row>
    <row r="21" spans="1:14">
      <c r="A21" s="1699"/>
      <c r="B21" s="1699"/>
      <c r="C21" s="1699"/>
      <c r="D21" s="1699"/>
      <c r="E21" s="1699"/>
      <c r="F21" s="1699"/>
      <c r="G21" s="1699"/>
      <c r="H21" s="1699"/>
      <c r="I21" s="1699"/>
      <c r="J21" s="1699"/>
      <c r="K21" s="1699"/>
      <c r="L21" s="1699"/>
      <c r="M21" s="1699"/>
      <c r="N21" s="60"/>
    </row>
    <row r="22" spans="1:14">
      <c r="A22" s="1699"/>
      <c r="B22" s="1699"/>
      <c r="C22" s="1699"/>
      <c r="D22" s="1699"/>
      <c r="E22" s="1699"/>
      <c r="F22" s="1699"/>
      <c r="G22" s="1699"/>
      <c r="H22" s="1699"/>
      <c r="I22" s="1699"/>
      <c r="J22" s="1699"/>
      <c r="K22" s="1699"/>
      <c r="L22" s="1699"/>
      <c r="M22" s="1699"/>
      <c r="N22" s="60"/>
    </row>
    <row r="23" spans="1:14">
      <c r="A23" s="1699"/>
      <c r="B23" s="1699"/>
      <c r="C23" s="1699"/>
      <c r="D23" s="1699"/>
      <c r="E23" s="1699"/>
      <c r="F23" s="1699"/>
      <c r="G23" s="1699"/>
      <c r="H23" s="1699"/>
      <c r="I23" s="1699"/>
      <c r="J23" s="1699"/>
      <c r="K23" s="1699"/>
      <c r="L23" s="1699"/>
      <c r="M23" s="1699"/>
      <c r="N23" s="60"/>
    </row>
    <row r="24" spans="1:14">
      <c r="A24" s="1699"/>
      <c r="B24" s="1699"/>
      <c r="C24" s="1699"/>
      <c r="D24" s="1699"/>
      <c r="E24" s="1699"/>
      <c r="F24" s="1699"/>
      <c r="G24" s="1699"/>
      <c r="H24" s="1699"/>
      <c r="I24" s="1699"/>
      <c r="J24" s="1699"/>
      <c r="K24" s="1699"/>
      <c r="L24" s="1699"/>
      <c r="M24" s="1699"/>
      <c r="N24" s="60"/>
    </row>
    <row r="25" spans="1:14">
      <c r="A25" s="1699"/>
      <c r="B25" s="1699"/>
      <c r="C25" s="1699"/>
      <c r="D25" s="1699"/>
      <c r="E25" s="1699"/>
      <c r="F25" s="1699"/>
      <c r="G25" s="1699"/>
      <c r="H25" s="1699"/>
      <c r="I25" s="1699"/>
      <c r="J25" s="1699"/>
      <c r="K25" s="1699"/>
      <c r="L25" s="1699"/>
      <c r="M25" s="1699"/>
      <c r="N25" s="60"/>
    </row>
    <row r="26" spans="1:14">
      <c r="A26" s="1699"/>
      <c r="B26" s="1699"/>
      <c r="C26" s="1699"/>
      <c r="D26" s="1699"/>
      <c r="E26" s="1699"/>
      <c r="F26" s="1699"/>
      <c r="G26" s="1699"/>
      <c r="H26" s="1699"/>
      <c r="I26" s="1699"/>
      <c r="J26" s="1699"/>
      <c r="K26" s="1699"/>
      <c r="L26" s="1699"/>
      <c r="M26" s="1699"/>
      <c r="N26" s="60"/>
    </row>
    <row r="27" spans="1:14">
      <c r="A27" s="1699"/>
      <c r="B27" s="1699"/>
      <c r="C27" s="1699"/>
      <c r="D27" s="1699"/>
      <c r="E27" s="1699"/>
      <c r="F27" s="1699"/>
      <c r="G27" s="1699"/>
      <c r="H27" s="1699"/>
      <c r="I27" s="1699"/>
      <c r="J27" s="1699"/>
      <c r="K27" s="1699"/>
      <c r="L27" s="1699"/>
      <c r="M27" s="1699"/>
      <c r="N27" s="60"/>
    </row>
    <row r="28" spans="1:14">
      <c r="A28" s="1699"/>
      <c r="B28" s="1699"/>
      <c r="C28" s="1699"/>
      <c r="D28" s="1699"/>
      <c r="E28" s="1699"/>
      <c r="F28" s="1699"/>
      <c r="G28" s="1699"/>
      <c r="H28" s="1699"/>
      <c r="I28" s="1699"/>
      <c r="J28" s="1699"/>
      <c r="K28" s="1699"/>
      <c r="L28" s="1699"/>
      <c r="M28" s="1699"/>
      <c r="N28" s="60"/>
    </row>
    <row r="29" spans="1:14">
      <c r="A29" s="1699"/>
      <c r="B29" s="1699"/>
      <c r="C29" s="1699"/>
      <c r="D29" s="1699"/>
      <c r="E29" s="1699"/>
      <c r="F29" s="1699"/>
      <c r="G29" s="1699"/>
      <c r="H29" s="1699"/>
      <c r="I29" s="1699"/>
      <c r="J29" s="1699"/>
      <c r="K29" s="1699"/>
      <c r="L29" s="1699"/>
      <c r="M29" s="1699"/>
      <c r="N29" s="60"/>
    </row>
    <row r="30" spans="1:14">
      <c r="A30" s="1699"/>
      <c r="B30" s="1699"/>
      <c r="C30" s="1699"/>
      <c r="D30" s="1699"/>
      <c r="E30" s="1699"/>
      <c r="F30" s="1699"/>
      <c r="G30" s="1699"/>
      <c r="H30" s="1699"/>
      <c r="I30" s="1699"/>
      <c r="J30" s="1699"/>
      <c r="K30" s="1699"/>
      <c r="L30" s="1699"/>
      <c r="M30" s="1699"/>
      <c r="N30" s="60"/>
    </row>
    <row r="31" spans="1:14">
      <c r="A31" s="1699"/>
      <c r="B31" s="1699"/>
      <c r="C31" s="1699"/>
      <c r="D31" s="1699"/>
      <c r="E31" s="1699"/>
      <c r="F31" s="1699"/>
      <c r="G31" s="1699"/>
      <c r="H31" s="1699"/>
      <c r="I31" s="1699"/>
      <c r="J31" s="1699"/>
      <c r="K31" s="1699"/>
      <c r="L31" s="1699"/>
      <c r="M31" s="1699"/>
      <c r="N31" s="60"/>
    </row>
    <row r="32" spans="1:14">
      <c r="A32" s="1699"/>
      <c r="B32" s="1699"/>
      <c r="C32" s="1699"/>
      <c r="D32" s="1699"/>
      <c r="E32" s="1699"/>
      <c r="F32" s="1699"/>
      <c r="G32" s="1699"/>
      <c r="H32" s="1699"/>
      <c r="I32" s="1699"/>
      <c r="J32" s="1699"/>
      <c r="K32" s="1699"/>
      <c r="L32" s="1699"/>
      <c r="M32" s="1699"/>
      <c r="N32" s="60"/>
    </row>
    <row r="33" spans="1:14">
      <c r="A33" s="1699"/>
      <c r="B33" s="1699"/>
      <c r="C33" s="1699"/>
      <c r="D33" s="1699"/>
      <c r="E33" s="1699"/>
      <c r="F33" s="1699"/>
      <c r="G33" s="1699"/>
      <c r="H33" s="1699"/>
      <c r="I33" s="1699"/>
      <c r="J33" s="1699"/>
      <c r="K33" s="1699"/>
      <c r="L33" s="1699"/>
      <c r="M33" s="1699"/>
      <c r="N33" s="60"/>
    </row>
    <row r="34" spans="1:14">
      <c r="A34" s="1699"/>
      <c r="B34" s="1699"/>
      <c r="C34" s="1699"/>
      <c r="D34" s="1699"/>
      <c r="E34" s="1699"/>
      <c r="F34" s="1699"/>
      <c r="G34" s="1699"/>
      <c r="H34" s="1699"/>
      <c r="I34" s="1699"/>
      <c r="J34" s="1699"/>
      <c r="K34" s="1699"/>
      <c r="L34" s="1699"/>
      <c r="M34" s="1699"/>
      <c r="N34" s="60"/>
    </row>
    <row r="35" spans="1:14">
      <c r="A35" s="1699"/>
      <c r="B35" s="1699"/>
      <c r="C35" s="1699"/>
      <c r="D35" s="1699"/>
      <c r="E35" s="1699"/>
      <c r="F35" s="1699"/>
      <c r="G35" s="1699"/>
      <c r="H35" s="1699"/>
      <c r="I35" s="1699"/>
      <c r="J35" s="1699"/>
      <c r="K35" s="1699"/>
      <c r="L35" s="1699"/>
      <c r="M35" s="1699"/>
      <c r="N35" s="60"/>
    </row>
    <row r="36" spans="1:14">
      <c r="A36" s="1699"/>
      <c r="B36" s="1699"/>
      <c r="C36" s="1699"/>
      <c r="D36" s="1699"/>
      <c r="E36" s="1699"/>
      <c r="F36" s="1699"/>
      <c r="G36" s="1699"/>
      <c r="H36" s="1699"/>
      <c r="I36" s="1699"/>
      <c r="J36" s="1699"/>
      <c r="K36" s="1699"/>
      <c r="L36" s="1699"/>
      <c r="M36" s="1699"/>
      <c r="N36" s="60"/>
    </row>
    <row r="37" spans="1:14">
      <c r="A37" s="1699"/>
      <c r="B37" s="1699"/>
      <c r="C37" s="1699"/>
      <c r="D37" s="1699"/>
      <c r="E37" s="1699"/>
      <c r="F37" s="1699"/>
      <c r="G37" s="1699"/>
      <c r="H37" s="1699"/>
      <c r="I37" s="1699"/>
      <c r="J37" s="1699"/>
      <c r="K37" s="1699"/>
      <c r="L37" s="1699"/>
      <c r="M37" s="1699"/>
      <c r="N37" s="60"/>
    </row>
    <row r="38" spans="1:14">
      <c r="A38" s="1699"/>
      <c r="B38" s="1699"/>
      <c r="C38" s="1699"/>
      <c r="D38" s="1699"/>
      <c r="E38" s="1699"/>
      <c r="F38" s="1699"/>
      <c r="G38" s="1699"/>
      <c r="H38" s="1699"/>
      <c r="I38" s="1699"/>
      <c r="J38" s="1699"/>
      <c r="K38" s="1699"/>
      <c r="L38" s="1699"/>
      <c r="M38" s="1699"/>
      <c r="N38" s="60"/>
    </row>
    <row r="39" spans="1:14">
      <c r="A39" s="1699"/>
      <c r="B39" s="1699"/>
      <c r="C39" s="1699"/>
      <c r="D39" s="1699"/>
      <c r="E39" s="1699"/>
      <c r="F39" s="1699"/>
      <c r="G39" s="1699"/>
      <c r="H39" s="1699"/>
      <c r="I39" s="1699"/>
      <c r="J39" s="1699"/>
      <c r="K39" s="1699"/>
      <c r="L39" s="1699"/>
      <c r="M39" s="1699"/>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70" zoomScaleNormal="100" zoomScaleSheetLayoutView="70" workbookViewId="0">
      <selection activeCell="W46" sqref="W46"/>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Z32" sqref="Z32"/>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23" sqref="S23"/>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27" sqref="R27"/>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P38"/>
  <sheetViews>
    <sheetView showGridLines="0" view="pageBreakPreview" zoomScale="85" zoomScaleNormal="100" zoomScaleSheetLayoutView="85" workbookViewId="0">
      <selection activeCell="P28" sqref="P28"/>
    </sheetView>
  </sheetViews>
  <sheetFormatPr baseColWidth="10" defaultColWidth="11.42578125" defaultRowHeight="15"/>
  <cols>
    <col min="1" max="3" width="11.42578125" style="49"/>
    <col min="4" max="4" width="20.7109375" style="49" customWidth="1"/>
    <col min="5" max="5" width="21.140625" style="49" customWidth="1"/>
    <col min="6" max="6" width="11.5703125" style="49" customWidth="1"/>
    <col min="7" max="7" width="10.85546875" style="49" customWidth="1"/>
    <col min="8" max="8" width="13.42578125" style="49" customWidth="1"/>
    <col min="9" max="9" width="16.85546875" style="49" customWidth="1"/>
    <col min="10" max="10" width="24.140625" style="49" customWidth="1"/>
    <col min="11" max="11" width="11.85546875" style="382" customWidth="1"/>
    <col min="12" max="12" width="11.5703125" style="49" customWidth="1"/>
    <col min="13" max="16" width="11.42578125" style="1310"/>
    <col min="17" max="16384" width="11.42578125" style="49"/>
  </cols>
  <sheetData>
    <row r="2" spans="1:12" ht="32.25" customHeight="1"/>
    <row r="3" spans="1:12" ht="18.75" customHeight="1"/>
    <row r="4" spans="1:12" ht="24" customHeight="1"/>
    <row r="5" spans="1:12" ht="24.75" customHeight="1">
      <c r="A5" s="1700" t="s">
        <v>919</v>
      </c>
      <c r="B5" s="1701"/>
      <c r="C5" s="1701"/>
      <c r="D5" s="1701"/>
      <c r="E5" s="1701"/>
      <c r="F5" s="1701"/>
      <c r="G5" s="1701"/>
      <c r="H5" s="1701"/>
      <c r="I5" s="1701"/>
      <c r="J5" s="1701"/>
      <c r="K5" s="1701"/>
      <c r="L5" s="1701"/>
    </row>
    <row r="6" spans="1:12">
      <c r="A6" s="1701"/>
      <c r="B6" s="1701"/>
      <c r="C6" s="1701"/>
      <c r="D6" s="1701"/>
      <c r="E6" s="1701"/>
      <c r="F6" s="1701"/>
      <c r="G6" s="1701"/>
      <c r="H6" s="1701"/>
      <c r="I6" s="1701"/>
      <c r="J6" s="1701"/>
      <c r="K6" s="1701"/>
      <c r="L6" s="1701"/>
    </row>
    <row r="7" spans="1:12">
      <c r="A7" s="1701"/>
      <c r="B7" s="1701"/>
      <c r="C7" s="1701"/>
      <c r="D7" s="1701"/>
      <c r="E7" s="1701"/>
      <c r="F7" s="1701"/>
      <c r="G7" s="1701"/>
      <c r="H7" s="1701"/>
      <c r="I7" s="1701"/>
      <c r="J7" s="1701"/>
      <c r="K7" s="1701"/>
      <c r="L7" s="1701"/>
    </row>
    <row r="8" spans="1:12" ht="12" customHeight="1">
      <c r="A8" s="1701"/>
      <c r="B8" s="1701"/>
      <c r="C8" s="1701"/>
      <c r="D8" s="1701"/>
      <c r="E8" s="1701"/>
      <c r="F8" s="1701"/>
      <c r="G8" s="1701"/>
      <c r="H8" s="1701"/>
      <c r="I8" s="1701"/>
      <c r="J8" s="1701"/>
      <c r="K8" s="1701"/>
      <c r="L8" s="1701"/>
    </row>
    <row r="9" spans="1:12" ht="16.5" customHeight="1">
      <c r="A9" s="1701"/>
      <c r="B9" s="1701"/>
      <c r="C9" s="1701"/>
      <c r="D9" s="1701"/>
      <c r="E9" s="1701"/>
      <c r="F9" s="1701"/>
      <c r="G9" s="1701"/>
      <c r="H9" s="1701"/>
      <c r="I9" s="1701"/>
      <c r="J9" s="1701"/>
      <c r="K9" s="1701"/>
      <c r="L9" s="1701"/>
    </row>
    <row r="10" spans="1:12" ht="31.5" customHeight="1">
      <c r="A10" s="1701"/>
      <c r="B10" s="1701"/>
      <c r="C10" s="1701"/>
      <c r="D10" s="1701"/>
      <c r="E10" s="1701"/>
      <c r="F10" s="1701"/>
      <c r="G10" s="1701"/>
      <c r="H10" s="1701"/>
      <c r="I10" s="1701"/>
      <c r="J10" s="1701"/>
      <c r="K10" s="1701"/>
      <c r="L10" s="1701"/>
    </row>
    <row r="11" spans="1:12">
      <c r="A11" s="1701"/>
      <c r="B11" s="1701"/>
      <c r="C11" s="1701"/>
      <c r="D11" s="1701"/>
      <c r="E11" s="1701"/>
      <c r="F11" s="1701"/>
      <c r="G11" s="1701"/>
      <c r="H11" s="1701"/>
      <c r="I11" s="1701"/>
      <c r="J11" s="1701"/>
      <c r="K11" s="1701"/>
      <c r="L11" s="1701"/>
    </row>
    <row r="12" spans="1:12">
      <c r="A12" s="1701"/>
      <c r="B12" s="1701"/>
      <c r="C12" s="1701"/>
      <c r="D12" s="1701"/>
      <c r="E12" s="1701"/>
      <c r="F12" s="1701"/>
      <c r="G12" s="1701"/>
      <c r="H12" s="1701"/>
      <c r="I12" s="1701"/>
      <c r="J12" s="1701"/>
      <c r="K12" s="1701"/>
      <c r="L12" s="1701"/>
    </row>
    <row r="13" spans="1:12" ht="29.25" customHeight="1">
      <c r="A13" s="1701"/>
      <c r="B13" s="1701"/>
      <c r="C13" s="1701"/>
      <c r="D13" s="1701"/>
      <c r="E13" s="1701"/>
      <c r="F13" s="1701"/>
      <c r="G13" s="1701"/>
      <c r="H13" s="1701"/>
      <c r="I13" s="1701"/>
      <c r="J13" s="1701"/>
      <c r="K13" s="1701"/>
      <c r="L13" s="1701"/>
    </row>
    <row r="14" spans="1:12">
      <c r="A14" s="1701"/>
      <c r="B14" s="1701"/>
      <c r="C14" s="1701"/>
      <c r="D14" s="1701"/>
      <c r="E14" s="1701"/>
      <c r="F14" s="1701"/>
      <c r="G14" s="1701"/>
      <c r="H14" s="1701"/>
      <c r="I14" s="1701"/>
      <c r="J14" s="1701"/>
      <c r="K14" s="1701"/>
      <c r="L14" s="1701"/>
    </row>
    <row r="15" spans="1:12" ht="13.5" customHeight="1">
      <c r="A15" s="1701"/>
      <c r="B15" s="1701"/>
      <c r="C15" s="1701"/>
      <c r="D15" s="1701"/>
      <c r="E15" s="1701"/>
      <c r="F15" s="1701"/>
      <c r="G15" s="1701"/>
      <c r="H15" s="1701"/>
      <c r="I15" s="1701"/>
      <c r="J15" s="1701"/>
      <c r="K15" s="1701"/>
      <c r="L15" s="1701"/>
    </row>
    <row r="16" spans="1:12">
      <c r="A16" s="1701"/>
      <c r="B16" s="1701"/>
      <c r="C16" s="1701"/>
      <c r="D16" s="1701"/>
      <c r="E16" s="1701"/>
      <c r="F16" s="1701"/>
      <c r="G16" s="1701"/>
      <c r="H16" s="1701"/>
      <c r="I16" s="1701"/>
      <c r="J16" s="1701"/>
      <c r="K16" s="1701"/>
      <c r="L16" s="1701"/>
    </row>
    <row r="17" spans="1:12">
      <c r="A17" s="1701"/>
      <c r="B17" s="1701"/>
      <c r="C17" s="1701"/>
      <c r="D17" s="1701"/>
      <c r="E17" s="1701"/>
      <c r="F17" s="1701"/>
      <c r="G17" s="1701"/>
      <c r="H17" s="1701"/>
      <c r="I17" s="1701"/>
      <c r="J17" s="1701"/>
      <c r="K17" s="1701"/>
      <c r="L17" s="1701"/>
    </row>
    <row r="18" spans="1:12">
      <c r="A18" s="1701"/>
      <c r="B18" s="1701"/>
      <c r="C18" s="1701"/>
      <c r="D18" s="1701"/>
      <c r="E18" s="1701"/>
      <c r="F18" s="1701"/>
      <c r="G18" s="1701"/>
      <c r="H18" s="1701"/>
      <c r="I18" s="1701"/>
      <c r="J18" s="1701"/>
      <c r="K18" s="1701"/>
      <c r="L18" s="1701"/>
    </row>
    <row r="19" spans="1:12">
      <c r="A19" s="1701"/>
      <c r="B19" s="1701"/>
      <c r="C19" s="1701"/>
      <c r="D19" s="1701"/>
      <c r="E19" s="1701"/>
      <c r="F19" s="1701"/>
      <c r="G19" s="1701"/>
      <c r="H19" s="1701"/>
      <c r="I19" s="1701"/>
      <c r="J19" s="1701"/>
      <c r="K19" s="1701"/>
      <c r="L19" s="1701"/>
    </row>
    <row r="20" spans="1:12">
      <c r="A20" s="1701"/>
      <c r="B20" s="1701"/>
      <c r="C20" s="1701"/>
      <c r="D20" s="1701"/>
      <c r="E20" s="1701"/>
      <c r="F20" s="1701"/>
      <c r="G20" s="1701"/>
      <c r="H20" s="1701"/>
      <c r="I20" s="1701"/>
      <c r="J20" s="1701"/>
      <c r="K20" s="1701"/>
      <c r="L20" s="1701"/>
    </row>
    <row r="21" spans="1:12">
      <c r="A21" s="1701"/>
      <c r="B21" s="1701"/>
      <c r="C21" s="1701"/>
      <c r="D21" s="1701"/>
      <c r="E21" s="1701"/>
      <c r="F21" s="1701"/>
      <c r="G21" s="1701"/>
      <c r="H21" s="1701"/>
      <c r="I21" s="1701"/>
      <c r="J21" s="1701"/>
      <c r="K21" s="1701"/>
      <c r="L21" s="1701"/>
    </row>
    <row r="22" spans="1:12">
      <c r="A22" s="1701"/>
      <c r="B22" s="1701"/>
      <c r="C22" s="1701"/>
      <c r="D22" s="1701"/>
      <c r="E22" s="1701"/>
      <c r="F22" s="1701"/>
      <c r="G22" s="1701"/>
      <c r="H22" s="1701"/>
      <c r="I22" s="1701"/>
      <c r="J22" s="1701"/>
      <c r="K22" s="1701"/>
      <c r="L22" s="1701"/>
    </row>
    <row r="23" spans="1:12">
      <c r="A23" s="1701"/>
      <c r="B23" s="1701"/>
      <c r="C23" s="1701"/>
      <c r="D23" s="1701"/>
      <c r="E23" s="1701"/>
      <c r="F23" s="1701"/>
      <c r="G23" s="1701"/>
      <c r="H23" s="1701"/>
      <c r="I23" s="1701"/>
      <c r="J23" s="1701"/>
      <c r="K23" s="1701"/>
      <c r="L23" s="1701"/>
    </row>
    <row r="24" spans="1:12">
      <c r="A24" s="1701"/>
      <c r="B24" s="1701"/>
      <c r="C24" s="1701"/>
      <c r="D24" s="1701"/>
      <c r="E24" s="1701"/>
      <c r="F24" s="1701"/>
      <c r="G24" s="1701"/>
      <c r="H24" s="1701"/>
      <c r="I24" s="1701"/>
      <c r="J24" s="1701"/>
      <c r="K24" s="1701"/>
      <c r="L24" s="1701"/>
    </row>
    <row r="25" spans="1:12">
      <c r="A25" s="1701"/>
      <c r="B25" s="1701"/>
      <c r="C25" s="1701"/>
      <c r="D25" s="1701"/>
      <c r="E25" s="1701"/>
      <c r="F25" s="1701"/>
      <c r="G25" s="1701"/>
      <c r="H25" s="1701"/>
      <c r="I25" s="1701"/>
      <c r="J25" s="1701"/>
      <c r="K25" s="1701"/>
      <c r="L25" s="1701"/>
    </row>
    <row r="26" spans="1:12">
      <c r="A26" s="1701"/>
      <c r="B26" s="1701"/>
      <c r="C26" s="1701"/>
      <c r="D26" s="1701"/>
      <c r="E26" s="1701"/>
      <c r="F26" s="1701"/>
      <c r="G26" s="1701"/>
      <c r="H26" s="1701"/>
      <c r="I26" s="1701"/>
      <c r="J26" s="1701"/>
      <c r="K26" s="1701"/>
      <c r="L26" s="1701"/>
    </row>
    <row r="27" spans="1:12">
      <c r="A27" s="1701"/>
      <c r="B27" s="1701"/>
      <c r="C27" s="1701"/>
      <c r="D27" s="1701"/>
      <c r="E27" s="1701"/>
      <c r="F27" s="1701"/>
      <c r="G27" s="1701"/>
      <c r="H27" s="1701"/>
      <c r="I27" s="1701"/>
      <c r="J27" s="1701"/>
      <c r="K27" s="1701"/>
      <c r="L27" s="1701"/>
    </row>
    <row r="28" spans="1:12">
      <c r="A28" s="1701"/>
      <c r="B28" s="1701"/>
      <c r="C28" s="1701"/>
      <c r="D28" s="1701"/>
      <c r="E28" s="1701"/>
      <c r="F28" s="1701"/>
      <c r="G28" s="1701"/>
      <c r="H28" s="1701"/>
      <c r="I28" s="1701"/>
      <c r="J28" s="1701"/>
      <c r="K28" s="1701"/>
      <c r="L28" s="1701"/>
    </row>
    <row r="29" spans="1:12">
      <c r="A29" s="1701"/>
      <c r="B29" s="1701"/>
      <c r="C29" s="1701"/>
      <c r="D29" s="1701"/>
      <c r="E29" s="1701"/>
      <c r="F29" s="1701"/>
      <c r="G29" s="1701"/>
      <c r="H29" s="1701"/>
      <c r="I29" s="1701"/>
      <c r="J29" s="1701"/>
      <c r="K29" s="1701"/>
      <c r="L29" s="1701"/>
    </row>
    <row r="30" spans="1:12">
      <c r="A30" s="1701"/>
      <c r="B30" s="1701"/>
      <c r="C30" s="1701"/>
      <c r="D30" s="1701"/>
      <c r="E30" s="1701"/>
      <c r="F30" s="1701"/>
      <c r="G30" s="1701"/>
      <c r="H30" s="1701"/>
      <c r="I30" s="1701"/>
      <c r="J30" s="1701"/>
      <c r="K30" s="1701"/>
      <c r="L30" s="1701"/>
    </row>
    <row r="31" spans="1:12">
      <c r="A31" s="1701"/>
      <c r="B31" s="1701"/>
      <c r="C31" s="1701"/>
      <c r="D31" s="1701"/>
      <c r="E31" s="1701"/>
      <c r="F31" s="1701"/>
      <c r="G31" s="1701"/>
      <c r="H31" s="1701"/>
      <c r="I31" s="1701"/>
      <c r="J31" s="1701"/>
      <c r="K31" s="1701"/>
      <c r="L31" s="1701"/>
    </row>
    <row r="32" spans="1:12" ht="14.25" customHeight="1">
      <c r="A32" s="1701"/>
      <c r="B32" s="1701"/>
      <c r="C32" s="1701"/>
      <c r="D32" s="1701"/>
      <c r="E32" s="1701"/>
      <c r="F32" s="1701"/>
      <c r="G32" s="1701"/>
      <c r="H32" s="1701"/>
      <c r="I32" s="1701"/>
      <c r="J32" s="1701"/>
      <c r="K32" s="1701"/>
      <c r="L32" s="1701"/>
    </row>
    <row r="33" spans="1:12" ht="14.25" customHeight="1">
      <c r="A33" s="1701"/>
      <c r="B33" s="1701"/>
      <c r="C33" s="1701"/>
      <c r="D33" s="1701"/>
      <c r="E33" s="1701"/>
      <c r="F33" s="1701"/>
      <c r="G33" s="1701"/>
      <c r="H33" s="1701"/>
      <c r="I33" s="1701"/>
      <c r="J33" s="1701"/>
      <c r="K33" s="1701"/>
      <c r="L33" s="1701"/>
    </row>
    <row r="34" spans="1:12" ht="14.25" customHeight="1">
      <c r="A34" s="1701"/>
      <c r="B34" s="1701"/>
      <c r="C34" s="1701"/>
      <c r="D34" s="1701"/>
      <c r="E34" s="1701"/>
      <c r="F34" s="1701"/>
      <c r="G34" s="1701"/>
      <c r="H34" s="1701"/>
      <c r="I34" s="1701"/>
      <c r="J34" s="1701"/>
      <c r="K34" s="1701"/>
      <c r="L34" s="1701"/>
    </row>
    <row r="35" spans="1:12">
      <c r="A35" s="1701"/>
      <c r="B35" s="1701"/>
      <c r="C35" s="1701"/>
      <c r="D35" s="1701"/>
      <c r="E35" s="1701"/>
      <c r="F35" s="1701"/>
      <c r="G35" s="1701"/>
      <c r="H35" s="1701"/>
      <c r="I35" s="1701"/>
      <c r="J35" s="1701"/>
      <c r="K35" s="1701"/>
      <c r="L35" s="1701"/>
    </row>
    <row r="36" spans="1:12" ht="31.5" customHeight="1">
      <c r="A36" s="1701"/>
      <c r="B36" s="1701"/>
      <c r="C36" s="1701"/>
      <c r="D36" s="1701"/>
      <c r="E36" s="1701"/>
      <c r="F36" s="1701"/>
      <c r="G36" s="1701"/>
      <c r="H36" s="1701"/>
      <c r="I36" s="1701"/>
      <c r="J36" s="1701"/>
      <c r="K36" s="1701"/>
      <c r="L36" s="1701"/>
    </row>
    <row r="37" spans="1:12" ht="42.75" customHeight="1">
      <c r="A37" s="1701"/>
      <c r="B37" s="1701"/>
      <c r="C37" s="1701"/>
      <c r="D37" s="1701"/>
      <c r="E37" s="1701"/>
      <c r="F37" s="1701"/>
      <c r="G37" s="1701"/>
      <c r="H37" s="1701"/>
      <c r="I37" s="1701"/>
      <c r="J37" s="1701"/>
      <c r="K37" s="1701"/>
      <c r="L37" s="1701"/>
    </row>
    <row r="38" spans="1:12">
      <c r="E38" s="382"/>
    </row>
  </sheetData>
  <mergeCells count="1">
    <mergeCell ref="A5:L37"/>
  </mergeCells>
  <pageMargins left="0.70866141732283472" right="0.70866141732283472" top="0.74803149606299213" bottom="0.74803149606299213" header="0.31496062992125984" footer="0.31496062992125984"/>
  <pageSetup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Q39"/>
  <sheetViews>
    <sheetView showGridLines="0" view="pageBreakPreview" zoomScale="55" zoomScaleNormal="85" zoomScaleSheetLayoutView="55" workbookViewId="0">
      <selection activeCell="W33" sqref="W33"/>
    </sheetView>
  </sheetViews>
  <sheetFormatPr baseColWidth="10" defaultColWidth="11.42578125" defaultRowHeight="45.75" customHeight="1"/>
  <cols>
    <col min="1" max="1" width="15.7109375" style="276" customWidth="1"/>
    <col min="2" max="2" width="15.5703125" style="276" hidden="1" customWidth="1"/>
    <col min="3" max="3" width="13.7109375" style="276" customWidth="1"/>
    <col min="4" max="4" width="13.42578125" style="276" customWidth="1"/>
    <col min="5" max="5" width="17.5703125" style="276" customWidth="1"/>
    <col min="6" max="6" width="16.5703125" style="276" customWidth="1"/>
    <col min="7" max="7" width="15.42578125" style="276" customWidth="1"/>
    <col min="8" max="11" width="17.42578125" style="276" customWidth="1"/>
    <col min="12" max="12" width="19.5703125" style="276" customWidth="1"/>
    <col min="13" max="13" width="30.85546875" style="276" customWidth="1"/>
    <col min="14" max="14" width="19.28515625" style="276" customWidth="1"/>
    <col min="15" max="15" width="16.5703125" style="276" customWidth="1"/>
    <col min="16" max="16" width="1.140625" style="276" customWidth="1"/>
    <col min="17" max="16384" width="11.42578125" style="276"/>
  </cols>
  <sheetData>
    <row r="1" spans="1:16" ht="61.5" customHeight="1">
      <c r="A1" s="1703" t="s">
        <v>802</v>
      </c>
      <c r="B1" s="1703"/>
      <c r="C1" s="1704"/>
      <c r="D1" s="1704"/>
      <c r="E1" s="1704"/>
      <c r="F1" s="1704"/>
      <c r="G1" s="1704"/>
      <c r="H1" s="1704"/>
      <c r="I1" s="1704"/>
      <c r="J1" s="1704"/>
      <c r="K1" s="1704"/>
      <c r="L1" s="1704"/>
      <c r="M1" s="1704"/>
      <c r="N1" s="1704"/>
      <c r="O1" s="1704"/>
    </row>
    <row r="2" spans="1:16" ht="31.5" customHeight="1">
      <c r="A2" s="1703" t="str">
        <f>+'Resumen EEp'!O4</f>
        <v>Período:  Diciembre 2008 - Agosto 2022</v>
      </c>
      <c r="B2" s="1703"/>
      <c r="C2" s="1703"/>
      <c r="D2" s="1703"/>
      <c r="E2" s="1703"/>
      <c r="F2" s="1703"/>
      <c r="G2" s="1703"/>
      <c r="H2" s="1703"/>
      <c r="I2" s="1703"/>
      <c r="J2" s="1703"/>
      <c r="K2" s="1703"/>
      <c r="L2" s="1703"/>
      <c r="M2" s="1703"/>
      <c r="N2" s="1703"/>
      <c r="O2" s="1703"/>
    </row>
    <row r="3" spans="1:16" s="30" customFormat="1" ht="13.5" customHeight="1">
      <c r="A3" s="1702" t="s">
        <v>223</v>
      </c>
      <c r="B3" s="1702"/>
      <c r="C3" s="1702"/>
      <c r="D3" s="1702"/>
      <c r="E3" s="1702"/>
      <c r="F3" s="1702"/>
      <c r="G3" s="1702"/>
      <c r="H3" s="1702"/>
      <c r="I3" s="1702"/>
      <c r="J3" s="1702"/>
      <c r="K3" s="1702"/>
      <c r="L3" s="1702"/>
      <c r="M3" s="1702"/>
      <c r="N3" s="1702"/>
    </row>
    <row r="4" spans="1:16" s="1493" customFormat="1" ht="60.75" customHeight="1">
      <c r="A4" s="1413" t="s">
        <v>0</v>
      </c>
      <c r="B4" s="1495" t="s">
        <v>861</v>
      </c>
      <c r="C4" s="1413" t="s">
        <v>141</v>
      </c>
      <c r="D4" s="1414" t="s">
        <v>148</v>
      </c>
      <c r="E4" s="1414" t="s">
        <v>149</v>
      </c>
      <c r="F4" s="1415" t="s">
        <v>800</v>
      </c>
      <c r="G4" s="1413" t="s">
        <v>102</v>
      </c>
      <c r="H4" s="1416" t="s">
        <v>150</v>
      </c>
      <c r="I4" s="1417" t="s">
        <v>151</v>
      </c>
      <c r="J4" s="1417" t="s">
        <v>152</v>
      </c>
      <c r="K4" s="1418" t="s">
        <v>800</v>
      </c>
      <c r="L4" s="1419" t="s">
        <v>463</v>
      </c>
      <c r="M4" s="1419" t="s">
        <v>153</v>
      </c>
      <c r="N4" s="1491"/>
      <c r="O4" s="1492"/>
    </row>
    <row r="5" spans="1:16" ht="18.75">
      <c r="A5" s="1420" t="s">
        <v>226</v>
      </c>
      <c r="B5" s="1496"/>
      <c r="C5" s="1281">
        <v>41379</v>
      </c>
      <c r="D5" s="1327">
        <v>304</v>
      </c>
      <c r="E5" s="1327">
        <v>74</v>
      </c>
      <c r="F5" s="1421">
        <v>0</v>
      </c>
      <c r="G5" s="1422">
        <f t="shared" ref="G5:G16" si="0">+E5+D5+C5</f>
        <v>41757</v>
      </c>
      <c r="H5" s="1423">
        <v>863333</v>
      </c>
      <c r="I5" s="1424">
        <v>123254</v>
      </c>
      <c r="J5" s="1424">
        <v>201642</v>
      </c>
      <c r="K5" s="1425">
        <v>0</v>
      </c>
      <c r="L5" s="1426">
        <f>+K5+I5+H5</f>
        <v>986587</v>
      </c>
      <c r="M5" s="1427">
        <f>L5/G5</f>
        <v>23.626864956773716</v>
      </c>
      <c r="N5" s="110"/>
      <c r="O5" s="305"/>
    </row>
    <row r="6" spans="1:16" ht="18.75">
      <c r="A6" s="1428" t="s">
        <v>211</v>
      </c>
      <c r="B6" s="1497"/>
      <c r="C6" s="1283">
        <v>41179</v>
      </c>
      <c r="D6" s="157">
        <v>412</v>
      </c>
      <c r="E6" s="157">
        <v>80</v>
      </c>
      <c r="F6" s="1429">
        <v>0</v>
      </c>
      <c r="G6" s="1430">
        <f t="shared" si="0"/>
        <v>41671</v>
      </c>
      <c r="H6" s="1431">
        <v>869750</v>
      </c>
      <c r="I6" s="1432">
        <v>148220</v>
      </c>
      <c r="J6" s="1432">
        <v>209755</v>
      </c>
      <c r="K6" s="1433">
        <v>0</v>
      </c>
      <c r="L6" s="1434">
        <f t="shared" ref="L6:L11" si="1">+K6+I6+H6</f>
        <v>1017970</v>
      </c>
      <c r="M6" s="1435">
        <f>L6/G6</f>
        <v>24.428739411101244</v>
      </c>
      <c r="N6" s="70"/>
      <c r="O6" s="305"/>
    </row>
    <row r="7" spans="1:16" ht="18.75">
      <c r="A7" s="1428" t="s">
        <v>212</v>
      </c>
      <c r="B7" s="1497"/>
      <c r="C7" s="1283">
        <v>43682</v>
      </c>
      <c r="D7" s="157">
        <v>418</v>
      </c>
      <c r="E7" s="157">
        <v>79</v>
      </c>
      <c r="F7" s="1429">
        <v>0</v>
      </c>
      <c r="G7" s="1430">
        <f t="shared" si="0"/>
        <v>44179</v>
      </c>
      <c r="H7" s="1431">
        <v>943828</v>
      </c>
      <c r="I7" s="1432">
        <v>136553</v>
      </c>
      <c r="J7" s="1432">
        <v>218706</v>
      </c>
      <c r="K7" s="1433">
        <v>0</v>
      </c>
      <c r="L7" s="1434">
        <f t="shared" si="1"/>
        <v>1080381</v>
      </c>
      <c r="M7" s="1435">
        <f t="shared" ref="M7:M18" si="2">L7/G7</f>
        <v>24.454627764322417</v>
      </c>
      <c r="N7" s="465"/>
      <c r="O7" s="305"/>
    </row>
    <row r="8" spans="1:16" ht="18.75">
      <c r="A8" s="1428" t="s">
        <v>213</v>
      </c>
      <c r="B8" s="1497"/>
      <c r="C8" s="1283">
        <v>46674</v>
      </c>
      <c r="D8" s="157">
        <v>469</v>
      </c>
      <c r="E8" s="157">
        <v>79</v>
      </c>
      <c r="F8" s="1429">
        <v>0</v>
      </c>
      <c r="G8" s="1430">
        <f t="shared" si="0"/>
        <v>47222</v>
      </c>
      <c r="H8" s="1431">
        <v>996469</v>
      </c>
      <c r="I8" s="1432">
        <v>142319</v>
      </c>
      <c r="J8" s="1432">
        <v>225133</v>
      </c>
      <c r="K8" s="1433">
        <v>0</v>
      </c>
      <c r="L8" s="1434">
        <f t="shared" si="1"/>
        <v>1138788</v>
      </c>
      <c r="M8" s="1435">
        <f t="shared" si="2"/>
        <v>24.115624073525051</v>
      </c>
      <c r="N8" s="473"/>
      <c r="O8" s="305"/>
    </row>
    <row r="9" spans="1:16" ht="18.75">
      <c r="A9" s="1428" t="s">
        <v>227</v>
      </c>
      <c r="B9" s="1497"/>
      <c r="C9" s="1283">
        <v>50784</v>
      </c>
      <c r="D9" s="157">
        <v>488</v>
      </c>
      <c r="E9" s="157">
        <v>79</v>
      </c>
      <c r="F9" s="1429">
        <v>0</v>
      </c>
      <c r="G9" s="1430">
        <f t="shared" si="0"/>
        <v>51351</v>
      </c>
      <c r="H9" s="1431">
        <v>1035050</v>
      </c>
      <c r="I9" s="1432">
        <v>156354</v>
      </c>
      <c r="J9" s="1432">
        <v>236498</v>
      </c>
      <c r="K9" s="1433">
        <v>0</v>
      </c>
      <c r="L9" s="1434">
        <f t="shared" si="1"/>
        <v>1191404</v>
      </c>
      <c r="M9" s="1435">
        <f t="shared" si="2"/>
        <v>23.201184008101109</v>
      </c>
      <c r="N9" s="101" t="s">
        <v>886</v>
      </c>
      <c r="O9" s="305"/>
    </row>
    <row r="10" spans="1:16" ht="18.75">
      <c r="A10" s="1428" t="s">
        <v>242</v>
      </c>
      <c r="B10" s="1497"/>
      <c r="C10" s="1283">
        <v>58768</v>
      </c>
      <c r="D10" s="157">
        <v>489</v>
      </c>
      <c r="E10" s="157">
        <v>78</v>
      </c>
      <c r="F10" s="1429">
        <v>0</v>
      </c>
      <c r="G10" s="1430">
        <f t="shared" si="0"/>
        <v>59335</v>
      </c>
      <c r="H10" s="1431">
        <v>1110841</v>
      </c>
      <c r="I10" s="1432">
        <v>166811</v>
      </c>
      <c r="J10" s="1432">
        <v>249006</v>
      </c>
      <c r="K10" s="1433">
        <v>0</v>
      </c>
      <c r="L10" s="1434">
        <f>+K10+I10+H10</f>
        <v>1277652</v>
      </c>
      <c r="M10" s="1435">
        <f t="shared" si="2"/>
        <v>21.532855818656778</v>
      </c>
      <c r="N10" s="101"/>
      <c r="O10" s="305"/>
    </row>
    <row r="11" spans="1:16" ht="18.75">
      <c r="A11" s="1428" t="s">
        <v>264</v>
      </c>
      <c r="B11" s="1497"/>
      <c r="C11" s="1431">
        <v>65073</v>
      </c>
      <c r="D11" s="1432">
        <v>519</v>
      </c>
      <c r="E11" s="1432">
        <v>74</v>
      </c>
      <c r="F11" s="1429">
        <v>0</v>
      </c>
      <c r="G11" s="1436">
        <f t="shared" si="0"/>
        <v>65666</v>
      </c>
      <c r="H11" s="1431">
        <v>1193568</v>
      </c>
      <c r="I11" s="1432">
        <v>176595</v>
      </c>
      <c r="J11" s="1432">
        <v>281039</v>
      </c>
      <c r="K11" s="1433">
        <v>0</v>
      </c>
      <c r="L11" s="1437">
        <f t="shared" si="1"/>
        <v>1370163</v>
      </c>
      <c r="M11" s="1435">
        <f t="shared" si="2"/>
        <v>20.865638229829745</v>
      </c>
      <c r="N11" s="101"/>
      <c r="O11" s="305"/>
    </row>
    <row r="12" spans="1:16" ht="18.75">
      <c r="A12" s="1428" t="s">
        <v>455</v>
      </c>
      <c r="B12" s="1497"/>
      <c r="C12" s="1431">
        <v>69404</v>
      </c>
      <c r="D12" s="1432">
        <v>542</v>
      </c>
      <c r="E12" s="1432">
        <v>73</v>
      </c>
      <c r="F12" s="1429">
        <v>0</v>
      </c>
      <c r="G12" s="1436">
        <f t="shared" si="0"/>
        <v>70019</v>
      </c>
      <c r="H12" s="1431">
        <v>1268556</v>
      </c>
      <c r="I12" s="1432">
        <v>189220</v>
      </c>
      <c r="J12" s="1432">
        <v>301682</v>
      </c>
      <c r="K12" s="1433">
        <v>0</v>
      </c>
      <c r="L12" s="1437">
        <f t="shared" ref="L12:L16" si="3">+K12+I12+H12</f>
        <v>1457776</v>
      </c>
      <c r="M12" s="1435">
        <f t="shared" si="2"/>
        <v>20.819720361616131</v>
      </c>
      <c r="N12" s="306"/>
    </row>
    <row r="13" spans="1:16" ht="18.75">
      <c r="A13" s="1428" t="s">
        <v>471</v>
      </c>
      <c r="B13" s="1497"/>
      <c r="C13" s="1431">
        <v>74225</v>
      </c>
      <c r="D13" s="1432">
        <v>524</v>
      </c>
      <c r="E13" s="1432">
        <v>73</v>
      </c>
      <c r="F13" s="1429">
        <v>0</v>
      </c>
      <c r="G13" s="1436">
        <f t="shared" si="0"/>
        <v>74822</v>
      </c>
      <c r="H13" s="1431">
        <v>1365808</v>
      </c>
      <c r="I13" s="1432">
        <v>234553</v>
      </c>
      <c r="J13" s="1432">
        <v>287877</v>
      </c>
      <c r="K13" s="1433">
        <v>0</v>
      </c>
      <c r="L13" s="1437">
        <f t="shared" si="3"/>
        <v>1600361</v>
      </c>
      <c r="M13" s="1435">
        <f t="shared" si="2"/>
        <v>21.388909678971427</v>
      </c>
      <c r="P13" s="288"/>
    </row>
    <row r="14" spans="1:16" ht="18.75">
      <c r="A14" s="1428" t="s">
        <v>505</v>
      </c>
      <c r="B14" s="1497"/>
      <c r="C14" s="1431">
        <v>78962</v>
      </c>
      <c r="D14" s="1432">
        <v>564</v>
      </c>
      <c r="E14" s="1432">
        <v>76</v>
      </c>
      <c r="F14" s="1429">
        <v>0</v>
      </c>
      <c r="G14" s="1436">
        <f t="shared" si="0"/>
        <v>79602</v>
      </c>
      <c r="H14" s="1431">
        <v>1446555</v>
      </c>
      <c r="I14" s="1432">
        <v>281553</v>
      </c>
      <c r="J14" s="1432">
        <v>322214</v>
      </c>
      <c r="K14" s="1433">
        <v>0</v>
      </c>
      <c r="L14" s="1437">
        <f t="shared" si="3"/>
        <v>1728108</v>
      </c>
      <c r="M14" s="1435">
        <f t="shared" si="2"/>
        <v>21.709354036330744</v>
      </c>
    </row>
    <row r="15" spans="1:16" ht="18.75">
      <c r="A15" s="1428" t="s">
        <v>519</v>
      </c>
      <c r="B15" s="1497"/>
      <c r="C15" s="1431">
        <v>84840</v>
      </c>
      <c r="D15" s="1432">
        <v>597</v>
      </c>
      <c r="E15" s="1432">
        <v>76</v>
      </c>
      <c r="F15" s="1429">
        <v>0</v>
      </c>
      <c r="G15" s="1436">
        <f t="shared" si="0"/>
        <v>85513</v>
      </c>
      <c r="H15" s="1431">
        <v>1546593</v>
      </c>
      <c r="I15" s="1432">
        <v>294564</v>
      </c>
      <c r="J15" s="1432">
        <v>332833</v>
      </c>
      <c r="K15" s="1433">
        <v>0</v>
      </c>
      <c r="L15" s="1437">
        <f t="shared" si="3"/>
        <v>1841157</v>
      </c>
      <c r="M15" s="1435">
        <f t="shared" si="2"/>
        <v>21.530726322313566</v>
      </c>
      <c r="O15" s="103" t="s">
        <v>516</v>
      </c>
    </row>
    <row r="16" spans="1:16" ht="18.75">
      <c r="A16" s="1428" t="s">
        <v>626</v>
      </c>
      <c r="B16" s="1497"/>
      <c r="C16" s="1431">
        <v>90771</v>
      </c>
      <c r="D16" s="1432">
        <v>615</v>
      </c>
      <c r="E16" s="1432">
        <v>77</v>
      </c>
      <c r="F16" s="1429">
        <v>0</v>
      </c>
      <c r="G16" s="1436">
        <f t="shared" si="0"/>
        <v>91463</v>
      </c>
      <c r="H16" s="1431">
        <v>1600281</v>
      </c>
      <c r="I16" s="1432">
        <v>312660</v>
      </c>
      <c r="J16" s="1432">
        <v>342772</v>
      </c>
      <c r="K16" s="1433">
        <v>0</v>
      </c>
      <c r="L16" s="1437">
        <f t="shared" si="3"/>
        <v>1912941</v>
      </c>
      <c r="M16" s="1435">
        <f t="shared" si="2"/>
        <v>20.914916414287745</v>
      </c>
      <c r="O16" s="103"/>
    </row>
    <row r="17" spans="1:17" ht="18.75">
      <c r="A17" s="1428" t="s">
        <v>676</v>
      </c>
      <c r="B17" s="1497"/>
      <c r="C17" s="1431">
        <v>91648</v>
      </c>
      <c r="D17" s="1432">
        <v>599</v>
      </c>
      <c r="E17" s="1432">
        <v>76</v>
      </c>
      <c r="F17" s="1429">
        <v>0</v>
      </c>
      <c r="G17" s="1436">
        <f>+E17+D17+C17</f>
        <v>92323</v>
      </c>
      <c r="H17" s="1431">
        <v>1465738</v>
      </c>
      <c r="I17" s="1432">
        <v>321920</v>
      </c>
      <c r="J17" s="1432">
        <v>329392</v>
      </c>
      <c r="K17" s="1433">
        <v>0</v>
      </c>
      <c r="L17" s="1437">
        <f>+K17+I17+H17</f>
        <v>1787658</v>
      </c>
      <c r="M17" s="1435">
        <f t="shared" si="2"/>
        <v>19.36308395524409</v>
      </c>
      <c r="O17" s="103"/>
    </row>
    <row r="18" spans="1:17" ht="18.75">
      <c r="A18" s="1428" t="s">
        <v>797</v>
      </c>
      <c r="B18" s="1497"/>
      <c r="C18" s="1431">
        <v>103388</v>
      </c>
      <c r="D18" s="1432">
        <v>592</v>
      </c>
      <c r="E18" s="1432">
        <v>73</v>
      </c>
      <c r="F18" s="1429">
        <v>92</v>
      </c>
      <c r="G18" s="1436">
        <f>+F18+E18+D18+C18</f>
        <v>104145</v>
      </c>
      <c r="H18" s="1431">
        <v>1659980</v>
      </c>
      <c r="I18" s="1432">
        <v>330733</v>
      </c>
      <c r="J18" s="1432">
        <v>361238</v>
      </c>
      <c r="K18" s="1433">
        <v>92</v>
      </c>
      <c r="L18" s="1437">
        <f>+K18+I18+H18+J18</f>
        <v>2352043</v>
      </c>
      <c r="M18" s="1435">
        <f t="shared" si="2"/>
        <v>22.584310336550001</v>
      </c>
    </row>
    <row r="19" spans="1:17" ht="18.75">
      <c r="A19" s="1438" t="str">
        <f>+'Resumen EEp'!O5</f>
        <v>Ago.2022</v>
      </c>
      <c r="B19" s="1498"/>
      <c r="C19" s="1439">
        <f>+'Resumen EEp'!B10</f>
        <v>95521</v>
      </c>
      <c r="D19" s="1440">
        <f>+'Resumen EEp'!B11</f>
        <v>594</v>
      </c>
      <c r="E19" s="1440">
        <f>+'Resumen EEp'!B12</f>
        <v>71</v>
      </c>
      <c r="F19" s="1441">
        <f>+'Resumen EEp'!B13</f>
        <v>335</v>
      </c>
      <c r="G19" s="1442">
        <f>+F19+E19+D19+C19</f>
        <v>96521</v>
      </c>
      <c r="H19" s="1439">
        <f>+'Resumen EEp'!D10</f>
        <v>1645685</v>
      </c>
      <c r="I19" s="1440">
        <f>+'Resumen EEp'!D11</f>
        <v>342624</v>
      </c>
      <c r="J19" s="1440">
        <f>+'Resumen EEp'!D12</f>
        <v>370565</v>
      </c>
      <c r="K19" s="1443">
        <f>+'Resumen EEp'!D13</f>
        <v>335</v>
      </c>
      <c r="L19" s="1444">
        <f>+K19+J19+I19+H19</f>
        <v>2359209</v>
      </c>
      <c r="M19" s="1445">
        <f>L19/G19</f>
        <v>24.44244257726298</v>
      </c>
    </row>
    <row r="20" spans="1:17" ht="15">
      <c r="O20" s="102"/>
    </row>
    <row r="21" spans="1:17" ht="19.5" customHeight="1">
      <c r="O21" s="102"/>
    </row>
    <row r="22" spans="1:17" ht="19.5" customHeight="1">
      <c r="O22" s="102"/>
    </row>
    <row r="23" spans="1:17" ht="19.5" customHeight="1">
      <c r="Q23" s="103"/>
    </row>
    <row r="24" spans="1:17" ht="19.5" customHeight="1"/>
    <row r="25" spans="1:17" ht="19.5" customHeight="1">
      <c r="O25" s="102"/>
    </row>
    <row r="26" spans="1:17" ht="19.5" customHeight="1"/>
    <row r="27" spans="1:17" ht="19.5" customHeight="1"/>
    <row r="28" spans="1:17" ht="19.5" customHeight="1"/>
    <row r="29" spans="1:17" ht="19.5" customHeight="1"/>
    <row r="30" spans="1:17" ht="19.5" customHeight="1"/>
    <row r="31" spans="1:17" ht="19.5" customHeight="1"/>
    <row r="32" spans="1:17" ht="19.5" customHeight="1"/>
    <row r="33" ht="19.5" customHeight="1"/>
    <row r="34" ht="19.5" customHeight="1"/>
    <row r="35" ht="19.5" customHeight="1"/>
    <row r="36" ht="19.5" customHeight="1"/>
    <row r="37" ht="19.5" customHeight="1"/>
    <row r="38" ht="19.5" customHeight="1"/>
    <row r="39" ht="19.5" customHeight="1"/>
  </sheetData>
  <mergeCells count="3">
    <mergeCell ref="A3:N3"/>
    <mergeCell ref="A1:O1"/>
    <mergeCell ref="A2:O2"/>
  </mergeCells>
  <conditionalFormatting sqref="G18:L19 G17:J17 L17 C17:E19">
    <cfRule type="cellIs" dxfId="3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M37"/>
  <sheetViews>
    <sheetView showGridLines="0" view="pageBreakPreview" zoomScale="55" zoomScaleNormal="85" zoomScaleSheetLayoutView="55" workbookViewId="0">
      <selection activeCell="R32" sqref="R32"/>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1" spans="1:13" ht="78" customHeight="1">
      <c r="A1" s="1706" t="s">
        <v>801</v>
      </c>
      <c r="B1" s="1706"/>
      <c r="C1" s="1706"/>
      <c r="D1" s="1706"/>
      <c r="E1" s="1706"/>
      <c r="F1" s="1706"/>
      <c r="G1" s="1706"/>
      <c r="H1" s="1706"/>
      <c r="I1" s="1706"/>
      <c r="J1" s="1706"/>
      <c r="K1" s="1706"/>
      <c r="L1" s="1706"/>
    </row>
    <row r="2" spans="1:13" ht="38.25" customHeight="1">
      <c r="A2" s="1706" t="str">
        <f>+'Resumen EEp'!O3</f>
        <v>Período: Agosto 2022</v>
      </c>
      <c r="B2" s="1706"/>
      <c r="C2" s="1706"/>
      <c r="D2" s="1706"/>
      <c r="E2" s="1706"/>
      <c r="F2" s="1706"/>
      <c r="G2" s="1706"/>
      <c r="H2" s="1706"/>
      <c r="I2" s="1706"/>
      <c r="J2" s="1706"/>
      <c r="K2" s="1706"/>
      <c r="L2" s="1706"/>
    </row>
    <row r="3" spans="1:13" ht="16.5" customHeight="1">
      <c r="A3" s="1705"/>
      <c r="B3" s="1705"/>
      <c r="C3" s="1705"/>
      <c r="D3" s="1705"/>
      <c r="E3" s="1705"/>
      <c r="F3" s="1705"/>
      <c r="G3" s="1705"/>
      <c r="H3" s="1705"/>
      <c r="I3" s="1705"/>
      <c r="J3" s="1705"/>
      <c r="K3" s="1705"/>
      <c r="L3" s="1705"/>
    </row>
    <row r="4" spans="1:13" s="169" customFormat="1" ht="49.5" customHeight="1">
      <c r="A4" s="171" t="s">
        <v>265</v>
      </c>
      <c r="B4" s="178" t="s">
        <v>245</v>
      </c>
      <c r="C4" s="178" t="s">
        <v>243</v>
      </c>
      <c r="D4" s="178" t="s">
        <v>246</v>
      </c>
      <c r="E4" s="179" t="s">
        <v>244</v>
      </c>
      <c r="F4" s="166"/>
      <c r="G4" s="167"/>
      <c r="H4" s="167"/>
      <c r="I4" s="167"/>
      <c r="J4" s="168"/>
      <c r="K4" s="168"/>
      <c r="L4" s="168"/>
      <c r="M4" s="168"/>
    </row>
    <row r="5" spans="1:13" ht="19.5" customHeight="1">
      <c r="A5" s="180" t="s">
        <v>266</v>
      </c>
      <c r="B5" s="1281">
        <f>+'Resumen EEp'!L53</f>
        <v>59027</v>
      </c>
      <c r="C5" s="1326">
        <f t="shared" ref="C5:C13" si="0">+B5/$B$14</f>
        <v>0.61154567399840454</v>
      </c>
      <c r="D5" s="1327">
        <f>+'Resumen EEp'!M53</f>
        <v>147591</v>
      </c>
      <c r="E5" s="1282">
        <f>+D5/$D$14</f>
        <v>6.2559527367011564E-2</v>
      </c>
      <c r="F5" s="49"/>
      <c r="G5" s="78"/>
      <c r="H5" s="78"/>
      <c r="I5" s="78"/>
      <c r="J5" s="141"/>
      <c r="K5" s="138"/>
      <c r="L5" s="138"/>
      <c r="M5" s="139"/>
    </row>
    <row r="6" spans="1:13" ht="19.5" customHeight="1">
      <c r="A6" s="180" t="s">
        <v>267</v>
      </c>
      <c r="B6" s="1283">
        <f>+'Resumen EEp'!L54</f>
        <v>16551</v>
      </c>
      <c r="C6" s="620">
        <f t="shared" si="0"/>
        <v>0.17147563742605237</v>
      </c>
      <c r="D6" s="157">
        <f>+'Resumen EEp'!M54</f>
        <v>125690</v>
      </c>
      <c r="E6" s="621">
        <f t="shared" ref="E6:E13" si="1">+D6/$D$14</f>
        <v>5.3276331177102156E-2</v>
      </c>
      <c r="F6" s="49"/>
      <c r="G6" s="78"/>
      <c r="H6" s="78"/>
      <c r="I6" s="78"/>
      <c r="J6" s="141"/>
      <c r="K6" s="138"/>
      <c r="L6" s="138"/>
      <c r="M6" s="139"/>
    </row>
    <row r="7" spans="1:13" ht="19.5" customHeight="1">
      <c r="A7" s="180" t="s">
        <v>268</v>
      </c>
      <c r="B7" s="1283">
        <f>+'Resumen EEp'!L55</f>
        <v>9951</v>
      </c>
      <c r="C7" s="620">
        <f t="shared" si="0"/>
        <v>0.10309673542545146</v>
      </c>
      <c r="D7" s="157">
        <f>+'Resumen EEp'!M55</f>
        <v>144158</v>
      </c>
      <c r="E7" s="621">
        <f t="shared" si="1"/>
        <v>6.1104378628599673E-2</v>
      </c>
      <c r="F7" s="49"/>
      <c r="H7" s="78"/>
      <c r="I7" s="78"/>
      <c r="J7" s="141"/>
      <c r="K7" s="138"/>
      <c r="L7" s="138"/>
      <c r="M7" s="139"/>
    </row>
    <row r="8" spans="1:13" ht="19.5" customHeight="1">
      <c r="A8" s="180" t="s">
        <v>269</v>
      </c>
      <c r="B8" s="1283">
        <f>+'Resumen EEp'!L56</f>
        <v>6744</v>
      </c>
      <c r="C8" s="620">
        <f t="shared" si="0"/>
        <v>6.9870805316977647E-2</v>
      </c>
      <c r="D8" s="157">
        <f>+'Resumen EEp'!M56</f>
        <v>213475</v>
      </c>
      <c r="E8" s="621">
        <f t="shared" si="1"/>
        <v>9.048583656640849E-2</v>
      </c>
      <c r="F8" s="86"/>
      <c r="G8" s="140"/>
      <c r="H8" s="140"/>
      <c r="I8" s="140"/>
      <c r="J8" s="142"/>
      <c r="K8" s="138"/>
      <c r="L8" s="138"/>
      <c r="M8" s="139"/>
    </row>
    <row r="9" spans="1:13" ht="19.5" customHeight="1">
      <c r="A9" s="180" t="s">
        <v>270</v>
      </c>
      <c r="B9" s="1283">
        <f>+'Resumen EEp'!L57</f>
        <v>1983</v>
      </c>
      <c r="C9" s="620">
        <f t="shared" si="0"/>
        <v>2.0544751919271454E-2</v>
      </c>
      <c r="D9" s="157">
        <f>+'Resumen EEp'!M57</f>
        <v>139055</v>
      </c>
      <c r="E9" s="621">
        <f t="shared" si="1"/>
        <v>5.8941365517001673E-2</v>
      </c>
      <c r="F9" s="104"/>
      <c r="G9" s="143"/>
      <c r="H9" s="143"/>
      <c r="I9" s="143"/>
      <c r="J9" s="142"/>
      <c r="K9" s="138"/>
      <c r="L9" s="138"/>
      <c r="M9" s="139"/>
    </row>
    <row r="10" spans="1:13" ht="19.5" customHeight="1">
      <c r="A10" s="180" t="s">
        <v>271</v>
      </c>
      <c r="B10" s="1283">
        <f>+'Resumen EEp'!L58</f>
        <v>1694</v>
      </c>
      <c r="C10" s="620">
        <f t="shared" si="0"/>
        <v>1.7550584846820899E-2</v>
      </c>
      <c r="D10" s="157">
        <f>+'Resumen EEp'!M58</f>
        <v>353675</v>
      </c>
      <c r="E10" s="621">
        <f t="shared" si="1"/>
        <v>0.1499125342434689</v>
      </c>
      <c r="F10" s="49"/>
      <c r="G10" s="78"/>
      <c r="H10" s="78"/>
      <c r="I10" s="78"/>
      <c r="J10" s="142"/>
      <c r="K10" s="138"/>
      <c r="L10" s="138"/>
      <c r="M10" s="139"/>
    </row>
    <row r="11" spans="1:13" ht="19.5" customHeight="1">
      <c r="A11" s="180" t="s">
        <v>272</v>
      </c>
      <c r="B11" s="1283">
        <f>+'Resumen EEp'!L59</f>
        <v>304</v>
      </c>
      <c r="C11" s="620">
        <f t="shared" si="0"/>
        <v>3.1495736679064659E-3</v>
      </c>
      <c r="D11" s="157">
        <f>+'Resumen EEp'!M59</f>
        <v>213413</v>
      </c>
      <c r="E11" s="621">
        <f t="shared" si="1"/>
        <v>9.0459556571715352E-2</v>
      </c>
      <c r="F11" s="49"/>
      <c r="G11" s="78"/>
      <c r="H11" s="78"/>
      <c r="I11" s="78"/>
      <c r="J11" s="142"/>
      <c r="K11" s="138"/>
      <c r="L11" s="138"/>
      <c r="M11" s="139"/>
    </row>
    <row r="12" spans="1:13" ht="19.5" customHeight="1">
      <c r="A12" s="180" t="s">
        <v>273</v>
      </c>
      <c r="B12" s="1283">
        <f>+'Resumen EEp'!L60</f>
        <v>256</v>
      </c>
      <c r="C12" s="620">
        <f t="shared" si="0"/>
        <v>2.6522725624475501E-3</v>
      </c>
      <c r="D12" s="157">
        <f>+'Resumen EEp'!M60</f>
        <v>568213</v>
      </c>
      <c r="E12" s="621">
        <f t="shared" si="1"/>
        <v>0.24084894555760003</v>
      </c>
      <c r="F12" s="64"/>
      <c r="G12" s="64"/>
      <c r="H12" s="64"/>
      <c r="I12" s="64"/>
      <c r="J12" s="142"/>
      <c r="K12" s="138"/>
      <c r="L12" s="138"/>
      <c r="M12" s="143"/>
    </row>
    <row r="13" spans="1:13" ht="19.5" customHeight="1">
      <c r="A13" s="180" t="s">
        <v>274</v>
      </c>
      <c r="B13" s="1284">
        <f>+'Resumen EEp'!L61</f>
        <v>11</v>
      </c>
      <c r="C13" s="850">
        <f t="shared" si="0"/>
        <v>1.1396483666766818E-4</v>
      </c>
      <c r="D13" s="1285">
        <f>+'Resumen EEp'!M61</f>
        <v>453939</v>
      </c>
      <c r="E13" s="851">
        <f t="shared" si="1"/>
        <v>0.19241152437109219</v>
      </c>
      <c r="F13" s="64"/>
      <c r="G13" s="64" t="s">
        <v>6</v>
      </c>
      <c r="H13" s="64"/>
      <c r="I13" s="64"/>
      <c r="J13" s="144"/>
      <c r="K13" s="138"/>
      <c r="L13" s="138"/>
      <c r="M13" s="139"/>
    </row>
    <row r="14" spans="1:13" ht="22.5" customHeight="1">
      <c r="A14" s="849" t="s">
        <v>1</v>
      </c>
      <c r="B14" s="1328">
        <f>SUM(B5:B13)</f>
        <v>96521</v>
      </c>
      <c r="C14" s="1329">
        <f>SUM(C5:C13)</f>
        <v>1</v>
      </c>
      <c r="D14" s="1330">
        <f>SUM(D5:D13)</f>
        <v>2359209</v>
      </c>
      <c r="E14" s="1331">
        <f>SUM(E5:E13)</f>
        <v>1</v>
      </c>
      <c r="F14" s="64"/>
      <c r="G14" s="64"/>
      <c r="H14" s="64"/>
      <c r="I14" s="64"/>
      <c r="J14" s="144"/>
      <c r="K14" s="138"/>
      <c r="L14" s="138"/>
      <c r="M14" s="139"/>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3">
    <mergeCell ref="A3:L3"/>
    <mergeCell ref="A1:L1"/>
    <mergeCell ref="A2:L2"/>
  </mergeCells>
  <conditionalFormatting sqref="B5:E13">
    <cfRule type="cellIs" dxfId="38" priority="2" operator="equal">
      <formula>0</formula>
    </cfRule>
  </conditionalFormatting>
  <conditionalFormatting sqref="A4:E10 B6:B13 D6:D13">
    <cfRule type="cellIs" dxfId="37"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775" customWidth="1"/>
    <col min="3" max="3" width="20.5703125" style="775" customWidth="1"/>
    <col min="4" max="4" width="19.85546875" style="775"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707"/>
      <c r="B1" s="1707"/>
      <c r="C1" s="1707"/>
      <c r="D1" s="1707"/>
      <c r="E1" s="1707"/>
      <c r="F1" s="1707"/>
      <c r="G1" s="1707"/>
      <c r="H1" s="1707"/>
      <c r="I1" s="1707"/>
      <c r="J1" s="1707"/>
      <c r="K1" s="1707"/>
      <c r="L1" s="1707"/>
      <c r="M1" s="1707"/>
      <c r="N1" s="1707"/>
    </row>
    <row r="2" spans="1:20" s="43" customFormat="1" ht="15.75" customHeight="1">
      <c r="A2" s="47"/>
      <c r="B2" s="773"/>
      <c r="C2" s="773"/>
      <c r="D2" s="773"/>
      <c r="E2" s="47"/>
    </row>
    <row r="3" spans="1:20" s="43" customFormat="1" ht="45" customHeight="1">
      <c r="A3" s="694" t="s">
        <v>13</v>
      </c>
      <c r="B3" s="278" t="s">
        <v>103</v>
      </c>
      <c r="C3" s="279" t="s">
        <v>104</v>
      </c>
      <c r="D3" s="280" t="s">
        <v>105</v>
      </c>
      <c r="E3" s="47"/>
      <c r="F3" s="44"/>
      <c r="J3" s="137"/>
      <c r="M3" s="104"/>
    </row>
    <row r="4" spans="1:20" s="43" customFormat="1" ht="18.75">
      <c r="A4" s="695" t="s">
        <v>226</v>
      </c>
      <c r="B4" s="693">
        <v>12759.99</v>
      </c>
      <c r="C4" s="521">
        <v>15836.19</v>
      </c>
      <c r="D4" s="522">
        <v>14748.51</v>
      </c>
      <c r="E4" s="47"/>
      <c r="F4" s="44"/>
      <c r="O4" s="114"/>
      <c r="P4" s="114"/>
      <c r="Q4" s="114"/>
      <c r="R4" s="114"/>
      <c r="S4" s="145"/>
      <c r="T4" s="145"/>
    </row>
    <row r="5" spans="1:20" s="43" customFormat="1" ht="18.75">
      <c r="A5" s="170" t="s">
        <v>211</v>
      </c>
      <c r="B5" s="523">
        <v>13453</v>
      </c>
      <c r="C5" s="523">
        <v>14653.84</v>
      </c>
      <c r="D5" s="524">
        <v>15155.74</v>
      </c>
      <c r="E5" s="47"/>
      <c r="F5" s="44"/>
      <c r="O5" s="114"/>
      <c r="P5" s="114"/>
      <c r="Q5" s="114"/>
      <c r="R5" s="114"/>
      <c r="S5" s="145"/>
      <c r="T5" s="145"/>
    </row>
    <row r="6" spans="1:20" s="43" customFormat="1" ht="18.75">
      <c r="A6" s="170" t="s">
        <v>212</v>
      </c>
      <c r="B6" s="523">
        <v>13943.45</v>
      </c>
      <c r="C6" s="523">
        <v>16719.03</v>
      </c>
      <c r="D6" s="524">
        <v>15971.57</v>
      </c>
      <c r="E6" s="47"/>
      <c r="F6" s="44"/>
      <c r="O6" s="114"/>
      <c r="P6" s="114"/>
      <c r="Q6" s="114"/>
      <c r="R6" s="114"/>
      <c r="S6" s="145"/>
      <c r="T6" s="145"/>
    </row>
    <row r="7" spans="1:20" s="43" customFormat="1" ht="18.75">
      <c r="A7" s="170" t="s">
        <v>213</v>
      </c>
      <c r="B7" s="523">
        <v>15132</v>
      </c>
      <c r="C7" s="523">
        <v>17464</v>
      </c>
      <c r="D7" s="524">
        <v>17399</v>
      </c>
      <c r="E7" s="47"/>
      <c r="F7" s="44"/>
      <c r="G7" s="44"/>
      <c r="H7" s="44"/>
      <c r="I7" s="44"/>
      <c r="J7" s="44"/>
      <c r="K7" s="44"/>
      <c r="N7" s="114"/>
      <c r="O7" s="114"/>
      <c r="P7" s="114"/>
      <c r="Q7" s="114"/>
      <c r="R7" s="114"/>
      <c r="S7" s="145"/>
      <c r="T7" s="145"/>
    </row>
    <row r="8" spans="1:20" ht="18.75">
      <c r="A8" s="170" t="s">
        <v>227</v>
      </c>
      <c r="B8" s="523">
        <v>15533</v>
      </c>
      <c r="C8" s="523">
        <v>18675</v>
      </c>
      <c r="D8" s="524">
        <v>17851</v>
      </c>
      <c r="E8" s="47"/>
      <c r="F8" s="47"/>
      <c r="G8" s="44"/>
      <c r="H8" s="44"/>
      <c r="I8" s="44"/>
      <c r="K8" s="43"/>
      <c r="L8" s="43"/>
      <c r="M8" s="43"/>
      <c r="N8" s="114"/>
      <c r="O8" s="114"/>
      <c r="P8" s="114"/>
      <c r="Q8" s="114"/>
      <c r="R8" s="114"/>
      <c r="S8" s="145"/>
      <c r="T8" s="145"/>
    </row>
    <row r="9" spans="1:20" ht="18.75">
      <c r="A9" s="170" t="s">
        <v>242</v>
      </c>
      <c r="B9" s="523">
        <v>16191</v>
      </c>
      <c r="C9" s="523">
        <v>19327</v>
      </c>
      <c r="D9" s="524">
        <v>20747</v>
      </c>
      <c r="E9" s="47"/>
      <c r="F9" s="47"/>
      <c r="G9" s="44"/>
      <c r="H9" s="44"/>
      <c r="I9" s="44"/>
      <c r="K9" s="43"/>
      <c r="L9" s="43"/>
      <c r="M9" s="43"/>
      <c r="N9" s="114"/>
      <c r="O9" s="114"/>
      <c r="P9" s="114"/>
      <c r="Q9" s="114"/>
      <c r="R9" s="114"/>
      <c r="S9" s="146"/>
    </row>
    <row r="10" spans="1:20" ht="18.75">
      <c r="A10" s="326" t="s">
        <v>264</v>
      </c>
      <c r="B10" s="525">
        <v>16415</v>
      </c>
      <c r="C10" s="525">
        <v>20545</v>
      </c>
      <c r="D10" s="526">
        <v>22507</v>
      </c>
      <c r="E10" s="47"/>
      <c r="F10" s="47"/>
      <c r="G10" s="44"/>
      <c r="H10" s="44"/>
      <c r="I10" s="44"/>
      <c r="K10" s="43"/>
      <c r="L10" s="43"/>
      <c r="M10" s="43"/>
      <c r="N10" s="114"/>
      <c r="O10" s="114"/>
      <c r="P10" s="114"/>
      <c r="Q10" s="114"/>
      <c r="R10" s="114"/>
      <c r="S10" s="146"/>
    </row>
    <row r="11" spans="1:20" ht="18.75">
      <c r="A11" s="326" t="s">
        <v>455</v>
      </c>
      <c r="B11" s="525">
        <v>17417</v>
      </c>
      <c r="C11" s="525">
        <v>21911</v>
      </c>
      <c r="D11" s="526">
        <v>24421</v>
      </c>
      <c r="E11" s="47"/>
      <c r="F11" s="47"/>
      <c r="G11" s="44"/>
      <c r="H11" s="44"/>
      <c r="I11" s="44"/>
      <c r="K11" s="43"/>
      <c r="L11" s="43"/>
      <c r="M11" s="43"/>
      <c r="N11" s="114"/>
      <c r="O11" s="114"/>
      <c r="P11" s="114"/>
      <c r="Q11" s="114"/>
      <c r="R11" s="114"/>
      <c r="S11" s="146"/>
    </row>
    <row r="12" spans="1:20" ht="18.75">
      <c r="A12" s="326" t="s">
        <v>471</v>
      </c>
      <c r="B12" s="525">
        <v>17754</v>
      </c>
      <c r="C12" s="525">
        <v>22502</v>
      </c>
      <c r="D12" s="526">
        <v>25520</v>
      </c>
      <c r="E12" s="47"/>
      <c r="F12" s="47"/>
      <c r="G12" s="44"/>
      <c r="H12" s="44"/>
      <c r="I12" s="44"/>
      <c r="K12" s="43"/>
      <c r="L12" s="43"/>
      <c r="M12" s="43"/>
      <c r="N12" s="114"/>
      <c r="O12" s="114"/>
      <c r="P12" s="114"/>
      <c r="Q12" s="114"/>
      <c r="R12" s="114"/>
      <c r="S12" s="146"/>
    </row>
    <row r="13" spans="1:20" ht="18.75">
      <c r="A13" s="326" t="s">
        <v>505</v>
      </c>
      <c r="B13" s="525">
        <v>19005</v>
      </c>
      <c r="C13" s="525">
        <v>23706</v>
      </c>
      <c r="D13" s="526">
        <v>26416</v>
      </c>
      <c r="E13" s="47"/>
      <c r="F13" s="47"/>
      <c r="G13" s="44"/>
      <c r="H13" s="44"/>
      <c r="I13" s="44"/>
      <c r="K13" s="43"/>
      <c r="L13" s="43"/>
      <c r="M13" s="43"/>
      <c r="N13" s="114"/>
      <c r="O13" s="114"/>
      <c r="P13" s="114"/>
      <c r="Q13" s="114"/>
      <c r="R13" s="114"/>
      <c r="S13" s="146"/>
    </row>
    <row r="14" spans="1:20" ht="18.75">
      <c r="A14" s="326" t="s">
        <v>519</v>
      </c>
      <c r="B14" s="525">
        <v>19533</v>
      </c>
      <c r="C14" s="525">
        <v>24529</v>
      </c>
      <c r="D14" s="526">
        <v>28669</v>
      </c>
      <c r="E14" s="47"/>
      <c r="F14" s="47"/>
      <c r="G14" s="44"/>
      <c r="H14" s="44"/>
      <c r="I14" s="44"/>
      <c r="K14" s="43"/>
      <c r="L14" s="43"/>
      <c r="M14" s="43"/>
      <c r="N14" s="114"/>
      <c r="O14" s="114"/>
      <c r="P14" s="114"/>
      <c r="Q14" s="114"/>
      <c r="R14" s="114"/>
      <c r="S14" s="146"/>
    </row>
    <row r="15" spans="1:20" ht="18.75">
      <c r="A15" s="326" t="s">
        <v>626</v>
      </c>
      <c r="B15" s="525">
        <v>20993</v>
      </c>
      <c r="C15" s="525">
        <v>25536</v>
      </c>
      <c r="D15" s="526">
        <v>29927</v>
      </c>
      <c r="E15" s="47"/>
      <c r="F15" s="47"/>
      <c r="G15" s="44"/>
      <c r="H15" s="44"/>
      <c r="I15" s="44"/>
      <c r="K15" s="43"/>
      <c r="L15" s="43"/>
      <c r="M15" s="43"/>
      <c r="N15" s="114"/>
      <c r="O15" s="114"/>
      <c r="P15" s="114"/>
      <c r="Q15" s="114"/>
      <c r="R15" s="114"/>
      <c r="S15" s="146"/>
    </row>
    <row r="16" spans="1:20" ht="18.75">
      <c r="A16" s="326" t="s">
        <v>676</v>
      </c>
      <c r="B16" s="525">
        <v>20866</v>
      </c>
      <c r="C16" s="525">
        <v>26049</v>
      </c>
      <c r="D16" s="526">
        <v>31041</v>
      </c>
      <c r="E16" s="47"/>
      <c r="F16" s="47"/>
      <c r="G16" s="44"/>
      <c r="H16" s="44"/>
      <c r="I16" s="44"/>
      <c r="K16" s="43"/>
      <c r="L16" s="43"/>
      <c r="M16" s="43"/>
      <c r="N16" s="114"/>
      <c r="O16" s="114"/>
      <c r="P16" s="114"/>
      <c r="Q16" s="114"/>
      <c r="R16" s="114"/>
      <c r="S16" s="146"/>
    </row>
    <row r="17" spans="1:18" ht="18.75">
      <c r="A17" s="1162" t="str">
        <f>+'Resumen EEp'!O8</f>
        <v>Ago.2021</v>
      </c>
      <c r="B17" s="969" t="e">
        <f>+'Resumen EEp'!#REF!</f>
        <v>#REF!</v>
      </c>
      <c r="C17" s="969" t="e">
        <f>+'Resumen EEp'!#REF!</f>
        <v>#REF!</v>
      </c>
      <c r="D17" s="970" t="e">
        <f>+'Resumen EEp'!#REF!</f>
        <v>#REF!</v>
      </c>
      <c r="E17" s="47"/>
      <c r="F17" s="47"/>
      <c r="G17" s="47"/>
      <c r="H17" s="47"/>
      <c r="I17" s="47"/>
      <c r="J17" s="47"/>
      <c r="N17" s="114"/>
      <c r="O17" s="114"/>
      <c r="P17" s="114"/>
      <c r="Q17" s="114"/>
      <c r="R17" s="114"/>
    </row>
    <row r="18" spans="1:18" ht="11.25" customHeight="1">
      <c r="A18" s="147"/>
      <c r="B18" s="774"/>
      <c r="C18" s="773"/>
      <c r="D18" s="773"/>
      <c r="E18" s="47"/>
      <c r="F18" s="47"/>
      <c r="G18" s="47"/>
      <c r="H18" s="47"/>
      <c r="I18" s="47"/>
      <c r="J18" s="47"/>
      <c r="N18" s="114"/>
      <c r="O18" s="114"/>
      <c r="P18" s="114"/>
      <c r="Q18" s="114"/>
      <c r="R18" s="114"/>
    </row>
    <row r="19" spans="1:18" ht="11.25" customHeight="1">
      <c r="B19" s="774"/>
      <c r="C19" s="773"/>
      <c r="D19" s="773"/>
      <c r="E19" s="47"/>
      <c r="F19" s="47"/>
      <c r="G19" s="47"/>
      <c r="H19" s="47"/>
      <c r="I19" s="47"/>
      <c r="J19" s="47"/>
      <c r="N19" s="114"/>
      <c r="O19" s="114"/>
      <c r="P19" s="114"/>
      <c r="Q19" s="114"/>
      <c r="R19" s="114"/>
    </row>
    <row r="20" spans="1:18" ht="11.25" customHeight="1">
      <c r="B20" s="774"/>
      <c r="C20" s="773"/>
      <c r="D20" s="773"/>
      <c r="E20" s="47"/>
      <c r="F20" s="47"/>
      <c r="G20" s="47"/>
      <c r="H20" s="47"/>
      <c r="I20" s="47"/>
      <c r="J20" s="47"/>
      <c r="N20" s="114"/>
      <c r="O20" s="114"/>
      <c r="P20" s="114"/>
      <c r="Q20" s="114"/>
      <c r="R20" s="114"/>
    </row>
    <row r="21" spans="1:18" ht="11.25" customHeight="1">
      <c r="B21" s="774"/>
      <c r="C21" s="773"/>
      <c r="D21" s="773"/>
      <c r="E21" s="47"/>
      <c r="F21" s="47"/>
      <c r="G21" s="47"/>
      <c r="H21" s="47"/>
      <c r="I21" s="47"/>
      <c r="J21" s="47"/>
      <c r="N21" s="114"/>
      <c r="O21" s="114"/>
      <c r="P21" s="114"/>
      <c r="Q21" s="114"/>
      <c r="R21" s="114"/>
    </row>
    <row r="22" spans="1:18" ht="11.25" customHeight="1">
      <c r="N22" s="114"/>
      <c r="O22" s="114"/>
      <c r="P22" s="114"/>
      <c r="Q22" s="114"/>
      <c r="R22" s="114"/>
    </row>
    <row r="23" spans="1:18" ht="11.25" customHeight="1">
      <c r="N23" s="114"/>
      <c r="O23" s="114"/>
      <c r="P23" s="114"/>
      <c r="Q23" s="114"/>
      <c r="R23" s="114"/>
    </row>
    <row r="24" spans="1:18" ht="11.25" customHeight="1">
      <c r="N24" s="114"/>
      <c r="O24" s="114"/>
      <c r="P24" s="114"/>
      <c r="Q24" s="114"/>
      <c r="R24" s="114"/>
    </row>
    <row r="25" spans="1:18" ht="11.25" customHeight="1">
      <c r="N25" s="114"/>
      <c r="O25" s="114"/>
      <c r="P25" s="114"/>
      <c r="Q25" s="114"/>
      <c r="R25" s="114"/>
    </row>
    <row r="26" spans="1:18" ht="11.25" customHeight="1">
      <c r="N26" s="114"/>
      <c r="O26" s="114"/>
      <c r="P26" s="114"/>
      <c r="Q26" s="114"/>
      <c r="R26" s="114"/>
    </row>
    <row r="27" spans="1:18" ht="11.25" customHeight="1">
      <c r="N27" s="114"/>
      <c r="O27" s="114"/>
      <c r="P27" s="114"/>
      <c r="Q27" s="114"/>
      <c r="R27" s="114"/>
    </row>
    <row r="28" spans="1:18" ht="11.25" customHeight="1">
      <c r="N28" s="114"/>
      <c r="O28" s="114"/>
      <c r="P28" s="114"/>
      <c r="Q28" s="114"/>
      <c r="R28" s="114"/>
    </row>
    <row r="29" spans="1:18" ht="11.25" customHeight="1">
      <c r="N29" s="114"/>
      <c r="O29" s="114"/>
      <c r="P29" s="114"/>
      <c r="Q29" s="114"/>
      <c r="R29" s="114"/>
    </row>
    <row r="30" spans="1:18" ht="11.25" customHeight="1">
      <c r="N30" s="114"/>
      <c r="O30" s="114"/>
      <c r="P30" s="114"/>
      <c r="Q30" s="114"/>
      <c r="R30" s="114"/>
    </row>
    <row r="31" spans="1:18" ht="11.25" customHeight="1">
      <c r="N31" s="114"/>
      <c r="O31" s="114"/>
      <c r="P31" s="114"/>
      <c r="Q31" s="114"/>
      <c r="R31" s="114"/>
    </row>
  </sheetData>
  <mergeCells count="1">
    <mergeCell ref="A1:N1"/>
  </mergeCells>
  <conditionalFormatting sqref="B17:D17">
    <cfRule type="cellIs" dxfId="36"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T34" sqref="T34"/>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election activeCell="O21" sqref="O21"/>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S42" sqref="S42"/>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6</v>
      </c>
    </row>
  </sheetData>
  <pageMargins left="0.70866141732283472" right="0.70866141732283472" top="0.74803149606299213" bottom="0.74803149606299213" header="0.31496062992125984" footer="0.31496062992125984"/>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N47"/>
  <sheetViews>
    <sheetView showGridLines="0" view="pageBreakPreview" zoomScaleNormal="100" zoomScaleSheetLayoutView="100" workbookViewId="0">
      <pane ySplit="3" topLeftCell="A4" activePane="bottomLeft" state="frozen"/>
      <selection pane="bottomLeft" activeCell="O20" sqref="O20"/>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3" width="6" style="49" customWidth="1"/>
    <col min="14" max="14" width="11.42578125" style="124"/>
    <col min="15" max="16384" width="11.42578125" style="49"/>
  </cols>
  <sheetData>
    <row r="3" ht="39" customHeight="1"/>
    <row r="4" ht="39" customHeight="1"/>
    <row r="29" ht="15.75" customHeight="1"/>
    <row r="36" spans="1:12" ht="19.5" customHeight="1"/>
    <row r="42" spans="1:12" ht="30.75" customHeight="1"/>
    <row r="43" spans="1:12" ht="27.75" customHeight="1"/>
    <row r="47" spans="1:12">
      <c r="A47" s="833"/>
      <c r="B47" s="833"/>
      <c r="C47" s="833"/>
      <c r="D47" s="833"/>
      <c r="E47" s="833"/>
      <c r="F47" s="833"/>
      <c r="G47" s="833"/>
      <c r="H47" s="833"/>
      <c r="I47" s="833"/>
      <c r="J47" s="833"/>
      <c r="K47" s="833"/>
      <c r="L47" s="833"/>
    </row>
  </sheetData>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7"/>
  <sheetViews>
    <sheetView showGridLines="0" view="pageBreakPreview" zoomScale="40" zoomScaleNormal="100" zoomScaleSheetLayoutView="40" workbookViewId="0">
      <selection activeCell="S29" sqref="S29"/>
    </sheetView>
  </sheetViews>
  <sheetFormatPr baseColWidth="10" defaultColWidth="11.42578125" defaultRowHeight="20.25" customHeight="1"/>
  <cols>
    <col min="1" max="1" width="40" style="136"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382" customWidth="1"/>
    <col min="12" max="13" width="18.42578125" style="49" customWidth="1"/>
    <col min="14" max="14" width="16.28515625" style="49" bestFit="1" customWidth="1"/>
    <col min="15" max="16" width="11.42578125" style="49"/>
    <col min="17" max="17" width="22" style="49" customWidth="1"/>
    <col min="18" max="20" width="45.28515625" style="286" customWidth="1"/>
    <col min="21" max="16384" width="11.42578125" style="49"/>
  </cols>
  <sheetData>
    <row r="1" spans="1:20" ht="116.25" customHeight="1">
      <c r="A1" s="1709" t="s">
        <v>803</v>
      </c>
      <c r="B1" s="1709"/>
      <c r="C1" s="1709"/>
      <c r="D1" s="1709"/>
      <c r="E1" s="1709"/>
      <c r="F1" s="1709"/>
      <c r="G1" s="1709"/>
      <c r="H1" s="1709"/>
      <c r="I1" s="1709"/>
      <c r="J1" s="1709"/>
      <c r="K1" s="1709"/>
      <c r="L1" s="1709"/>
      <c r="M1" s="1709"/>
      <c r="N1" s="1709"/>
      <c r="O1" s="1709"/>
      <c r="P1" s="1709"/>
      <c r="Q1" s="1709"/>
    </row>
    <row r="2" spans="1:20" s="26" customFormat="1" ht="57.75" customHeight="1">
      <c r="A2" s="1711" t="str">
        <f>+'Resumen EEp'!O4</f>
        <v>Período:  Diciembre 2008 - Agosto 2022</v>
      </c>
      <c r="B2" s="1711"/>
      <c r="C2" s="1711"/>
      <c r="D2" s="1711"/>
      <c r="E2" s="1711"/>
      <c r="F2" s="1711"/>
      <c r="G2" s="1711"/>
      <c r="H2" s="1711"/>
      <c r="I2" s="1711"/>
      <c r="J2" s="1711"/>
      <c r="K2" s="1711"/>
      <c r="L2" s="1711"/>
      <c r="M2" s="1711"/>
      <c r="N2" s="1711"/>
      <c r="O2" s="1711"/>
      <c r="P2" s="1711"/>
      <c r="Q2" s="1711"/>
      <c r="R2" s="990"/>
      <c r="S2" s="990"/>
      <c r="T2" s="990"/>
    </row>
    <row r="3" spans="1:20" s="26" customFormat="1" ht="16.5" customHeight="1">
      <c r="A3" s="174"/>
      <c r="B3" s="174"/>
      <c r="C3" s="174"/>
      <c r="D3" s="174"/>
      <c r="E3" s="174"/>
      <c r="F3" s="174"/>
      <c r="G3" s="174"/>
      <c r="H3" s="174"/>
      <c r="I3" s="174"/>
      <c r="J3" s="174"/>
      <c r="K3" s="174"/>
      <c r="L3" s="174"/>
      <c r="M3" s="174"/>
      <c r="N3" s="174"/>
      <c r="R3" s="990"/>
      <c r="S3" s="990"/>
      <c r="T3" s="990"/>
    </row>
    <row r="4" spans="1:20" s="366" customFormat="1" ht="84" customHeight="1">
      <c r="A4" s="1137" t="s">
        <v>0</v>
      </c>
      <c r="B4" s="1138" t="s">
        <v>649</v>
      </c>
      <c r="C4" s="1138" t="s">
        <v>241</v>
      </c>
      <c r="D4" s="1137" t="s">
        <v>240</v>
      </c>
      <c r="E4" s="1137" t="s">
        <v>719</v>
      </c>
      <c r="F4" s="1139"/>
      <c r="G4" s="1140"/>
      <c r="H4" s="1136"/>
    </row>
    <row r="5" spans="1:20" ht="29.25" customHeight="1">
      <c r="A5" s="1141" t="s">
        <v>145</v>
      </c>
      <c r="B5" s="1142">
        <f>+'III.1.4.Afil. SFS'!E5</f>
        <v>2917157</v>
      </c>
      <c r="C5" s="1143">
        <v>9327818</v>
      </c>
      <c r="D5" s="1144">
        <f t="shared" ref="D5:D14" si="0">B5/C5</f>
        <v>0.31273734114452062</v>
      </c>
      <c r="E5" s="1145"/>
      <c r="F5" s="1146"/>
      <c r="G5" s="1140"/>
      <c r="H5" s="1136"/>
      <c r="I5" s="366"/>
      <c r="J5" s="366"/>
      <c r="K5" s="366"/>
      <c r="L5" s="366"/>
      <c r="N5" s="62"/>
      <c r="O5" s="62"/>
      <c r="P5" s="62"/>
      <c r="Q5" s="62"/>
    </row>
    <row r="6" spans="1:20" ht="29.25" customHeight="1">
      <c r="A6" s="1141" t="s">
        <v>146</v>
      </c>
      <c r="B6" s="1142">
        <f>+'III.1.4.Afil. SFS'!E6</f>
        <v>3514506</v>
      </c>
      <c r="C6" s="1143">
        <v>9428533.4999999963</v>
      </c>
      <c r="D6" s="1144">
        <f t="shared" si="0"/>
        <v>0.37275213584381933</v>
      </c>
      <c r="E6" s="1145">
        <f t="shared" ref="E6:E18" si="1">+(B6-B5)/B5</f>
        <v>0.20477094650716435</v>
      </c>
      <c r="F6" s="1147"/>
      <c r="G6" s="1140"/>
      <c r="H6" s="297"/>
      <c r="I6" s="382"/>
      <c r="J6" s="366"/>
      <c r="K6" s="366"/>
      <c r="L6" s="366"/>
      <c r="N6" s="61"/>
      <c r="O6" s="61"/>
      <c r="P6" s="61"/>
      <c r="Q6" s="61"/>
    </row>
    <row r="7" spans="1:20" ht="29.25" customHeight="1">
      <c r="A7" s="1141" t="s">
        <v>125</v>
      </c>
      <c r="B7" s="1142">
        <f>+'III.1.4.Afil. SFS'!E7</f>
        <v>4404974</v>
      </c>
      <c r="C7" s="1143">
        <v>9529297.5000000037</v>
      </c>
      <c r="D7" s="1144">
        <f t="shared" si="0"/>
        <v>0.46225590081535373</v>
      </c>
      <c r="E7" s="1145">
        <f t="shared" si="1"/>
        <v>0.25336932132140333</v>
      </c>
      <c r="F7" s="1148"/>
      <c r="G7" s="1140"/>
      <c r="H7" s="1136"/>
      <c r="I7" s="366"/>
      <c r="J7" s="996"/>
      <c r="K7" s="996"/>
      <c r="L7" s="996"/>
      <c r="M7" s="243"/>
      <c r="N7" s="243"/>
      <c r="O7" s="243"/>
      <c r="P7" s="243"/>
      <c r="Q7" s="243"/>
    </row>
    <row r="8" spans="1:20" ht="29.25" customHeight="1">
      <c r="A8" s="1141" t="s">
        <v>147</v>
      </c>
      <c r="B8" s="1142">
        <f>+'III.1.4.Afil. SFS'!E8</f>
        <v>4550576</v>
      </c>
      <c r="C8" s="1143">
        <v>9630258.5</v>
      </c>
      <c r="D8" s="1144">
        <f t="shared" si="0"/>
        <v>0.47252895651762616</v>
      </c>
      <c r="E8" s="1145">
        <f t="shared" si="1"/>
        <v>3.3053997594537449E-2</v>
      </c>
      <c r="F8" s="1140"/>
      <c r="G8" s="1140"/>
      <c r="H8" s="297"/>
      <c r="I8" s="382"/>
      <c r="J8" s="366"/>
      <c r="K8" s="998"/>
      <c r="L8" s="366"/>
      <c r="M8" s="290"/>
      <c r="N8" s="382"/>
      <c r="O8" s="382"/>
      <c r="P8" s="382"/>
      <c r="Q8" s="382"/>
    </row>
    <row r="9" spans="1:20" ht="29.25" customHeight="1">
      <c r="A9" s="1149" t="s">
        <v>225</v>
      </c>
      <c r="B9" s="1142">
        <f>+'III.1.4.Afil. SFS'!E9</f>
        <v>5022465</v>
      </c>
      <c r="C9" s="1150">
        <v>9730638.5</v>
      </c>
      <c r="D9" s="1151">
        <f t="shared" si="0"/>
        <v>0.51614958257877941</v>
      </c>
      <c r="E9" s="1145">
        <f t="shared" si="1"/>
        <v>0.10369874055504183</v>
      </c>
      <c r="F9" s="1147"/>
      <c r="G9" s="1140"/>
      <c r="H9" s="1136"/>
      <c r="I9" s="366"/>
      <c r="J9" s="996"/>
      <c r="K9" s="997"/>
      <c r="L9" s="997"/>
      <c r="M9" s="298"/>
      <c r="N9" s="61"/>
      <c r="O9" s="61"/>
      <c r="P9" s="61"/>
      <c r="Q9" s="61"/>
    </row>
    <row r="10" spans="1:20" ht="29.25" customHeight="1">
      <c r="A10" s="1149" t="s">
        <v>255</v>
      </c>
      <c r="B10" s="1142">
        <f>+'III.1.4.Afil. SFS'!E10</f>
        <v>5638332</v>
      </c>
      <c r="C10" s="1150">
        <v>9830624</v>
      </c>
      <c r="D10" s="1151">
        <f t="shared" si="0"/>
        <v>0.57354772189435788</v>
      </c>
      <c r="E10" s="1145">
        <f t="shared" si="1"/>
        <v>0.122622457299354</v>
      </c>
      <c r="F10" s="1147"/>
      <c r="G10" s="1140"/>
      <c r="H10" s="297"/>
      <c r="I10" s="382"/>
      <c r="J10" s="997"/>
      <c r="K10" s="997"/>
      <c r="L10" s="997"/>
      <c r="M10" s="298"/>
      <c r="N10" s="61"/>
      <c r="O10" s="61"/>
      <c r="P10" s="61"/>
      <c r="Q10" s="61"/>
    </row>
    <row r="11" spans="1:20" ht="29.25" customHeight="1">
      <c r="A11" s="1149" t="s">
        <v>259</v>
      </c>
      <c r="B11" s="1142">
        <f>+'III.1.4.Afil. SFS'!E11</f>
        <v>6187615</v>
      </c>
      <c r="C11" s="1150">
        <v>9930374</v>
      </c>
      <c r="D11" s="1151">
        <f t="shared" si="0"/>
        <v>0.62309989533123322</v>
      </c>
      <c r="E11" s="1145">
        <f t="shared" si="1"/>
        <v>9.7419414110414215E-2</v>
      </c>
      <c r="F11" s="1147"/>
      <c r="G11" s="1140"/>
      <c r="H11" s="1136"/>
      <c r="I11" s="366"/>
      <c r="J11" s="997"/>
      <c r="K11" s="999"/>
      <c r="L11" s="997"/>
      <c r="M11" s="298"/>
      <c r="N11" s="61"/>
      <c r="O11" s="61"/>
      <c r="P11" s="61"/>
      <c r="Q11" s="61"/>
    </row>
    <row r="12" spans="1:20" s="382" customFormat="1" ht="29.25" customHeight="1">
      <c r="A12" s="1141" t="s">
        <v>440</v>
      </c>
      <c r="B12" s="1142">
        <f>+'III.1.4.Afil. SFS'!E12</f>
        <v>6687772</v>
      </c>
      <c r="C12" s="1152">
        <v>10028012</v>
      </c>
      <c r="D12" s="1151">
        <f t="shared" si="0"/>
        <v>0.66690905435693537</v>
      </c>
      <c r="E12" s="1145">
        <f t="shared" si="1"/>
        <v>8.0831952214221472E-2</v>
      </c>
      <c r="F12" s="1147"/>
      <c r="G12" s="1140"/>
      <c r="H12" s="297"/>
      <c r="J12" s="997"/>
      <c r="K12" s="997"/>
      <c r="L12" s="997"/>
      <c r="M12" s="298"/>
      <c r="N12" s="61"/>
      <c r="O12" s="61"/>
      <c r="P12" s="61"/>
      <c r="Q12" s="61"/>
      <c r="R12" s="286"/>
      <c r="S12" s="286"/>
      <c r="T12" s="286"/>
    </row>
    <row r="13" spans="1:20" s="382" customFormat="1" ht="29.25" customHeight="1">
      <c r="A13" s="1141" t="s">
        <v>472</v>
      </c>
      <c r="B13" s="1142">
        <f>+'III.1.4.Afil. SFS'!E13</f>
        <v>6981264</v>
      </c>
      <c r="C13" s="1152">
        <v>10123139</v>
      </c>
      <c r="D13" s="1151">
        <f t="shared" si="0"/>
        <v>0.68963431204491021</v>
      </c>
      <c r="E13" s="1145">
        <f t="shared" si="1"/>
        <v>4.3884869280830748E-2</v>
      </c>
      <c r="F13" s="1147"/>
      <c r="G13" s="1140"/>
      <c r="H13" s="1136"/>
      <c r="I13" s="366"/>
      <c r="J13" s="997"/>
      <c r="K13" s="997"/>
      <c r="L13" s="997"/>
      <c r="M13" s="298"/>
      <c r="N13" s="61"/>
      <c r="O13" s="61"/>
      <c r="P13" s="61"/>
      <c r="Q13" s="61"/>
      <c r="R13" s="286"/>
      <c r="S13" s="286"/>
      <c r="T13" s="286"/>
    </row>
    <row r="14" spans="1:20" s="382" customFormat="1" ht="29.25" customHeight="1">
      <c r="A14" s="1141" t="s">
        <v>488</v>
      </c>
      <c r="B14" s="1142">
        <v>7523996</v>
      </c>
      <c r="C14" s="1152">
        <v>10217441</v>
      </c>
      <c r="D14" s="1151">
        <f t="shared" si="0"/>
        <v>0.73638751620880416</v>
      </c>
      <c r="E14" s="1145">
        <f t="shared" si="1"/>
        <v>7.7741222792892514E-2</v>
      </c>
      <c r="F14" s="1147"/>
      <c r="G14" s="1147"/>
      <c r="H14" s="298"/>
      <c r="I14" s="997"/>
      <c r="J14" s="997"/>
      <c r="K14" s="997"/>
      <c r="L14" s="997"/>
      <c r="M14" s="298"/>
      <c r="N14" s="61"/>
      <c r="O14" s="61"/>
      <c r="P14" s="61"/>
      <c r="Q14" s="61"/>
      <c r="R14" s="286"/>
      <c r="S14" s="286"/>
      <c r="T14" s="286"/>
    </row>
    <row r="15" spans="1:20" s="382" customFormat="1" ht="29.25" customHeight="1">
      <c r="A15" s="1149" t="s">
        <v>515</v>
      </c>
      <c r="B15" s="1156">
        <f>+'III.1.4.Afil. SFS'!E15</f>
        <v>7868032</v>
      </c>
      <c r="C15" s="1150">
        <v>10310703</v>
      </c>
      <c r="D15" s="1151">
        <f>B15/C15</f>
        <v>0.76309365132522966</v>
      </c>
      <c r="E15" s="1157">
        <f t="shared" si="1"/>
        <v>4.5725170507799312E-2</v>
      </c>
      <c r="F15" s="1147"/>
      <c r="G15" s="1147"/>
      <c r="H15" s="298"/>
      <c r="I15" s="61"/>
      <c r="J15" s="61"/>
      <c r="K15" s="61"/>
      <c r="L15" s="61"/>
      <c r="M15" s="61"/>
      <c r="N15" s="61"/>
      <c r="O15" s="61"/>
      <c r="P15" s="61"/>
      <c r="Q15" s="61"/>
      <c r="R15" s="286"/>
      <c r="S15" s="286"/>
      <c r="T15" s="286"/>
    </row>
    <row r="16" spans="1:20" s="382" customFormat="1" ht="29.25" customHeight="1">
      <c r="A16" s="1149" t="s">
        <v>545</v>
      </c>
      <c r="B16" s="1156">
        <v>8123784</v>
      </c>
      <c r="C16" s="1150">
        <v>10402759</v>
      </c>
      <c r="D16" s="1151">
        <f>B16/C16</f>
        <v>0.78092590629082148</v>
      </c>
      <c r="E16" s="1157">
        <f t="shared" si="1"/>
        <v>3.2505205876132683E-2</v>
      </c>
      <c r="F16" s="1147"/>
      <c r="G16" s="1147"/>
      <c r="H16" s="298"/>
      <c r="I16" s="61"/>
      <c r="J16" s="61"/>
      <c r="K16" s="61"/>
      <c r="L16" s="61"/>
      <c r="M16" s="61"/>
      <c r="N16" s="61"/>
      <c r="O16" s="61"/>
      <c r="P16" s="61"/>
      <c r="Q16" s="61"/>
      <c r="R16" s="286"/>
      <c r="S16" s="286"/>
      <c r="T16" s="286"/>
    </row>
    <row r="17" spans="1:20" s="382" customFormat="1" ht="29.25" customHeight="1">
      <c r="A17" s="1149" t="s">
        <v>656</v>
      </c>
      <c r="B17" s="1156">
        <v>10057667</v>
      </c>
      <c r="C17" s="1158">
        <v>10492017</v>
      </c>
      <c r="D17" s="1159">
        <f t="shared" ref="D17:D18" si="2">B17/C17</f>
        <v>0.9586018589180707</v>
      </c>
      <c r="E17" s="1157">
        <f t="shared" si="1"/>
        <v>0.2380519964587931</v>
      </c>
      <c r="F17" s="1147"/>
      <c r="G17" s="1147"/>
      <c r="H17" s="298"/>
      <c r="I17" s="61"/>
      <c r="J17" s="61"/>
      <c r="K17" s="61"/>
      <c r="L17" s="61"/>
      <c r="M17" s="61"/>
      <c r="N17" s="61"/>
      <c r="O17" s="61"/>
      <c r="P17" s="61"/>
      <c r="Q17" s="61"/>
      <c r="R17" s="286"/>
      <c r="S17" s="286"/>
      <c r="T17" s="286"/>
    </row>
    <row r="18" spans="1:20" s="382" customFormat="1" ht="29.25" customHeight="1">
      <c r="A18" s="1332" t="s">
        <v>804</v>
      </c>
      <c r="B18" s="1333">
        <v>10130724</v>
      </c>
      <c r="C18" s="1158">
        <v>10578737</v>
      </c>
      <c r="D18" s="1159">
        <f t="shared" si="2"/>
        <v>0.9576496702772741</v>
      </c>
      <c r="E18" s="1157">
        <f t="shared" si="1"/>
        <v>7.2638117766277207E-3</v>
      </c>
      <c r="F18" s="1147"/>
      <c r="G18" s="1147"/>
      <c r="H18" s="298"/>
      <c r="I18" s="61"/>
      <c r="J18" s="61"/>
      <c r="K18" s="61"/>
      <c r="L18" s="61"/>
      <c r="M18" s="61"/>
      <c r="N18" s="61"/>
      <c r="O18" s="61"/>
      <c r="P18" s="61"/>
      <c r="Q18" s="61"/>
      <c r="R18" s="286"/>
      <c r="S18" s="286"/>
      <c r="T18" s="286"/>
    </row>
    <row r="19" spans="1:20" s="382" customFormat="1" ht="29.25" customHeight="1">
      <c r="A19" s="1163" t="str">
        <f>+'Resumen EEp'!O5</f>
        <v>Ago.2022</v>
      </c>
      <c r="B19" s="1153">
        <f>+'Resumen EEp'!C30+'Resumen EEp'!B33+'Resumen EEp'!C39</f>
        <v>10461697</v>
      </c>
      <c r="C19" s="1154">
        <f>+'Resumen EEp'!B4</f>
        <v>10636808</v>
      </c>
      <c r="D19" s="1155">
        <f>B19/C19</f>
        <v>0.98353726042624823</v>
      </c>
      <c r="E19" s="1157"/>
      <c r="F19" s="1147"/>
      <c r="G19" s="1147"/>
      <c r="H19" s="298"/>
      <c r="I19" s="62"/>
      <c r="J19" s="62"/>
      <c r="K19" s="62"/>
      <c r="L19" s="62"/>
      <c r="M19" s="62"/>
      <c r="N19" s="62"/>
      <c r="R19" s="286"/>
      <c r="S19" s="286"/>
      <c r="T19" s="286"/>
    </row>
    <row r="20" spans="1:20" ht="99.75" customHeight="1">
      <c r="A20" s="1710" t="s">
        <v>791</v>
      </c>
      <c r="B20" s="1710"/>
      <c r="C20" s="1710"/>
      <c r="D20" s="1710"/>
      <c r="E20" s="1710"/>
      <c r="F20" s="1147"/>
      <c r="G20" s="1147"/>
      <c r="H20" s="298"/>
      <c r="I20" s="62"/>
      <c r="J20" s="62"/>
      <c r="K20" s="62"/>
      <c r="L20" s="62"/>
      <c r="M20" s="62"/>
      <c r="N20" s="62"/>
    </row>
    <row r="21" spans="1:20" ht="20.25" customHeight="1">
      <c r="A21" s="126"/>
      <c r="B21" s="10"/>
      <c r="C21" s="62"/>
      <c r="D21" s="62"/>
      <c r="E21" s="62"/>
      <c r="F21" s="62"/>
      <c r="G21" s="62"/>
      <c r="H21" s="62"/>
      <c r="I21" s="62"/>
      <c r="J21" s="62"/>
      <c r="K21" s="62"/>
      <c r="L21" s="62"/>
      <c r="M21" s="62"/>
      <c r="N21" s="62"/>
    </row>
    <row r="23" spans="1:20" ht="20.25" customHeight="1">
      <c r="F23"/>
    </row>
    <row r="48" ht="27.75" customHeight="1"/>
    <row r="49" spans="1:7" ht="24" customHeight="1"/>
    <row r="50" spans="1:7" ht="80.25" customHeight="1"/>
    <row r="51" spans="1:7" ht="25.5" customHeight="1"/>
    <row r="52" spans="1:7" ht="25.5" customHeight="1"/>
    <row r="53" spans="1:7" ht="25.5" customHeight="1"/>
    <row r="54" spans="1:7" ht="69" customHeight="1">
      <c r="A54" s="1708"/>
      <c r="B54" s="1708"/>
      <c r="C54" s="1708"/>
      <c r="D54" s="1708"/>
      <c r="E54" s="90"/>
      <c r="F54" s="90"/>
      <c r="G54" s="90"/>
    </row>
    <row r="55" spans="1:7" ht="24" customHeight="1">
      <c r="A55" s="1708"/>
      <c r="B55" s="1708"/>
      <c r="C55" s="1708"/>
      <c r="D55" s="1708"/>
      <c r="E55" s="90"/>
      <c r="F55" s="90"/>
      <c r="G55" s="90"/>
    </row>
    <row r="56" spans="1:7" ht="24" customHeight="1"/>
    <row r="57" spans="1:7" ht="26.25" customHeight="1"/>
  </sheetData>
  <mergeCells count="4">
    <mergeCell ref="A54:D55"/>
    <mergeCell ref="A1:Q1"/>
    <mergeCell ref="A20:E20"/>
    <mergeCell ref="A2:Q2"/>
  </mergeCells>
  <conditionalFormatting sqref="B19:C19 C17:C18">
    <cfRule type="cellIs" dxfId="35" priority="1" operator="equal">
      <formula>0</formula>
    </cfRule>
    <cfRule type="cellIs" dxfId="3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99"/>
  <sheetViews>
    <sheetView showGridLines="0" tabSelected="1" view="pageBreakPreview" topLeftCell="B1" zoomScale="70" zoomScaleNormal="100" zoomScaleSheetLayoutView="70" zoomScalePageLayoutView="62" workbookViewId="0">
      <selection activeCell="R18" sqref="R18"/>
    </sheetView>
  </sheetViews>
  <sheetFormatPr baseColWidth="10" defaultColWidth="11.42578125" defaultRowHeight="15"/>
  <cols>
    <col min="1" max="1" width="26.7109375" style="49" customWidth="1"/>
    <col min="2" max="3" width="24.5703125" style="49" customWidth="1"/>
    <col min="4" max="4" width="31.85546875" style="382"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72.75" customHeight="1">
      <c r="A1" s="1714" t="s">
        <v>806</v>
      </c>
      <c r="B1" s="1714"/>
      <c r="C1" s="1714"/>
      <c r="D1" s="1714"/>
      <c r="E1" s="1714"/>
      <c r="F1" s="1714"/>
      <c r="G1" s="1714"/>
      <c r="H1" s="1714"/>
      <c r="I1" s="1714"/>
    </row>
    <row r="2" spans="1:9" s="382" customFormat="1" ht="33" customHeight="1">
      <c r="A2" s="1715" t="s">
        <v>920</v>
      </c>
      <c r="B2" s="1715"/>
      <c r="C2" s="1715"/>
      <c r="D2" s="1715"/>
      <c r="E2" s="1715"/>
      <c r="F2" s="1715"/>
      <c r="G2" s="1715"/>
      <c r="H2" s="1715"/>
      <c r="I2" s="1715"/>
    </row>
    <row r="3" spans="1:9" s="382" customFormat="1" ht="34.5" customHeight="1">
      <c r="A3" s="135"/>
      <c r="B3" s="135"/>
      <c r="C3" s="135"/>
      <c r="D3" s="135"/>
      <c r="E3" s="135"/>
      <c r="F3" s="135"/>
      <c r="G3" s="135"/>
      <c r="H3" s="135"/>
      <c r="I3" s="135"/>
    </row>
    <row r="4" spans="1:9" ht="74.25" customHeight="1">
      <c r="A4" s="626" t="s">
        <v>157</v>
      </c>
      <c r="B4" s="718" t="s">
        <v>140</v>
      </c>
      <c r="C4" s="753" t="s">
        <v>261</v>
      </c>
      <c r="D4" s="754" t="s">
        <v>541</v>
      </c>
      <c r="E4" s="1338" t="s">
        <v>504</v>
      </c>
      <c r="F4" s="627" t="s">
        <v>155</v>
      </c>
      <c r="G4" s="717" t="s">
        <v>156</v>
      </c>
      <c r="H4" s="719" t="s">
        <v>718</v>
      </c>
      <c r="I4" s="135"/>
    </row>
    <row r="5" spans="1:9" s="277" customFormat="1" ht="21" customHeight="1">
      <c r="A5" s="628" t="s">
        <v>4</v>
      </c>
      <c r="B5" s="1336">
        <v>1692259</v>
      </c>
      <c r="C5" s="1337">
        <f>+'III.3.2. Afil anual SFS RS '!E5</f>
        <v>1224898</v>
      </c>
      <c r="D5" s="949">
        <v>0</v>
      </c>
      <c r="E5" s="1334">
        <f t="shared" ref="E5:E19" si="0">SUM(B5:D5)</f>
        <v>2917157</v>
      </c>
      <c r="F5" s="720">
        <f t="shared" ref="F5:F19" si="1">B5/E5</f>
        <v>0.58010556168214467</v>
      </c>
      <c r="G5" s="721">
        <f t="shared" ref="G5:G19" si="2">C5/E5</f>
        <v>0.41989443831785539</v>
      </c>
      <c r="H5" s="724">
        <f t="shared" ref="H5:H15" si="3">+D5/E5</f>
        <v>0</v>
      </c>
      <c r="I5" s="364"/>
    </row>
    <row r="6" spans="1:9" s="277" customFormat="1" ht="21" customHeight="1">
      <c r="A6" s="628" t="s">
        <v>5</v>
      </c>
      <c r="B6" s="1082">
        <v>2088299</v>
      </c>
      <c r="C6" s="729">
        <f>+'III.3.2. Afil anual SFS RS '!E6</f>
        <v>1404225</v>
      </c>
      <c r="D6" s="755">
        <v>21982</v>
      </c>
      <c r="E6" s="1334">
        <f t="shared" si="0"/>
        <v>3514506</v>
      </c>
      <c r="F6" s="720">
        <f t="shared" si="1"/>
        <v>0.59419417693411247</v>
      </c>
      <c r="G6" s="721">
        <f t="shared" si="2"/>
        <v>0.39955117447516092</v>
      </c>
      <c r="H6" s="724">
        <f t="shared" si="3"/>
        <v>6.2546485907265491E-3</v>
      </c>
      <c r="I6" s="364"/>
    </row>
    <row r="7" spans="1:9" s="277" customFormat="1" ht="21" customHeight="1">
      <c r="A7" s="628" t="s">
        <v>124</v>
      </c>
      <c r="B7" s="1082">
        <v>2364083</v>
      </c>
      <c r="C7" s="729">
        <f>+'III.3.2. Afil anual SFS RS '!E7</f>
        <v>2013786</v>
      </c>
      <c r="D7" s="755">
        <v>27105</v>
      </c>
      <c r="E7" s="1334">
        <f t="shared" si="0"/>
        <v>4404974</v>
      </c>
      <c r="F7" s="720">
        <f t="shared" si="1"/>
        <v>0.53668489303228573</v>
      </c>
      <c r="G7" s="721">
        <f t="shared" si="2"/>
        <v>0.45716183568847396</v>
      </c>
      <c r="H7" s="724">
        <f t="shared" si="3"/>
        <v>6.1532712792402404E-3</v>
      </c>
      <c r="I7" s="364"/>
    </row>
    <row r="8" spans="1:9" s="277" customFormat="1" ht="21" customHeight="1">
      <c r="A8" s="628" t="s">
        <v>154</v>
      </c>
      <c r="B8" s="1082">
        <v>2517423</v>
      </c>
      <c r="C8" s="729">
        <f>+'III.3.2. Afil anual SFS RS '!E8</f>
        <v>2003427</v>
      </c>
      <c r="D8" s="755">
        <v>29726</v>
      </c>
      <c r="E8" s="1334">
        <f t="shared" si="0"/>
        <v>4550576</v>
      </c>
      <c r="F8" s="720">
        <f t="shared" si="1"/>
        <v>0.55320974751328178</v>
      </c>
      <c r="G8" s="721">
        <f t="shared" si="2"/>
        <v>0.44025789262721904</v>
      </c>
      <c r="H8" s="724">
        <f t="shared" si="3"/>
        <v>6.5323598594991053E-3</v>
      </c>
      <c r="I8" s="364"/>
    </row>
    <row r="9" spans="1:9" s="277" customFormat="1" ht="21" customHeight="1">
      <c r="A9" s="628" t="s">
        <v>224</v>
      </c>
      <c r="B9" s="1082">
        <v>2688411</v>
      </c>
      <c r="C9" s="729">
        <f>+'III.3.2. Afil anual SFS RS '!E9</f>
        <v>2303351</v>
      </c>
      <c r="D9" s="755">
        <v>30703</v>
      </c>
      <c r="E9" s="1334">
        <f t="shared" si="0"/>
        <v>5022465</v>
      </c>
      <c r="F9" s="720">
        <f t="shared" si="1"/>
        <v>0.53527719954245578</v>
      </c>
      <c r="G9" s="721">
        <f t="shared" si="2"/>
        <v>0.45860966676721493</v>
      </c>
      <c r="H9" s="724">
        <f t="shared" si="3"/>
        <v>6.1131336903293499E-3</v>
      </c>
      <c r="I9" s="364"/>
    </row>
    <row r="10" spans="1:9" s="277" customFormat="1" ht="21" customHeight="1">
      <c r="A10" s="628" t="s">
        <v>253</v>
      </c>
      <c r="B10" s="1082">
        <v>2859306</v>
      </c>
      <c r="C10" s="729">
        <f>+'III.3.2. Afil anual SFS RS '!E10</f>
        <v>2751753</v>
      </c>
      <c r="D10" s="755">
        <v>27273</v>
      </c>
      <c r="E10" s="1334">
        <f t="shared" si="0"/>
        <v>5638332</v>
      </c>
      <c r="F10" s="720">
        <f t="shared" si="1"/>
        <v>0.50711912672045567</v>
      </c>
      <c r="G10" s="721">
        <f t="shared" si="2"/>
        <v>0.48804380444429307</v>
      </c>
      <c r="H10" s="724">
        <f t="shared" si="3"/>
        <v>4.8370688352512761E-3</v>
      </c>
      <c r="I10" s="364"/>
    </row>
    <row r="11" spans="1:9" s="277" customFormat="1" ht="21" customHeight="1">
      <c r="A11" s="628" t="s">
        <v>260</v>
      </c>
      <c r="B11" s="1082">
        <v>3141599</v>
      </c>
      <c r="C11" s="729">
        <f>+'III.3.2. Afil anual SFS RS '!E11</f>
        <v>3015646</v>
      </c>
      <c r="D11" s="755">
        <v>30370</v>
      </c>
      <c r="E11" s="1334">
        <f t="shared" si="0"/>
        <v>6187615</v>
      </c>
      <c r="F11" s="720">
        <f t="shared" si="1"/>
        <v>0.50772373523562797</v>
      </c>
      <c r="G11" s="721">
        <f t="shared" si="2"/>
        <v>0.48736807315904429</v>
      </c>
      <c r="H11" s="724">
        <f t="shared" si="3"/>
        <v>4.9081916053277394E-3</v>
      </c>
      <c r="I11" s="364"/>
    </row>
    <row r="12" spans="1:9" s="277" customFormat="1" ht="21" customHeight="1">
      <c r="A12" s="628" t="s">
        <v>456</v>
      </c>
      <c r="B12" s="1082">
        <v>3339838</v>
      </c>
      <c r="C12" s="729">
        <v>3317405</v>
      </c>
      <c r="D12" s="755">
        <v>30529</v>
      </c>
      <c r="E12" s="1334">
        <f t="shared" si="0"/>
        <v>6687772</v>
      </c>
      <c r="F12" s="720">
        <f t="shared" si="1"/>
        <v>0.49939471620743053</v>
      </c>
      <c r="G12" s="721">
        <f t="shared" si="2"/>
        <v>0.4960403853480651</v>
      </c>
      <c r="H12" s="724">
        <f t="shared" si="3"/>
        <v>4.5648984445043877E-3</v>
      </c>
      <c r="I12" s="364"/>
    </row>
    <row r="13" spans="1:9" s="277" customFormat="1" ht="21" customHeight="1">
      <c r="A13" s="628" t="s">
        <v>473</v>
      </c>
      <c r="B13" s="1082">
        <v>3591288</v>
      </c>
      <c r="C13" s="729">
        <v>3347068</v>
      </c>
      <c r="D13" s="755">
        <v>42908</v>
      </c>
      <c r="E13" s="1334">
        <f t="shared" si="0"/>
        <v>6981264</v>
      </c>
      <c r="F13" s="720">
        <f t="shared" si="1"/>
        <v>0.51441801943029231</v>
      </c>
      <c r="G13" s="721">
        <f t="shared" si="2"/>
        <v>0.47943581563453264</v>
      </c>
      <c r="H13" s="724">
        <f t="shared" si="3"/>
        <v>6.1461649351750632E-3</v>
      </c>
      <c r="I13" s="365"/>
    </row>
    <row r="14" spans="1:9" s="277" customFormat="1" ht="21" customHeight="1">
      <c r="A14" s="628" t="s">
        <v>506</v>
      </c>
      <c r="B14" s="1082">
        <v>3902592</v>
      </c>
      <c r="C14" s="729">
        <v>3546688</v>
      </c>
      <c r="D14" s="755">
        <v>74716</v>
      </c>
      <c r="E14" s="1334">
        <f t="shared" si="0"/>
        <v>7523996</v>
      </c>
      <c r="F14" s="720">
        <f t="shared" si="1"/>
        <v>0.51868608117282355</v>
      </c>
      <c r="G14" s="721">
        <f t="shared" si="2"/>
        <v>0.47138355735436327</v>
      </c>
      <c r="H14" s="724">
        <f t="shared" si="3"/>
        <v>9.9303614728131172E-3</v>
      </c>
      <c r="I14" s="365"/>
    </row>
    <row r="15" spans="1:9" s="277" customFormat="1" ht="21" customHeight="1">
      <c r="A15" s="628" t="s">
        <v>521</v>
      </c>
      <c r="B15" s="1082">
        <v>4153987</v>
      </c>
      <c r="C15" s="729">
        <v>3620150</v>
      </c>
      <c r="D15" s="755">
        <v>93895</v>
      </c>
      <c r="E15" s="1334">
        <f t="shared" si="0"/>
        <v>7868032</v>
      </c>
      <c r="F15" s="720">
        <f t="shared" si="1"/>
        <v>0.52795756295856444</v>
      </c>
      <c r="G15" s="721">
        <f t="shared" si="2"/>
        <v>0.46010870316745028</v>
      </c>
      <c r="H15" s="724">
        <f t="shared" si="3"/>
        <v>1.1933733873985261E-2</v>
      </c>
      <c r="I15" s="365"/>
    </row>
    <row r="16" spans="1:9" s="277" customFormat="1" ht="21" customHeight="1">
      <c r="A16" s="921" t="s">
        <v>627</v>
      </c>
      <c r="B16" s="1082">
        <v>4228661</v>
      </c>
      <c r="C16" s="729">
        <v>3726262</v>
      </c>
      <c r="D16" s="755">
        <v>90657</v>
      </c>
      <c r="E16" s="1334">
        <f t="shared" si="0"/>
        <v>8045580</v>
      </c>
      <c r="F16" s="720">
        <f t="shared" ref="F16" si="4">B16/E16</f>
        <v>0.52558808687502956</v>
      </c>
      <c r="G16" s="721">
        <f t="shared" ref="G16" si="5">C16/E16</f>
        <v>0.46314398713330795</v>
      </c>
      <c r="H16" s="724">
        <f t="shared" ref="H16" si="6">+D16/E16</f>
        <v>1.1267925991662504E-2</v>
      </c>
      <c r="I16" s="365"/>
    </row>
    <row r="17" spans="1:20" s="277" customFormat="1" ht="21" customHeight="1">
      <c r="A17" s="1081" t="s">
        <v>677</v>
      </c>
      <c r="B17" s="1082">
        <v>4214903</v>
      </c>
      <c r="C17" s="729">
        <v>5746839</v>
      </c>
      <c r="D17" s="755">
        <v>95925</v>
      </c>
      <c r="E17" s="1334">
        <f t="shared" si="0"/>
        <v>10057667</v>
      </c>
      <c r="F17" s="1083">
        <v>0.41907362810878507</v>
      </c>
      <c r="G17" s="721">
        <v>0.57138887179303111</v>
      </c>
      <c r="H17" s="724">
        <v>9.5375000981838039E-3</v>
      </c>
      <c r="I17" s="365"/>
    </row>
    <row r="18" spans="1:20" s="277" customFormat="1" ht="21" customHeight="1">
      <c r="A18" s="1164" t="s">
        <v>796</v>
      </c>
      <c r="B18" s="1082">
        <v>4285359</v>
      </c>
      <c r="C18" s="729">
        <v>5747449</v>
      </c>
      <c r="D18" s="755">
        <v>97916</v>
      </c>
      <c r="E18" s="1334">
        <f t="shared" si="0"/>
        <v>10130724</v>
      </c>
      <c r="F18" s="1083">
        <v>0.41907362810878507</v>
      </c>
      <c r="G18" s="721">
        <v>0.57138887179303111</v>
      </c>
      <c r="H18" s="724">
        <v>9.5375000981838039E-3</v>
      </c>
      <c r="I18" s="365"/>
    </row>
    <row r="19" spans="1:20" s="277" customFormat="1" ht="24.75" customHeight="1">
      <c r="A19" s="1164" t="str">
        <f>+'Resumen EEp'!O5</f>
        <v>Ago.2022</v>
      </c>
      <c r="B19" s="1274">
        <f>+'Resumen EEp'!C30</f>
        <v>4520183</v>
      </c>
      <c r="C19" s="1275">
        <f>+'Resumen EEp'!C39</f>
        <v>5838975</v>
      </c>
      <c r="D19" s="1276">
        <f>+'Resumen EEp'!B33</f>
        <v>102539</v>
      </c>
      <c r="E19" s="1335">
        <f t="shared" si="0"/>
        <v>10461697</v>
      </c>
      <c r="F19" s="722">
        <f t="shared" si="1"/>
        <v>0.43206976841328898</v>
      </c>
      <c r="G19" s="723">
        <f t="shared" si="2"/>
        <v>0.55812885806193779</v>
      </c>
      <c r="H19" s="725">
        <f>+D19/E19</f>
        <v>9.8013735247732756E-3</v>
      </c>
      <c r="I19" s="364"/>
    </row>
    <row r="20" spans="1:20" s="277" customFormat="1" ht="90.75" customHeight="1">
      <c r="A20" s="1712" t="s">
        <v>683</v>
      </c>
      <c r="B20" s="1713"/>
      <c r="C20" s="1713"/>
      <c r="D20" s="1713"/>
      <c r="E20" s="1713"/>
      <c r="F20" s="1713"/>
      <c r="G20" s="1713"/>
      <c r="H20" s="1713"/>
      <c r="I20" s="650"/>
    </row>
    <row r="21" spans="1:20" ht="25.5" customHeight="1"/>
    <row r="22" spans="1:20" ht="25.5" customHeight="1">
      <c r="A22" s="22"/>
      <c r="B22" s="22"/>
      <c r="C22" s="22"/>
      <c r="D22" s="22"/>
      <c r="E22" s="22"/>
      <c r="F22" s="22"/>
      <c r="G22" s="22"/>
      <c r="H22" s="22"/>
      <c r="I22" s="22"/>
    </row>
    <row r="23" spans="1:20" ht="25.5" customHeight="1">
      <c r="A23" s="22"/>
      <c r="B23" s="22"/>
      <c r="C23" s="22"/>
      <c r="D23" s="22"/>
      <c r="E23" s="22"/>
      <c r="F23" s="22"/>
      <c r="G23" s="22"/>
      <c r="H23" s="22"/>
      <c r="I23" s="22"/>
      <c r="T23" s="49" t="s">
        <v>6</v>
      </c>
    </row>
    <row r="24" spans="1:20" ht="25.5" customHeight="1">
      <c r="A24" s="22"/>
      <c r="B24" s="22"/>
      <c r="C24" s="22"/>
      <c r="D24" s="22"/>
      <c r="E24" s="22"/>
      <c r="F24" s="22"/>
      <c r="G24" s="22"/>
      <c r="H24" s="22"/>
      <c r="I24" s="22"/>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c r="J35" s="49" t="s">
        <v>6</v>
      </c>
    </row>
    <row r="36" spans="1:15" ht="25.5" customHeight="1">
      <c r="A36" s="22"/>
      <c r="B36" s="22"/>
      <c r="C36" s="22"/>
      <c r="D36" s="22"/>
      <c r="E36" s="22"/>
      <c r="F36" s="22"/>
      <c r="G36" s="22"/>
      <c r="H36" s="22"/>
      <c r="I36" s="22"/>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c r="J43" s="62"/>
      <c r="K43" s="62"/>
      <c r="L43" s="62"/>
      <c r="M43" s="62"/>
      <c r="N43" s="62"/>
      <c r="O43" s="6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ht="51" customHeight="1">
      <c r="J47" s="62"/>
      <c r="K47" s="62"/>
      <c r="L47" s="62"/>
      <c r="M47" s="62"/>
      <c r="N47" s="62"/>
      <c r="O47" s="62"/>
    </row>
    <row r="48" spans="1:15" ht="78" customHeight="1">
      <c r="A48" s="1686"/>
      <c r="B48" s="1686"/>
      <c r="C48" s="1686"/>
      <c r="D48" s="1686"/>
      <c r="E48" s="1686"/>
      <c r="F48" s="1686"/>
      <c r="G48" s="1686"/>
      <c r="H48" s="1686"/>
      <c r="I48" s="1686"/>
      <c r="J48" s="1686"/>
      <c r="K48" s="1686"/>
      <c r="L48" s="1686"/>
      <c r="M48" s="62"/>
      <c r="N48" s="62"/>
      <c r="O48" s="62"/>
    </row>
    <row r="49" spans="2:17">
      <c r="J49" s="62"/>
    </row>
    <row r="50" spans="2:17">
      <c r="J50" s="62"/>
    </row>
    <row r="51" spans="2:17">
      <c r="J51" s="62"/>
    </row>
    <row r="52" spans="2:17">
      <c r="J52" s="62"/>
    </row>
    <row r="53" spans="2:17">
      <c r="J53" s="62"/>
    </row>
    <row r="54" spans="2:17">
      <c r="J54" s="62"/>
      <c r="K54" s="62"/>
      <c r="L54" s="62"/>
      <c r="M54" s="62"/>
      <c r="N54" s="62"/>
      <c r="O54" s="62"/>
      <c r="P54" s="62"/>
      <c r="Q54" s="62"/>
    </row>
    <row r="55" spans="2:17">
      <c r="J55" s="62"/>
      <c r="K55" s="62"/>
      <c r="L55" s="62"/>
      <c r="M55" s="62"/>
      <c r="N55" s="62"/>
      <c r="O55" s="62"/>
      <c r="P55" s="62"/>
      <c r="Q55" s="62"/>
    </row>
    <row r="56" spans="2:17">
      <c r="J56" s="62"/>
      <c r="K56" s="62"/>
      <c r="L56" s="62"/>
      <c r="M56" s="62"/>
      <c r="N56" s="62"/>
      <c r="O56" s="62"/>
      <c r="P56" s="62"/>
      <c r="Q56" s="62"/>
    </row>
    <row r="57" spans="2:17">
      <c r="J57" s="62"/>
      <c r="K57" s="62"/>
      <c r="L57" s="62"/>
      <c r="M57" s="62"/>
      <c r="N57" s="62"/>
      <c r="O57" s="62"/>
      <c r="P57" s="62"/>
      <c r="Q57" s="62"/>
    </row>
    <row r="58" spans="2:17">
      <c r="J58" s="62"/>
      <c r="K58" s="62"/>
      <c r="L58" s="62"/>
      <c r="M58" s="62"/>
      <c r="N58" s="62"/>
      <c r="O58" s="62"/>
      <c r="P58" s="62"/>
      <c r="Q58" s="62"/>
    </row>
    <row r="59" spans="2:17">
      <c r="J59" s="62"/>
      <c r="K59" s="62"/>
      <c r="L59" s="62"/>
      <c r="M59" s="62"/>
      <c r="N59" s="62"/>
      <c r="O59" s="62"/>
      <c r="P59" s="62"/>
      <c r="Q59" s="62"/>
    </row>
    <row r="60" spans="2:17">
      <c r="B60" s="62"/>
      <c r="C60" s="62"/>
      <c r="D60" s="62"/>
      <c r="E60" s="62"/>
      <c r="F60" s="62"/>
      <c r="G60" s="62"/>
      <c r="H60" s="62"/>
      <c r="I60" s="62"/>
      <c r="J60" s="62"/>
      <c r="K60" s="62"/>
      <c r="L60" s="62"/>
      <c r="M60" s="62"/>
      <c r="N60" s="62"/>
      <c r="O60" s="62"/>
      <c r="P60" s="62"/>
      <c r="Q60" s="62"/>
    </row>
    <row r="79" spans="11:11">
      <c r="K79" s="62"/>
    </row>
    <row r="80" spans="11:11">
      <c r="K80" s="62"/>
    </row>
    <row r="81" spans="11:11">
      <c r="K81" s="62"/>
    </row>
    <row r="82" spans="11:11">
      <c r="K82" s="62"/>
    </row>
    <row r="83" spans="11:11">
      <c r="K83" s="62"/>
    </row>
    <row r="84" spans="11:11">
      <c r="K84" s="62"/>
    </row>
    <row r="85" spans="11:11">
      <c r="K85" s="62"/>
    </row>
    <row r="86" spans="11:11">
      <c r="K86" s="62"/>
    </row>
    <row r="96" spans="11:11">
      <c r="K96" s="62"/>
    </row>
    <row r="97" spans="11:11">
      <c r="K97" s="62"/>
    </row>
    <row r="98" spans="11:11">
      <c r="K98" s="62"/>
    </row>
    <row r="99" spans="11:11">
      <c r="K99" s="62"/>
    </row>
  </sheetData>
  <mergeCells count="4">
    <mergeCell ref="A48:L48"/>
    <mergeCell ref="A20:H20"/>
    <mergeCell ref="A1:I1"/>
    <mergeCell ref="A2:I2"/>
  </mergeCells>
  <conditionalFormatting sqref="B19:C19">
    <cfRule type="cellIs" dxfId="33" priority="2" operator="equal">
      <formula>0</formula>
    </cfRule>
  </conditionalFormatting>
  <conditionalFormatting sqref="B18:C18">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F62"/>
  <sheetViews>
    <sheetView showGridLines="0" view="pageBreakPreview" topLeftCell="F1" zoomScale="55" zoomScaleNormal="100" zoomScaleSheetLayoutView="55" zoomScalePageLayoutView="62" workbookViewId="0">
      <selection activeCell="Y27" sqref="Y27"/>
    </sheetView>
  </sheetViews>
  <sheetFormatPr baseColWidth="10" defaultColWidth="11.42578125" defaultRowHeight="15"/>
  <cols>
    <col min="1" max="1" width="0" style="382" hidden="1" customWidth="1"/>
    <col min="2" max="2" width="22" style="49" customWidth="1"/>
    <col min="3" max="3" width="18.85546875" style="831" customWidth="1"/>
    <col min="4" max="4" width="18.85546875" style="1537" customWidth="1"/>
    <col min="5" max="5" width="18.85546875" style="831" customWidth="1"/>
    <col min="6" max="6" width="18.85546875" style="1537" customWidth="1"/>
    <col min="7" max="7" width="19.140625" style="831" customWidth="1"/>
    <col min="8" max="8" width="19.140625" style="1537" customWidth="1"/>
    <col min="9" max="9" width="19.140625" style="831" customWidth="1"/>
    <col min="10" max="10" width="19.140625" style="1537" customWidth="1"/>
    <col min="11" max="11" width="18.7109375" style="831" customWidth="1"/>
    <col min="12" max="12" width="18.7109375" style="1537" customWidth="1"/>
    <col min="13" max="13" width="18" style="831" customWidth="1"/>
    <col min="14" max="14" width="18" style="1537" customWidth="1"/>
    <col min="15" max="15" width="21.7109375" style="831" customWidth="1"/>
    <col min="16" max="16" width="31.42578125" style="49" customWidth="1"/>
    <col min="17" max="17" width="32" style="382" hidden="1" customWidth="1"/>
    <col min="18" max="18" width="30.5703125" style="49" customWidth="1"/>
    <col min="19" max="19" width="19" style="49" customWidth="1"/>
    <col min="20" max="20" width="16.140625" style="49" customWidth="1"/>
    <col min="21" max="21" width="40.5703125" style="49" customWidth="1"/>
    <col min="22" max="22" width="10.5703125" style="49" customWidth="1"/>
    <col min="23" max="23" width="6" style="49" customWidth="1"/>
    <col min="24" max="24" width="14.85546875" style="49" customWidth="1"/>
    <col min="25" max="25" width="14.5703125" style="49" customWidth="1"/>
    <col min="26" max="26" width="24.7109375" style="49" customWidth="1"/>
    <col min="27" max="16384" width="11.42578125" style="49"/>
  </cols>
  <sheetData>
    <row r="1" spans="1:26" ht="81" customHeight="1">
      <c r="B1" s="1714" t="s">
        <v>805</v>
      </c>
      <c r="C1" s="1714"/>
      <c r="D1" s="1714"/>
      <c r="E1" s="1714"/>
      <c r="F1" s="1714"/>
      <c r="G1" s="1714"/>
      <c r="H1" s="1714"/>
      <c r="I1" s="1714"/>
      <c r="J1" s="1714"/>
      <c r="K1" s="1714"/>
      <c r="L1" s="1714"/>
      <c r="M1" s="1714"/>
      <c r="N1" s="1714"/>
      <c r="O1" s="1714"/>
      <c r="P1" s="1714"/>
      <c r="Q1" s="1714"/>
      <c r="R1" s="1714"/>
      <c r="S1" s="1714"/>
      <c r="T1" s="1714"/>
      <c r="U1" s="1714"/>
      <c r="V1" s="1714"/>
      <c r="W1" s="1339"/>
      <c r="X1" s="1339"/>
    </row>
    <row r="2" spans="1:26" s="382" customFormat="1" ht="31.5" customHeight="1">
      <c r="B2" s="1715" t="s">
        <v>857</v>
      </c>
      <c r="C2" s="1715"/>
      <c r="D2" s="1715"/>
      <c r="E2" s="1715"/>
      <c r="F2" s="1715"/>
      <c r="G2" s="1715"/>
      <c r="H2" s="1715"/>
      <c r="I2" s="1715"/>
      <c r="J2" s="1715"/>
      <c r="K2" s="1715"/>
      <c r="L2" s="1715"/>
      <c r="M2" s="1715"/>
      <c r="N2" s="1715"/>
      <c r="O2" s="1715"/>
      <c r="P2" s="1715"/>
      <c r="Q2" s="1715"/>
      <c r="R2" s="1715"/>
      <c r="S2" s="1715"/>
      <c r="T2" s="1715"/>
      <c r="U2" s="1715"/>
      <c r="V2" s="1715"/>
      <c r="W2" s="1318"/>
      <c r="X2" s="1318"/>
    </row>
    <row r="3" spans="1:26" ht="21.75" customHeight="1">
      <c r="B3" s="259"/>
      <c r="C3" s="832"/>
      <c r="D3" s="1318"/>
      <c r="E3" s="832"/>
      <c r="F3" s="1550">
        <f>+F21+D21</f>
        <v>1</v>
      </c>
      <c r="G3" s="832"/>
      <c r="H3" s="1318"/>
      <c r="I3" s="832"/>
      <c r="J3" s="1318"/>
      <c r="K3" s="832"/>
      <c r="L3" s="1318"/>
      <c r="M3" s="832"/>
      <c r="N3" s="1318"/>
      <c r="O3" s="832" t="s">
        <v>294</v>
      </c>
      <c r="P3" s="259"/>
      <c r="Q3" s="1318"/>
      <c r="R3" s="259"/>
      <c r="S3" s="259"/>
      <c r="T3" s="259"/>
      <c r="U3" s="259"/>
      <c r="V3" s="259"/>
      <c r="W3" s="302"/>
    </row>
    <row r="4" spans="1:26" s="343" customFormat="1" ht="26.25">
      <c r="B4" s="1717" t="s">
        <v>157</v>
      </c>
      <c r="C4" s="1722" t="s">
        <v>292</v>
      </c>
      <c r="D4" s="1723"/>
      <c r="E4" s="1723"/>
      <c r="F4" s="1724"/>
      <c r="G4" s="1722" t="s">
        <v>293</v>
      </c>
      <c r="H4" s="1723"/>
      <c r="I4" s="1723"/>
      <c r="J4" s="1724"/>
      <c r="K4" s="1716" t="s">
        <v>295</v>
      </c>
      <c r="L4" s="1716"/>
      <c r="M4" s="1716"/>
      <c r="N4" s="1716"/>
      <c r="O4" s="1716"/>
      <c r="P4" s="1719" t="s">
        <v>897</v>
      </c>
      <c r="Q4" s="1720"/>
      <c r="R4" s="1721"/>
      <c r="S4" s="338"/>
      <c r="T4" s="338"/>
      <c r="U4" s="338"/>
      <c r="V4" s="338"/>
      <c r="W4" s="338"/>
    </row>
    <row r="5" spans="1:26" ht="53.25" customHeight="1">
      <c r="B5" s="1718"/>
      <c r="C5" s="1538" t="s">
        <v>79</v>
      </c>
      <c r="D5" s="1539" t="s">
        <v>855</v>
      </c>
      <c r="E5" s="1539" t="s">
        <v>41</v>
      </c>
      <c r="F5" s="1540" t="s">
        <v>856</v>
      </c>
      <c r="G5" s="1538" t="s">
        <v>79</v>
      </c>
      <c r="H5" s="1539" t="s">
        <v>855</v>
      </c>
      <c r="I5" s="1539" t="s">
        <v>41</v>
      </c>
      <c r="J5" s="1540" t="s">
        <v>291</v>
      </c>
      <c r="K5" s="1538" t="s">
        <v>79</v>
      </c>
      <c r="L5" s="1539" t="s">
        <v>855</v>
      </c>
      <c r="M5" s="1539" t="s">
        <v>41</v>
      </c>
      <c r="N5" s="1540" t="s">
        <v>291</v>
      </c>
      <c r="O5" s="172" t="s">
        <v>1</v>
      </c>
      <c r="P5" s="172" t="s">
        <v>900</v>
      </c>
      <c r="Q5" s="172" t="s">
        <v>898</v>
      </c>
      <c r="R5" s="1512" t="s">
        <v>899</v>
      </c>
      <c r="S5" s="1323"/>
      <c r="T5" s="333"/>
      <c r="U5" s="333"/>
      <c r="X5" s="135"/>
      <c r="Y5" s="135"/>
      <c r="Z5" s="16"/>
    </row>
    <row r="6" spans="1:26" ht="23.25" hidden="1" customHeight="1">
      <c r="A6" s="382">
        <v>2007</v>
      </c>
      <c r="B6" s="922" t="s">
        <v>3</v>
      </c>
      <c r="C6" s="1551">
        <v>479821</v>
      </c>
      <c r="D6" s="1547"/>
      <c r="E6" s="281">
        <v>602115</v>
      </c>
      <c r="F6" s="1547"/>
      <c r="G6" s="1551">
        <v>792515</v>
      </c>
      <c r="H6" s="1547"/>
      <c r="I6" s="281">
        <v>684666</v>
      </c>
      <c r="J6" s="1547"/>
      <c r="K6" s="804">
        <f>+G6+C6</f>
        <v>1272336</v>
      </c>
      <c r="L6" s="804"/>
      <c r="M6" s="805">
        <v>1286781</v>
      </c>
      <c r="N6" s="1552"/>
      <c r="O6" s="339">
        <f t="shared" ref="O6:O21" si="0">K6+M6</f>
        <v>2559117</v>
      </c>
      <c r="P6" s="340"/>
      <c r="Q6" s="340"/>
      <c r="R6" s="340"/>
      <c r="S6" s="1323"/>
      <c r="T6" s="333"/>
      <c r="U6" s="333"/>
      <c r="X6" s="261"/>
      <c r="Y6" s="134"/>
      <c r="Z6" s="16"/>
    </row>
    <row r="7" spans="1:26" ht="23.25" hidden="1" customHeight="1">
      <c r="A7" s="382">
        <v>2008</v>
      </c>
      <c r="B7" s="916" t="s">
        <v>4</v>
      </c>
      <c r="C7" s="923">
        <v>545438</v>
      </c>
      <c r="D7" s="1547"/>
      <c r="E7" s="281">
        <v>679205</v>
      </c>
      <c r="F7" s="1547"/>
      <c r="G7" s="923">
        <v>890402</v>
      </c>
      <c r="H7" s="1547"/>
      <c r="I7" s="281">
        <v>801857</v>
      </c>
      <c r="J7" s="1547"/>
      <c r="K7" s="804">
        <f t="shared" ref="K7" si="1">+G7+C7</f>
        <v>1435840</v>
      </c>
      <c r="L7" s="804"/>
      <c r="M7" s="804">
        <f t="shared" ref="M7" si="2">+I7+E7</f>
        <v>1481062</v>
      </c>
      <c r="N7" s="804"/>
      <c r="O7" s="341">
        <f t="shared" si="0"/>
        <v>2916902</v>
      </c>
      <c r="P7" s="342"/>
      <c r="Q7" s="342"/>
      <c r="R7" s="342"/>
      <c r="S7" s="1323"/>
      <c r="T7" s="676"/>
      <c r="U7" s="675"/>
      <c r="X7" s="261"/>
      <c r="Y7" s="134"/>
      <c r="Z7" s="16"/>
    </row>
    <row r="8" spans="1:26" ht="23.25" hidden="1" customHeight="1">
      <c r="A8" s="382">
        <v>2009</v>
      </c>
      <c r="B8" s="916" t="s">
        <v>5</v>
      </c>
      <c r="C8" s="923">
        <v>615631</v>
      </c>
      <c r="D8" s="1547"/>
      <c r="E8" s="281">
        <v>788594</v>
      </c>
      <c r="F8" s="1547"/>
      <c r="G8" s="923">
        <v>1078877</v>
      </c>
      <c r="H8" s="1547"/>
      <c r="I8" s="281">
        <v>1009422</v>
      </c>
      <c r="J8" s="1547"/>
      <c r="K8" s="804">
        <f t="shared" ref="K8:K19" si="3">+G8+C8</f>
        <v>1694508</v>
      </c>
      <c r="L8" s="804"/>
      <c r="M8" s="804">
        <f t="shared" ref="M8:M19" si="4">+I8+E8</f>
        <v>1798016</v>
      </c>
      <c r="N8" s="804"/>
      <c r="O8" s="341">
        <f t="shared" si="0"/>
        <v>3492524</v>
      </c>
      <c r="P8" s="342"/>
      <c r="Q8" s="342"/>
      <c r="R8" s="342"/>
      <c r="S8" s="1323"/>
      <c r="T8" s="676"/>
      <c r="U8" s="675"/>
      <c r="X8" s="261"/>
      <c r="Y8" s="134"/>
      <c r="Z8" s="16"/>
    </row>
    <row r="9" spans="1:26" ht="23.25" customHeight="1">
      <c r="A9" s="382">
        <v>2010</v>
      </c>
      <c r="B9" s="1553" t="s">
        <v>124</v>
      </c>
      <c r="C9" s="1555">
        <v>904636</v>
      </c>
      <c r="D9" s="1556">
        <f>+C9/(E9+C9)</f>
        <v>0.44922151608959443</v>
      </c>
      <c r="E9" s="1546">
        <v>1109150</v>
      </c>
      <c r="F9" s="1556">
        <f>+E9/(C9+E9)</f>
        <v>0.55077848391040563</v>
      </c>
      <c r="G9" s="1555">
        <v>1210182</v>
      </c>
      <c r="H9" s="1556">
        <f>+G9/(I9+G9)</f>
        <v>0.51190334687910699</v>
      </c>
      <c r="I9" s="1546">
        <v>1153901</v>
      </c>
      <c r="J9" s="1557">
        <f>+I9/(G9+I9)</f>
        <v>0.48809665312089295</v>
      </c>
      <c r="K9" s="1563">
        <f t="shared" si="3"/>
        <v>2114818</v>
      </c>
      <c r="L9" s="1623">
        <f>+K9/(M9+K9)</f>
        <v>0.48307018780141664</v>
      </c>
      <c r="M9" s="1552">
        <f t="shared" si="4"/>
        <v>2263051</v>
      </c>
      <c r="N9" s="1627">
        <f>+M9/(K9+M9)</f>
        <v>0.51692981219858336</v>
      </c>
      <c r="O9" s="1561">
        <f t="shared" si="0"/>
        <v>4377869</v>
      </c>
      <c r="P9" s="1536">
        <f>+G9/I9</f>
        <v>1.0487745482498065</v>
      </c>
      <c r="Q9" s="1536">
        <f>I9/G9</f>
        <v>0.95349377201115204</v>
      </c>
      <c r="R9" s="1535">
        <f>+C9/E9</f>
        <v>0.81561195510075279</v>
      </c>
      <c r="S9" s="1323"/>
      <c r="T9" s="676"/>
      <c r="U9" s="675"/>
      <c r="X9" s="261"/>
      <c r="Y9" s="134"/>
      <c r="Z9" s="16"/>
    </row>
    <row r="10" spans="1:26" ht="23.25" customHeight="1">
      <c r="A10" s="382">
        <v>2011</v>
      </c>
      <c r="B10" s="1553" t="s">
        <v>154</v>
      </c>
      <c r="C10" s="1551">
        <v>899174</v>
      </c>
      <c r="D10" s="1550">
        <f t="shared" ref="D10:D21" si="5">+C10/(E10+C10)</f>
        <v>0.4488179504419178</v>
      </c>
      <c r="E10" s="1547">
        <v>1104253</v>
      </c>
      <c r="F10" s="1550">
        <f t="shared" ref="F10:F21" si="6">+E10/(C10+E10)</f>
        <v>0.55118204955808225</v>
      </c>
      <c r="G10" s="1551">
        <v>1279458</v>
      </c>
      <c r="H10" s="1550">
        <f t="shared" ref="H10:H21" si="7">+G10/(I10+G10)</f>
        <v>0.50824116566822497</v>
      </c>
      <c r="I10" s="1547">
        <v>1237965</v>
      </c>
      <c r="J10" s="1558">
        <f t="shared" ref="J10:J21" si="8">+I10/(G10+I10)</f>
        <v>0.49175883433177497</v>
      </c>
      <c r="K10" s="1564">
        <f t="shared" si="3"/>
        <v>2178632</v>
      </c>
      <c r="L10" s="1624">
        <f t="shared" ref="L10:L21" si="9">+K10/(M10+K10)</f>
        <v>0.48190760587057746</v>
      </c>
      <c r="M10" s="804">
        <f t="shared" si="4"/>
        <v>2342218</v>
      </c>
      <c r="N10" s="1628">
        <f t="shared" ref="N10:N21" si="10">+M10/(K10+M10)</f>
        <v>0.51809239412942254</v>
      </c>
      <c r="O10" s="1561">
        <f t="shared" si="0"/>
        <v>4520850</v>
      </c>
      <c r="P10" s="1533">
        <f>+G10/I10</f>
        <v>1.0335171026644534</v>
      </c>
      <c r="Q10" s="1533">
        <f>I10/G10</f>
        <v>0.96756986161327685</v>
      </c>
      <c r="R10" s="342">
        <f t="shared" ref="R10:R21" si="11">+C10/E10</f>
        <v>0.81428259647019297</v>
      </c>
      <c r="S10" s="1323"/>
      <c r="T10" s="676"/>
      <c r="U10" s="675"/>
      <c r="X10" s="261"/>
      <c r="Y10" s="134"/>
      <c r="Z10" s="16"/>
    </row>
    <row r="11" spans="1:26" ht="23.25" customHeight="1">
      <c r="A11" s="382">
        <v>2012</v>
      </c>
      <c r="B11" s="1553" t="s">
        <v>224</v>
      </c>
      <c r="C11" s="1551">
        <v>1031326</v>
      </c>
      <c r="D11" s="1550">
        <f t="shared" si="5"/>
        <v>0.44775025604000435</v>
      </c>
      <c r="E11" s="1547">
        <v>1272025</v>
      </c>
      <c r="F11" s="1550">
        <f t="shared" si="6"/>
        <v>0.55224974395999571</v>
      </c>
      <c r="G11" s="1551">
        <v>1360788</v>
      </c>
      <c r="H11" s="1550">
        <f t="shared" si="7"/>
        <v>0.50616814170154789</v>
      </c>
      <c r="I11" s="1547">
        <v>1327623</v>
      </c>
      <c r="J11" s="1558">
        <f t="shared" si="8"/>
        <v>0.49383185829845211</v>
      </c>
      <c r="K11" s="1564">
        <f t="shared" si="3"/>
        <v>2392114</v>
      </c>
      <c r="L11" s="1624">
        <f t="shared" si="9"/>
        <v>0.47921235026830206</v>
      </c>
      <c r="M11" s="804">
        <f t="shared" si="4"/>
        <v>2599648</v>
      </c>
      <c r="N11" s="1628">
        <f t="shared" si="10"/>
        <v>0.520787649731698</v>
      </c>
      <c r="O11" s="1561">
        <f t="shared" si="0"/>
        <v>4991762</v>
      </c>
      <c r="P11" s="1533">
        <f t="shared" ref="P11:P21" si="12">+G11/I11</f>
        <v>1.0249807362481669</v>
      </c>
      <c r="Q11" s="1533">
        <f t="shared" ref="Q11:Q21" si="13">I11/G11</f>
        <v>0.97562809195848288</v>
      </c>
      <c r="R11" s="342">
        <f t="shared" si="11"/>
        <v>0.81077494546097761</v>
      </c>
      <c r="S11" s="1323"/>
      <c r="T11" s="676"/>
      <c r="U11" s="675"/>
      <c r="X11" s="261"/>
      <c r="Y11" s="134"/>
      <c r="Z11" s="16"/>
    </row>
    <row r="12" spans="1:26" ht="23.25" customHeight="1">
      <c r="A12" s="382">
        <v>2013</v>
      </c>
      <c r="B12" s="1553" t="s">
        <v>253</v>
      </c>
      <c r="C12" s="1551">
        <v>1243431</v>
      </c>
      <c r="D12" s="1550">
        <f t="shared" si="5"/>
        <v>0.45186868152773885</v>
      </c>
      <c r="E12" s="1547">
        <v>1508322</v>
      </c>
      <c r="F12" s="1550">
        <f t="shared" si="6"/>
        <v>0.54813131847226115</v>
      </c>
      <c r="G12" s="1551">
        <v>1462398</v>
      </c>
      <c r="H12" s="1550">
        <f t="shared" si="7"/>
        <v>0.50410551483362842</v>
      </c>
      <c r="I12" s="1547">
        <v>1438578</v>
      </c>
      <c r="J12" s="1558">
        <f t="shared" si="8"/>
        <v>0.49589448516637158</v>
      </c>
      <c r="K12" s="1564">
        <f t="shared" si="3"/>
        <v>2705829</v>
      </c>
      <c r="L12" s="1624">
        <f t="shared" si="9"/>
        <v>0.47867658258515489</v>
      </c>
      <c r="M12" s="804">
        <f t="shared" si="4"/>
        <v>2946900</v>
      </c>
      <c r="N12" s="1628">
        <f t="shared" si="10"/>
        <v>0.52132341741484511</v>
      </c>
      <c r="O12" s="1561">
        <f t="shared" si="0"/>
        <v>5652729</v>
      </c>
      <c r="P12" s="1533">
        <f t="shared" si="12"/>
        <v>1.0165580177091544</v>
      </c>
      <c r="Q12" s="1533">
        <f t="shared" si="13"/>
        <v>0.98371168450722712</v>
      </c>
      <c r="R12" s="342">
        <f t="shared" si="11"/>
        <v>0.82438033788541176</v>
      </c>
      <c r="S12" s="1323"/>
      <c r="T12" s="676"/>
      <c r="U12" s="675"/>
      <c r="X12" s="261"/>
      <c r="Y12" s="134"/>
      <c r="Z12" s="16"/>
    </row>
    <row r="13" spans="1:26" ht="23.25" customHeight="1">
      <c r="A13" s="382">
        <v>2014</v>
      </c>
      <c r="B13" s="1553" t="s">
        <v>260</v>
      </c>
      <c r="C13" s="1551">
        <v>1400518</v>
      </c>
      <c r="D13" s="1550">
        <f t="shared" si="5"/>
        <v>0.46441724260738826</v>
      </c>
      <c r="E13" s="1547">
        <v>1615128</v>
      </c>
      <c r="F13" s="1550">
        <f t="shared" si="6"/>
        <v>0.53558275739261174</v>
      </c>
      <c r="G13" s="1551">
        <v>1578325</v>
      </c>
      <c r="H13" s="1550">
        <f t="shared" si="7"/>
        <v>0.50239543620939531</v>
      </c>
      <c r="I13" s="1547">
        <v>1563274</v>
      </c>
      <c r="J13" s="1558">
        <f t="shared" si="8"/>
        <v>0.49760456379060475</v>
      </c>
      <c r="K13" s="1564">
        <f t="shared" si="3"/>
        <v>2978843</v>
      </c>
      <c r="L13" s="1624">
        <f t="shared" si="9"/>
        <v>0.48379478159469047</v>
      </c>
      <c r="M13" s="804">
        <f t="shared" si="4"/>
        <v>3178402</v>
      </c>
      <c r="N13" s="1628">
        <f t="shared" si="10"/>
        <v>0.51620521840530953</v>
      </c>
      <c r="O13" s="1561">
        <f t="shared" si="0"/>
        <v>6157245</v>
      </c>
      <c r="P13" s="1533">
        <f t="shared" si="12"/>
        <v>1.0096278707379513</v>
      </c>
      <c r="Q13" s="1533">
        <f t="shared" si="13"/>
        <v>0.99046394120349102</v>
      </c>
      <c r="R13" s="342">
        <f t="shared" si="11"/>
        <v>0.86712508234641461</v>
      </c>
      <c r="S13" s="1323"/>
      <c r="T13" s="676"/>
      <c r="U13" s="675"/>
      <c r="X13" s="261"/>
      <c r="Y13" s="134"/>
      <c r="Z13" s="16"/>
    </row>
    <row r="14" spans="1:26" ht="23.25" customHeight="1">
      <c r="A14" s="382">
        <v>2015</v>
      </c>
      <c r="B14" s="1553" t="s">
        <v>456</v>
      </c>
      <c r="C14" s="1545">
        <v>1572793</v>
      </c>
      <c r="D14" s="1550">
        <f t="shared" si="5"/>
        <v>0.47410340311176957</v>
      </c>
      <c r="E14" s="1548">
        <v>1744612</v>
      </c>
      <c r="F14" s="1550">
        <f t="shared" si="6"/>
        <v>0.52589659688823043</v>
      </c>
      <c r="G14" s="1545">
        <v>1674811</v>
      </c>
      <c r="H14" s="1550">
        <f t="shared" si="7"/>
        <v>0.50146474170304067</v>
      </c>
      <c r="I14" s="1548">
        <v>1665027</v>
      </c>
      <c r="J14" s="1558">
        <f t="shared" si="8"/>
        <v>0.49853525829695933</v>
      </c>
      <c r="K14" s="1564">
        <f t="shared" si="3"/>
        <v>3247604</v>
      </c>
      <c r="L14" s="1624">
        <f t="shared" si="9"/>
        <v>0.48783017234011139</v>
      </c>
      <c r="M14" s="804">
        <f t="shared" si="4"/>
        <v>3409639</v>
      </c>
      <c r="N14" s="1628">
        <f t="shared" si="10"/>
        <v>0.51216982765988861</v>
      </c>
      <c r="O14" s="1561">
        <f t="shared" si="0"/>
        <v>6657243</v>
      </c>
      <c r="P14" s="1533">
        <f t="shared" si="12"/>
        <v>1.0058761809868548</v>
      </c>
      <c r="Q14" s="1533">
        <f t="shared" si="13"/>
        <v>0.99415814679984782</v>
      </c>
      <c r="R14" s="342">
        <f t="shared" si="11"/>
        <v>0.90151449147432205</v>
      </c>
      <c r="S14" s="1323"/>
      <c r="T14" s="676"/>
      <c r="U14" s="675"/>
      <c r="X14" s="261"/>
      <c r="Y14" s="134"/>
      <c r="Z14" s="22"/>
    </row>
    <row r="15" spans="1:26" ht="23.25" customHeight="1">
      <c r="A15" s="382">
        <v>2016</v>
      </c>
      <c r="B15" s="1553" t="s">
        <v>473</v>
      </c>
      <c r="C15" s="1545">
        <v>1575598</v>
      </c>
      <c r="D15" s="1550">
        <f t="shared" si="5"/>
        <v>0.47073976387692151</v>
      </c>
      <c r="E15" s="1548">
        <v>1771470</v>
      </c>
      <c r="F15" s="1550">
        <f t="shared" si="6"/>
        <v>0.52926023612307849</v>
      </c>
      <c r="G15" s="1545">
        <v>1809250</v>
      </c>
      <c r="H15" s="1550">
        <f t="shared" si="7"/>
        <v>0.50378861288763255</v>
      </c>
      <c r="I15" s="1548">
        <v>1782038</v>
      </c>
      <c r="J15" s="1558">
        <f t="shared" si="8"/>
        <v>0.49621138711236751</v>
      </c>
      <c r="K15" s="1564">
        <f t="shared" si="3"/>
        <v>3384848</v>
      </c>
      <c r="L15" s="1624">
        <f t="shared" si="9"/>
        <v>0.48784582399634724</v>
      </c>
      <c r="M15" s="804">
        <f t="shared" si="4"/>
        <v>3553508</v>
      </c>
      <c r="N15" s="1628">
        <f t="shared" si="10"/>
        <v>0.51215417600365276</v>
      </c>
      <c r="O15" s="1561">
        <f t="shared" si="0"/>
        <v>6938356</v>
      </c>
      <c r="P15" s="1533">
        <f t="shared" si="12"/>
        <v>1.0152701569775728</v>
      </c>
      <c r="Q15" s="1533">
        <f t="shared" si="13"/>
        <v>0.98495951361061218</v>
      </c>
      <c r="R15" s="342">
        <f t="shared" si="11"/>
        <v>0.88942968269290479</v>
      </c>
      <c r="S15" s="1323"/>
      <c r="T15" s="676"/>
      <c r="U15" s="675"/>
      <c r="V15" s="260"/>
      <c r="W15" s="260"/>
      <c r="X15" s="39"/>
      <c r="Y15" s="39"/>
      <c r="Z15" s="22"/>
    </row>
    <row r="16" spans="1:26" ht="23.25" customHeight="1">
      <c r="B16" s="1553" t="s">
        <v>506</v>
      </c>
      <c r="C16" s="1545">
        <v>1677875</v>
      </c>
      <c r="D16" s="1550">
        <f t="shared" si="5"/>
        <v>0.47308221078369456</v>
      </c>
      <c r="E16" s="1548">
        <v>1868813</v>
      </c>
      <c r="F16" s="1550">
        <f t="shared" si="6"/>
        <v>0.5269177892163055</v>
      </c>
      <c r="G16" s="1545">
        <v>1977166</v>
      </c>
      <c r="H16" s="1550">
        <f t="shared" si="7"/>
        <v>0.50662892764603629</v>
      </c>
      <c r="I16" s="1548">
        <v>1925426</v>
      </c>
      <c r="J16" s="1558">
        <f t="shared" si="8"/>
        <v>0.49337107235396371</v>
      </c>
      <c r="K16" s="1564">
        <f t="shared" si="3"/>
        <v>3655041</v>
      </c>
      <c r="L16" s="1624">
        <f t="shared" si="9"/>
        <v>0.49065694939645171</v>
      </c>
      <c r="M16" s="804">
        <f t="shared" si="4"/>
        <v>3794239</v>
      </c>
      <c r="N16" s="1628">
        <f t="shared" si="10"/>
        <v>0.50934305060354823</v>
      </c>
      <c r="O16" s="1561">
        <f t="shared" si="0"/>
        <v>7449280</v>
      </c>
      <c r="P16" s="1533">
        <f t="shared" si="12"/>
        <v>1.0268719753446769</v>
      </c>
      <c r="Q16" s="1533">
        <f t="shared" si="13"/>
        <v>0.97383123116622483</v>
      </c>
      <c r="R16" s="342">
        <f t="shared" si="11"/>
        <v>0.89782926381612282</v>
      </c>
      <c r="S16" s="1323"/>
      <c r="T16" s="676"/>
      <c r="U16" s="675"/>
      <c r="V16" s="22"/>
      <c r="W16" s="22"/>
      <c r="Y16" s="39"/>
      <c r="Z16" s="22"/>
    </row>
    <row r="17" spans="2:32" ht="23.25" customHeight="1">
      <c r="B17" s="1553" t="s">
        <v>520</v>
      </c>
      <c r="C17" s="1545">
        <v>1712181</v>
      </c>
      <c r="D17" s="1550">
        <f t="shared" si="5"/>
        <v>0.47295857906440342</v>
      </c>
      <c r="E17" s="1548">
        <v>1907969</v>
      </c>
      <c r="F17" s="1550">
        <f t="shared" si="6"/>
        <v>0.52704142093559658</v>
      </c>
      <c r="G17" s="1545">
        <v>2096180</v>
      </c>
      <c r="H17" s="1550">
        <f t="shared" si="7"/>
        <v>0.50461881561015964</v>
      </c>
      <c r="I17" s="1548">
        <v>2057807</v>
      </c>
      <c r="J17" s="1558">
        <f t="shared" si="8"/>
        <v>0.49538118438984041</v>
      </c>
      <c r="K17" s="1565">
        <f t="shared" si="3"/>
        <v>3808361</v>
      </c>
      <c r="L17" s="1625">
        <f t="shared" si="9"/>
        <v>0.48987572511263949</v>
      </c>
      <c r="M17" s="1544">
        <f t="shared" si="4"/>
        <v>3965776</v>
      </c>
      <c r="N17" s="1628">
        <f t="shared" si="10"/>
        <v>0.51012427488736045</v>
      </c>
      <c r="O17" s="1561">
        <f t="shared" si="0"/>
        <v>7774137</v>
      </c>
      <c r="P17" s="1533">
        <f t="shared" si="12"/>
        <v>1.0186475213661923</v>
      </c>
      <c r="Q17" s="1533">
        <f t="shared" si="13"/>
        <v>0.9816938430859945</v>
      </c>
      <c r="R17" s="342">
        <f t="shared" si="11"/>
        <v>0.8973840769949617</v>
      </c>
      <c r="S17" s="1323"/>
      <c r="T17" s="676"/>
      <c r="U17" s="675"/>
      <c r="V17" s="22"/>
      <c r="W17" s="22"/>
      <c r="X17" s="22"/>
      <c r="Y17" s="39"/>
      <c r="Z17" s="22"/>
    </row>
    <row r="18" spans="2:32" ht="23.25" customHeight="1">
      <c r="B18" s="1553" t="s">
        <v>628</v>
      </c>
      <c r="C18" s="1545">
        <v>1758351</v>
      </c>
      <c r="D18" s="1550">
        <f t="shared" si="5"/>
        <v>0.47188066754296931</v>
      </c>
      <c r="E18" s="1548">
        <v>1967911</v>
      </c>
      <c r="F18" s="1550">
        <f t="shared" si="6"/>
        <v>0.52811933245703069</v>
      </c>
      <c r="G18" s="1545">
        <v>2126390</v>
      </c>
      <c r="H18" s="1550">
        <f t="shared" si="7"/>
        <v>0.50285184837469832</v>
      </c>
      <c r="I18" s="1548">
        <v>2102271</v>
      </c>
      <c r="J18" s="1558">
        <f t="shared" si="8"/>
        <v>0.49714815162530174</v>
      </c>
      <c r="K18" s="1565">
        <f t="shared" si="3"/>
        <v>3884741</v>
      </c>
      <c r="L18" s="1625">
        <f t="shared" si="9"/>
        <v>0.48834426178606632</v>
      </c>
      <c r="M18" s="1544">
        <f t="shared" si="4"/>
        <v>4070182</v>
      </c>
      <c r="N18" s="1628">
        <f t="shared" si="10"/>
        <v>0.51165573821393373</v>
      </c>
      <c r="O18" s="1561">
        <f t="shared" si="0"/>
        <v>7954923</v>
      </c>
      <c r="P18" s="1533">
        <f t="shared" si="12"/>
        <v>1.0114728310479477</v>
      </c>
      <c r="Q18" s="1533">
        <f t="shared" si="13"/>
        <v>0.98865730181199118</v>
      </c>
      <c r="R18" s="342">
        <f t="shared" si="11"/>
        <v>0.89351144436918128</v>
      </c>
      <c r="S18" s="1541"/>
      <c r="T18" s="677"/>
      <c r="U18" s="675"/>
      <c r="V18" s="22"/>
      <c r="W18" s="22"/>
      <c r="X18" s="22"/>
      <c r="Y18" s="39"/>
      <c r="Z18" s="22"/>
      <c r="AF18" s="49" t="s">
        <v>6</v>
      </c>
    </row>
    <row r="19" spans="2:32" s="382" customFormat="1" ht="23.25" customHeight="1">
      <c r="B19" s="1553" t="s">
        <v>678</v>
      </c>
      <c r="C19" s="1545">
        <v>2853424</v>
      </c>
      <c r="D19" s="1550">
        <f t="shared" si="5"/>
        <v>0.49652060898173761</v>
      </c>
      <c r="E19" s="1548">
        <v>2893415</v>
      </c>
      <c r="F19" s="1550">
        <f t="shared" si="6"/>
        <v>0.50347939101826233</v>
      </c>
      <c r="G19" s="1545">
        <v>2107686</v>
      </c>
      <c r="H19" s="1550">
        <f t="shared" si="7"/>
        <v>0.50005563591854907</v>
      </c>
      <c r="I19" s="1548">
        <v>2107217</v>
      </c>
      <c r="J19" s="1558">
        <f t="shared" si="8"/>
        <v>0.49994436408145099</v>
      </c>
      <c r="K19" s="1565">
        <f t="shared" si="3"/>
        <v>4961110</v>
      </c>
      <c r="L19" s="1625">
        <f t="shared" si="9"/>
        <v>0.49801631080186576</v>
      </c>
      <c r="M19" s="1544">
        <f t="shared" si="4"/>
        <v>5000632</v>
      </c>
      <c r="N19" s="1628">
        <f t="shared" si="10"/>
        <v>0.50198368919813419</v>
      </c>
      <c r="O19" s="1561">
        <f t="shared" si="0"/>
        <v>9961742</v>
      </c>
      <c r="P19" s="1533">
        <f t="shared" si="12"/>
        <v>1.0002225684397952</v>
      </c>
      <c r="Q19" s="1533">
        <f t="shared" si="13"/>
        <v>0.99977748108589226</v>
      </c>
      <c r="R19" s="342">
        <f t="shared" si="11"/>
        <v>0.9861786159261634</v>
      </c>
      <c r="S19" s="1541"/>
      <c r="T19" s="677"/>
      <c r="U19" s="675"/>
      <c r="V19" s="22"/>
      <c r="W19" s="22"/>
      <c r="X19" s="22"/>
      <c r="Y19" s="39"/>
      <c r="Z19" s="22"/>
    </row>
    <row r="20" spans="2:32" s="382" customFormat="1" ht="23.25" customHeight="1">
      <c r="B20" s="1553" t="s">
        <v>796</v>
      </c>
      <c r="C20" s="1545">
        <v>2856987</v>
      </c>
      <c r="D20" s="1550">
        <f t="shared" si="5"/>
        <v>0.49708783844797927</v>
      </c>
      <c r="E20" s="1548">
        <v>2890462</v>
      </c>
      <c r="F20" s="1550">
        <f t="shared" si="6"/>
        <v>0.50291216155202079</v>
      </c>
      <c r="G20" s="1545">
        <v>2140921</v>
      </c>
      <c r="H20" s="1550">
        <f t="shared" si="7"/>
        <v>0.49958964931526156</v>
      </c>
      <c r="I20" s="1548">
        <v>2144438</v>
      </c>
      <c r="J20" s="1558">
        <f t="shared" si="8"/>
        <v>0.50041035068473838</v>
      </c>
      <c r="K20" s="1565">
        <f t="shared" ref="K20" si="14">+G20+C20</f>
        <v>4997908</v>
      </c>
      <c r="L20" s="1625">
        <f t="shared" si="9"/>
        <v>0.49815644832433753</v>
      </c>
      <c r="M20" s="1544">
        <f t="shared" ref="M20" si="15">+I20+E20</f>
        <v>5034900</v>
      </c>
      <c r="N20" s="1628">
        <f t="shared" si="10"/>
        <v>0.50184355167566252</v>
      </c>
      <c r="O20" s="1561">
        <f t="shared" ref="O20" si="16">K20+M20</f>
        <v>10032808</v>
      </c>
      <c r="P20" s="1533">
        <f t="shared" si="12"/>
        <v>0.99835994325786059</v>
      </c>
      <c r="Q20" s="1533">
        <f t="shared" si="13"/>
        <v>1.0016427509469055</v>
      </c>
      <c r="R20" s="342">
        <f t="shared" si="11"/>
        <v>0.98841880640534285</v>
      </c>
      <c r="S20" s="1543"/>
      <c r="T20" s="677"/>
      <c r="U20" s="675"/>
      <c r="V20" s="22"/>
      <c r="W20" s="22"/>
      <c r="X20" s="22"/>
      <c r="Y20" s="39"/>
      <c r="Z20" s="22"/>
    </row>
    <row r="21" spans="2:32" ht="21.75" customHeight="1">
      <c r="B21" s="1554" t="str">
        <f>+'Resumen EEp'!O5</f>
        <v>Ago.2022</v>
      </c>
      <c r="C21" s="619">
        <f>+'Resumen EEp'!D39</f>
        <v>2909272</v>
      </c>
      <c r="D21" s="1559">
        <f t="shared" si="5"/>
        <v>0.49825046348031976</v>
      </c>
      <c r="E21" s="1549">
        <f>+'Resumen EEp'!E39</f>
        <v>2929703</v>
      </c>
      <c r="F21" s="1559">
        <f t="shared" si="6"/>
        <v>0.50174953651968024</v>
      </c>
      <c r="G21" s="619">
        <f>+'Resumen EEp'!D30</f>
        <v>2255576</v>
      </c>
      <c r="H21" s="1559">
        <f t="shared" si="7"/>
        <v>0.49900103602000184</v>
      </c>
      <c r="I21" s="1549">
        <f>+'Resumen EEp'!E30</f>
        <v>2264607</v>
      </c>
      <c r="J21" s="1560">
        <f t="shared" si="8"/>
        <v>0.5009989639799981</v>
      </c>
      <c r="K21" s="1566">
        <f>+C21+G21</f>
        <v>5164848</v>
      </c>
      <c r="L21" s="1626">
        <f t="shared" si="9"/>
        <v>0.49857797322909836</v>
      </c>
      <c r="M21" s="806">
        <f>+I21+E21</f>
        <v>5194310</v>
      </c>
      <c r="N21" s="1629">
        <f t="shared" si="10"/>
        <v>0.50142202677090164</v>
      </c>
      <c r="O21" s="1562">
        <f t="shared" si="0"/>
        <v>10359158</v>
      </c>
      <c r="P21" s="1534">
        <f t="shared" si="12"/>
        <v>0.99601211159375558</v>
      </c>
      <c r="Q21" s="1534">
        <f t="shared" si="13"/>
        <v>1.0040038553345132</v>
      </c>
      <c r="R21" s="528">
        <f t="shared" si="11"/>
        <v>0.99302625556242385</v>
      </c>
      <c r="S21" s="1541"/>
      <c r="T21" s="1542"/>
      <c r="U21" s="315"/>
      <c r="V21" s="22"/>
      <c r="W21" s="22"/>
      <c r="X21" s="22"/>
      <c r="Y21" s="39"/>
      <c r="Z21" s="22"/>
    </row>
    <row r="22" spans="2:32" ht="25.5" customHeight="1">
      <c r="B22" s="1708" t="s">
        <v>499</v>
      </c>
      <c r="C22" s="1708"/>
      <c r="D22" s="1708"/>
      <c r="E22" s="1708"/>
      <c r="F22" s="1708"/>
      <c r="G22" s="1708"/>
      <c r="H22" s="1708"/>
      <c r="I22" s="1708"/>
      <c r="J22" s="1708"/>
      <c r="K22" s="1708"/>
      <c r="L22" s="1708"/>
      <c r="M22" s="1708"/>
      <c r="N22" s="1708"/>
      <c r="O22" s="1708"/>
      <c r="P22" s="22"/>
      <c r="Q22" s="22"/>
      <c r="R22" s="22"/>
      <c r="S22" s="1541"/>
      <c r="T22" s="315"/>
      <c r="U22" s="315"/>
      <c r="V22" s="22"/>
      <c r="W22" s="22"/>
      <c r="X22" s="22"/>
      <c r="Y22" s="39"/>
      <c r="Z22" s="22"/>
    </row>
    <row r="23" spans="2:32" ht="25.5" customHeight="1">
      <c r="B23" s="22"/>
      <c r="C23" s="386"/>
      <c r="D23" s="386"/>
      <c r="E23" s="386"/>
      <c r="F23" s="386"/>
      <c r="G23" s="386"/>
      <c r="H23" s="386"/>
      <c r="I23" s="386"/>
      <c r="J23" s="386"/>
      <c r="K23" s="386"/>
      <c r="L23" s="386"/>
      <c r="M23" s="386"/>
      <c r="N23" s="386"/>
      <c r="O23" s="386"/>
      <c r="P23" s="22"/>
      <c r="Q23" s="22"/>
      <c r="R23" s="22"/>
      <c r="S23" s="315"/>
      <c r="T23" s="315"/>
      <c r="U23" s="315"/>
      <c r="V23" s="22"/>
      <c r="W23" s="22"/>
      <c r="X23" s="22"/>
      <c r="Y23" s="39"/>
      <c r="Z23" s="22"/>
    </row>
    <row r="24" spans="2:32" ht="25.5" customHeight="1">
      <c r="B24" s="22"/>
      <c r="C24" s="386"/>
      <c r="D24" s="386"/>
      <c r="E24" s="386"/>
      <c r="F24" s="386"/>
      <c r="G24" s="386"/>
      <c r="H24" s="386"/>
      <c r="I24" s="386"/>
      <c r="J24" s="386"/>
      <c r="K24" s="386"/>
      <c r="L24" s="386"/>
      <c r="M24" s="386"/>
      <c r="N24" s="386"/>
      <c r="O24" s="386"/>
      <c r="P24" s="22"/>
      <c r="Q24" s="22"/>
      <c r="R24" s="22"/>
      <c r="S24" s="22"/>
      <c r="T24" s="22"/>
      <c r="U24" s="22"/>
      <c r="V24" s="22"/>
      <c r="W24" s="22"/>
      <c r="X24" s="22"/>
      <c r="Y24" s="39"/>
      <c r="Z24" s="22"/>
    </row>
    <row r="25" spans="2:32" ht="25.5" customHeight="1">
      <c r="B25" s="22"/>
      <c r="C25" s="386"/>
      <c r="D25" s="386"/>
      <c r="E25" s="386"/>
      <c r="F25" s="386"/>
      <c r="G25" s="386"/>
      <c r="H25" s="386"/>
      <c r="I25" s="386"/>
      <c r="J25" s="386"/>
      <c r="K25" s="386"/>
      <c r="L25" s="386"/>
      <c r="M25" s="386"/>
      <c r="N25" s="386"/>
      <c r="O25" s="386"/>
      <c r="P25" s="22"/>
      <c r="Q25" s="22"/>
      <c r="R25" s="22"/>
      <c r="S25" s="22"/>
      <c r="T25" s="22"/>
      <c r="U25" s="22"/>
      <c r="V25" s="22"/>
      <c r="W25" s="22"/>
      <c r="X25" s="22"/>
      <c r="Y25" s="39"/>
      <c r="Z25" s="22"/>
    </row>
    <row r="26" spans="2:32" ht="25.5" customHeight="1">
      <c r="B26" s="22"/>
      <c r="C26" s="386"/>
      <c r="D26" s="386"/>
      <c r="E26" s="386"/>
      <c r="F26" s="386"/>
      <c r="G26" s="386"/>
      <c r="H26" s="386"/>
      <c r="I26" s="386"/>
      <c r="J26" s="386"/>
      <c r="K26" s="386"/>
      <c r="L26" s="386"/>
      <c r="M26" s="386"/>
      <c r="N26" s="386"/>
      <c r="O26" s="386"/>
      <c r="P26" s="22"/>
      <c r="Q26" s="22"/>
      <c r="R26" s="22"/>
      <c r="S26" s="22"/>
      <c r="T26" s="22"/>
      <c r="U26" s="22"/>
      <c r="V26" s="22"/>
      <c r="W26" s="22"/>
      <c r="X26" s="22"/>
      <c r="Y26" s="39"/>
      <c r="Z26" s="22"/>
    </row>
    <row r="27" spans="2:32" ht="25.5" customHeight="1">
      <c r="B27" s="22"/>
      <c r="C27" s="386"/>
      <c r="D27" s="386"/>
      <c r="E27" s="386"/>
      <c r="F27" s="386"/>
      <c r="G27" s="386"/>
      <c r="H27" s="386"/>
      <c r="I27" s="386"/>
      <c r="J27" s="386"/>
      <c r="K27" s="386"/>
      <c r="L27" s="386"/>
      <c r="M27" s="386"/>
      <c r="N27" s="386"/>
      <c r="O27" s="386"/>
      <c r="P27" s="22"/>
      <c r="Q27" s="22"/>
      <c r="R27" s="22"/>
      <c r="S27" s="22"/>
      <c r="T27" s="22"/>
      <c r="U27" s="22"/>
      <c r="V27" s="22"/>
      <c r="W27" s="22"/>
      <c r="X27" s="22"/>
      <c r="Y27" s="22"/>
      <c r="Z27" s="22"/>
    </row>
    <row r="28" spans="2:32" ht="25.5" customHeight="1">
      <c r="B28" s="22"/>
      <c r="C28" s="386"/>
      <c r="D28" s="386"/>
      <c r="E28" s="386"/>
      <c r="F28" s="386"/>
      <c r="G28" s="386"/>
      <c r="H28" s="386"/>
      <c r="I28" s="386"/>
      <c r="J28" s="386"/>
      <c r="K28" s="386"/>
      <c r="L28" s="386"/>
      <c r="M28" s="386"/>
      <c r="N28" s="386"/>
      <c r="O28" s="386"/>
      <c r="P28" s="22"/>
      <c r="Q28" s="22"/>
      <c r="R28" s="22"/>
      <c r="S28" s="22"/>
      <c r="T28" s="22"/>
      <c r="U28" s="22"/>
      <c r="V28" s="22"/>
      <c r="W28" s="22"/>
      <c r="X28" s="22"/>
      <c r="Y28" s="22"/>
      <c r="Z28" s="22"/>
    </row>
    <row r="29" spans="2:32" ht="25.5" customHeight="1">
      <c r="B29" s="22"/>
      <c r="C29" s="386"/>
      <c r="D29" s="386"/>
      <c r="E29" s="386"/>
      <c r="F29" s="386"/>
      <c r="G29" s="386"/>
      <c r="H29" s="386"/>
      <c r="I29" s="386"/>
      <c r="J29" s="386"/>
      <c r="K29" s="386"/>
      <c r="L29" s="386"/>
      <c r="M29" s="386"/>
      <c r="N29" s="386"/>
      <c r="O29" s="386"/>
      <c r="P29" s="22"/>
      <c r="Q29" s="22"/>
      <c r="R29" s="22"/>
      <c r="S29" s="22"/>
      <c r="T29" s="22"/>
      <c r="U29" s="22"/>
      <c r="V29" s="22"/>
      <c r="W29" s="22"/>
      <c r="X29" s="22"/>
      <c r="Y29" s="22"/>
      <c r="Z29" s="22"/>
    </row>
    <row r="30" spans="2:32" ht="25.5" customHeight="1">
      <c r="B30" s="22"/>
      <c r="C30" s="386"/>
      <c r="D30" s="386"/>
      <c r="E30" s="386"/>
      <c r="F30" s="386"/>
      <c r="G30" s="386"/>
      <c r="H30" s="386"/>
      <c r="I30" s="386"/>
      <c r="J30" s="386"/>
      <c r="K30" s="386"/>
      <c r="L30" s="386"/>
      <c r="M30" s="386"/>
      <c r="N30" s="386"/>
      <c r="O30" s="386"/>
      <c r="P30" s="22"/>
      <c r="Q30" s="22"/>
      <c r="R30" s="22"/>
      <c r="S30" s="22"/>
      <c r="T30" s="22"/>
      <c r="U30" s="22"/>
      <c r="V30" s="22"/>
      <c r="W30" s="22"/>
      <c r="X30" s="22"/>
      <c r="Y30" s="22"/>
      <c r="Z30" s="22"/>
    </row>
    <row r="31" spans="2:32" ht="25.5" customHeight="1">
      <c r="B31" s="22"/>
      <c r="C31" s="386"/>
      <c r="D31" s="386"/>
      <c r="E31" s="386"/>
      <c r="F31" s="386"/>
      <c r="G31" s="386"/>
      <c r="H31" s="386"/>
      <c r="I31" s="386"/>
      <c r="J31" s="386"/>
      <c r="K31" s="386"/>
      <c r="L31" s="386"/>
      <c r="M31" s="386"/>
      <c r="N31" s="386"/>
      <c r="O31" s="386"/>
      <c r="P31" s="22"/>
      <c r="Q31" s="22"/>
      <c r="R31" s="22"/>
      <c r="S31" s="22"/>
      <c r="T31" s="22"/>
      <c r="U31" s="22"/>
      <c r="V31" s="22"/>
      <c r="W31" s="22"/>
      <c r="X31" s="22"/>
      <c r="Y31" s="22"/>
      <c r="Z31" s="22"/>
    </row>
    <row r="32" spans="2:32" ht="25.5" customHeight="1">
      <c r="B32" s="22"/>
      <c r="C32" s="386"/>
      <c r="D32" s="386"/>
      <c r="E32" s="386"/>
      <c r="F32" s="386"/>
      <c r="G32" s="386"/>
      <c r="H32" s="386"/>
      <c r="I32" s="386"/>
      <c r="J32" s="386"/>
      <c r="K32" s="386"/>
      <c r="L32" s="386"/>
      <c r="M32" s="386"/>
      <c r="N32" s="386"/>
      <c r="O32" s="386"/>
      <c r="P32" s="22"/>
      <c r="Q32" s="22"/>
      <c r="R32" s="22"/>
      <c r="S32" s="22"/>
      <c r="T32" s="22"/>
      <c r="U32" s="22"/>
      <c r="V32" s="22"/>
      <c r="W32" s="22"/>
      <c r="X32" s="22"/>
      <c r="Y32" s="22"/>
      <c r="Z32" s="22"/>
    </row>
    <row r="33" spans="2:27" ht="25.5" customHeight="1">
      <c r="B33" s="22"/>
      <c r="C33" s="386"/>
      <c r="D33" s="386"/>
      <c r="E33" s="386"/>
      <c r="F33" s="386"/>
      <c r="G33" s="386"/>
      <c r="H33" s="386"/>
      <c r="I33" s="386"/>
      <c r="J33" s="386"/>
      <c r="K33" s="386"/>
      <c r="L33" s="386"/>
      <c r="M33" s="386"/>
      <c r="N33" s="386"/>
      <c r="O33" s="386"/>
      <c r="P33" s="22"/>
      <c r="Q33" s="22"/>
      <c r="R33" s="22"/>
      <c r="S33" s="22"/>
      <c r="T33" s="22"/>
      <c r="U33" s="22"/>
      <c r="V33" s="22"/>
      <c r="W33" s="22"/>
      <c r="X33" s="22"/>
      <c r="Y33" s="22"/>
      <c r="Z33" s="22"/>
    </row>
    <row r="34" spans="2:27" ht="25.5" customHeight="1">
      <c r="B34" s="22"/>
      <c r="C34" s="386"/>
      <c r="D34" s="386"/>
      <c r="E34" s="386"/>
      <c r="F34" s="386"/>
      <c r="G34" s="386"/>
      <c r="H34" s="386"/>
      <c r="I34" s="386"/>
      <c r="J34" s="386"/>
      <c r="K34" s="386"/>
      <c r="L34" s="386"/>
      <c r="M34" s="386"/>
      <c r="N34" s="386"/>
      <c r="O34" s="386"/>
      <c r="P34" s="22"/>
      <c r="Q34" s="22"/>
      <c r="R34" s="22"/>
      <c r="S34" s="22"/>
      <c r="T34" s="22"/>
      <c r="U34" s="22"/>
      <c r="V34" s="22"/>
      <c r="W34" s="22"/>
      <c r="X34" s="22"/>
      <c r="Y34" s="22"/>
      <c r="Z34" s="22"/>
    </row>
    <row r="35" spans="2:27" ht="25.5" customHeight="1">
      <c r="B35" s="22"/>
      <c r="C35" s="386"/>
      <c r="D35" s="386"/>
      <c r="E35" s="386"/>
      <c r="F35" s="386"/>
      <c r="G35" s="386"/>
      <c r="H35" s="386"/>
      <c r="I35" s="386"/>
      <c r="J35" s="386"/>
      <c r="K35" s="386"/>
      <c r="L35" s="386"/>
      <c r="M35" s="386"/>
      <c r="N35" s="386"/>
      <c r="O35" s="386"/>
      <c r="P35" s="22"/>
      <c r="Q35" s="22"/>
      <c r="R35" s="22"/>
      <c r="S35" s="22"/>
      <c r="T35" s="22"/>
      <c r="U35" s="22"/>
      <c r="V35" s="22"/>
      <c r="W35" s="22"/>
      <c r="X35" s="22"/>
      <c r="Y35" s="22"/>
      <c r="Z35" s="22"/>
    </row>
    <row r="36" spans="2:27" ht="25.5" customHeight="1">
      <c r="B36" s="22"/>
      <c r="C36" s="386"/>
      <c r="D36" s="386"/>
      <c r="E36" s="386"/>
      <c r="F36" s="386"/>
      <c r="G36" s="386"/>
      <c r="H36" s="386"/>
      <c r="I36" s="386"/>
      <c r="J36" s="386"/>
      <c r="K36" s="386"/>
      <c r="L36" s="386"/>
      <c r="M36" s="386"/>
      <c r="N36" s="386"/>
      <c r="O36" s="386"/>
      <c r="P36" s="22"/>
      <c r="Q36" s="22"/>
      <c r="R36" s="22"/>
      <c r="S36" s="22"/>
      <c r="T36" s="22"/>
      <c r="U36" s="22"/>
      <c r="V36" s="22"/>
      <c r="W36" s="22"/>
      <c r="X36" s="22"/>
      <c r="Y36" s="22"/>
      <c r="Z36" s="22"/>
    </row>
    <row r="37" spans="2:27" ht="25.5" customHeight="1">
      <c r="B37" s="22"/>
      <c r="C37" s="386"/>
      <c r="D37" s="386"/>
      <c r="E37" s="386"/>
      <c r="F37" s="386"/>
      <c r="G37" s="386"/>
      <c r="H37" s="386"/>
      <c r="I37" s="386"/>
      <c r="J37" s="386"/>
      <c r="K37" s="386"/>
      <c r="L37" s="386"/>
      <c r="M37" s="386"/>
      <c r="N37" s="386"/>
      <c r="O37" s="386"/>
      <c r="P37" s="22"/>
      <c r="Q37" s="22"/>
      <c r="R37" s="22"/>
      <c r="S37" s="22"/>
      <c r="T37" s="22"/>
      <c r="U37" s="22"/>
      <c r="V37" s="22"/>
      <c r="W37" s="22"/>
      <c r="X37" s="22"/>
      <c r="Y37" s="22"/>
      <c r="Z37" s="61"/>
    </row>
    <row r="38" spans="2:27" ht="25.5" customHeight="1">
      <c r="B38" s="22"/>
      <c r="C38" s="386"/>
      <c r="D38" s="386"/>
      <c r="E38" s="386"/>
      <c r="F38" s="386"/>
      <c r="G38" s="386"/>
      <c r="H38" s="386"/>
      <c r="I38" s="386"/>
      <c r="J38" s="386"/>
      <c r="K38" s="386"/>
      <c r="L38" s="386"/>
      <c r="M38" s="386"/>
      <c r="N38" s="386"/>
      <c r="O38" s="386"/>
      <c r="P38" s="22"/>
      <c r="Q38" s="22"/>
      <c r="R38" s="22"/>
      <c r="S38" s="22"/>
      <c r="T38" s="22"/>
      <c r="U38" s="22"/>
      <c r="V38" s="22"/>
      <c r="W38" s="22"/>
      <c r="X38" s="22"/>
      <c r="Y38" s="22"/>
      <c r="Z38" s="61"/>
    </row>
    <row r="39" spans="2:27" ht="25.5" customHeight="1">
      <c r="B39" s="22"/>
      <c r="C39" s="386"/>
      <c r="D39" s="386"/>
      <c r="E39" s="386"/>
      <c r="F39" s="386"/>
      <c r="G39" s="386"/>
      <c r="H39" s="386"/>
      <c r="I39" s="386"/>
      <c r="J39" s="386"/>
      <c r="K39" s="386"/>
      <c r="L39" s="386"/>
      <c r="M39" s="386"/>
      <c r="N39" s="386"/>
      <c r="O39" s="386"/>
      <c r="P39" s="22"/>
      <c r="Q39" s="22"/>
      <c r="R39" s="22"/>
      <c r="S39" s="22"/>
      <c r="T39" s="22"/>
      <c r="U39" s="22"/>
      <c r="V39" s="22"/>
      <c r="W39" s="22"/>
      <c r="X39" s="22"/>
      <c r="Y39" s="22"/>
      <c r="Z39" s="61"/>
    </row>
    <row r="40" spans="2:27">
      <c r="B40" s="22"/>
      <c r="C40" s="386"/>
      <c r="D40" s="386"/>
      <c r="E40" s="386"/>
      <c r="F40" s="386"/>
      <c r="G40" s="386"/>
      <c r="H40" s="386"/>
      <c r="I40" s="386"/>
      <c r="J40" s="386"/>
      <c r="K40" s="386"/>
      <c r="L40" s="386"/>
      <c r="M40" s="386"/>
      <c r="N40" s="386"/>
      <c r="O40" s="386"/>
      <c r="P40" s="22"/>
      <c r="Q40" s="22"/>
      <c r="Z40" s="61"/>
      <c r="AA40" s="62"/>
    </row>
    <row r="41" spans="2:27">
      <c r="B41" s="22"/>
      <c r="C41" s="386"/>
      <c r="D41" s="386"/>
      <c r="E41" s="386"/>
      <c r="F41" s="386"/>
      <c r="G41" s="386"/>
      <c r="H41" s="386"/>
      <c r="I41" s="386"/>
      <c r="J41" s="386"/>
      <c r="K41" s="386"/>
      <c r="L41" s="386"/>
      <c r="M41" s="386"/>
      <c r="N41" s="386"/>
      <c r="O41" s="386"/>
      <c r="Z41" s="61"/>
      <c r="AA41" s="62"/>
    </row>
    <row r="42" spans="2:27" ht="23.25">
      <c r="B42" s="22"/>
      <c r="C42" s="386"/>
      <c r="D42" s="386"/>
      <c r="E42" s="386"/>
      <c r="F42" s="386"/>
      <c r="G42" s="386"/>
      <c r="H42" s="386"/>
      <c r="I42" s="386"/>
      <c r="J42" s="386"/>
      <c r="K42" s="386"/>
      <c r="L42" s="386"/>
      <c r="M42" s="386"/>
      <c r="N42" s="386"/>
      <c r="O42" s="386"/>
      <c r="Z42" s="258"/>
      <c r="AA42" s="62"/>
    </row>
    <row r="43" spans="2:27">
      <c r="B43" s="22"/>
      <c r="C43" s="386"/>
      <c r="D43" s="386"/>
      <c r="E43" s="386"/>
      <c r="F43" s="386"/>
      <c r="G43" s="386"/>
      <c r="H43" s="386"/>
      <c r="I43" s="386"/>
      <c r="J43" s="386"/>
      <c r="K43" s="386"/>
      <c r="L43" s="386"/>
      <c r="M43" s="386"/>
      <c r="N43" s="386"/>
      <c r="O43" s="386"/>
      <c r="Z43" s="62"/>
      <c r="AA43" s="62"/>
    </row>
    <row r="44" spans="2:27" ht="51" customHeight="1">
      <c r="B44" s="22"/>
      <c r="C44" s="386"/>
      <c r="D44" s="386"/>
      <c r="E44" s="386"/>
      <c r="F44" s="386"/>
      <c r="G44" s="386"/>
      <c r="H44" s="386"/>
      <c r="I44" s="386"/>
      <c r="J44" s="386"/>
      <c r="K44" s="386"/>
      <c r="L44" s="386"/>
      <c r="M44" s="386"/>
      <c r="N44" s="386"/>
      <c r="O44" s="386"/>
      <c r="Z44" s="62"/>
      <c r="AA44" s="62"/>
    </row>
    <row r="45" spans="2:27" ht="78" customHeight="1">
      <c r="R45" s="258"/>
      <c r="S45" s="258"/>
      <c r="T45" s="258"/>
      <c r="U45" s="258"/>
      <c r="V45" s="258"/>
      <c r="W45" s="301"/>
      <c r="X45" s="258"/>
      <c r="Y45" s="258"/>
      <c r="Z45" s="62"/>
      <c r="AA45" s="62"/>
    </row>
    <row r="46" spans="2:27" ht="23.25">
      <c r="P46" s="258"/>
      <c r="Q46" s="1532"/>
      <c r="Z46" s="62"/>
    </row>
    <row r="47" spans="2:27">
      <c r="Z47" s="62"/>
    </row>
    <row r="48" spans="2:27">
      <c r="Z48" s="62"/>
    </row>
    <row r="49" spans="2:29">
      <c r="Z49" s="62"/>
    </row>
    <row r="50" spans="2:29" ht="23.25">
      <c r="B50" s="258"/>
      <c r="C50" s="629"/>
      <c r="D50" s="629"/>
      <c r="E50" s="629"/>
      <c r="F50" s="629"/>
      <c r="G50" s="629"/>
      <c r="H50" s="629"/>
      <c r="I50" s="629"/>
      <c r="J50" s="629"/>
      <c r="K50" s="629"/>
      <c r="L50" s="629"/>
      <c r="M50" s="629"/>
      <c r="N50" s="629"/>
      <c r="O50" s="629"/>
      <c r="Z50" s="62"/>
    </row>
    <row r="51" spans="2:29">
      <c r="Z51" s="62"/>
      <c r="AA51" s="62"/>
      <c r="AB51" s="62"/>
      <c r="AC51" s="62"/>
    </row>
    <row r="52" spans="2:29">
      <c r="Z52" s="62"/>
      <c r="AA52" s="62"/>
      <c r="AB52" s="62"/>
      <c r="AC52" s="62"/>
    </row>
    <row r="53" spans="2:29">
      <c r="Z53" s="62"/>
      <c r="AA53" s="62"/>
      <c r="AB53" s="62"/>
      <c r="AC53" s="62"/>
    </row>
    <row r="54" spans="2:29">
      <c r="Z54" s="62"/>
      <c r="AA54" s="62"/>
      <c r="AB54" s="62"/>
      <c r="AC54" s="62"/>
    </row>
    <row r="55" spans="2:29">
      <c r="AA55" s="62"/>
      <c r="AB55" s="62"/>
      <c r="AC55" s="62"/>
    </row>
    <row r="56" spans="2:29">
      <c r="AA56" s="62"/>
      <c r="AB56" s="62"/>
      <c r="AC56" s="62"/>
    </row>
    <row r="57" spans="2:29">
      <c r="R57" s="62"/>
      <c r="S57" s="62"/>
      <c r="T57" s="62"/>
      <c r="U57" s="62"/>
      <c r="V57" s="62"/>
      <c r="W57" s="62"/>
      <c r="X57" s="62"/>
      <c r="Y57" s="62"/>
      <c r="AA57" s="62"/>
      <c r="AB57" s="62"/>
      <c r="AC57" s="62"/>
    </row>
    <row r="58" spans="2:29">
      <c r="P58" s="62"/>
      <c r="Q58" s="62"/>
    </row>
    <row r="62" spans="2:29">
      <c r="K62" s="387"/>
      <c r="L62" s="387"/>
      <c r="M62" s="387"/>
      <c r="N62" s="387"/>
      <c r="O62" s="387"/>
    </row>
  </sheetData>
  <mergeCells count="8">
    <mergeCell ref="B1:V1"/>
    <mergeCell ref="B2:V2"/>
    <mergeCell ref="B22:O22"/>
    <mergeCell ref="K4:O4"/>
    <mergeCell ref="B4:B5"/>
    <mergeCell ref="P4:R4"/>
    <mergeCell ref="G4:J4"/>
    <mergeCell ref="C4:F4"/>
  </mergeCells>
  <conditionalFormatting sqref="K21:M21 O21">
    <cfRule type="cellIs" dxfId="31" priority="3" operator="equal">
      <formula>0</formula>
    </cfRule>
  </conditionalFormatting>
  <conditionalFormatting sqref="C21 E21 I21 G21 K21:M21 O21">
    <cfRule type="cellIs" dxfId="30" priority="2" operator="equal">
      <formula>0</formula>
    </cfRule>
  </conditionalFormatting>
  <conditionalFormatting sqref="C18:C20 E18:E20 I18:I20 G18:G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4"/>
  <sheetViews>
    <sheetView showGridLines="0" view="pageBreakPreview" topLeftCell="A10" zoomScaleNormal="100" zoomScaleSheetLayoutView="100" workbookViewId="0">
      <selection activeCell="P32" sqref="P32"/>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382" customWidth="1"/>
    <col min="14" max="16384" width="11.42578125" style="49"/>
  </cols>
  <sheetData>
    <row r="6" ht="11.25" customHeight="1"/>
    <row r="22" ht="50.25" customHeight="1"/>
    <row r="23" ht="50.25" customHeight="1"/>
    <row r="24" ht="50.25" customHeight="1"/>
    <row r="39" spans="4:13" s="382" customFormat="1"/>
    <row r="43" spans="4:13">
      <c r="M43" s="382" t="s">
        <v>6</v>
      </c>
    </row>
    <row r="47" spans="4:13" ht="20.25" customHeight="1"/>
    <row r="48" spans="4:13">
      <c r="D48" s="110"/>
      <c r="E48" s="110"/>
    </row>
    <row r="49" spans="4:8">
      <c r="D49" s="110"/>
      <c r="E49" s="110"/>
      <c r="G49" s="101"/>
      <c r="H49" s="110"/>
    </row>
    <row r="50" spans="4:8">
      <c r="F50" s="110"/>
      <c r="G50" s="110"/>
      <c r="H50" s="110"/>
    </row>
    <row r="51" spans="4:8">
      <c r="D51" s="110"/>
      <c r="F51" s="110"/>
      <c r="G51" s="110"/>
      <c r="H51" s="110"/>
    </row>
    <row r="52" spans="4:8">
      <c r="D52" s="110"/>
      <c r="F52" s="489"/>
      <c r="G52" s="489"/>
      <c r="H52" s="489"/>
    </row>
    <row r="53" spans="4:8">
      <c r="F53" s="489"/>
      <c r="G53" s="489"/>
      <c r="H53" s="489"/>
    </row>
    <row r="54" spans="4:8">
      <c r="F54" s="489"/>
      <c r="G54" s="489"/>
      <c r="H54" s="489"/>
    </row>
  </sheetData>
  <pageMargins left="0.70866141732283472" right="0.70866141732283472" top="0.74803149606299213" bottom="0.74803149606299213" header="0.31496062992125984" footer="0.31496062992125984"/>
  <pageSetup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9"/>
  <sheetViews>
    <sheetView showGridLines="0" view="pageBreakPreview" topLeftCell="B1" zoomScale="70" zoomScaleNormal="100" zoomScaleSheetLayoutView="70" zoomScalePageLayoutView="62" workbookViewId="0">
      <selection activeCell="L10" sqref="L10"/>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s="382" customFormat="1" ht="81" customHeight="1">
      <c r="A1" s="1727" t="s">
        <v>808</v>
      </c>
      <c r="B1" s="1727"/>
      <c r="C1" s="1727"/>
      <c r="D1" s="1727"/>
      <c r="E1" s="1727"/>
      <c r="F1" s="1727"/>
      <c r="G1" s="1727"/>
      <c r="H1" s="1727"/>
      <c r="I1" s="1727"/>
      <c r="J1" s="1727"/>
      <c r="K1" s="1727"/>
      <c r="L1" s="1727"/>
      <c r="M1" s="1727"/>
      <c r="N1" s="1727"/>
      <c r="O1" s="1727"/>
      <c r="P1" s="1727"/>
    </row>
    <row r="2" spans="1:16" s="382" customFormat="1" ht="41.25" customHeight="1">
      <c r="A2" s="1728" t="str">
        <f>+'Resumen EEp'!O4</f>
        <v>Período:  Diciembre 2008 - Agosto 2022</v>
      </c>
      <c r="B2" s="1728"/>
      <c r="C2" s="1728"/>
      <c r="D2" s="1728"/>
      <c r="E2" s="1728"/>
      <c r="F2" s="1728"/>
      <c r="G2" s="1728"/>
      <c r="H2" s="1728"/>
      <c r="I2" s="1728"/>
      <c r="J2" s="1728"/>
      <c r="K2" s="1728"/>
      <c r="L2" s="1728"/>
      <c r="M2" s="1728"/>
      <c r="N2" s="1728"/>
      <c r="O2" s="1728"/>
      <c r="P2" s="1728"/>
    </row>
    <row r="3" spans="1:16" s="382" customFormat="1" ht="22.5" customHeight="1">
      <c r="A3" s="1340" t="s">
        <v>807</v>
      </c>
      <c r="B3" s="1319"/>
      <c r="C3" s="1319"/>
      <c r="D3" s="1319"/>
      <c r="E3" s="1319"/>
      <c r="F3" s="1319"/>
      <c r="G3" s="1319"/>
      <c r="H3" s="1319"/>
      <c r="I3" s="1319"/>
      <c r="J3" s="1319"/>
      <c r="K3" s="1319"/>
      <c r="L3" s="1319"/>
      <c r="M3" s="1319"/>
      <c r="N3" s="1319"/>
      <c r="O3" s="1319"/>
      <c r="P3" s="1319"/>
    </row>
    <row r="4" spans="1:16" s="290" customFormat="1" ht="67.5" customHeight="1">
      <c r="A4" s="1341" t="s">
        <v>157</v>
      </c>
      <c r="B4" s="1342" t="s">
        <v>247</v>
      </c>
      <c r="C4" s="1342" t="s">
        <v>263</v>
      </c>
      <c r="D4" s="1342" t="s">
        <v>248</v>
      </c>
      <c r="E4" s="1342" t="s">
        <v>249</v>
      </c>
      <c r="F4" s="917" t="s">
        <v>250</v>
      </c>
      <c r="G4" s="1342" t="s">
        <v>286</v>
      </c>
      <c r="H4" s="1342" t="s">
        <v>340</v>
      </c>
      <c r="I4" s="917" t="s">
        <v>252</v>
      </c>
      <c r="J4" s="917" t="s">
        <v>860</v>
      </c>
      <c r="K4" s="562"/>
      <c r="L4" s="562"/>
      <c r="M4" s="562"/>
      <c r="N4" s="562"/>
      <c r="O4" s="562"/>
      <c r="P4" s="562"/>
    </row>
    <row r="5" spans="1:16" ht="23.25" customHeight="1">
      <c r="A5" s="988" t="s">
        <v>228</v>
      </c>
      <c r="B5" s="989">
        <v>966146</v>
      </c>
      <c r="C5" s="361">
        <f t="shared" ref="C5:C19" si="0">+D5+E5</f>
        <v>726113</v>
      </c>
      <c r="D5" s="362">
        <v>707328</v>
      </c>
      <c r="E5" s="362">
        <v>18785</v>
      </c>
      <c r="F5" s="376">
        <f t="shared" ref="F5:F14" si="1">+B5+D5+E5</f>
        <v>1692259</v>
      </c>
      <c r="G5" s="926">
        <f t="shared" ref="G5:G19" si="2">B5/F5</f>
        <v>0.57092088149627218</v>
      </c>
      <c r="H5" s="927">
        <f t="shared" ref="H5:H19" si="3">C5/F5</f>
        <v>0.42907911850372787</v>
      </c>
      <c r="I5" s="924">
        <f t="shared" ref="I5:I16" si="4">+C5/B5</f>
        <v>0.75155618301995764</v>
      </c>
      <c r="J5" s="1488">
        <f>+E5/B5</f>
        <v>1.9443231147259318E-2</v>
      </c>
      <c r="K5" s="362"/>
      <c r="L5" s="362"/>
      <c r="M5" s="362"/>
      <c r="N5" s="362"/>
      <c r="O5" s="39"/>
      <c r="P5" s="39"/>
    </row>
    <row r="6" spans="1:16" ht="23.25" customHeight="1">
      <c r="A6" s="988" t="s">
        <v>126</v>
      </c>
      <c r="B6" s="989">
        <v>1079602</v>
      </c>
      <c r="C6" s="361">
        <f t="shared" si="0"/>
        <v>1008697</v>
      </c>
      <c r="D6" s="362">
        <v>962409</v>
      </c>
      <c r="E6" s="362">
        <v>46288</v>
      </c>
      <c r="F6" s="376">
        <f t="shared" si="1"/>
        <v>2088299</v>
      </c>
      <c r="G6" s="926">
        <f t="shared" si="2"/>
        <v>0.51697673561113611</v>
      </c>
      <c r="H6" s="927">
        <f t="shared" si="3"/>
        <v>0.48302326438886384</v>
      </c>
      <c r="I6" s="924">
        <f t="shared" si="4"/>
        <v>0.93432301903849757</v>
      </c>
      <c r="J6" s="1489">
        <f>+E6/B6</f>
        <v>4.2875059512672266E-2</v>
      </c>
      <c r="K6" s="362"/>
      <c r="L6" s="362"/>
      <c r="M6" s="362"/>
      <c r="N6" s="362"/>
      <c r="O6" s="315"/>
      <c r="P6" s="315"/>
    </row>
    <row r="7" spans="1:16" ht="23.25" customHeight="1">
      <c r="A7" s="988" t="s">
        <v>127</v>
      </c>
      <c r="B7" s="989">
        <v>1152861</v>
      </c>
      <c r="C7" s="361">
        <f t="shared" si="0"/>
        <v>1211222</v>
      </c>
      <c r="D7" s="362">
        <v>1140803</v>
      </c>
      <c r="E7" s="362">
        <v>70419</v>
      </c>
      <c r="F7" s="376">
        <f t="shared" si="1"/>
        <v>2364083</v>
      </c>
      <c r="G7" s="926">
        <f t="shared" si="2"/>
        <v>0.487656736248262</v>
      </c>
      <c r="H7" s="927">
        <f t="shared" si="3"/>
        <v>0.512343263751738</v>
      </c>
      <c r="I7" s="924">
        <f t="shared" si="4"/>
        <v>1.0506227550415879</v>
      </c>
      <c r="J7" s="1489">
        <f t="shared" ref="J7:J19" si="5">+E7/B7</f>
        <v>6.1081951770421583E-2</v>
      </c>
      <c r="K7" s="362"/>
      <c r="L7" s="362"/>
      <c r="M7" s="362"/>
      <c r="N7" s="362"/>
      <c r="O7" s="317"/>
      <c r="P7" s="315"/>
    </row>
    <row r="8" spans="1:16" ht="23.25" customHeight="1">
      <c r="A8" s="988" t="s">
        <v>229</v>
      </c>
      <c r="B8" s="989">
        <v>1188345</v>
      </c>
      <c r="C8" s="361">
        <f t="shared" si="0"/>
        <v>1329078</v>
      </c>
      <c r="D8" s="362">
        <v>1234019</v>
      </c>
      <c r="E8" s="362">
        <v>95059</v>
      </c>
      <c r="F8" s="376">
        <f t="shared" si="1"/>
        <v>2517423</v>
      </c>
      <c r="G8" s="926">
        <f t="shared" si="2"/>
        <v>0.47204820167290124</v>
      </c>
      <c r="H8" s="927">
        <f t="shared" si="3"/>
        <v>0.52795179832709882</v>
      </c>
      <c r="I8" s="924">
        <f t="shared" si="4"/>
        <v>1.1184277293210305</v>
      </c>
      <c r="J8" s="1489">
        <f t="shared" si="5"/>
        <v>7.9992763044402088E-2</v>
      </c>
      <c r="K8" s="362"/>
      <c r="L8" s="362"/>
      <c r="M8" s="362"/>
      <c r="N8" s="362"/>
      <c r="O8" s="317"/>
      <c r="P8" s="315"/>
    </row>
    <row r="9" spans="1:16" ht="23.25" customHeight="1">
      <c r="A9" s="988" t="s">
        <v>230</v>
      </c>
      <c r="B9" s="989">
        <v>1242830</v>
      </c>
      <c r="C9" s="361">
        <f t="shared" si="0"/>
        <v>1445581</v>
      </c>
      <c r="D9" s="362">
        <v>1332478</v>
      </c>
      <c r="E9" s="362">
        <v>113103</v>
      </c>
      <c r="F9" s="376">
        <f t="shared" si="1"/>
        <v>2688411</v>
      </c>
      <c r="G9" s="926">
        <f t="shared" si="2"/>
        <v>0.46229166596922866</v>
      </c>
      <c r="H9" s="927">
        <f t="shared" si="3"/>
        <v>0.53770833403077134</v>
      </c>
      <c r="I9" s="924">
        <f t="shared" si="4"/>
        <v>1.1631365512580161</v>
      </c>
      <c r="J9" s="1489">
        <f t="shared" si="5"/>
        <v>9.1004401245544445E-2</v>
      </c>
      <c r="K9" s="362"/>
      <c r="L9" s="362"/>
      <c r="M9" s="362"/>
      <c r="N9" s="362"/>
      <c r="O9" s="317"/>
      <c r="P9" s="315"/>
    </row>
    <row r="10" spans="1:16" ht="23.25" customHeight="1">
      <c r="A10" s="988" t="s">
        <v>251</v>
      </c>
      <c r="B10" s="989">
        <v>1297821</v>
      </c>
      <c r="C10" s="361">
        <f t="shared" si="0"/>
        <v>1561485</v>
      </c>
      <c r="D10" s="362">
        <v>1429474</v>
      </c>
      <c r="E10" s="362">
        <v>132011</v>
      </c>
      <c r="F10" s="376">
        <f t="shared" si="1"/>
        <v>2859306</v>
      </c>
      <c r="G10" s="926">
        <f t="shared" si="2"/>
        <v>0.45389370707437399</v>
      </c>
      <c r="H10" s="927">
        <f t="shared" si="3"/>
        <v>0.54610629292562596</v>
      </c>
      <c r="I10" s="924">
        <f t="shared" si="4"/>
        <v>1.203158987256332</v>
      </c>
      <c r="J10" s="1489">
        <f t="shared" si="5"/>
        <v>0.10171741711684432</v>
      </c>
      <c r="K10" s="362"/>
      <c r="L10" s="362"/>
      <c r="M10" s="362"/>
      <c r="N10" s="362"/>
      <c r="O10" s="317"/>
      <c r="P10" s="315"/>
    </row>
    <row r="11" spans="1:16" ht="23.25" customHeight="1">
      <c r="A11" s="988" t="s">
        <v>262</v>
      </c>
      <c r="B11" s="989">
        <v>1422986</v>
      </c>
      <c r="C11" s="361">
        <f t="shared" si="0"/>
        <v>1718613</v>
      </c>
      <c r="D11" s="362">
        <v>1568541</v>
      </c>
      <c r="E11" s="362">
        <v>150072</v>
      </c>
      <c r="F11" s="376">
        <f t="shared" si="1"/>
        <v>3141599</v>
      </c>
      <c r="G11" s="926">
        <f t="shared" si="2"/>
        <v>0.45294959668627344</v>
      </c>
      <c r="H11" s="927">
        <f t="shared" si="3"/>
        <v>0.54705040331372656</v>
      </c>
      <c r="I11" s="924">
        <f t="shared" si="4"/>
        <v>1.2077511655068989</v>
      </c>
      <c r="J11" s="1489">
        <f t="shared" si="5"/>
        <v>0.10546273821386859</v>
      </c>
      <c r="K11" s="362"/>
      <c r="L11" s="362"/>
      <c r="M11" s="362"/>
      <c r="N11" s="362"/>
      <c r="O11" s="315"/>
      <c r="P11" s="315"/>
    </row>
    <row r="12" spans="1:16" ht="23.25" customHeight="1">
      <c r="A12" s="988" t="s">
        <v>457</v>
      </c>
      <c r="B12" s="989">
        <v>1513634</v>
      </c>
      <c r="C12" s="361">
        <f t="shared" si="0"/>
        <v>1826204</v>
      </c>
      <c r="D12" s="362">
        <v>1649407</v>
      </c>
      <c r="E12" s="362">
        <v>176797</v>
      </c>
      <c r="F12" s="376">
        <f t="shared" si="1"/>
        <v>3339838</v>
      </c>
      <c r="G12" s="926">
        <f t="shared" si="2"/>
        <v>0.4532058141742204</v>
      </c>
      <c r="H12" s="927">
        <f t="shared" si="3"/>
        <v>0.54679418582577954</v>
      </c>
      <c r="I12" s="924">
        <f t="shared" si="4"/>
        <v>1.2065030251698892</v>
      </c>
      <c r="J12" s="1489">
        <f t="shared" si="5"/>
        <v>0.11680300521790604</v>
      </c>
      <c r="K12" s="362"/>
      <c r="L12" s="362"/>
      <c r="M12" s="362"/>
      <c r="N12" s="362"/>
      <c r="O12" s="315"/>
      <c r="P12" s="315"/>
    </row>
    <row r="13" spans="1:16" s="359" customFormat="1" ht="23.25" customHeight="1">
      <c r="A13" s="988" t="s">
        <v>474</v>
      </c>
      <c r="B13" s="989">
        <v>1619670</v>
      </c>
      <c r="C13" s="361">
        <f t="shared" si="0"/>
        <v>1971618</v>
      </c>
      <c r="D13" s="362">
        <v>1781414</v>
      </c>
      <c r="E13" s="362">
        <v>190204</v>
      </c>
      <c r="F13" s="376">
        <f t="shared" si="1"/>
        <v>3591288</v>
      </c>
      <c r="G13" s="926">
        <f t="shared" si="2"/>
        <v>0.45099975273495191</v>
      </c>
      <c r="H13" s="927">
        <f t="shared" si="3"/>
        <v>0.54900024726504804</v>
      </c>
      <c r="I13" s="924">
        <f t="shared" si="4"/>
        <v>1.2172961158754561</v>
      </c>
      <c r="J13" s="1489">
        <f t="shared" si="5"/>
        <v>0.11743379824285194</v>
      </c>
      <c r="K13" s="362"/>
      <c r="L13" s="362"/>
      <c r="M13" s="362"/>
      <c r="N13" s="362"/>
      <c r="O13" s="358"/>
      <c r="P13" s="358"/>
    </row>
    <row r="14" spans="1:16" ht="23.25" customHeight="1">
      <c r="A14" s="988" t="s">
        <v>507</v>
      </c>
      <c r="B14" s="989">
        <v>1766077</v>
      </c>
      <c r="C14" s="361">
        <f t="shared" si="0"/>
        <v>2136515</v>
      </c>
      <c r="D14" s="362">
        <v>1932996</v>
      </c>
      <c r="E14" s="362">
        <v>203519</v>
      </c>
      <c r="F14" s="376">
        <f t="shared" si="1"/>
        <v>3902592</v>
      </c>
      <c r="G14" s="926">
        <f t="shared" si="2"/>
        <v>0.45253949170192531</v>
      </c>
      <c r="H14" s="927">
        <f t="shared" si="3"/>
        <v>0.54746050829807469</v>
      </c>
      <c r="I14" s="924">
        <f t="shared" si="4"/>
        <v>1.2097518964348666</v>
      </c>
      <c r="J14" s="1489">
        <f t="shared" si="5"/>
        <v>0.11523789732837243</v>
      </c>
      <c r="K14" s="362"/>
      <c r="L14" s="362"/>
      <c r="M14" s="362"/>
      <c r="N14" s="362"/>
      <c r="O14" s="315"/>
      <c r="P14" s="315"/>
    </row>
    <row r="15" spans="1:16" s="297" customFormat="1" ht="23.25" customHeight="1">
      <c r="A15" s="988" t="s">
        <v>521</v>
      </c>
      <c r="B15" s="989">
        <v>1859359</v>
      </c>
      <c r="C15" s="361">
        <f t="shared" si="0"/>
        <v>2294628</v>
      </c>
      <c r="D15" s="362">
        <v>2074903</v>
      </c>
      <c r="E15" s="362">
        <v>219725</v>
      </c>
      <c r="F15" s="376">
        <f t="shared" ref="F15:F19" si="6">+B15+D15+E15</f>
        <v>4153987</v>
      </c>
      <c r="G15" s="926">
        <f t="shared" si="2"/>
        <v>0.44760828572645989</v>
      </c>
      <c r="H15" s="927">
        <f t="shared" si="3"/>
        <v>0.55239171427354006</v>
      </c>
      <c r="I15" s="924">
        <f t="shared" si="4"/>
        <v>1.2340962665090496</v>
      </c>
      <c r="J15" s="1489">
        <f t="shared" si="5"/>
        <v>0.11817244545028691</v>
      </c>
      <c r="K15" s="362"/>
      <c r="L15" s="362"/>
      <c r="M15" s="362"/>
      <c r="N15" s="362"/>
      <c r="O15" s="358"/>
      <c r="P15" s="358"/>
    </row>
    <row r="16" spans="1:16" s="297" customFormat="1" ht="23.25" customHeight="1">
      <c r="A16" s="988" t="s">
        <v>627</v>
      </c>
      <c r="B16" s="989">
        <v>1891406</v>
      </c>
      <c r="C16" s="361">
        <f t="shared" si="0"/>
        <v>2337255</v>
      </c>
      <c r="D16" s="362">
        <v>2112207</v>
      </c>
      <c r="E16" s="362">
        <v>225048</v>
      </c>
      <c r="F16" s="376">
        <f t="shared" si="6"/>
        <v>4228661</v>
      </c>
      <c r="G16" s="926">
        <f t="shared" si="2"/>
        <v>0.44728248492844425</v>
      </c>
      <c r="H16" s="927">
        <f t="shared" si="3"/>
        <v>0.55271751507155575</v>
      </c>
      <c r="I16" s="924">
        <f t="shared" si="4"/>
        <v>1.2357235834083216</v>
      </c>
      <c r="J16" s="1489">
        <f t="shared" si="5"/>
        <v>0.11898450147667926</v>
      </c>
      <c r="K16" s="362"/>
      <c r="L16" s="362"/>
      <c r="M16" s="362"/>
      <c r="N16" s="362"/>
      <c r="O16" s="358"/>
      <c r="P16" s="358"/>
    </row>
    <row r="17" spans="1:22" s="297" customFormat="1" ht="23.25" customHeight="1">
      <c r="A17" s="1084" t="s">
        <v>678</v>
      </c>
      <c r="B17" s="989">
        <v>1847991</v>
      </c>
      <c r="C17" s="361">
        <v>2366912</v>
      </c>
      <c r="D17" s="362">
        <v>2140541</v>
      </c>
      <c r="E17" s="362">
        <v>226371</v>
      </c>
      <c r="F17" s="376">
        <f t="shared" si="6"/>
        <v>4214903</v>
      </c>
      <c r="G17" s="926">
        <f t="shared" ref="G17" si="7">B17/F17</f>
        <v>0.43844211835954472</v>
      </c>
      <c r="H17" s="927">
        <f t="shared" ref="H17" si="8">C17/F17</f>
        <v>0.56155788164045528</v>
      </c>
      <c r="I17" s="924">
        <f t="shared" ref="I17" si="9">+C17/B17</f>
        <v>1.2808027744723864</v>
      </c>
      <c r="J17" s="1489">
        <f t="shared" si="5"/>
        <v>0.12249572644022617</v>
      </c>
      <c r="K17" s="362"/>
      <c r="L17" s="362"/>
      <c r="M17" s="362"/>
      <c r="N17" s="362"/>
      <c r="O17" s="358"/>
      <c r="P17" s="358"/>
    </row>
    <row r="18" spans="1:22" s="297" customFormat="1" ht="23.25" customHeight="1">
      <c r="A18" s="1084" t="s">
        <v>796</v>
      </c>
      <c r="B18" s="989">
        <v>1928263</v>
      </c>
      <c r="C18" s="361">
        <v>2366912</v>
      </c>
      <c r="D18" s="362">
        <v>2120386</v>
      </c>
      <c r="E18" s="362">
        <v>236710</v>
      </c>
      <c r="F18" s="376">
        <f t="shared" si="6"/>
        <v>4285359</v>
      </c>
      <c r="G18" s="926">
        <f t="shared" ref="G18" si="10">B18/F18</f>
        <v>0.44996533545964296</v>
      </c>
      <c r="H18" s="927">
        <f t="shared" ref="H18" si="11">C18/F18</f>
        <v>0.55232525443025893</v>
      </c>
      <c r="I18" s="924">
        <f t="shared" ref="I18" si="12">+C18/B18</f>
        <v>1.2274840102205975</v>
      </c>
      <c r="J18" s="1489">
        <f t="shared" si="5"/>
        <v>0.12275815072943888</v>
      </c>
      <c r="K18" s="362"/>
      <c r="L18" s="362"/>
      <c r="M18" s="362"/>
      <c r="N18" s="362"/>
      <c r="O18" s="358"/>
      <c r="P18" s="358"/>
    </row>
    <row r="19" spans="1:22" ht="23.25" customHeight="1">
      <c r="A19" s="1070" t="str">
        <f>+'Resumen EEp'!O5</f>
        <v>Ago.2022</v>
      </c>
      <c r="B19" s="517">
        <f>+'Resumen EEp'!C26</f>
        <v>2050852</v>
      </c>
      <c r="C19" s="474">
        <f t="shared" si="0"/>
        <v>2469331</v>
      </c>
      <c r="D19" s="518">
        <f>+'Resumen EEp'!C27</f>
        <v>2224454</v>
      </c>
      <c r="E19" s="518">
        <f>+'Resumen EEp'!C28</f>
        <v>244877</v>
      </c>
      <c r="F19" s="516">
        <f t="shared" si="6"/>
        <v>4520183</v>
      </c>
      <c r="G19" s="928">
        <f t="shared" si="2"/>
        <v>0.45370994935382042</v>
      </c>
      <c r="H19" s="929">
        <f t="shared" si="3"/>
        <v>0.54629005064617964</v>
      </c>
      <c r="I19" s="925">
        <f>+C19/B19</f>
        <v>1.204051291853337</v>
      </c>
      <c r="J19" s="1490">
        <f t="shared" si="5"/>
        <v>0.11940257024885267</v>
      </c>
      <c r="K19" s="362"/>
      <c r="L19" s="362"/>
      <c r="M19" s="362"/>
      <c r="N19" s="362"/>
      <c r="O19" s="22"/>
      <c r="P19" s="22"/>
    </row>
    <row r="20" spans="1:22" ht="31.5" customHeight="1">
      <c r="A20" s="1725" t="s">
        <v>658</v>
      </c>
      <c r="B20" s="1725"/>
      <c r="C20" s="1725"/>
      <c r="D20" s="1725"/>
      <c r="E20" s="1725"/>
      <c r="F20" s="1725"/>
      <c r="G20" s="1725"/>
      <c r="H20" s="1725"/>
      <c r="I20" s="1726"/>
      <c r="J20" s="358"/>
      <c r="K20" s="22"/>
      <c r="L20" s="22"/>
      <c r="M20" s="22"/>
      <c r="N20" s="22"/>
      <c r="O20" s="22"/>
      <c r="P20" s="22"/>
      <c r="V20" s="49" t="s">
        <v>6</v>
      </c>
    </row>
    <row r="21" spans="1:22" ht="25.5" customHeight="1">
      <c r="A21" s="315"/>
      <c r="B21" s="315"/>
      <c r="C21" s="315"/>
      <c r="D21" s="316"/>
      <c r="E21" s="316"/>
      <c r="F21" s="315"/>
      <c r="G21" s="315"/>
      <c r="H21" s="315"/>
      <c r="I21" s="22"/>
      <c r="J21" s="22"/>
      <c r="K21" s="22"/>
      <c r="L21" s="22"/>
      <c r="M21" s="22"/>
      <c r="N21" s="22"/>
      <c r="O21" s="22"/>
      <c r="P21" s="22"/>
    </row>
    <row r="22" spans="1:22" ht="25.5" customHeight="1">
      <c r="A22" s="315"/>
      <c r="B22" s="315"/>
      <c r="C22" s="315"/>
      <c r="D22" s="318"/>
      <c r="E22" s="318"/>
      <c r="F22" s="315"/>
      <c r="G22" s="315"/>
      <c r="H22" s="315"/>
      <c r="I22" s="22"/>
      <c r="J22" s="22"/>
      <c r="K22" s="22"/>
      <c r="L22" s="22"/>
      <c r="M22" s="22"/>
      <c r="N22" s="22"/>
      <c r="O22" s="22"/>
      <c r="P22" s="22"/>
    </row>
    <row r="23" spans="1:22" ht="25.5" customHeight="1">
      <c r="A23" s="315"/>
      <c r="B23" s="315"/>
      <c r="C23" s="315"/>
      <c r="D23" s="315"/>
      <c r="E23" s="315"/>
      <c r="F23" s="315"/>
      <c r="G23" s="315"/>
      <c r="H23" s="315"/>
      <c r="I23" s="22"/>
      <c r="J23" s="22"/>
      <c r="K23" s="22"/>
      <c r="L23" s="22"/>
      <c r="M23" s="22"/>
      <c r="N23" s="22"/>
      <c r="O23" s="22"/>
      <c r="P23" s="22"/>
    </row>
    <row r="24" spans="1:22" ht="25.5" customHeight="1">
      <c r="A24" s="315"/>
      <c r="B24" s="315"/>
      <c r="C24" s="315"/>
      <c r="D24" s="315"/>
      <c r="E24" s="315"/>
      <c r="F24" s="315"/>
      <c r="G24" s="315"/>
      <c r="H24" s="315"/>
      <c r="I24" s="22"/>
      <c r="J24" s="22"/>
      <c r="K24" s="22"/>
      <c r="L24" s="22"/>
      <c r="M24" s="22"/>
      <c r="N24" s="22"/>
      <c r="O24" s="22"/>
      <c r="P24" s="22"/>
    </row>
    <row r="25" spans="1:22" ht="25.5" customHeight="1">
      <c r="A25" s="315"/>
      <c r="B25" s="315"/>
      <c r="C25" s="315"/>
      <c r="D25" s="315"/>
      <c r="E25" s="315"/>
      <c r="F25" s="315"/>
      <c r="G25" s="315"/>
      <c r="H25" s="315"/>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c r="J29" s="22"/>
      <c r="K29" s="22"/>
      <c r="L29" s="22"/>
      <c r="M29" s="22"/>
      <c r="N29" s="22"/>
      <c r="O29" s="22"/>
      <c r="P29" s="22"/>
    </row>
    <row r="30" spans="1:22" ht="25.5" customHeight="1">
      <c r="A30" s="22"/>
      <c r="B30" s="22"/>
      <c r="C30" s="22"/>
      <c r="D30" s="22"/>
      <c r="E30" s="22"/>
      <c r="F30" s="22"/>
      <c r="G30" s="22"/>
      <c r="H30" s="22"/>
      <c r="I30" s="22"/>
      <c r="J30" s="22"/>
      <c r="K30" s="22"/>
      <c r="L30" s="22"/>
      <c r="M30" s="22"/>
      <c r="N30" s="22"/>
      <c r="O30" s="22"/>
      <c r="P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c r="I33" s="22"/>
    </row>
    <row r="34" spans="1:17" ht="25.5" customHeight="1">
      <c r="A34" s="22"/>
      <c r="B34" s="22"/>
      <c r="C34" s="22"/>
      <c r="D34" s="22"/>
      <c r="E34" s="22"/>
      <c r="F34" s="22"/>
      <c r="G34" s="22"/>
      <c r="H34" s="22"/>
      <c r="I34" s="22"/>
    </row>
    <row r="35" spans="1:17" ht="25.5" customHeight="1">
      <c r="A35" s="22"/>
      <c r="B35" s="22"/>
      <c r="C35" s="22"/>
      <c r="D35" s="22"/>
      <c r="E35" s="22"/>
      <c r="F35" s="22"/>
      <c r="G35" s="22"/>
      <c r="H35" s="22"/>
    </row>
    <row r="36" spans="1:17" ht="25.5" customHeight="1">
      <c r="A36" s="22"/>
      <c r="B36" s="22"/>
      <c r="C36" s="22"/>
      <c r="D36" s="22"/>
      <c r="E36" s="22"/>
      <c r="F36" s="22"/>
      <c r="G36" s="22"/>
      <c r="H36" s="22"/>
      <c r="J36" s="236"/>
      <c r="K36" s="236"/>
      <c r="L36" s="236"/>
      <c r="M36" s="236"/>
      <c r="N36" s="236"/>
      <c r="O36" s="236"/>
      <c r="P36" s="236"/>
    </row>
    <row r="37" spans="1:17" ht="25.5" customHeight="1">
      <c r="A37" s="22"/>
      <c r="B37" s="22"/>
      <c r="C37" s="22"/>
      <c r="D37" s="22"/>
      <c r="E37" s="22"/>
      <c r="F37" s="22"/>
      <c r="G37" s="22"/>
      <c r="H37" s="22"/>
    </row>
    <row r="38" spans="1:17" ht="25.5" customHeight="1">
      <c r="A38" s="22"/>
      <c r="B38" s="22"/>
      <c r="C38" s="22"/>
      <c r="D38" s="22"/>
      <c r="E38" s="22"/>
      <c r="F38" s="22"/>
      <c r="G38" s="22"/>
      <c r="H38" s="22"/>
    </row>
    <row r="39" spans="1:17" ht="25.5" customHeight="1">
      <c r="A39" s="22"/>
      <c r="B39" s="22"/>
      <c r="C39" s="22"/>
      <c r="D39" s="22"/>
      <c r="E39" s="22"/>
      <c r="F39" s="22"/>
      <c r="G39" s="22"/>
      <c r="H39" s="22"/>
    </row>
    <row r="40" spans="1:17" ht="23.25">
      <c r="A40" s="22"/>
      <c r="B40" s="22"/>
      <c r="C40" s="22"/>
      <c r="D40" s="22"/>
      <c r="E40" s="22"/>
      <c r="F40" s="22"/>
      <c r="G40" s="22"/>
      <c r="H40" s="22"/>
      <c r="I40" s="236"/>
      <c r="Q40" s="62"/>
    </row>
    <row r="41" spans="1:17">
      <c r="A41" s="22"/>
      <c r="B41" s="22"/>
      <c r="C41" s="22"/>
      <c r="D41" s="22"/>
      <c r="E41" s="22"/>
      <c r="F41" s="22"/>
      <c r="G41" s="22"/>
      <c r="H41" s="22"/>
      <c r="Q41" s="62"/>
    </row>
    <row r="42" spans="1:17">
      <c r="A42" s="22"/>
      <c r="B42" s="22"/>
      <c r="C42" s="22"/>
      <c r="D42" s="22"/>
      <c r="E42" s="22"/>
      <c r="F42" s="22"/>
      <c r="G42" s="22"/>
      <c r="H42" s="22"/>
      <c r="Q42" s="62"/>
    </row>
    <row r="43" spans="1:17">
      <c r="A43" s="22"/>
      <c r="B43" s="22"/>
      <c r="C43" s="22"/>
      <c r="D43" s="22"/>
      <c r="E43" s="22"/>
      <c r="F43" s="22"/>
      <c r="G43" s="22"/>
      <c r="H43" s="22"/>
      <c r="Q43" s="62"/>
    </row>
    <row r="44" spans="1:17" ht="51" customHeight="1">
      <c r="Q44" s="62"/>
    </row>
    <row r="45" spans="1:17" ht="78" customHeight="1">
      <c r="Q45" s="62"/>
    </row>
    <row r="48" spans="1:17">
      <c r="J48" s="62"/>
      <c r="K48" s="62"/>
      <c r="L48" s="62"/>
      <c r="M48" s="62"/>
      <c r="N48" s="62"/>
      <c r="O48" s="62"/>
      <c r="P48" s="62"/>
    </row>
    <row r="49" spans="1:19" ht="23.25">
      <c r="A49" s="236"/>
      <c r="B49" s="236"/>
      <c r="C49" s="236"/>
      <c r="D49" s="236"/>
      <c r="E49" s="236"/>
      <c r="F49" s="236"/>
      <c r="G49" s="236"/>
      <c r="H49" s="236"/>
    </row>
    <row r="51" spans="1:19">
      <c r="Q51" s="62"/>
      <c r="R51" s="62"/>
      <c r="S51" s="62"/>
    </row>
    <row r="52" spans="1:19">
      <c r="I52" s="62"/>
      <c r="Q52" s="62"/>
      <c r="R52" s="62"/>
      <c r="S52" s="62"/>
    </row>
    <row r="53" spans="1:19">
      <c r="Q53" s="62"/>
      <c r="R53" s="62"/>
      <c r="S53" s="62"/>
    </row>
    <row r="54" spans="1:19">
      <c r="Q54" s="62"/>
      <c r="R54" s="62"/>
      <c r="S54" s="62"/>
    </row>
    <row r="55" spans="1:19">
      <c r="Q55" s="62"/>
      <c r="R55" s="62"/>
      <c r="S55" s="62"/>
    </row>
    <row r="56" spans="1:19">
      <c r="Q56" s="62"/>
      <c r="R56" s="62"/>
      <c r="S56" s="62"/>
    </row>
    <row r="57" spans="1:19">
      <c r="Q57" s="62"/>
      <c r="R57" s="62"/>
      <c r="S57" s="62"/>
    </row>
    <row r="61" spans="1:19">
      <c r="B61" s="62"/>
      <c r="C61" s="62"/>
      <c r="D61" s="62"/>
      <c r="E61" s="62"/>
      <c r="F61" s="62"/>
      <c r="G61" s="62"/>
      <c r="H61" s="62"/>
    </row>
    <row r="139" spans="3:3">
      <c r="C139" s="49">
        <f>C137</f>
        <v>0</v>
      </c>
    </row>
  </sheetData>
  <mergeCells count="3">
    <mergeCell ref="A20:I20"/>
    <mergeCell ref="A1:P1"/>
    <mergeCell ref="A2:P2"/>
  </mergeCells>
  <conditionalFormatting sqref="B19 D19:E19">
    <cfRule type="cellIs" dxfId="28" priority="3" operator="equal">
      <formula>0</formula>
    </cfRule>
    <cfRule type="cellIs" dxfId="27" priority="6" operator="equal">
      <formula>0</formula>
    </cfRule>
  </conditionalFormatting>
  <conditionalFormatting sqref="D19:E19">
    <cfRule type="cellIs" dxfId="26" priority="4" operator="equal">
      <formula>0</formula>
    </cfRule>
    <cfRule type="cellIs" dxfId="25" priority="5" operator="equal">
      <formula>0</formula>
    </cfRule>
  </conditionalFormatting>
  <conditionalFormatting sqref="B16:B18">
    <cfRule type="cellIs" dxfId="24" priority="1" operator="equal">
      <formula>0</formula>
    </cfRule>
    <cfRule type="cellIs" dxfId="23"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3"/>
  <sheetViews>
    <sheetView showGridLines="0" view="pageBreakPreview" zoomScale="70" zoomScaleNormal="100" zoomScaleSheetLayoutView="70" zoomScalePageLayoutView="62" workbookViewId="0">
      <selection activeCell="L13" sqref="L13"/>
    </sheetView>
  </sheetViews>
  <sheetFormatPr baseColWidth="10" defaultColWidth="11.42578125" defaultRowHeight="15"/>
  <cols>
    <col min="1" max="1" width="20.85546875"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91.5" customHeight="1">
      <c r="A1" s="1730" t="s">
        <v>809</v>
      </c>
      <c r="B1" s="1730"/>
      <c r="C1" s="1730"/>
      <c r="D1" s="1730"/>
      <c r="E1" s="1730"/>
      <c r="F1" s="1730"/>
      <c r="G1" s="1730"/>
      <c r="H1" s="1730"/>
      <c r="I1" s="1730"/>
      <c r="J1" s="1730"/>
      <c r="K1" s="1730"/>
      <c r="L1" s="1730"/>
      <c r="M1" s="1730"/>
      <c r="N1" s="1730"/>
    </row>
    <row r="2" spans="1:14" s="382" customFormat="1" ht="36.75" customHeight="1">
      <c r="A2" s="1740" t="str">
        <f>+'Resumen EEp'!O4</f>
        <v>Período:  Diciembre 2008 - Agosto 2022</v>
      </c>
      <c r="B2" s="1740"/>
      <c r="C2" s="1740"/>
      <c r="D2" s="1740"/>
      <c r="E2" s="1740"/>
      <c r="F2" s="1740"/>
      <c r="G2" s="1740"/>
      <c r="H2" s="1740"/>
      <c r="I2" s="1740"/>
      <c r="J2" s="1740"/>
      <c r="K2" s="1740"/>
      <c r="L2" s="1740"/>
      <c r="M2" s="1740"/>
      <c r="N2" s="1740"/>
    </row>
    <row r="3" spans="1:14" ht="17.25" customHeight="1">
      <c r="A3" s="262"/>
      <c r="B3" s="262"/>
      <c r="C3" s="262"/>
      <c r="D3" s="262"/>
      <c r="E3" s="262"/>
      <c r="F3" s="262"/>
      <c r="G3" s="262"/>
      <c r="H3" s="262"/>
      <c r="I3" s="262"/>
      <c r="J3" s="262"/>
      <c r="K3" s="262"/>
      <c r="L3" s="262"/>
      <c r="M3" s="262"/>
      <c r="N3" s="262"/>
    </row>
    <row r="4" spans="1:14" ht="36" customHeight="1">
      <c r="A4" s="1738" t="s">
        <v>11</v>
      </c>
      <c r="B4" s="1733" t="s">
        <v>14</v>
      </c>
      <c r="C4" s="1734"/>
      <c r="D4" s="1735"/>
      <c r="E4" s="1736" t="s">
        <v>336</v>
      </c>
      <c r="F4" s="1733" t="s">
        <v>15</v>
      </c>
      <c r="G4" s="1734"/>
      <c r="H4" s="1735"/>
      <c r="I4" s="1736" t="s">
        <v>636</v>
      </c>
      <c r="J4" s="1731" t="s">
        <v>299</v>
      </c>
      <c r="K4" s="264"/>
      <c r="L4" s="264"/>
      <c r="M4" s="264"/>
      <c r="N4" s="264"/>
    </row>
    <row r="5" spans="1:14" s="33" customFormat="1" ht="53.25" customHeight="1">
      <c r="A5" s="1739"/>
      <c r="B5" s="282" t="s">
        <v>296</v>
      </c>
      <c r="C5" s="282" t="s">
        <v>297</v>
      </c>
      <c r="D5" s="282" t="s">
        <v>298</v>
      </c>
      <c r="E5" s="1737"/>
      <c r="F5" s="287" t="s">
        <v>296</v>
      </c>
      <c r="G5" s="429" t="s">
        <v>297</v>
      </c>
      <c r="H5" s="429" t="s">
        <v>298</v>
      </c>
      <c r="I5" s="1737"/>
      <c r="J5" s="1732"/>
      <c r="K5" s="49"/>
      <c r="L5" s="49"/>
      <c r="M5" s="49"/>
      <c r="N5" s="49"/>
    </row>
    <row r="6" spans="1:14" ht="21.75" customHeight="1">
      <c r="A6" s="263" t="s">
        <v>228</v>
      </c>
      <c r="B6" s="360">
        <v>554588</v>
      </c>
      <c r="C6" s="362">
        <v>330370</v>
      </c>
      <c r="D6" s="362">
        <v>5444</v>
      </c>
      <c r="E6" s="376">
        <f t="shared" ref="E6:E19" si="0">B6+C6+D6</f>
        <v>890402</v>
      </c>
      <c r="F6" s="360">
        <v>411558</v>
      </c>
      <c r="G6" s="362">
        <v>376958</v>
      </c>
      <c r="H6" s="362">
        <v>13341</v>
      </c>
      <c r="I6" s="376">
        <f t="shared" ref="I6:I12" si="1">F6+G6+H6</f>
        <v>801857</v>
      </c>
      <c r="J6" s="377">
        <f t="shared" ref="J6:J12" si="2">E6+I6</f>
        <v>1692259</v>
      </c>
    </row>
    <row r="7" spans="1:14" ht="21.75" customHeight="1">
      <c r="A7" s="265" t="s">
        <v>126</v>
      </c>
      <c r="B7" s="360">
        <v>621549</v>
      </c>
      <c r="C7" s="362">
        <v>444129</v>
      </c>
      <c r="D7" s="362">
        <v>13199</v>
      </c>
      <c r="E7" s="376">
        <f t="shared" si="0"/>
        <v>1078877</v>
      </c>
      <c r="F7" s="360">
        <v>458053</v>
      </c>
      <c r="G7" s="362">
        <v>518280</v>
      </c>
      <c r="H7" s="362">
        <v>33089</v>
      </c>
      <c r="I7" s="376">
        <f t="shared" si="1"/>
        <v>1009422</v>
      </c>
      <c r="J7" s="377">
        <f t="shared" si="2"/>
        <v>2088299</v>
      </c>
    </row>
    <row r="8" spans="1:14" ht="21.75" customHeight="1">
      <c r="A8" s="263" t="s">
        <v>127</v>
      </c>
      <c r="B8" s="360">
        <v>666490</v>
      </c>
      <c r="C8" s="362">
        <v>523408</v>
      </c>
      <c r="D8" s="362">
        <v>20284</v>
      </c>
      <c r="E8" s="376">
        <f t="shared" si="0"/>
        <v>1210182</v>
      </c>
      <c r="F8" s="360">
        <v>486371</v>
      </c>
      <c r="G8" s="362">
        <v>617395</v>
      </c>
      <c r="H8" s="362">
        <v>50135</v>
      </c>
      <c r="I8" s="376">
        <f t="shared" si="1"/>
        <v>1153901</v>
      </c>
      <c r="J8" s="377">
        <f t="shared" si="2"/>
        <v>2364083</v>
      </c>
    </row>
    <row r="9" spans="1:14" ht="21.75" customHeight="1">
      <c r="A9" s="265" t="s">
        <v>229</v>
      </c>
      <c r="B9" s="360">
        <v>688507</v>
      </c>
      <c r="C9" s="362">
        <v>563079</v>
      </c>
      <c r="D9" s="362">
        <v>27872</v>
      </c>
      <c r="E9" s="376">
        <f t="shared" si="0"/>
        <v>1279458</v>
      </c>
      <c r="F9" s="360">
        <v>499838</v>
      </c>
      <c r="G9" s="362">
        <v>670940</v>
      </c>
      <c r="H9" s="362">
        <v>67187</v>
      </c>
      <c r="I9" s="376">
        <f t="shared" si="1"/>
        <v>1237965</v>
      </c>
      <c r="J9" s="377">
        <f t="shared" si="2"/>
        <v>2517423</v>
      </c>
    </row>
    <row r="10" spans="1:14" ht="21.75" customHeight="1">
      <c r="A10" s="263" t="s">
        <v>230</v>
      </c>
      <c r="B10" s="360">
        <v>719477</v>
      </c>
      <c r="C10" s="362">
        <v>607781</v>
      </c>
      <c r="D10" s="362">
        <v>33530</v>
      </c>
      <c r="E10" s="376">
        <f t="shared" si="0"/>
        <v>1360788</v>
      </c>
      <c r="F10" s="360">
        <v>523353</v>
      </c>
      <c r="G10" s="362">
        <v>724697</v>
      </c>
      <c r="H10" s="362">
        <v>79573</v>
      </c>
      <c r="I10" s="376">
        <f t="shared" si="1"/>
        <v>1327623</v>
      </c>
      <c r="J10" s="377">
        <f t="shared" si="2"/>
        <v>2688411</v>
      </c>
    </row>
    <row r="11" spans="1:14" ht="21.75" customHeight="1">
      <c r="A11" s="265" t="s">
        <v>251</v>
      </c>
      <c r="B11" s="360">
        <v>761550</v>
      </c>
      <c r="C11" s="362">
        <v>660882</v>
      </c>
      <c r="D11" s="362">
        <v>39966</v>
      </c>
      <c r="E11" s="376">
        <f t="shared" si="0"/>
        <v>1462398</v>
      </c>
      <c r="F11" s="360">
        <v>557229</v>
      </c>
      <c r="G11" s="362">
        <v>788545</v>
      </c>
      <c r="H11" s="362">
        <v>92804</v>
      </c>
      <c r="I11" s="376">
        <f t="shared" si="1"/>
        <v>1438578</v>
      </c>
      <c r="J11" s="377">
        <f t="shared" si="2"/>
        <v>2900976</v>
      </c>
    </row>
    <row r="12" spans="1:14" ht="21.75" customHeight="1">
      <c r="A12" s="263" t="s">
        <v>262</v>
      </c>
      <c r="B12" s="360">
        <v>816912</v>
      </c>
      <c r="C12" s="362">
        <v>715603</v>
      </c>
      <c r="D12" s="362">
        <v>45810</v>
      </c>
      <c r="E12" s="376">
        <f t="shared" si="0"/>
        <v>1578325</v>
      </c>
      <c r="F12" s="360">
        <v>606074</v>
      </c>
      <c r="G12" s="362">
        <v>852938</v>
      </c>
      <c r="H12" s="362">
        <v>104262</v>
      </c>
      <c r="I12" s="376">
        <f t="shared" si="1"/>
        <v>1563274</v>
      </c>
      <c r="J12" s="377">
        <f t="shared" si="2"/>
        <v>3141599</v>
      </c>
    </row>
    <row r="13" spans="1:14" ht="21.75" customHeight="1">
      <c r="A13" s="265" t="s">
        <v>457</v>
      </c>
      <c r="B13" s="360">
        <v>866421</v>
      </c>
      <c r="C13" s="362">
        <v>753051</v>
      </c>
      <c r="D13" s="362">
        <v>55339</v>
      </c>
      <c r="E13" s="376">
        <f t="shared" si="0"/>
        <v>1674811</v>
      </c>
      <c r="F13" s="360">
        <v>647213</v>
      </c>
      <c r="G13" s="362">
        <v>896356</v>
      </c>
      <c r="H13" s="362">
        <v>121458</v>
      </c>
      <c r="I13" s="376">
        <f t="shared" ref="I13:I18" si="3">F13+G13+H13</f>
        <v>1665027</v>
      </c>
      <c r="J13" s="377">
        <f t="shared" ref="J13:J18" si="4">E13+I13</f>
        <v>3339838</v>
      </c>
      <c r="L13" s="198"/>
    </row>
    <row r="14" spans="1:14" ht="21.75" customHeight="1">
      <c r="A14" s="263" t="s">
        <v>474</v>
      </c>
      <c r="B14" s="360">
        <v>934645</v>
      </c>
      <c r="C14" s="362">
        <v>814654</v>
      </c>
      <c r="D14" s="362">
        <v>59951</v>
      </c>
      <c r="E14" s="376">
        <f t="shared" si="0"/>
        <v>1809250</v>
      </c>
      <c r="F14" s="360">
        <v>685025</v>
      </c>
      <c r="G14" s="362">
        <v>966760</v>
      </c>
      <c r="H14" s="362">
        <v>130253</v>
      </c>
      <c r="I14" s="376">
        <f t="shared" si="3"/>
        <v>1782038</v>
      </c>
      <c r="J14" s="377">
        <f t="shared" si="4"/>
        <v>3591288</v>
      </c>
      <c r="K14" s="22"/>
      <c r="L14" s="22"/>
      <c r="M14" s="22"/>
      <c r="N14" s="22"/>
    </row>
    <row r="15" spans="1:14" s="382" customFormat="1" ht="21.75" customHeight="1">
      <c r="A15" s="265" t="s">
        <v>507</v>
      </c>
      <c r="B15" s="360">
        <v>1031680</v>
      </c>
      <c r="C15" s="362">
        <v>881411</v>
      </c>
      <c r="D15" s="362">
        <v>64075</v>
      </c>
      <c r="E15" s="376">
        <f t="shared" si="0"/>
        <v>1977166</v>
      </c>
      <c r="F15" s="360">
        <v>734397</v>
      </c>
      <c r="G15" s="362">
        <v>1051585</v>
      </c>
      <c r="H15" s="362">
        <v>139444</v>
      </c>
      <c r="I15" s="376">
        <f t="shared" si="3"/>
        <v>1925426</v>
      </c>
      <c r="J15" s="377">
        <f t="shared" si="4"/>
        <v>3902592</v>
      </c>
      <c r="K15" s="22"/>
      <c r="L15" s="22"/>
      <c r="M15" s="22"/>
      <c r="N15" s="22"/>
    </row>
    <row r="16" spans="1:14" ht="21.75" customHeight="1">
      <c r="A16" s="263" t="s">
        <v>521</v>
      </c>
      <c r="B16" s="360">
        <v>1080694</v>
      </c>
      <c r="C16" s="362">
        <v>946191</v>
      </c>
      <c r="D16" s="362">
        <v>69295</v>
      </c>
      <c r="E16" s="376">
        <f t="shared" si="0"/>
        <v>2096180</v>
      </c>
      <c r="F16" s="360">
        <v>778665</v>
      </c>
      <c r="G16" s="362">
        <v>1128712</v>
      </c>
      <c r="H16" s="362">
        <v>150430</v>
      </c>
      <c r="I16" s="376">
        <f t="shared" si="3"/>
        <v>2057807</v>
      </c>
      <c r="J16" s="377">
        <f t="shared" si="4"/>
        <v>4153987</v>
      </c>
      <c r="K16" s="22"/>
      <c r="L16" s="22"/>
      <c r="M16" s="22"/>
      <c r="N16" s="22"/>
    </row>
    <row r="17" spans="1:16" ht="21.75" customHeight="1">
      <c r="A17" s="265" t="s">
        <v>627</v>
      </c>
      <c r="B17" s="886">
        <v>1092969</v>
      </c>
      <c r="C17" s="362">
        <v>962084</v>
      </c>
      <c r="D17" s="362">
        <v>71337</v>
      </c>
      <c r="E17" s="376">
        <f t="shared" si="0"/>
        <v>2126390</v>
      </c>
      <c r="F17" s="886">
        <v>798437</v>
      </c>
      <c r="G17" s="362">
        <v>1150123</v>
      </c>
      <c r="H17" s="362">
        <v>153711</v>
      </c>
      <c r="I17" s="376">
        <f t="shared" si="3"/>
        <v>2102271</v>
      </c>
      <c r="J17" s="377">
        <f t="shared" si="4"/>
        <v>4228661</v>
      </c>
      <c r="K17" s="22"/>
      <c r="L17" s="22"/>
      <c r="M17" s="22"/>
      <c r="N17" s="22"/>
    </row>
    <row r="18" spans="1:16" s="382" customFormat="1" ht="21.75" customHeight="1">
      <c r="A18" s="263" t="s">
        <v>677</v>
      </c>
      <c r="B18" s="989">
        <v>1057677</v>
      </c>
      <c r="C18" s="362">
        <v>978451</v>
      </c>
      <c r="D18" s="362">
        <v>71558</v>
      </c>
      <c r="E18" s="376">
        <f t="shared" si="0"/>
        <v>2107686</v>
      </c>
      <c r="F18" s="989">
        <v>790314</v>
      </c>
      <c r="G18" s="362">
        <v>1162090</v>
      </c>
      <c r="H18" s="362">
        <v>154813</v>
      </c>
      <c r="I18" s="376">
        <f t="shared" si="3"/>
        <v>2107217</v>
      </c>
      <c r="J18" s="377">
        <f t="shared" si="4"/>
        <v>4214903</v>
      </c>
      <c r="K18" s="22"/>
      <c r="L18" s="22"/>
      <c r="M18" s="22"/>
      <c r="N18" s="22"/>
    </row>
    <row r="19" spans="1:16" s="382" customFormat="1" ht="21.75" customHeight="1">
      <c r="A19" s="263" t="s">
        <v>796</v>
      </c>
      <c r="B19" s="989">
        <v>1101179</v>
      </c>
      <c r="C19" s="362">
        <v>965089</v>
      </c>
      <c r="D19" s="362">
        <v>74653</v>
      </c>
      <c r="E19" s="376">
        <f t="shared" si="0"/>
        <v>2140921</v>
      </c>
      <c r="F19" s="989">
        <v>827084</v>
      </c>
      <c r="G19" s="362">
        <v>1155297</v>
      </c>
      <c r="H19" s="362">
        <v>162057</v>
      </c>
      <c r="I19" s="376">
        <f t="shared" ref="I19" si="5">F19+G19+H19</f>
        <v>2144438</v>
      </c>
      <c r="J19" s="377">
        <f t="shared" ref="J19" si="6">E19+I19</f>
        <v>4285359</v>
      </c>
      <c r="K19" s="22"/>
      <c r="L19" s="22"/>
      <c r="M19" s="22"/>
      <c r="N19" s="22"/>
    </row>
    <row r="20" spans="1:16" ht="27" customHeight="1">
      <c r="A20" s="1287" t="str">
        <f>+'Resumen EEp'!O5</f>
        <v>Ago.2022</v>
      </c>
      <c r="B20" s="467">
        <f>+'Resumen EEp'!D26</f>
        <v>1163554</v>
      </c>
      <c r="C20" s="466">
        <f>+'Resumen EEp'!D27</f>
        <v>1014910</v>
      </c>
      <c r="D20" s="466">
        <f>+'Resumen EEp'!D28</f>
        <v>77112</v>
      </c>
      <c r="E20" s="442">
        <f>B20+C20+D20</f>
        <v>2255576</v>
      </c>
      <c r="F20" s="517">
        <f>+'Resumen EEp'!E26</f>
        <v>887298</v>
      </c>
      <c r="G20" s="518">
        <f>+'Resumen EEp'!E27</f>
        <v>1209544</v>
      </c>
      <c r="H20" s="518">
        <f>+'Resumen EEp'!E28</f>
        <v>167765</v>
      </c>
      <c r="I20" s="516">
        <f>F20+G20+H20</f>
        <v>2264607</v>
      </c>
      <c r="J20" s="519">
        <f>E20+I20</f>
        <v>4520183</v>
      </c>
      <c r="K20" s="22"/>
      <c r="L20" s="22"/>
      <c r="M20" s="22"/>
      <c r="N20" s="22"/>
    </row>
    <row r="21" spans="1:16" ht="25.5" customHeight="1">
      <c r="A21" s="1729" t="s">
        <v>476</v>
      </c>
      <c r="B21" s="1729"/>
      <c r="C21" s="1729"/>
      <c r="D21" s="1729"/>
      <c r="E21" s="1729"/>
      <c r="F21" s="1729"/>
      <c r="G21" s="1729"/>
      <c r="H21" s="1729"/>
      <c r="I21" s="1729"/>
      <c r="J21" s="1729"/>
      <c r="K21" s="22"/>
      <c r="L21" s="22"/>
      <c r="M21" s="22"/>
      <c r="N21" s="22"/>
    </row>
    <row r="22" spans="1:16" ht="25.5" customHeight="1">
      <c r="A22" s="22"/>
      <c r="B22" s="22"/>
      <c r="C22" s="22"/>
      <c r="D22" s="22"/>
      <c r="E22" s="22"/>
      <c r="F22" s="22"/>
      <c r="G22" s="22"/>
      <c r="H22" s="22"/>
      <c r="J22" s="22"/>
      <c r="K22" s="22"/>
      <c r="L22" s="22"/>
      <c r="M22" s="22"/>
      <c r="N22" s="22"/>
    </row>
    <row r="23" spans="1:16" ht="25.5" customHeight="1">
      <c r="A23" s="22"/>
      <c r="B23" s="22"/>
      <c r="C23" s="22"/>
      <c r="D23" s="22"/>
      <c r="E23" s="22"/>
      <c r="F23" s="22"/>
      <c r="G23" s="22"/>
      <c r="H23" s="22"/>
      <c r="J23" s="22"/>
      <c r="K23" s="22"/>
      <c r="L23" s="22"/>
      <c r="M23" s="22"/>
      <c r="N23" s="22"/>
    </row>
    <row r="24" spans="1:16" ht="25.5" customHeight="1">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ht="67.5" customHeight="1">
      <c r="A29" s="22"/>
      <c r="B29" s="22"/>
      <c r="C29" s="22"/>
      <c r="D29" s="22"/>
      <c r="E29" s="22"/>
      <c r="F29" s="22"/>
      <c r="G29" s="22"/>
      <c r="H29" s="22"/>
      <c r="I29" s="22"/>
      <c r="J29" s="22"/>
      <c r="K29" s="22"/>
      <c r="L29" s="22"/>
      <c r="M29" s="22"/>
      <c r="N29" s="22"/>
    </row>
    <row r="30" spans="1:16" ht="67.5" customHeight="1">
      <c r="A30" s="22"/>
      <c r="B30" s="22"/>
      <c r="C30" s="22"/>
      <c r="D30" s="22"/>
      <c r="E30" s="22"/>
      <c r="F30" s="22"/>
      <c r="G30" s="22"/>
      <c r="H30" s="22"/>
      <c r="I30" s="22"/>
      <c r="J30" s="22"/>
      <c r="O30" s="62"/>
      <c r="P30" s="62"/>
    </row>
    <row r="31" spans="1:16" ht="67.5" customHeight="1">
      <c r="A31" s="22"/>
      <c r="B31" s="22"/>
      <c r="C31" s="22"/>
      <c r="D31" s="22"/>
      <c r="E31" s="22"/>
      <c r="F31" s="22"/>
      <c r="G31" s="22"/>
      <c r="H31" s="22"/>
      <c r="I31" s="22"/>
      <c r="J31" s="22"/>
      <c r="O31" s="62"/>
      <c r="P31" s="62"/>
    </row>
    <row r="32" spans="1:16" ht="67.5" customHeight="1">
      <c r="A32" s="22"/>
      <c r="B32" s="22"/>
      <c r="C32" s="22"/>
      <c r="D32" s="22"/>
      <c r="E32" s="22"/>
      <c r="F32" s="22"/>
      <c r="G32" s="22"/>
      <c r="H32" s="22"/>
      <c r="I32" s="22"/>
      <c r="J32" s="22"/>
      <c r="O32" s="62"/>
      <c r="P32" s="62"/>
    </row>
    <row r="33" spans="1:16" ht="67.5" customHeight="1">
      <c r="A33" s="22"/>
      <c r="B33" s="22"/>
      <c r="C33" s="22"/>
      <c r="D33" s="22"/>
      <c r="E33" s="22"/>
      <c r="F33" s="22"/>
      <c r="G33" s="22"/>
      <c r="H33" s="22"/>
      <c r="I33" s="22"/>
      <c r="J33" s="22"/>
      <c r="O33" s="62"/>
      <c r="P33" s="62"/>
    </row>
    <row r="34" spans="1:16" ht="67.5" customHeight="1">
      <c r="O34" s="62"/>
      <c r="P34" s="62"/>
    </row>
    <row r="35" spans="1:16" ht="67.5" customHeight="1">
      <c r="K35" s="428"/>
      <c r="L35" s="428"/>
      <c r="M35" s="428"/>
      <c r="N35" s="428"/>
      <c r="O35" s="62"/>
      <c r="P35" s="62"/>
    </row>
    <row r="39" spans="1:16" ht="23.25">
      <c r="A39" s="428"/>
      <c r="B39" s="428"/>
      <c r="C39" s="428"/>
      <c r="D39" s="428"/>
      <c r="E39" s="428"/>
      <c r="F39" s="428"/>
      <c r="G39" s="428"/>
      <c r="H39" s="428"/>
      <c r="I39" s="428"/>
      <c r="J39" s="428"/>
    </row>
    <row r="41" spans="1:16">
      <c r="O41" s="62"/>
      <c r="P41" s="62"/>
    </row>
    <row r="42" spans="1:16">
      <c r="O42" s="62"/>
      <c r="P42" s="62"/>
    </row>
    <row r="43" spans="1:16">
      <c r="O43" s="62"/>
      <c r="P43" s="62"/>
    </row>
  </sheetData>
  <mergeCells count="9">
    <mergeCell ref="A21:J21"/>
    <mergeCell ref="A1:N1"/>
    <mergeCell ref="J4:J5"/>
    <mergeCell ref="B4:D4"/>
    <mergeCell ref="E4:E5"/>
    <mergeCell ref="F4:H4"/>
    <mergeCell ref="I4:I5"/>
    <mergeCell ref="A4:A5"/>
    <mergeCell ref="A2:N2"/>
  </mergeCells>
  <conditionalFormatting sqref="B20:J20">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Normal="100" zoomScaleSheetLayoutView="100"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1:E45"/>
  <sheetViews>
    <sheetView showGridLines="0" view="pageBreakPreview" zoomScaleNormal="100" zoomScaleSheetLayoutView="100" workbookViewId="0">
      <selection activeCell="P20" sqref="P20"/>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4" width="4.5703125" style="49" customWidth="1"/>
    <col min="15" max="16384" width="11.42578125" style="49"/>
  </cols>
  <sheetData>
    <row r="1" s="60" customFormat="1"/>
    <row r="2" s="60" customFormat="1"/>
    <row r="3" s="60" customFormat="1"/>
    <row r="4" s="60" customFormat="1"/>
    <row r="5" s="60" customFormat="1"/>
    <row r="33" spans="1:5" ht="18.75" customHeight="1"/>
    <row r="34" spans="1:5" ht="30.75" customHeight="1"/>
    <row r="37" spans="1:5">
      <c r="A37" s="382"/>
      <c r="B37" s="382"/>
      <c r="C37" s="382"/>
      <c r="D37" s="382"/>
    </row>
    <row r="38" spans="1:5">
      <c r="B38" s="382"/>
      <c r="C38" s="382"/>
      <c r="D38" s="382"/>
    </row>
    <row r="39" spans="1:5" ht="15.75">
      <c r="B39" s="132"/>
    </row>
    <row r="40" spans="1:5" ht="21">
      <c r="B40" s="353"/>
      <c r="C40" s="352"/>
      <c r="D40" s="290"/>
      <c r="E40" s="290"/>
    </row>
    <row r="41" spans="1:5" ht="21">
      <c r="B41" s="353"/>
      <c r="C41" s="352"/>
      <c r="D41" s="290"/>
      <c r="E41" s="290"/>
    </row>
    <row r="42" spans="1:5" ht="15.75">
      <c r="B42" s="89"/>
    </row>
    <row r="43" spans="1:5" ht="21">
      <c r="B43" s="354"/>
      <c r="C43" s="300"/>
    </row>
    <row r="44" spans="1:5" ht="15.75">
      <c r="B44" s="89"/>
    </row>
    <row r="45" spans="1:5" ht="15.75">
      <c r="B4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1"/>
  <sheetViews>
    <sheetView showGridLines="0" view="pageBreakPreview" topLeftCell="B1" zoomScale="55" zoomScaleNormal="100" zoomScaleSheetLayoutView="55" workbookViewId="0">
      <selection activeCell="H19" sqref="H19"/>
    </sheetView>
  </sheetViews>
  <sheetFormatPr baseColWidth="10" defaultColWidth="11.42578125" defaultRowHeight="15"/>
  <cols>
    <col min="1" max="1" width="16.28515625" style="382" hidden="1" customWidth="1"/>
    <col min="2" max="2" width="18.7109375" style="123"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75.75" customHeight="1">
      <c r="B1" s="1741" t="s">
        <v>810</v>
      </c>
      <c r="C1" s="1741"/>
      <c r="D1" s="1741"/>
      <c r="E1" s="1741"/>
      <c r="F1" s="1741"/>
      <c r="G1" s="1741"/>
      <c r="H1" s="1741"/>
      <c r="I1" s="1741"/>
      <c r="J1" s="1741"/>
      <c r="K1" s="1741"/>
      <c r="L1" s="1741"/>
      <c r="M1" s="1741"/>
      <c r="N1" s="1741"/>
      <c r="O1" s="1741"/>
    </row>
    <row r="2" spans="1:15" s="27" customFormat="1" ht="32.25" customHeight="1">
      <c r="B2" s="1740" t="str">
        <f>+'Resumen EEp'!O4</f>
        <v>Período:  Diciembre 2008 - Agosto 2022</v>
      </c>
      <c r="C2" s="1740"/>
      <c r="D2" s="1740"/>
      <c r="E2" s="1740"/>
      <c r="F2" s="1740"/>
      <c r="G2" s="1740"/>
      <c r="H2" s="1740"/>
      <c r="I2" s="1740"/>
      <c r="J2" s="1740"/>
      <c r="K2" s="1740"/>
      <c r="L2" s="1740"/>
      <c r="M2" s="1740"/>
      <c r="N2" s="1740"/>
      <c r="O2" s="1740"/>
    </row>
    <row r="3" spans="1:15" s="27" customFormat="1" ht="21" customHeight="1">
      <c r="B3" s="118"/>
      <c r="C3" s="118"/>
      <c r="D3" s="118"/>
      <c r="E3" s="118"/>
      <c r="F3" s="118"/>
      <c r="G3" s="118"/>
      <c r="H3" s="118"/>
      <c r="I3" s="118"/>
      <c r="J3" s="118"/>
      <c r="K3" s="118"/>
      <c r="L3" s="118"/>
      <c r="M3" s="118"/>
      <c r="N3" s="563"/>
      <c r="O3" s="118"/>
    </row>
    <row r="4" spans="1:15" s="334" customFormat="1" ht="66" customHeight="1">
      <c r="A4" s="439"/>
      <c r="B4" s="1347" t="s">
        <v>2</v>
      </c>
      <c r="C4" s="1345" t="s">
        <v>238</v>
      </c>
      <c r="D4" s="1346" t="s">
        <v>239</v>
      </c>
      <c r="E4" s="1087" t="s">
        <v>93</v>
      </c>
      <c r="F4" s="1085" t="s">
        <v>451</v>
      </c>
      <c r="G4" s="1086" t="s">
        <v>96</v>
      </c>
      <c r="H4" s="1049" t="s">
        <v>335</v>
      </c>
      <c r="K4" s="118"/>
      <c r="L4" s="118"/>
      <c r="M4" s="118"/>
      <c r="N4" s="563"/>
      <c r="O4" s="118"/>
    </row>
    <row r="5" spans="1:15" s="563" customFormat="1" ht="22.5" customHeight="1">
      <c r="A5" s="563">
        <v>2008</v>
      </c>
      <c r="B5" s="1356" t="s">
        <v>4</v>
      </c>
      <c r="C5" s="1348">
        <v>489949</v>
      </c>
      <c r="D5" s="1349">
        <v>734949</v>
      </c>
      <c r="E5" s="1343">
        <f t="shared" ref="E5:E12" si="0">+D5+C5</f>
        <v>1224898</v>
      </c>
      <c r="F5" s="1291">
        <f t="shared" ref="F5:F12" si="1">C5/E5</f>
        <v>0.39999167277601888</v>
      </c>
      <c r="G5" s="1292">
        <f t="shared" ref="G5:G13" si="2">D5/E5</f>
        <v>0.60000832722398112</v>
      </c>
      <c r="H5" s="1293">
        <f t="shared" ref="H5:H13" si="3">D5/C5</f>
        <v>1.5000520462333835</v>
      </c>
      <c r="K5" s="118"/>
      <c r="L5" s="118"/>
      <c r="M5" s="118"/>
      <c r="O5" s="118"/>
    </row>
    <row r="6" spans="1:15" s="563" customFormat="1" ht="22.5" customHeight="1">
      <c r="A6" s="563">
        <v>2009</v>
      </c>
      <c r="B6" s="475" t="s">
        <v>5</v>
      </c>
      <c r="C6" s="1350">
        <v>622049</v>
      </c>
      <c r="D6" s="1351">
        <v>782176</v>
      </c>
      <c r="E6" s="1343">
        <f t="shared" si="0"/>
        <v>1404225</v>
      </c>
      <c r="F6" s="1291">
        <f t="shared" si="1"/>
        <v>0.44298385230287168</v>
      </c>
      <c r="G6" s="1292">
        <f t="shared" si="2"/>
        <v>0.55701614769712826</v>
      </c>
      <c r="H6" s="1293">
        <f t="shared" si="3"/>
        <v>1.2574186277929873</v>
      </c>
      <c r="K6" s="118"/>
      <c r="L6" s="118"/>
      <c r="M6" s="118"/>
      <c r="O6" s="118"/>
    </row>
    <row r="7" spans="1:15" s="563" customFormat="1" ht="22.5" customHeight="1">
      <c r="A7" s="563">
        <v>2010</v>
      </c>
      <c r="B7" s="475" t="s">
        <v>124</v>
      </c>
      <c r="C7" s="1350">
        <v>903250</v>
      </c>
      <c r="D7" s="1351">
        <v>1110536</v>
      </c>
      <c r="E7" s="1343">
        <f t="shared" si="0"/>
        <v>2013786</v>
      </c>
      <c r="F7" s="1291">
        <f t="shared" si="1"/>
        <v>0.44853326023718509</v>
      </c>
      <c r="G7" s="1292">
        <f t="shared" si="2"/>
        <v>0.55146673976281491</v>
      </c>
      <c r="H7" s="1293">
        <f t="shared" si="3"/>
        <v>1.229489067257127</v>
      </c>
      <c r="K7" s="118"/>
      <c r="L7" s="118"/>
      <c r="M7" s="118"/>
      <c r="O7" s="118"/>
    </row>
    <row r="8" spans="1:15" s="563" customFormat="1" ht="22.5" customHeight="1">
      <c r="A8" s="563">
        <v>2011</v>
      </c>
      <c r="B8" s="475" t="s">
        <v>154</v>
      </c>
      <c r="C8" s="1350">
        <v>883775</v>
      </c>
      <c r="D8" s="1351">
        <v>1119652</v>
      </c>
      <c r="E8" s="1343">
        <f t="shared" si="0"/>
        <v>2003427</v>
      </c>
      <c r="F8" s="1291">
        <f t="shared" si="1"/>
        <v>0.44113162096747222</v>
      </c>
      <c r="G8" s="1292">
        <f t="shared" si="2"/>
        <v>0.55886837903252773</v>
      </c>
      <c r="H8" s="1293">
        <f t="shared" si="3"/>
        <v>1.2668971174789962</v>
      </c>
      <c r="I8" s="441"/>
      <c r="J8" s="441"/>
      <c r="K8" s="118"/>
      <c r="L8" s="118"/>
      <c r="M8" s="118"/>
      <c r="O8" s="118"/>
    </row>
    <row r="9" spans="1:15" s="563" customFormat="1" ht="22.5" customHeight="1">
      <c r="A9" s="563">
        <v>2012</v>
      </c>
      <c r="B9" s="475" t="s">
        <v>224</v>
      </c>
      <c r="C9" s="1350">
        <v>1178040</v>
      </c>
      <c r="D9" s="1351">
        <v>1125311</v>
      </c>
      <c r="E9" s="1343">
        <f t="shared" si="0"/>
        <v>2303351</v>
      </c>
      <c r="F9" s="1291">
        <f t="shared" si="1"/>
        <v>0.51144614954472856</v>
      </c>
      <c r="G9" s="1292">
        <f t="shared" si="2"/>
        <v>0.4885538504552715</v>
      </c>
      <c r="H9" s="1293">
        <f t="shared" si="3"/>
        <v>0.95524005976027981</v>
      </c>
      <c r="I9" s="441"/>
      <c r="J9" s="441"/>
      <c r="K9" s="118"/>
      <c r="L9" s="118"/>
      <c r="M9" s="118"/>
      <c r="O9" s="118"/>
    </row>
    <row r="10" spans="1:15" s="563" customFormat="1" ht="22.5" customHeight="1">
      <c r="A10" s="563">
        <v>2013</v>
      </c>
      <c r="B10" s="475" t="s">
        <v>253</v>
      </c>
      <c r="C10" s="1350">
        <v>1568225</v>
      </c>
      <c r="D10" s="1351">
        <v>1183528</v>
      </c>
      <c r="E10" s="1343">
        <f t="shared" si="0"/>
        <v>2751753</v>
      </c>
      <c r="F10" s="1291">
        <f t="shared" si="1"/>
        <v>0.56990035079456625</v>
      </c>
      <c r="G10" s="1292">
        <f t="shared" si="2"/>
        <v>0.43009964920543375</v>
      </c>
      <c r="H10" s="1293">
        <f t="shared" si="3"/>
        <v>0.75469272585247649</v>
      </c>
    </row>
    <row r="11" spans="1:15" s="563" customFormat="1" ht="22.5" customHeight="1">
      <c r="A11" s="563">
        <v>2014</v>
      </c>
      <c r="B11" s="475" t="s">
        <v>260</v>
      </c>
      <c r="C11" s="1350">
        <v>1795214</v>
      </c>
      <c r="D11" s="1351">
        <v>1220432</v>
      </c>
      <c r="E11" s="1343">
        <f t="shared" si="0"/>
        <v>3015646</v>
      </c>
      <c r="F11" s="1291">
        <f t="shared" si="1"/>
        <v>0.5952999788436707</v>
      </c>
      <c r="G11" s="1292">
        <f t="shared" si="2"/>
        <v>0.40470002115632936</v>
      </c>
      <c r="H11" s="1293">
        <f t="shared" si="3"/>
        <v>0.67982535786819842</v>
      </c>
    </row>
    <row r="12" spans="1:15" s="563" customFormat="1" ht="22.5" customHeight="1">
      <c r="A12" s="563">
        <v>2015</v>
      </c>
      <c r="B12" s="475" t="s">
        <v>456</v>
      </c>
      <c r="C12" s="1352">
        <v>2164705</v>
      </c>
      <c r="D12" s="1353">
        <v>1152700</v>
      </c>
      <c r="E12" s="1343">
        <f t="shared" si="0"/>
        <v>3317405</v>
      </c>
      <c r="F12" s="1291">
        <f t="shared" si="1"/>
        <v>0.65252961275454757</v>
      </c>
      <c r="G12" s="1292">
        <f t="shared" si="2"/>
        <v>0.34747038724545237</v>
      </c>
      <c r="H12" s="1293">
        <f t="shared" si="3"/>
        <v>0.53249749965930693</v>
      </c>
    </row>
    <row r="13" spans="1:15" s="563" customFormat="1" ht="22.5" customHeight="1">
      <c r="A13" s="563">
        <v>2016</v>
      </c>
      <c r="B13" s="475" t="s">
        <v>473</v>
      </c>
      <c r="C13" s="1350">
        <v>2168957</v>
      </c>
      <c r="D13" s="1351">
        <v>1178111</v>
      </c>
      <c r="E13" s="1343">
        <f t="shared" ref="E13:E18" si="4">+D13+C13</f>
        <v>3347068</v>
      </c>
      <c r="F13" s="1291">
        <f t="shared" ref="F13:F19" si="5">C13/E13</f>
        <v>0.64801701070907436</v>
      </c>
      <c r="G13" s="1292">
        <f t="shared" si="2"/>
        <v>0.3519829892909257</v>
      </c>
      <c r="H13" s="1293">
        <f t="shared" si="3"/>
        <v>0.54316936665872118</v>
      </c>
      <c r="I13" s="564"/>
      <c r="N13" s="563" t="s">
        <v>6</v>
      </c>
    </row>
    <row r="14" spans="1:15" s="563" customFormat="1" ht="22.5" customHeight="1">
      <c r="B14" s="475" t="s">
        <v>506</v>
      </c>
      <c r="C14" s="1350">
        <v>2428212</v>
      </c>
      <c r="D14" s="1351">
        <v>1118476</v>
      </c>
      <c r="E14" s="1343">
        <f t="shared" si="4"/>
        <v>3546688</v>
      </c>
      <c r="F14" s="1291">
        <f t="shared" si="5"/>
        <v>0.68464212245339873</v>
      </c>
      <c r="G14" s="1292">
        <f t="shared" ref="G14:G19" si="6">D14/E14</f>
        <v>0.31535787754660122</v>
      </c>
      <c r="H14" s="1293">
        <f t="shared" ref="H14:H19" si="7">D14/C14</f>
        <v>0.46061711250912196</v>
      </c>
      <c r="I14" s="564"/>
    </row>
    <row r="15" spans="1:15" s="99" customFormat="1" ht="20.25" customHeight="1">
      <c r="A15" s="673"/>
      <c r="B15" s="475" t="s">
        <v>521</v>
      </c>
      <c r="C15" s="1350">
        <v>2550398</v>
      </c>
      <c r="D15" s="1351">
        <v>1069752</v>
      </c>
      <c r="E15" s="1343">
        <f t="shared" si="4"/>
        <v>3620150</v>
      </c>
      <c r="F15" s="1291">
        <f t="shared" si="5"/>
        <v>0.70450064223858122</v>
      </c>
      <c r="G15" s="1292">
        <f t="shared" si="6"/>
        <v>0.29549935776141872</v>
      </c>
      <c r="H15" s="1293">
        <f t="shared" si="7"/>
        <v>0.41944512189862132</v>
      </c>
    </row>
    <row r="16" spans="1:15" s="920" customFormat="1" ht="20.25" customHeight="1">
      <c r="A16" s="673"/>
      <c r="B16" s="475" t="s">
        <v>627</v>
      </c>
      <c r="C16" s="1350">
        <v>2667056</v>
      </c>
      <c r="D16" s="1351">
        <v>1044102</v>
      </c>
      <c r="E16" s="1343">
        <f t="shared" si="4"/>
        <v>3711158</v>
      </c>
      <c r="F16" s="1291">
        <f t="shared" si="5"/>
        <v>0.71865870437205859</v>
      </c>
      <c r="G16" s="1292">
        <f t="shared" si="6"/>
        <v>0.28134129562794147</v>
      </c>
      <c r="H16" s="1293">
        <f t="shared" si="7"/>
        <v>0.39148109376031098</v>
      </c>
    </row>
    <row r="17" spans="1:8" s="1072" customFormat="1" ht="20.25" customHeight="1">
      <c r="A17" s="673"/>
      <c r="B17" s="475" t="s">
        <v>678</v>
      </c>
      <c r="C17" s="1350">
        <v>4656130</v>
      </c>
      <c r="D17" s="1351">
        <v>1090709</v>
      </c>
      <c r="E17" s="1343">
        <f t="shared" si="4"/>
        <v>5746839</v>
      </c>
      <c r="F17" s="1291">
        <f t="shared" si="5"/>
        <v>0.81020714169998498</v>
      </c>
      <c r="G17" s="1292">
        <f t="shared" si="6"/>
        <v>0.18979285830001502</v>
      </c>
      <c r="H17" s="1293">
        <f t="shared" si="7"/>
        <v>0.23425226529328005</v>
      </c>
    </row>
    <row r="18" spans="1:8" s="1321" customFormat="1" ht="20.25" customHeight="1">
      <c r="A18" s="673"/>
      <c r="B18" s="1357" t="s">
        <v>796</v>
      </c>
      <c r="C18" s="1350">
        <v>2856987</v>
      </c>
      <c r="D18" s="1351">
        <v>2890462</v>
      </c>
      <c r="E18" s="1343">
        <f t="shared" si="4"/>
        <v>5747449</v>
      </c>
      <c r="F18" s="1291">
        <f t="shared" ref="F18" si="8">C18/E18</f>
        <v>0.49708783844797927</v>
      </c>
      <c r="G18" s="1292">
        <f t="shared" si="6"/>
        <v>0.50291216155202079</v>
      </c>
      <c r="H18" s="1293">
        <f t="shared" si="7"/>
        <v>1.0117168891563035</v>
      </c>
    </row>
    <row r="19" spans="1:8" ht="24.75" customHeight="1">
      <c r="B19" s="1028" t="str">
        <f>+'Resumen EEp'!O5</f>
        <v>Ago.2022</v>
      </c>
      <c r="C19" s="1354">
        <f>+'Resumen EEp'!D39</f>
        <v>2909272</v>
      </c>
      <c r="D19" s="1355">
        <f>+'Resumen EEp'!E39</f>
        <v>2929703</v>
      </c>
      <c r="E19" s="1344">
        <f>C19+D19</f>
        <v>5838975</v>
      </c>
      <c r="F19" s="1294">
        <f t="shared" si="5"/>
        <v>0.49825046348031976</v>
      </c>
      <c r="G19" s="1295">
        <f t="shared" si="6"/>
        <v>0.50174953651968024</v>
      </c>
      <c r="H19" s="1296">
        <f t="shared" si="7"/>
        <v>1.0070227190857368</v>
      </c>
    </row>
    <row r="20" spans="1:8" ht="28.5" customHeight="1">
      <c r="B20" s="1742" t="s">
        <v>549</v>
      </c>
      <c r="C20" s="1742"/>
      <c r="D20" s="1742"/>
      <c r="E20" s="1742"/>
      <c r="F20" s="1742"/>
      <c r="G20" s="1742"/>
      <c r="H20" s="1742"/>
    </row>
    <row r="21" spans="1:8">
      <c r="B21" s="370"/>
    </row>
  </sheetData>
  <mergeCells count="3">
    <mergeCell ref="B1:O1"/>
    <mergeCell ref="B20:H20"/>
    <mergeCell ref="B2:O2"/>
  </mergeCells>
  <conditionalFormatting sqref="C19:G19">
    <cfRule type="cellIs" dxfId="21" priority="2" operator="equal">
      <formula>0</formula>
    </cfRule>
  </conditionalFormatting>
  <conditionalFormatting sqref="C18:D18">
    <cfRule type="cellIs" dxfId="2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8"/>
  <sheetViews>
    <sheetView showGridLines="0" view="pageBreakPreview" topLeftCell="B1" zoomScale="55" zoomScaleNormal="100" zoomScaleSheetLayoutView="55" zoomScalePageLayoutView="62" workbookViewId="0">
      <selection activeCell="L17" sqref="L17"/>
    </sheetView>
  </sheetViews>
  <sheetFormatPr baseColWidth="10" defaultColWidth="11.42578125" defaultRowHeight="21"/>
  <cols>
    <col min="1" max="1" width="0" style="382"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290"/>
    <col min="19" max="19" width="9.5703125" style="290" customWidth="1"/>
    <col min="20" max="20" width="11.42578125" style="290"/>
    <col min="21" max="21" width="11.42578125" style="49"/>
    <col min="22" max="22" width="18.7109375" style="49" bestFit="1" customWidth="1"/>
    <col min="23" max="16384" width="11.42578125" style="49"/>
  </cols>
  <sheetData>
    <row r="1" spans="1:20" s="382" customFormat="1" ht="86.25" customHeight="1">
      <c r="B1" s="1743" t="s">
        <v>811</v>
      </c>
      <c r="C1" s="1743"/>
      <c r="D1" s="1743"/>
      <c r="E1" s="1743"/>
      <c r="F1" s="1743"/>
      <c r="G1" s="1743"/>
      <c r="H1" s="1743"/>
      <c r="I1" s="1743"/>
      <c r="J1" s="1743"/>
      <c r="K1" s="1743"/>
      <c r="L1" s="1743"/>
      <c r="M1" s="1743"/>
      <c r="N1" s="1743"/>
      <c r="O1" s="1743"/>
      <c r="P1" s="89"/>
      <c r="Q1" s="290"/>
      <c r="R1" s="290"/>
      <c r="S1" s="290"/>
      <c r="T1" s="290"/>
    </row>
    <row r="2" spans="1:20" ht="43.5" customHeight="1">
      <c r="B2" s="1744" t="str">
        <f>+'Resumen EEp'!O4</f>
        <v>Período:  Diciembre 2008 - Agosto 2022</v>
      </c>
      <c r="C2" s="1744"/>
      <c r="D2" s="1744"/>
      <c r="E2" s="1744"/>
      <c r="F2" s="1744"/>
      <c r="G2" s="1744"/>
      <c r="H2" s="1744"/>
      <c r="I2" s="1744"/>
      <c r="J2" s="1744"/>
      <c r="K2" s="1744"/>
      <c r="L2" s="1744"/>
      <c r="M2" s="1744"/>
      <c r="N2" s="1744"/>
      <c r="O2" s="1744"/>
    </row>
    <row r="3" spans="1:20" ht="8.25" customHeight="1">
      <c r="B3" s="264"/>
      <c r="C3" s="264"/>
      <c r="D3" s="264"/>
      <c r="E3" s="264"/>
      <c r="F3" s="264"/>
      <c r="G3" s="264"/>
      <c r="H3" s="264"/>
      <c r="I3" s="264"/>
      <c r="J3" s="264"/>
      <c r="K3" s="264"/>
      <c r="L3" s="264"/>
      <c r="M3" s="356"/>
      <c r="N3" s="356"/>
      <c r="O3" s="264"/>
    </row>
    <row r="4" spans="1:20" ht="39" customHeight="1">
      <c r="A4" s="297"/>
      <c r="B4" s="1752" t="s">
        <v>11</v>
      </c>
      <c r="C4" s="1746" t="s">
        <v>14</v>
      </c>
      <c r="D4" s="1747"/>
      <c r="E4" s="1748" t="s">
        <v>336</v>
      </c>
      <c r="F4" s="1747" t="s">
        <v>15</v>
      </c>
      <c r="G4" s="1747"/>
      <c r="H4" s="1748" t="s">
        <v>300</v>
      </c>
      <c r="I4" s="1750" t="s">
        <v>325</v>
      </c>
      <c r="J4" s="264"/>
      <c r="K4" s="264"/>
      <c r="L4" s="264"/>
      <c r="M4" s="356"/>
      <c r="N4" s="356"/>
      <c r="O4" s="264"/>
      <c r="P4" s="347"/>
    </row>
    <row r="5" spans="1:20" s="33" customFormat="1" ht="52.5" customHeight="1">
      <c r="A5" s="431"/>
      <c r="B5" s="1753"/>
      <c r="C5" s="1029" t="s">
        <v>296</v>
      </c>
      <c r="D5" s="1029" t="s">
        <v>297</v>
      </c>
      <c r="E5" s="1749"/>
      <c r="F5" s="1030" t="s">
        <v>296</v>
      </c>
      <c r="G5" s="1030" t="s">
        <v>297</v>
      </c>
      <c r="H5" s="1749"/>
      <c r="I5" s="1751"/>
      <c r="J5" s="49"/>
      <c r="K5" s="49"/>
      <c r="L5" s="49"/>
      <c r="M5" s="49"/>
      <c r="N5" s="49"/>
      <c r="O5" s="49"/>
      <c r="P5" s="132"/>
      <c r="Q5" s="392"/>
      <c r="R5" s="392"/>
      <c r="S5" s="392"/>
      <c r="T5" s="392"/>
    </row>
    <row r="6" spans="1:20" ht="24" customHeight="1">
      <c r="A6" s="382">
        <v>2008</v>
      </c>
      <c r="B6" s="1031" t="s">
        <v>226</v>
      </c>
      <c r="C6" s="1032">
        <v>169198</v>
      </c>
      <c r="D6" s="1033">
        <v>376240</v>
      </c>
      <c r="E6" s="1034">
        <f t="shared" ref="E6:E12" si="0">C6+D6</f>
        <v>545438</v>
      </c>
      <c r="F6" s="1032">
        <v>320751</v>
      </c>
      <c r="G6" s="1033">
        <v>358454</v>
      </c>
      <c r="H6" s="1035">
        <f t="shared" ref="H6:H12" si="1">F6+G6</f>
        <v>679205</v>
      </c>
      <c r="I6" s="1036">
        <f t="shared" ref="I6:I12" si="2">E6+H6</f>
        <v>1224643</v>
      </c>
      <c r="K6" s="101"/>
      <c r="L6" s="101"/>
      <c r="M6" s="101"/>
      <c r="N6" s="101"/>
      <c r="O6" s="101"/>
      <c r="P6" s="348"/>
    </row>
    <row r="7" spans="1:20" ht="23.25">
      <c r="A7" s="382">
        <v>2009</v>
      </c>
      <c r="B7" s="1037" t="s">
        <v>211</v>
      </c>
      <c r="C7" s="1032">
        <v>213701</v>
      </c>
      <c r="D7" s="1033">
        <v>401930</v>
      </c>
      <c r="E7" s="1034">
        <f t="shared" si="0"/>
        <v>615631</v>
      </c>
      <c r="F7" s="1032">
        <v>408348</v>
      </c>
      <c r="G7" s="1033">
        <v>380246</v>
      </c>
      <c r="H7" s="1035">
        <f t="shared" si="1"/>
        <v>788594</v>
      </c>
      <c r="I7" s="1036">
        <f t="shared" si="2"/>
        <v>1404225</v>
      </c>
      <c r="K7" s="101"/>
      <c r="L7" s="101"/>
      <c r="M7" s="101"/>
      <c r="N7" s="101"/>
      <c r="O7" s="101"/>
      <c r="P7" s="348"/>
    </row>
    <row r="8" spans="1:20" ht="23.25" customHeight="1">
      <c r="A8" s="382">
        <v>2010</v>
      </c>
      <c r="B8" s="1031" t="s">
        <v>212</v>
      </c>
      <c r="C8" s="1032">
        <v>328922</v>
      </c>
      <c r="D8" s="1033">
        <v>575714</v>
      </c>
      <c r="E8" s="1034">
        <f t="shared" si="0"/>
        <v>904636</v>
      </c>
      <c r="F8" s="1032">
        <v>574328</v>
      </c>
      <c r="G8" s="1033">
        <v>534822</v>
      </c>
      <c r="H8" s="1035">
        <f t="shared" si="1"/>
        <v>1109150</v>
      </c>
      <c r="I8" s="1036">
        <f t="shared" si="2"/>
        <v>2013786</v>
      </c>
      <c r="L8" s="101"/>
      <c r="M8" s="101"/>
      <c r="N8" s="101"/>
      <c r="O8" s="101"/>
      <c r="P8" s="348"/>
      <c r="Q8" s="351"/>
    </row>
    <row r="9" spans="1:20" ht="23.25" customHeight="1">
      <c r="A9" s="382">
        <v>2011</v>
      </c>
      <c r="B9" s="1037" t="s">
        <v>213</v>
      </c>
      <c r="C9" s="1032">
        <v>319816</v>
      </c>
      <c r="D9" s="1033">
        <v>579358</v>
      </c>
      <c r="E9" s="1034">
        <f t="shared" si="0"/>
        <v>899174</v>
      </c>
      <c r="F9" s="1032">
        <v>563959</v>
      </c>
      <c r="G9" s="1033">
        <v>540294</v>
      </c>
      <c r="H9" s="1035">
        <f t="shared" si="1"/>
        <v>1104253</v>
      </c>
      <c r="I9" s="1036">
        <f t="shared" si="2"/>
        <v>2003427</v>
      </c>
      <c r="L9" s="148"/>
      <c r="M9" s="148"/>
      <c r="N9" s="148"/>
      <c r="O9" s="101"/>
      <c r="P9" s="348"/>
      <c r="Q9" s="351"/>
    </row>
    <row r="10" spans="1:20" ht="23.25">
      <c r="A10" s="382">
        <v>2012</v>
      </c>
      <c r="B10" s="1031" t="s">
        <v>227</v>
      </c>
      <c r="C10" s="1032">
        <v>446880</v>
      </c>
      <c r="D10" s="1033">
        <v>584446</v>
      </c>
      <c r="E10" s="1034">
        <f t="shared" si="0"/>
        <v>1031326</v>
      </c>
      <c r="F10" s="1032">
        <v>731160</v>
      </c>
      <c r="G10" s="1033">
        <v>540865</v>
      </c>
      <c r="H10" s="1035">
        <f t="shared" si="1"/>
        <v>1272025</v>
      </c>
      <c r="I10" s="1036">
        <f t="shared" si="2"/>
        <v>2303351</v>
      </c>
      <c r="K10" s="110"/>
      <c r="L10" s="101"/>
      <c r="M10" s="101"/>
      <c r="N10" s="101"/>
      <c r="O10" s="101"/>
      <c r="P10" s="348"/>
    </row>
    <row r="11" spans="1:20" ht="23.25">
      <c r="A11" s="382">
        <v>2013</v>
      </c>
      <c r="B11" s="1037" t="s">
        <v>242</v>
      </c>
      <c r="C11" s="1032">
        <v>625451</v>
      </c>
      <c r="D11" s="1033">
        <v>617980</v>
      </c>
      <c r="E11" s="1034">
        <f t="shared" si="0"/>
        <v>1243431</v>
      </c>
      <c r="F11" s="1032">
        <v>942774</v>
      </c>
      <c r="G11" s="1033">
        <v>565548</v>
      </c>
      <c r="H11" s="1035">
        <f t="shared" si="1"/>
        <v>1508322</v>
      </c>
      <c r="I11" s="1036">
        <f t="shared" si="2"/>
        <v>2751753</v>
      </c>
      <c r="K11" s="110"/>
      <c r="L11" s="101"/>
      <c r="M11" s="101"/>
      <c r="N11" s="101"/>
      <c r="O11" s="101"/>
      <c r="P11" s="348"/>
    </row>
    <row r="12" spans="1:20" ht="23.25">
      <c r="A12" s="382">
        <v>2014</v>
      </c>
      <c r="B12" s="1031" t="s">
        <v>264</v>
      </c>
      <c r="C12" s="1032">
        <v>760801</v>
      </c>
      <c r="D12" s="1033">
        <v>639717</v>
      </c>
      <c r="E12" s="1034">
        <f t="shared" si="0"/>
        <v>1400518</v>
      </c>
      <c r="F12" s="1032">
        <v>1034413</v>
      </c>
      <c r="G12" s="1033">
        <v>580715</v>
      </c>
      <c r="H12" s="1035">
        <f t="shared" si="1"/>
        <v>1615128</v>
      </c>
      <c r="I12" s="1036">
        <f t="shared" si="2"/>
        <v>3015646</v>
      </c>
      <c r="J12" s="155"/>
      <c r="K12" s="304"/>
      <c r="L12" s="335"/>
      <c r="M12" s="335"/>
      <c r="N12" s="335"/>
      <c r="O12" s="101"/>
      <c r="P12" s="348"/>
    </row>
    <row r="13" spans="1:20" ht="23.25">
      <c r="A13" s="382">
        <v>2015</v>
      </c>
      <c r="B13" s="1031" t="s">
        <v>455</v>
      </c>
      <c r="C13" s="1032">
        <v>965980</v>
      </c>
      <c r="D13" s="1033">
        <v>606813</v>
      </c>
      <c r="E13" s="1034">
        <f t="shared" ref="E13:E20" si="3">C13+D13</f>
        <v>1572793</v>
      </c>
      <c r="F13" s="1032">
        <v>1198725</v>
      </c>
      <c r="G13" s="1033">
        <v>545887</v>
      </c>
      <c r="H13" s="1035">
        <f>F13+G13</f>
        <v>1744612</v>
      </c>
      <c r="I13" s="1036">
        <f>E13+H13</f>
        <v>3317405</v>
      </c>
      <c r="J13" s="101"/>
      <c r="K13" s="101"/>
      <c r="L13" s="101"/>
      <c r="M13" s="101"/>
      <c r="N13" s="101"/>
      <c r="O13" s="101"/>
      <c r="P13" s="348"/>
    </row>
    <row r="14" spans="1:20" ht="25.5" customHeight="1">
      <c r="A14" s="382">
        <v>2016</v>
      </c>
      <c r="B14" s="1031" t="s">
        <v>471</v>
      </c>
      <c r="C14" s="1032">
        <v>958091</v>
      </c>
      <c r="D14" s="1033">
        <v>617507</v>
      </c>
      <c r="E14" s="1034">
        <f t="shared" si="3"/>
        <v>1575598</v>
      </c>
      <c r="F14" s="1032">
        <v>1210866</v>
      </c>
      <c r="G14" s="1033">
        <v>560604</v>
      </c>
      <c r="H14" s="1035">
        <v>1771470</v>
      </c>
      <c r="I14" s="1036">
        <f>E14+H14</f>
        <v>3347068</v>
      </c>
      <c r="J14" s="22"/>
      <c r="L14" s="22"/>
      <c r="M14" s="22"/>
      <c r="N14" s="22"/>
      <c r="O14" s="22"/>
    </row>
    <row r="15" spans="1:20" s="382" customFormat="1" ht="23.25">
      <c r="B15" s="1031" t="s">
        <v>505</v>
      </c>
      <c r="C15" s="1032">
        <v>1093168</v>
      </c>
      <c r="D15" s="1033">
        <v>584707</v>
      </c>
      <c r="E15" s="1034">
        <f t="shared" si="3"/>
        <v>1677875</v>
      </c>
      <c r="F15" s="1032">
        <v>1335044</v>
      </c>
      <c r="G15" s="1033">
        <v>533769</v>
      </c>
      <c r="H15" s="1035">
        <f>+G15+F15</f>
        <v>1868813</v>
      </c>
      <c r="I15" s="1036">
        <f>E15+H15</f>
        <v>3546688</v>
      </c>
      <c r="J15" s="22"/>
      <c r="L15" s="22"/>
      <c r="M15" s="22"/>
      <c r="N15" s="22"/>
      <c r="O15" s="22"/>
      <c r="P15" s="89"/>
      <c r="Q15" s="290"/>
      <c r="R15" s="290"/>
      <c r="S15" s="290"/>
      <c r="T15" s="290"/>
    </row>
    <row r="16" spans="1:20" s="382" customFormat="1" ht="23.25">
      <c r="B16" s="1031" t="s">
        <v>522</v>
      </c>
      <c r="C16" s="1032">
        <v>1152483</v>
      </c>
      <c r="D16" s="1033">
        <v>559698</v>
      </c>
      <c r="E16" s="1034">
        <f t="shared" si="3"/>
        <v>1712181</v>
      </c>
      <c r="F16" s="1032">
        <v>1397915</v>
      </c>
      <c r="G16" s="1033">
        <v>510054</v>
      </c>
      <c r="H16" s="1035">
        <f>+G16+F16</f>
        <v>1907969</v>
      </c>
      <c r="I16" s="1036">
        <f>E16+H16</f>
        <v>3620150</v>
      </c>
      <c r="J16" s="22"/>
      <c r="K16" s="22"/>
      <c r="L16" s="22"/>
      <c r="M16" s="22"/>
      <c r="N16" s="22"/>
      <c r="O16" s="22"/>
      <c r="P16" s="89"/>
      <c r="Q16" s="290"/>
      <c r="R16" s="290"/>
      <c r="S16" s="290"/>
      <c r="T16" s="290"/>
    </row>
    <row r="17" spans="2:22" s="382" customFormat="1" ht="23.25">
      <c r="B17" s="1031" t="s">
        <v>626</v>
      </c>
      <c r="C17" s="1038">
        <v>1234201</v>
      </c>
      <c r="D17" s="1033">
        <v>524150</v>
      </c>
      <c r="E17" s="1034">
        <f t="shared" si="3"/>
        <v>1758351</v>
      </c>
      <c r="F17" s="1038">
        <v>1492342</v>
      </c>
      <c r="G17" s="1033">
        <v>475569</v>
      </c>
      <c r="H17" s="1035">
        <f>+G17+F17</f>
        <v>1967911</v>
      </c>
      <c r="I17" s="1036">
        <f t="shared" ref="I17:I18" si="4">E17+H17</f>
        <v>3726262</v>
      </c>
      <c r="J17" s="22"/>
      <c r="K17" s="22"/>
      <c r="L17" s="22"/>
      <c r="M17" s="22"/>
      <c r="N17" s="22"/>
      <c r="O17" s="22"/>
      <c r="P17" s="89"/>
      <c r="Q17" s="290"/>
      <c r="R17" s="290"/>
      <c r="S17" s="290"/>
      <c r="T17" s="290"/>
    </row>
    <row r="18" spans="2:22" s="382" customFormat="1" ht="23.25">
      <c r="B18" s="1031" t="s">
        <v>676</v>
      </c>
      <c r="C18" s="1088">
        <v>2285213</v>
      </c>
      <c r="D18" s="1033">
        <v>568211</v>
      </c>
      <c r="E18" s="1034">
        <f t="shared" si="3"/>
        <v>2853424</v>
      </c>
      <c r="F18" s="1088">
        <v>2370917</v>
      </c>
      <c r="G18" s="1033">
        <v>522498</v>
      </c>
      <c r="H18" s="1035">
        <f>+G18+F18</f>
        <v>2893415</v>
      </c>
      <c r="I18" s="1036">
        <f t="shared" si="4"/>
        <v>5746839</v>
      </c>
      <c r="J18" s="22"/>
      <c r="K18" s="22"/>
      <c r="L18" s="22"/>
      <c r="M18" s="22"/>
      <c r="N18" s="22"/>
      <c r="O18" s="22"/>
      <c r="P18" s="89"/>
      <c r="Q18" s="290"/>
      <c r="R18" s="290"/>
      <c r="S18" s="290"/>
      <c r="T18" s="290"/>
    </row>
    <row r="19" spans="2:22" s="382" customFormat="1" ht="23.25">
      <c r="B19" s="1031" t="s">
        <v>797</v>
      </c>
      <c r="C19" s="1088">
        <v>2336934</v>
      </c>
      <c r="D19" s="1033">
        <v>475534</v>
      </c>
      <c r="E19" s="1034">
        <f t="shared" si="3"/>
        <v>2812468</v>
      </c>
      <c r="F19" s="1088">
        <v>2414928</v>
      </c>
      <c r="G19" s="1033">
        <v>475534</v>
      </c>
      <c r="H19" s="1035">
        <f>+G19+F19</f>
        <v>2890462</v>
      </c>
      <c r="I19" s="1036">
        <f t="shared" ref="I19" si="5">E19+H19</f>
        <v>5702930</v>
      </c>
      <c r="J19" s="22"/>
      <c r="K19" s="22"/>
      <c r="L19" s="22"/>
      <c r="M19" s="22"/>
      <c r="N19" s="22"/>
      <c r="O19" s="22"/>
      <c r="P19" s="89"/>
      <c r="Q19" s="290"/>
      <c r="R19" s="290"/>
      <c r="S19" s="290"/>
      <c r="T19" s="290"/>
    </row>
    <row r="20" spans="2:22" ht="22.5" customHeight="1">
      <c r="B20" s="1031" t="str">
        <f>+'Resumen EEp'!O5</f>
        <v>Ago.2022</v>
      </c>
      <c r="C20" s="1039">
        <f>+'Resumen EEp'!D37</f>
        <v>2402990</v>
      </c>
      <c r="D20" s="1040">
        <f>+'Resumen EEp'!E38</f>
        <v>461140</v>
      </c>
      <c r="E20" s="1041">
        <f t="shared" si="3"/>
        <v>2864130</v>
      </c>
      <c r="F20" s="1039">
        <f>+'Resumen EEp'!E37</f>
        <v>2468563</v>
      </c>
      <c r="G20" s="1040">
        <f>+'Resumen EEp'!E38</f>
        <v>461140</v>
      </c>
      <c r="H20" s="1042">
        <f>F20+G20</f>
        <v>2929703</v>
      </c>
      <c r="I20" s="1036">
        <f>E20+H20</f>
        <v>5793833</v>
      </c>
      <c r="J20" s="22"/>
      <c r="K20" s="22"/>
      <c r="L20" s="22"/>
      <c r="M20" s="22"/>
      <c r="N20" s="22"/>
      <c r="O20" s="22"/>
    </row>
    <row r="21" spans="2:22" ht="25.5" customHeight="1">
      <c r="B21" s="1754" t="s">
        <v>494</v>
      </c>
      <c r="C21" s="1754"/>
      <c r="D21" s="1754"/>
      <c r="E21" s="1754"/>
      <c r="F21" s="1754"/>
      <c r="G21" s="1754"/>
      <c r="H21" s="1754"/>
      <c r="I21" s="1754"/>
      <c r="J21" s="22"/>
      <c r="K21" s="22"/>
      <c r="L21" s="22"/>
      <c r="M21" s="22"/>
      <c r="N21" s="22"/>
      <c r="O21" s="22"/>
    </row>
    <row r="22" spans="2:22" ht="25.5" customHeight="1">
      <c r="B22" s="1745"/>
      <c r="C22" s="1745"/>
      <c r="D22" s="1745"/>
      <c r="E22" s="1745"/>
      <c r="F22" s="1745"/>
      <c r="G22" s="1745"/>
      <c r="H22" s="1745"/>
      <c r="I22" s="1745"/>
      <c r="J22" s="22"/>
      <c r="K22" s="22"/>
      <c r="L22" s="22"/>
      <c r="M22" s="22"/>
      <c r="N22" s="22"/>
      <c r="O22" s="22"/>
    </row>
    <row r="23" spans="2:22" ht="25.5" customHeight="1">
      <c r="B23" s="443"/>
      <c r="C23" s="443"/>
      <c r="D23" s="443"/>
      <c r="E23" s="443"/>
      <c r="F23" s="443"/>
      <c r="G23" s="443"/>
      <c r="H23" s="443"/>
      <c r="I23" s="443"/>
      <c r="J23" s="22"/>
      <c r="K23" s="22"/>
      <c r="L23" s="22"/>
      <c r="M23" s="22"/>
      <c r="N23" s="22"/>
      <c r="O23" s="22"/>
      <c r="P23" s="349"/>
    </row>
    <row r="24" spans="2:22" ht="25.5" customHeight="1">
      <c r="I24" s="22"/>
      <c r="J24" s="22"/>
      <c r="K24" s="22"/>
      <c r="L24" s="22"/>
      <c r="M24" s="22"/>
      <c r="N24" s="22"/>
      <c r="O24" s="22"/>
      <c r="P24" s="349"/>
    </row>
    <row r="25" spans="2:22" ht="25.5" customHeight="1">
      <c r="B25" s="22"/>
      <c r="C25" s="22"/>
      <c r="D25" s="22"/>
      <c r="E25" s="22"/>
      <c r="F25" s="22"/>
      <c r="G25" s="22"/>
      <c r="I25" s="22"/>
      <c r="J25" s="22"/>
      <c r="K25" s="22"/>
      <c r="L25" s="22"/>
      <c r="M25" s="22"/>
      <c r="N25" s="22"/>
      <c r="O25" s="22"/>
      <c r="P25" s="349"/>
    </row>
    <row r="26" spans="2:22" ht="25.5" customHeight="1">
      <c r="B26" s="22"/>
      <c r="C26" s="22"/>
      <c r="D26" s="22"/>
      <c r="E26" s="22"/>
      <c r="F26" s="22"/>
      <c r="G26" s="22"/>
      <c r="I26" s="22"/>
      <c r="J26" s="22"/>
      <c r="K26" s="22"/>
      <c r="L26" s="22"/>
      <c r="M26" s="22"/>
      <c r="N26" s="22"/>
      <c r="O26" s="22"/>
      <c r="P26" s="349"/>
    </row>
    <row r="27" spans="2:22" ht="25.5" customHeight="1">
      <c r="B27" s="22"/>
      <c r="C27" s="22"/>
      <c r="D27" s="22"/>
      <c r="E27" s="22"/>
      <c r="F27" s="22"/>
      <c r="G27" s="22"/>
      <c r="H27" s="22"/>
      <c r="I27" s="22"/>
      <c r="J27" s="22"/>
      <c r="K27" s="22"/>
      <c r="L27" s="22"/>
      <c r="M27" s="22"/>
      <c r="N27" s="22"/>
      <c r="O27" s="22"/>
      <c r="P27" s="349"/>
    </row>
    <row r="28" spans="2:22" ht="25.5" customHeight="1">
      <c r="B28" s="22"/>
      <c r="C28" s="22"/>
      <c r="D28" s="22"/>
      <c r="E28" s="22"/>
      <c r="F28" s="22"/>
      <c r="G28" s="22"/>
      <c r="H28" s="22"/>
      <c r="I28" s="22"/>
      <c r="J28" s="22"/>
      <c r="K28" s="22"/>
      <c r="L28" s="22"/>
      <c r="M28" s="22"/>
      <c r="N28" s="22"/>
      <c r="O28" s="22"/>
      <c r="P28" s="349"/>
    </row>
    <row r="29" spans="2:22" ht="25.5" customHeight="1">
      <c r="B29" s="22"/>
      <c r="C29" s="22"/>
      <c r="D29" s="22"/>
      <c r="E29" s="22"/>
      <c r="F29" s="22"/>
      <c r="G29" s="22"/>
      <c r="H29" s="22"/>
      <c r="I29" s="22"/>
      <c r="J29" s="22"/>
      <c r="K29" s="22"/>
      <c r="L29" s="22"/>
      <c r="M29" s="22"/>
      <c r="N29" s="22"/>
      <c r="O29" s="22"/>
    </row>
    <row r="30" spans="2:22" ht="25.5" customHeight="1">
      <c r="B30" s="22"/>
      <c r="C30" s="22"/>
      <c r="D30" s="22"/>
      <c r="E30" s="22"/>
      <c r="F30" s="22"/>
      <c r="G30" s="22"/>
      <c r="H30" s="22"/>
      <c r="I30" s="22"/>
      <c r="J30" s="22"/>
      <c r="K30" s="22"/>
      <c r="L30" s="22"/>
      <c r="M30" s="22"/>
      <c r="N30" s="22"/>
      <c r="O30" s="22"/>
      <c r="P30" s="349"/>
    </row>
    <row r="31" spans="2:22" ht="25.5" customHeight="1">
      <c r="B31" s="22"/>
      <c r="C31" s="22"/>
      <c r="D31" s="22"/>
      <c r="E31" s="22"/>
      <c r="F31" s="22"/>
      <c r="G31" s="22"/>
      <c r="H31" s="22"/>
      <c r="I31" s="22"/>
      <c r="L31" s="22"/>
      <c r="M31" s="22"/>
      <c r="N31" s="22"/>
      <c r="O31" s="22"/>
      <c r="P31" s="349"/>
    </row>
    <row r="32" spans="2:22">
      <c r="B32" s="22"/>
      <c r="C32" s="22"/>
      <c r="D32" s="22"/>
      <c r="E32" s="22"/>
      <c r="F32" s="22"/>
      <c r="G32" s="22"/>
      <c r="H32" s="22"/>
      <c r="I32" s="22"/>
      <c r="P32" s="347"/>
      <c r="Q32" s="300"/>
      <c r="R32" s="300"/>
      <c r="S32" s="300"/>
      <c r="T32" s="300"/>
      <c r="U32" s="62"/>
      <c r="V32" s="62"/>
    </row>
    <row r="33" spans="2:22">
      <c r="B33" s="22"/>
      <c r="C33" s="22"/>
      <c r="D33" s="22"/>
      <c r="E33" s="22"/>
      <c r="F33" s="22"/>
      <c r="G33" s="22"/>
      <c r="H33" s="22"/>
      <c r="I33" s="22"/>
      <c r="P33" s="350"/>
      <c r="Q33" s="300"/>
      <c r="R33" s="300"/>
      <c r="S33" s="300"/>
      <c r="T33" s="300"/>
      <c r="U33" s="62"/>
      <c r="V33" s="62"/>
    </row>
    <row r="34" spans="2:22">
      <c r="Q34" s="300"/>
      <c r="R34" s="300"/>
      <c r="S34" s="300"/>
      <c r="T34" s="300"/>
      <c r="U34" s="62"/>
      <c r="V34" s="62"/>
    </row>
    <row r="35" spans="2:22">
      <c r="P35" s="350"/>
      <c r="Q35" s="300"/>
      <c r="R35" s="300"/>
      <c r="S35" s="300"/>
      <c r="T35" s="300"/>
      <c r="U35" s="62"/>
      <c r="V35" s="62"/>
    </row>
    <row r="36" spans="2:22" ht="51" customHeight="1">
      <c r="J36" s="346"/>
      <c r="K36" s="346"/>
      <c r="P36" s="350"/>
      <c r="Q36" s="300"/>
      <c r="R36" s="300"/>
      <c r="S36" s="300"/>
      <c r="T36" s="300"/>
      <c r="U36" s="62"/>
      <c r="V36" s="62"/>
    </row>
    <row r="37" spans="2:22" ht="78" customHeight="1">
      <c r="L37" s="346"/>
      <c r="M37" s="355"/>
      <c r="N37" s="355"/>
      <c r="O37" s="346"/>
      <c r="P37" s="346"/>
      <c r="Q37" s="299"/>
      <c r="R37" s="299"/>
      <c r="S37" s="299"/>
      <c r="T37" s="299"/>
      <c r="U37" s="62"/>
      <c r="V37" s="62"/>
    </row>
    <row r="39" spans="2:22" ht="23.25">
      <c r="B39" s="346"/>
      <c r="C39" s="346"/>
      <c r="D39" s="346"/>
      <c r="E39" s="346"/>
      <c r="F39" s="346"/>
      <c r="G39" s="346"/>
      <c r="H39" s="346"/>
      <c r="I39" s="346"/>
    </row>
    <row r="43" spans="2:22">
      <c r="P43" s="350"/>
      <c r="Q43" s="300"/>
      <c r="R43" s="300"/>
      <c r="S43" s="300"/>
      <c r="T43" s="300"/>
      <c r="U43" s="62"/>
      <c r="V43" s="62"/>
    </row>
    <row r="44" spans="2:22">
      <c r="P44" s="350"/>
      <c r="Q44" s="300"/>
      <c r="R44" s="300"/>
      <c r="S44" s="300"/>
      <c r="T44" s="300"/>
      <c r="U44" s="62"/>
      <c r="V44" s="62"/>
    </row>
    <row r="45" spans="2:22">
      <c r="P45" s="350"/>
      <c r="Q45" s="300"/>
      <c r="R45" s="300"/>
      <c r="S45" s="300"/>
      <c r="T45" s="300"/>
      <c r="U45" s="62"/>
      <c r="V45" s="62"/>
    </row>
    <row r="58" spans="16:19">
      <c r="P58" s="350"/>
      <c r="Q58" s="300"/>
      <c r="R58" s="300"/>
      <c r="S58" s="300"/>
    </row>
    <row r="59" spans="16:19">
      <c r="P59" s="350"/>
      <c r="Q59" s="300"/>
      <c r="R59" s="300"/>
      <c r="S59" s="300"/>
    </row>
    <row r="60" spans="16:19">
      <c r="P60" s="350"/>
      <c r="Q60" s="300"/>
      <c r="R60" s="300"/>
      <c r="S60" s="300"/>
    </row>
    <row r="61" spans="16:19">
      <c r="P61" s="350"/>
      <c r="Q61" s="300"/>
      <c r="R61" s="300"/>
      <c r="S61" s="300"/>
    </row>
    <row r="62" spans="16:19">
      <c r="P62" s="350"/>
      <c r="Q62" s="300"/>
      <c r="R62" s="300"/>
      <c r="S62" s="300"/>
    </row>
    <row r="63" spans="16:19">
      <c r="P63" s="350"/>
      <c r="Q63" s="300"/>
      <c r="R63" s="300"/>
      <c r="S63" s="300"/>
    </row>
    <row r="64" spans="16:19">
      <c r="P64" s="350"/>
      <c r="Q64" s="300"/>
      <c r="R64" s="300"/>
      <c r="S64" s="300"/>
    </row>
    <row r="65" spans="16:19">
      <c r="P65" s="350"/>
      <c r="Q65" s="300"/>
      <c r="R65" s="300"/>
      <c r="S65" s="300"/>
    </row>
    <row r="75" spans="16:19">
      <c r="P75" s="350"/>
      <c r="Q75" s="300"/>
      <c r="R75" s="300"/>
      <c r="S75" s="300"/>
    </row>
    <row r="76" spans="16:19">
      <c r="P76" s="350"/>
      <c r="Q76" s="300"/>
      <c r="R76" s="300"/>
      <c r="S76" s="300"/>
    </row>
    <row r="77" spans="16:19">
      <c r="P77" s="350"/>
      <c r="Q77" s="300"/>
      <c r="R77" s="300"/>
      <c r="S77" s="300"/>
    </row>
    <row r="78" spans="16:19">
      <c r="P78" s="350"/>
      <c r="Q78" s="300"/>
      <c r="R78" s="300"/>
      <c r="S78" s="300"/>
    </row>
  </sheetData>
  <mergeCells count="10">
    <mergeCell ref="B1:O1"/>
    <mergeCell ref="B2:O2"/>
    <mergeCell ref="B22:I22"/>
    <mergeCell ref="C4:D4"/>
    <mergeCell ref="E4:E5"/>
    <mergeCell ref="F4:G4"/>
    <mergeCell ref="H4:H5"/>
    <mergeCell ref="I4:I5"/>
    <mergeCell ref="B4:B5"/>
    <mergeCell ref="B21:I21"/>
  </mergeCells>
  <conditionalFormatting sqref="C20:H20">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85" zoomScaleNormal="100" zoomScaleSheetLayoutView="85" workbookViewId="0">
      <selection activeCell="T27" sqref="T27"/>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M59"/>
  <sheetViews>
    <sheetView showGridLines="0" view="pageBreakPreview" zoomScaleNormal="100" zoomScaleSheetLayoutView="100" workbookViewId="0">
      <selection activeCell="O27" sqref="O27"/>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11.42578125" style="382"/>
    <col min="14" max="16384" width="11.42578125" style="49"/>
  </cols>
  <sheetData>
    <row r="28" spans="1:12" ht="58.5" customHeight="1"/>
    <row r="30" spans="1:12">
      <c r="D30" s="110"/>
      <c r="F30" s="110"/>
      <c r="G30" s="110"/>
    </row>
    <row r="31" spans="1:12">
      <c r="D31" s="110"/>
      <c r="F31" s="110"/>
      <c r="G31" s="110"/>
      <c r="H31" s="110"/>
    </row>
    <row r="32" spans="1:12">
      <c r="A32" s="833"/>
      <c r="B32" s="833"/>
      <c r="C32" s="833"/>
      <c r="D32" s="833"/>
      <c r="E32" s="833"/>
      <c r="F32" s="833"/>
      <c r="G32" s="833"/>
      <c r="H32" s="833"/>
      <c r="I32" s="833"/>
      <c r="J32" s="833"/>
      <c r="K32" s="833"/>
      <c r="L32" s="833"/>
    </row>
    <row r="33" spans="1:12">
      <c r="A33" s="833"/>
      <c r="B33" s="833"/>
      <c r="C33" s="833"/>
      <c r="D33" s="833"/>
      <c r="E33" s="833"/>
      <c r="F33" s="833"/>
      <c r="G33" s="833"/>
      <c r="H33" s="833"/>
      <c r="I33" s="833"/>
      <c r="J33" s="833"/>
      <c r="K33" s="833"/>
      <c r="L33" s="833"/>
    </row>
    <row r="34" spans="1:12">
      <c r="A34" s="833"/>
      <c r="B34" s="833"/>
      <c r="C34" s="833"/>
      <c r="D34" s="833"/>
      <c r="E34" s="833"/>
      <c r="F34" s="833"/>
      <c r="G34" s="833"/>
      <c r="H34" s="833"/>
      <c r="I34" s="833"/>
      <c r="J34" s="833"/>
      <c r="K34" s="833"/>
      <c r="L34" s="833"/>
    </row>
    <row r="35" spans="1:12">
      <c r="A35" s="833"/>
      <c r="B35" s="833"/>
      <c r="C35" s="833"/>
      <c r="D35" s="833"/>
      <c r="E35" s="833"/>
      <c r="F35" s="833"/>
      <c r="G35" s="833"/>
      <c r="H35" s="833"/>
      <c r="I35" s="833"/>
      <c r="J35" s="833"/>
      <c r="K35" s="833"/>
      <c r="L35" s="833"/>
    </row>
    <row r="36" spans="1:12">
      <c r="A36" s="833"/>
      <c r="B36" s="833"/>
      <c r="C36" s="833"/>
      <c r="D36" s="833"/>
      <c r="E36" s="833"/>
      <c r="F36" s="833"/>
      <c r="G36" s="833"/>
      <c r="H36" s="833"/>
      <c r="I36" s="833"/>
      <c r="J36" s="833"/>
      <c r="K36" s="833"/>
      <c r="L36" s="833"/>
    </row>
    <row r="37" spans="1:12">
      <c r="A37" s="833"/>
      <c r="B37" s="833"/>
      <c r="C37" s="833"/>
      <c r="D37" s="833"/>
      <c r="E37" s="833"/>
      <c r="F37" s="833"/>
      <c r="G37" s="833"/>
      <c r="H37" s="833"/>
      <c r="I37" s="833"/>
      <c r="J37" s="833"/>
      <c r="K37" s="833"/>
      <c r="L37" s="833"/>
    </row>
    <row r="38" spans="1:12">
      <c r="A38" s="833"/>
      <c r="B38" s="833"/>
      <c r="C38" s="833"/>
      <c r="D38" s="833"/>
      <c r="E38" s="833"/>
      <c r="F38" s="833"/>
      <c r="G38" s="833"/>
      <c r="H38" s="833"/>
      <c r="I38" s="833"/>
      <c r="J38" s="833"/>
      <c r="K38" s="833"/>
      <c r="L38" s="833"/>
    </row>
    <row r="53" spans="13:13">
      <c r="M53" s="833"/>
    </row>
    <row r="54" spans="13:13">
      <c r="M54" s="833"/>
    </row>
    <row r="55" spans="13:13">
      <c r="M55" s="833"/>
    </row>
    <row r="56" spans="13:13">
      <c r="M56" s="833"/>
    </row>
    <row r="57" spans="13:13">
      <c r="M57" s="833"/>
    </row>
    <row r="58" spans="13:13">
      <c r="M58" s="833"/>
    </row>
    <row r="59" spans="13:13">
      <c r="M59" s="833"/>
    </row>
  </sheetData>
  <pageMargins left="0.7" right="0.7" top="0.75" bottom="0.75" header="0.3" footer="0.3"/>
  <pageSetup scale="8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O52"/>
  <sheetViews>
    <sheetView showGridLines="0" view="pageBreakPreview" zoomScale="55" zoomScaleNormal="100" zoomScaleSheetLayoutView="55" workbookViewId="0">
      <selection activeCell="O16" sqref="O16"/>
    </sheetView>
  </sheetViews>
  <sheetFormatPr baseColWidth="10" defaultColWidth="11.42578125" defaultRowHeight="15"/>
  <cols>
    <col min="1" max="1" width="22" style="27" customWidth="1"/>
    <col min="2" max="2" width="28.42578125" style="27" customWidth="1"/>
    <col min="3" max="3" width="24.28515625" style="27" customWidth="1"/>
    <col min="4" max="4" width="21" style="27" customWidth="1"/>
    <col min="5" max="5" width="32.42578125" style="27" customWidth="1"/>
    <col min="6" max="6" width="33.7109375" style="27" customWidth="1"/>
    <col min="7" max="8" width="29.28515625" style="27" customWidth="1"/>
    <col min="9" max="9" width="4.42578125" style="27" customWidth="1"/>
    <col min="10" max="12" width="11.42578125" style="27"/>
    <col min="13" max="14" width="13.140625" style="27" bestFit="1" customWidth="1"/>
    <col min="15" max="15" width="14.85546875" style="27" bestFit="1" customWidth="1"/>
    <col min="16" max="16" width="15.7109375" style="27" customWidth="1"/>
    <col min="17" max="17" width="14.42578125" style="27" bestFit="1" customWidth="1"/>
    <col min="18" max="18" width="16.42578125" style="27" bestFit="1" customWidth="1"/>
    <col min="19" max="19" width="12.85546875" style="27" bestFit="1" customWidth="1"/>
    <col min="20" max="20" width="13.42578125" style="27" bestFit="1" customWidth="1"/>
    <col min="21" max="21" width="15.85546875" style="27" bestFit="1" customWidth="1"/>
    <col min="22" max="16384" width="11.42578125" style="27"/>
  </cols>
  <sheetData>
    <row r="1" spans="1:9" s="49" customFormat="1" ht="66" customHeight="1">
      <c r="A1" s="1755" t="s">
        <v>812</v>
      </c>
      <c r="B1" s="1755"/>
      <c r="C1" s="1755"/>
      <c r="D1" s="1755"/>
      <c r="E1" s="1755"/>
      <c r="F1" s="1755"/>
      <c r="G1" s="1755"/>
      <c r="H1" s="1755"/>
      <c r="I1" s="345"/>
    </row>
    <row r="2" spans="1:9" s="49" customFormat="1" ht="44.25" customHeight="1">
      <c r="A2" s="1740" t="str">
        <f>+'Resumen EEp'!O1</f>
        <v>Período:  Diciembre 2009 - Agosto 2022</v>
      </c>
      <c r="B2" s="1740"/>
      <c r="C2" s="1740"/>
      <c r="D2" s="1740"/>
      <c r="E2" s="1740"/>
      <c r="F2" s="1740"/>
      <c r="G2" s="1740"/>
      <c r="H2" s="1740"/>
    </row>
    <row r="3" spans="1:9" s="382" customFormat="1" ht="17.25" customHeight="1">
      <c r="A3" s="237"/>
      <c r="B3" s="237"/>
      <c r="C3" s="237"/>
      <c r="D3" s="237"/>
      <c r="E3" s="237"/>
      <c r="F3" s="237"/>
      <c r="G3" s="237"/>
      <c r="H3" s="237"/>
    </row>
    <row r="4" spans="1:9" s="89" customFormat="1" ht="52.5" customHeight="1">
      <c r="A4" s="1758" t="s">
        <v>660</v>
      </c>
      <c r="B4" s="1760" t="s">
        <v>661</v>
      </c>
      <c r="C4" s="1761"/>
      <c r="D4" s="1761"/>
      <c r="E4" s="1761"/>
      <c r="F4" s="1761"/>
      <c r="G4" s="1762"/>
      <c r="H4" s="42"/>
    </row>
    <row r="5" spans="1:9" s="286" customFormat="1" ht="56.25" customHeight="1">
      <c r="A5" s="1759"/>
      <c r="B5" s="1758" t="s">
        <v>662</v>
      </c>
      <c r="C5" s="1763" t="s">
        <v>671</v>
      </c>
      <c r="D5" s="1764"/>
      <c r="E5" s="1001" t="s">
        <v>663</v>
      </c>
      <c r="F5" s="1001" t="s">
        <v>664</v>
      </c>
      <c r="G5" s="1001" t="s">
        <v>665</v>
      </c>
      <c r="H5" s="42"/>
    </row>
    <row r="6" spans="1:9" s="286" customFormat="1" ht="53.25" customHeight="1">
      <c r="A6" s="1759"/>
      <c r="B6" s="1759"/>
      <c r="C6" s="1122" t="s">
        <v>666</v>
      </c>
      <c r="D6" s="1122" t="s">
        <v>667</v>
      </c>
      <c r="E6" s="1122" t="s">
        <v>888</v>
      </c>
      <c r="F6" s="1122" t="s">
        <v>887</v>
      </c>
      <c r="G6" s="1122" t="s">
        <v>670</v>
      </c>
      <c r="H6" s="42"/>
    </row>
    <row r="7" spans="1:9" s="286" customFormat="1" ht="21.75" customHeight="1">
      <c r="A7" s="1127">
        <v>2009</v>
      </c>
      <c r="B7" s="1130">
        <f t="shared" ref="B7:B17" si="0">+C7+D7+E7+F7+G7</f>
        <v>18748</v>
      </c>
      <c r="C7" s="1124">
        <v>18748</v>
      </c>
      <c r="D7" s="1124">
        <v>0</v>
      </c>
      <c r="E7" s="1124">
        <v>0</v>
      </c>
      <c r="F7" s="1124">
        <v>0</v>
      </c>
      <c r="G7" s="1125">
        <v>0</v>
      </c>
      <c r="H7" s="42"/>
    </row>
    <row r="8" spans="1:9" s="286" customFormat="1" ht="21.75" customHeight="1">
      <c r="A8" s="1128">
        <v>2010</v>
      </c>
      <c r="B8" s="1131">
        <f t="shared" si="0"/>
        <v>27105</v>
      </c>
      <c r="C8" s="1123">
        <v>27105</v>
      </c>
      <c r="D8" s="1123">
        <v>0</v>
      </c>
      <c r="E8" s="1123">
        <v>0</v>
      </c>
      <c r="F8" s="1123">
        <v>0</v>
      </c>
      <c r="G8" s="1126">
        <v>0</v>
      </c>
      <c r="H8" s="42"/>
    </row>
    <row r="9" spans="1:9" s="286" customFormat="1" ht="21.75" customHeight="1">
      <c r="A9" s="1128">
        <v>2011</v>
      </c>
      <c r="B9" s="1131">
        <f t="shared" si="0"/>
        <v>29726</v>
      </c>
      <c r="C9" s="1123">
        <v>29726</v>
      </c>
      <c r="D9" s="1123">
        <v>0</v>
      </c>
      <c r="E9" s="1123">
        <v>0</v>
      </c>
      <c r="F9" s="1123">
        <v>0</v>
      </c>
      <c r="G9" s="1126">
        <v>0</v>
      </c>
    </row>
    <row r="10" spans="1:9" s="286" customFormat="1" ht="21.75" customHeight="1">
      <c r="A10" s="1128">
        <v>2012</v>
      </c>
      <c r="B10" s="1131">
        <f t="shared" si="0"/>
        <v>30703</v>
      </c>
      <c r="C10" s="1123">
        <v>30703</v>
      </c>
      <c r="D10" s="1123">
        <v>0</v>
      </c>
      <c r="E10" s="1123">
        <v>0</v>
      </c>
      <c r="F10" s="1123">
        <v>0</v>
      </c>
      <c r="G10" s="1126">
        <v>0</v>
      </c>
    </row>
    <row r="11" spans="1:9" s="49" customFormat="1" ht="21.75" customHeight="1">
      <c r="A11" s="1128">
        <v>2013</v>
      </c>
      <c r="B11" s="1131">
        <f t="shared" si="0"/>
        <v>25205</v>
      </c>
      <c r="C11" s="1123">
        <v>25205</v>
      </c>
      <c r="D11" s="1123">
        <v>0</v>
      </c>
      <c r="E11" s="1123">
        <v>0</v>
      </c>
      <c r="F11" s="1123">
        <v>0</v>
      </c>
      <c r="G11" s="1126">
        <v>0</v>
      </c>
      <c r="H11" s="476"/>
    </row>
    <row r="12" spans="1:9" s="49" customFormat="1" ht="21.75" customHeight="1">
      <c r="A12" s="1128">
        <v>2014</v>
      </c>
      <c r="B12" s="1131">
        <f t="shared" si="0"/>
        <v>30370</v>
      </c>
      <c r="C12" s="1123">
        <v>30370</v>
      </c>
      <c r="D12" s="1123">
        <v>0</v>
      </c>
      <c r="E12" s="1123">
        <v>0</v>
      </c>
      <c r="F12" s="1123">
        <v>0</v>
      </c>
      <c r="G12" s="1126">
        <v>0</v>
      </c>
      <c r="H12" s="680"/>
    </row>
    <row r="13" spans="1:9" s="382" customFormat="1" ht="21.75" customHeight="1">
      <c r="A13" s="1128">
        <v>2015</v>
      </c>
      <c r="B13" s="1131">
        <f t="shared" si="0"/>
        <v>30529</v>
      </c>
      <c r="C13" s="1123">
        <v>30529</v>
      </c>
      <c r="D13" s="1123">
        <v>0</v>
      </c>
      <c r="E13" s="1123">
        <v>0</v>
      </c>
      <c r="F13" s="1123">
        <v>0</v>
      </c>
      <c r="G13" s="1126">
        <v>0</v>
      </c>
      <c r="H13" s="476"/>
    </row>
    <row r="14" spans="1:9" s="663" customFormat="1" ht="21.75" customHeight="1">
      <c r="A14" s="1128">
        <v>2016</v>
      </c>
      <c r="B14" s="1131">
        <f t="shared" si="0"/>
        <v>27409</v>
      </c>
      <c r="C14" s="1123">
        <v>27409</v>
      </c>
      <c r="D14" s="1123">
        <v>0</v>
      </c>
      <c r="E14" s="1123">
        <v>0</v>
      </c>
      <c r="F14" s="1123">
        <v>0</v>
      </c>
      <c r="G14" s="1126">
        <v>0</v>
      </c>
      <c r="H14" s="42"/>
    </row>
    <row r="15" spans="1:9" s="49" customFormat="1" ht="21.75" customHeight="1">
      <c r="A15" s="1128">
        <v>2017</v>
      </c>
      <c r="B15" s="1131">
        <f t="shared" si="0"/>
        <v>72326</v>
      </c>
      <c r="C15" s="1123">
        <v>26338</v>
      </c>
      <c r="D15" s="1123">
        <v>0</v>
      </c>
      <c r="E15" s="1123">
        <v>4623</v>
      </c>
      <c r="F15" s="1123">
        <v>19613</v>
      </c>
      <c r="G15" s="1126">
        <v>21752</v>
      </c>
      <c r="H15" s="42"/>
    </row>
    <row r="16" spans="1:9" s="49" customFormat="1" ht="21.75" customHeight="1">
      <c r="A16" s="1128">
        <v>2018</v>
      </c>
      <c r="B16" s="1131">
        <f t="shared" si="0"/>
        <v>76197</v>
      </c>
      <c r="C16" s="1123">
        <v>25266</v>
      </c>
      <c r="D16" s="1123">
        <v>0</v>
      </c>
      <c r="E16" s="1123">
        <v>5232</v>
      </c>
      <c r="F16" s="1123">
        <v>22744</v>
      </c>
      <c r="G16" s="1126">
        <v>22955</v>
      </c>
      <c r="H16" s="42"/>
    </row>
    <row r="17" spans="1:15" s="49" customFormat="1" ht="21.75" customHeight="1">
      <c r="A17" s="1128">
        <v>2019</v>
      </c>
      <c r="B17" s="1131">
        <f t="shared" si="0"/>
        <v>90657</v>
      </c>
      <c r="C17" s="1123">
        <v>23781</v>
      </c>
      <c r="D17" s="1123">
        <v>11479</v>
      </c>
      <c r="E17" s="1123">
        <v>5670</v>
      </c>
      <c r="F17" s="1123">
        <v>25426</v>
      </c>
      <c r="G17" s="1126">
        <v>24301</v>
      </c>
      <c r="H17" s="662"/>
    </row>
    <row r="18" spans="1:15" s="382" customFormat="1" ht="21.75" customHeight="1">
      <c r="A18" s="1128">
        <v>2020</v>
      </c>
      <c r="B18" s="1131">
        <v>95925</v>
      </c>
      <c r="C18" s="1123">
        <v>22156</v>
      </c>
      <c r="D18" s="1123">
        <v>13873</v>
      </c>
      <c r="E18" s="1123">
        <v>6078</v>
      </c>
      <c r="F18" s="1123">
        <v>25900</v>
      </c>
      <c r="G18" s="1126">
        <v>27918</v>
      </c>
      <c r="H18" s="662"/>
    </row>
    <row r="19" spans="1:15" s="382" customFormat="1" ht="21.75" customHeight="1">
      <c r="A19" s="1128" t="s">
        <v>804</v>
      </c>
      <c r="B19" s="1131">
        <v>97916</v>
      </c>
      <c r="C19" s="1123">
        <v>20062</v>
      </c>
      <c r="D19" s="1123">
        <v>17145</v>
      </c>
      <c r="E19" s="1123">
        <v>5922</v>
      </c>
      <c r="F19" s="1123">
        <v>26562</v>
      </c>
      <c r="G19" s="1126">
        <v>28225</v>
      </c>
      <c r="H19" s="662"/>
    </row>
    <row r="20" spans="1:15" s="49" customFormat="1" ht="21.75" customHeight="1">
      <c r="A20" s="1129" t="str">
        <f>+'Resumen EEp'!O5</f>
        <v>Ago.2022</v>
      </c>
      <c r="B20" s="1132">
        <f>+C20+D20+E20+F20+G20</f>
        <v>102539</v>
      </c>
      <c r="C20" s="1277">
        <f>+'Resumen EEp'!I12</f>
        <v>19246</v>
      </c>
      <c r="D20" s="1277">
        <f>+'Resumen EEp'!J12</f>
        <v>20190</v>
      </c>
      <c r="E20" s="1277">
        <f>+'Resumen EEp'!K12</f>
        <v>5802</v>
      </c>
      <c r="F20" s="1277">
        <f>+'Resumen EEp'!L12</f>
        <v>27293</v>
      </c>
      <c r="G20" s="1278">
        <f>+'Resumen EEp'!M12</f>
        <v>30008</v>
      </c>
      <c r="H20" s="6"/>
    </row>
    <row r="21" spans="1:15" s="49" customFormat="1" ht="43.5" customHeight="1">
      <c r="A21" s="1756" t="s">
        <v>674</v>
      </c>
      <c r="B21" s="1756"/>
      <c r="C21" s="1756"/>
      <c r="D21" s="1756"/>
      <c r="E21" s="1756"/>
      <c r="F21" s="1756"/>
      <c r="G21" s="1756"/>
      <c r="H21" s="995"/>
      <c r="K21" s="382"/>
    </row>
    <row r="22" spans="1:15" s="49" customFormat="1" ht="41.25" customHeight="1">
      <c r="A22" s="1757" t="s">
        <v>675</v>
      </c>
      <c r="B22" s="1757"/>
      <c r="C22" s="1757"/>
      <c r="D22" s="1757"/>
      <c r="E22" s="1757"/>
      <c r="F22" s="1757"/>
      <c r="G22" s="1757"/>
      <c r="H22" s="6"/>
      <c r="K22" s="382"/>
    </row>
    <row r="23" spans="1:15" s="49" customFormat="1" ht="15.75">
      <c r="A23" s="30"/>
      <c r="B23" s="6"/>
      <c r="C23" s="6"/>
      <c r="D23" s="6"/>
      <c r="E23" s="6"/>
      <c r="F23" s="6"/>
      <c r="G23" s="6"/>
      <c r="H23" s="6"/>
      <c r="I23" s="6"/>
      <c r="K23" s="382"/>
    </row>
    <row r="24" spans="1:15" s="49" customFormat="1" ht="15.75">
      <c r="B24" s="6"/>
      <c r="C24" s="6"/>
      <c r="D24" s="6"/>
      <c r="E24" s="6"/>
      <c r="F24" s="6"/>
      <c r="G24" s="6"/>
      <c r="H24" s="6"/>
      <c r="K24" s="382"/>
    </row>
    <row r="25" spans="1:15" s="49" customFormat="1" ht="15.75">
      <c r="B25" s="6"/>
      <c r="C25" s="6"/>
      <c r="D25" s="6"/>
      <c r="E25" s="6"/>
      <c r="F25" s="6"/>
      <c r="G25" s="6"/>
      <c r="H25" s="6"/>
      <c r="K25" s="382"/>
    </row>
    <row r="26" spans="1:15" s="49" customFormat="1" ht="18.75">
      <c r="A26" s="1000"/>
      <c r="B26" s="6"/>
      <c r="C26" s="6"/>
      <c r="D26" s="6"/>
      <c r="E26" s="6"/>
      <c r="F26" s="6"/>
      <c r="G26" s="6"/>
      <c r="H26" s="6"/>
      <c r="K26" s="382"/>
    </row>
    <row r="27" spans="1:15" s="49" customFormat="1" ht="18.75">
      <c r="A27" s="995"/>
      <c r="B27" s="382"/>
      <c r="C27" s="382"/>
      <c r="D27" s="382"/>
      <c r="E27" s="382"/>
      <c r="F27" s="382"/>
      <c r="G27" s="382"/>
      <c r="H27" s="382"/>
      <c r="O27" s="382"/>
    </row>
    <row r="28" spans="1:15" s="49" customFormat="1">
      <c r="B28" s="382"/>
      <c r="C28" s="382"/>
      <c r="D28" s="382"/>
      <c r="E28" s="382"/>
      <c r="F28" s="382"/>
      <c r="G28" s="382"/>
      <c r="H28" s="382"/>
      <c r="O28" s="382"/>
    </row>
    <row r="29" spans="1:15" s="49" customFormat="1">
      <c r="B29" s="382"/>
      <c r="C29" s="382"/>
      <c r="D29" s="382"/>
      <c r="E29" s="382"/>
      <c r="F29" s="382"/>
      <c r="G29" s="382"/>
      <c r="H29" s="382"/>
      <c r="O29" s="382"/>
    </row>
    <row r="30" spans="1:15" s="49" customFormat="1">
      <c r="B30" s="382"/>
      <c r="C30" s="382"/>
      <c r="D30" s="382"/>
      <c r="E30" s="382"/>
      <c r="F30" s="382"/>
      <c r="G30" s="382"/>
      <c r="H30" s="382"/>
      <c r="O30" s="382"/>
    </row>
    <row r="31" spans="1:15" s="49" customFormat="1">
      <c r="B31" s="382"/>
      <c r="C31" s="382"/>
      <c r="D31" s="382"/>
      <c r="E31" s="382"/>
      <c r="F31" s="382"/>
      <c r="G31" s="382"/>
      <c r="H31" s="382"/>
      <c r="O31" s="382"/>
    </row>
    <row r="32" spans="1:15" s="49" customFormat="1">
      <c r="B32" s="382"/>
      <c r="C32" s="382"/>
      <c r="D32" s="382"/>
      <c r="E32" s="382"/>
      <c r="F32" s="382"/>
      <c r="G32" s="382"/>
      <c r="H32" s="382"/>
      <c r="O32" s="382"/>
    </row>
    <row r="33" spans="1:15" s="49" customFormat="1">
      <c r="B33" s="382"/>
      <c r="C33" s="382"/>
      <c r="D33" s="382"/>
      <c r="E33" s="382"/>
      <c r="F33" s="382"/>
      <c r="G33" s="382"/>
      <c r="H33" s="382"/>
      <c r="O33" s="382"/>
    </row>
    <row r="34" spans="1:15" s="49" customFormat="1">
      <c r="B34" s="382"/>
      <c r="C34" s="382"/>
      <c r="D34" s="382"/>
      <c r="E34" s="382"/>
      <c r="F34" s="382"/>
      <c r="G34" s="382"/>
      <c r="H34" s="382"/>
      <c r="O34" s="382"/>
    </row>
    <row r="35" spans="1:15" s="49" customFormat="1">
      <c r="B35" s="382"/>
      <c r="C35" s="382"/>
      <c r="D35" s="382"/>
      <c r="E35" s="382"/>
      <c r="F35" s="382"/>
      <c r="G35" s="382"/>
      <c r="H35" s="382"/>
      <c r="O35" s="382"/>
    </row>
    <row r="36" spans="1:15" s="49" customFormat="1">
      <c r="B36" s="382"/>
      <c r="C36" s="382"/>
      <c r="D36" s="382"/>
      <c r="E36" s="382"/>
      <c r="F36" s="382"/>
      <c r="G36" s="382"/>
      <c r="H36" s="382"/>
      <c r="O36" s="382"/>
    </row>
    <row r="37" spans="1:15" s="49" customFormat="1">
      <c r="B37" s="382"/>
      <c r="C37" s="382"/>
      <c r="D37" s="382"/>
      <c r="E37" s="382"/>
      <c r="F37" s="382"/>
      <c r="G37" s="382"/>
      <c r="H37" s="382"/>
      <c r="O37" s="382"/>
    </row>
    <row r="38" spans="1:15" s="49" customFormat="1">
      <c r="B38" s="382"/>
      <c r="C38" s="382"/>
      <c r="D38" s="382"/>
      <c r="E38" s="382"/>
      <c r="F38" s="382"/>
      <c r="G38" s="382"/>
      <c r="H38" s="382"/>
      <c r="O38" s="382"/>
    </row>
    <row r="39" spans="1:15" s="49" customFormat="1">
      <c r="B39" s="382"/>
      <c r="C39" s="382"/>
      <c r="D39" s="382"/>
      <c r="E39" s="382"/>
      <c r="F39" s="382"/>
      <c r="G39" s="382"/>
      <c r="H39" s="382"/>
      <c r="O39" s="382"/>
    </row>
    <row r="40" spans="1:15" s="49" customFormat="1">
      <c r="B40" s="382"/>
      <c r="C40" s="382"/>
      <c r="D40" s="382"/>
      <c r="E40" s="382"/>
      <c r="F40" s="382"/>
      <c r="G40" s="382"/>
      <c r="H40" s="382"/>
      <c r="O40" s="382"/>
    </row>
    <row r="41" spans="1:15" s="49" customFormat="1">
      <c r="B41" s="382"/>
      <c r="C41" s="382"/>
      <c r="D41" s="382"/>
      <c r="E41" s="382"/>
      <c r="F41" s="382"/>
      <c r="G41" s="382"/>
      <c r="H41" s="382"/>
      <c r="O41" s="382"/>
    </row>
    <row r="42" spans="1:15" s="49" customFormat="1">
      <c r="B42" s="382"/>
      <c r="C42" s="382"/>
      <c r="D42" s="382"/>
      <c r="E42" s="382"/>
      <c r="F42" s="382"/>
      <c r="G42" s="382"/>
      <c r="H42" s="382"/>
      <c r="O42" s="382"/>
    </row>
    <row r="43" spans="1:15" s="49" customFormat="1">
      <c r="B43" s="382"/>
      <c r="C43" s="382"/>
      <c r="D43" s="382"/>
      <c r="E43" s="382"/>
      <c r="F43" s="382"/>
      <c r="G43" s="382"/>
      <c r="H43" s="382"/>
      <c r="O43" s="382"/>
    </row>
    <row r="44" spans="1:15">
      <c r="A44" s="49"/>
      <c r="B44" s="382"/>
      <c r="C44" s="382"/>
      <c r="D44" s="382"/>
      <c r="E44" s="382"/>
      <c r="F44" s="382"/>
      <c r="G44" s="382"/>
      <c r="H44" s="382"/>
      <c r="O44" s="382"/>
    </row>
    <row r="45" spans="1:15" ht="29.25" customHeight="1">
      <c r="A45" s="49"/>
      <c r="B45" s="382"/>
      <c r="C45" s="382"/>
      <c r="D45" s="382"/>
      <c r="E45" s="382"/>
      <c r="F45" s="382"/>
      <c r="G45" s="382"/>
      <c r="H45" s="382"/>
      <c r="I45" s="357"/>
      <c r="O45" s="382"/>
    </row>
    <row r="46" spans="1:15">
      <c r="A46" s="49"/>
      <c r="B46" s="382"/>
      <c r="C46" s="382"/>
      <c r="D46" s="382"/>
      <c r="E46" s="382"/>
      <c r="F46" s="382"/>
      <c r="G46" s="382"/>
      <c r="H46" s="382"/>
      <c r="O46" s="382"/>
    </row>
    <row r="47" spans="1:15">
      <c r="A47" s="49"/>
      <c r="O47" s="382"/>
    </row>
    <row r="48" spans="1:15">
      <c r="A48" s="49"/>
      <c r="B48" s="357"/>
      <c r="C48" s="357"/>
      <c r="D48" s="357"/>
      <c r="E48" s="357"/>
      <c r="F48" s="357"/>
      <c r="G48" s="357"/>
      <c r="H48" s="357"/>
      <c r="O48" s="382"/>
    </row>
    <row r="49" spans="1:15">
      <c r="A49" s="49"/>
      <c r="O49" s="382"/>
    </row>
    <row r="50" spans="1:15">
      <c r="A50" s="49"/>
      <c r="O50" s="382"/>
    </row>
    <row r="51" spans="1:15">
      <c r="O51" s="382"/>
    </row>
    <row r="52" spans="1:15">
      <c r="A52" s="357"/>
      <c r="O52" s="382"/>
    </row>
  </sheetData>
  <mergeCells count="8">
    <mergeCell ref="A1:H1"/>
    <mergeCell ref="A21:G21"/>
    <mergeCell ref="A22:G22"/>
    <mergeCell ref="A4:A6"/>
    <mergeCell ref="B4:G4"/>
    <mergeCell ref="B5:B6"/>
    <mergeCell ref="C5:D5"/>
    <mergeCell ref="A2:H2"/>
  </mergeCells>
  <printOptions horizontalCentered="1" verticalCentered="1"/>
  <pageMargins left="0.4" right="0.4" top="0.25" bottom="0.25" header="0.31496062992126" footer="0.31496062992126"/>
  <pageSetup scale="4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view="pageBreakPreview" topLeftCell="A4" zoomScale="70" zoomScaleNormal="100" zoomScaleSheetLayoutView="70" workbookViewId="0">
      <selection activeCell="T32" sqref="T32"/>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P26"/>
  <sheetViews>
    <sheetView showGridLines="0" view="pageBreakPreview" zoomScale="85" zoomScaleNormal="100" zoomScaleSheetLayoutView="85" workbookViewId="0">
      <selection activeCell="R26" sqref="R26"/>
    </sheetView>
  </sheetViews>
  <sheetFormatPr baseColWidth="10" defaultColWidth="11.42578125" defaultRowHeight="15"/>
  <cols>
    <col min="1" max="13" width="14.85546875" style="49" customWidth="1"/>
    <col min="14" max="16384" width="11.42578125" style="49"/>
  </cols>
  <sheetData>
    <row r="26" spans="16:16">
      <c r="P26" s="49" t="s">
        <v>118</v>
      </c>
    </row>
  </sheetData>
  <pageMargins left="0.70866141732283472" right="0.70866141732283472" top="0.74803149606299213" bottom="0.74803149606299213" header="0.31496062992125984" footer="0.31496062992125984"/>
  <pageSetup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F5:Q55"/>
  <sheetViews>
    <sheetView showGridLines="0" view="pageBreakPreview" zoomScaleNormal="100" zoomScaleSheetLayoutView="100" workbookViewId="0">
      <selection activeCell="O19" sqref="O19"/>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8" width="17.42578125" style="49" customWidth="1"/>
    <col min="9" max="9" width="12.7109375" style="49" customWidth="1"/>
    <col min="10" max="10" width="11.7109375" style="49" customWidth="1"/>
    <col min="11" max="11" width="15.5703125" style="49" customWidth="1"/>
    <col min="12" max="12" width="9.28515625" style="534" customWidth="1"/>
    <col min="13" max="13" width="11.5703125" style="28" customWidth="1"/>
    <col min="14" max="14" width="12.140625" style="28" customWidth="1"/>
    <col min="15" max="16" width="11.42578125" style="28"/>
    <col min="17" max="16384" width="11.42578125" style="49"/>
  </cols>
  <sheetData>
    <row r="5" ht="15" customHeight="1"/>
    <row r="7" ht="19.5" customHeight="1"/>
    <row r="8" ht="31.5" customHeight="1"/>
    <row r="9" ht="19.5" customHeight="1"/>
    <row r="10" ht="19.5" customHeight="1"/>
    <row r="11" ht="19.5" customHeight="1"/>
    <row r="12" ht="19.5" customHeight="1"/>
    <row r="13" ht="19.5" customHeight="1"/>
    <row r="14" ht="36.75" customHeight="1"/>
    <row r="15" ht="19.5" customHeight="1"/>
    <row r="16" ht="19.5" customHeight="1"/>
    <row r="17" spans="12:17" ht="19.5" customHeight="1">
      <c r="P17" s="49"/>
    </row>
    <row r="18" spans="12:17" ht="19.5" customHeight="1"/>
    <row r="19" spans="12:17" ht="19.5" customHeight="1"/>
    <row r="20" spans="12:17" ht="19.5" customHeight="1"/>
    <row r="21" spans="12:17" ht="19.5" customHeight="1"/>
    <row r="22" spans="12:17" ht="19.5" customHeight="1">
      <c r="L22" s="28"/>
      <c r="Q22" s="28"/>
    </row>
    <row r="23" spans="12:17" ht="19.5" customHeight="1">
      <c r="L23" s="28"/>
      <c r="Q23" s="28"/>
    </row>
    <row r="24" spans="12:17" ht="19.5" customHeight="1">
      <c r="L24" s="28"/>
      <c r="Q24" s="28"/>
    </row>
    <row r="25" spans="12:17" ht="19.5" customHeight="1">
      <c r="L25" s="28"/>
      <c r="O25" s="49"/>
      <c r="P25" s="49"/>
    </row>
    <row r="26" spans="12:17" ht="33.75" customHeight="1">
      <c r="N26" s="28" t="s">
        <v>858</v>
      </c>
      <c r="P26" s="49"/>
    </row>
    <row r="27" spans="12:17" ht="19.5" customHeight="1">
      <c r="P27" s="49"/>
    </row>
    <row r="28" spans="12:17">
      <c r="P28" s="49"/>
    </row>
    <row r="29" spans="12:17">
      <c r="P29" s="49"/>
    </row>
    <row r="30" spans="12:17">
      <c r="M30" s="49"/>
      <c r="N30" s="49"/>
      <c r="O30" s="49"/>
      <c r="P30" s="49"/>
    </row>
    <row r="31" spans="12:17">
      <c r="M31" s="49"/>
      <c r="N31" s="49"/>
      <c r="O31" s="49"/>
      <c r="P31" s="49"/>
    </row>
    <row r="32" spans="12:17">
      <c r="M32" s="49"/>
      <c r="N32" s="49"/>
      <c r="O32" s="49"/>
      <c r="P32" s="49"/>
    </row>
    <row r="33" spans="9:16">
      <c r="M33" s="49"/>
      <c r="N33" s="49"/>
      <c r="O33" s="49"/>
      <c r="P33" s="49"/>
    </row>
    <row r="34" spans="9:16">
      <c r="O34" s="49"/>
      <c r="P34" s="49"/>
    </row>
    <row r="35" spans="9:16">
      <c r="M35" s="534"/>
      <c r="O35" s="49"/>
      <c r="P35" s="49"/>
    </row>
    <row r="36" spans="9:16">
      <c r="M36" s="534"/>
      <c r="O36" s="49"/>
      <c r="P36" s="49"/>
    </row>
    <row r="37" spans="9:16">
      <c r="O37" s="49"/>
      <c r="P37" s="49"/>
    </row>
    <row r="38" spans="9:16">
      <c r="O38" s="49"/>
      <c r="P38" s="49"/>
    </row>
    <row r="39" spans="9:16">
      <c r="O39" s="49"/>
      <c r="P39" s="49"/>
    </row>
    <row r="40" spans="9:16">
      <c r="O40" s="49"/>
      <c r="P40" s="49"/>
    </row>
    <row r="41" spans="9:16">
      <c r="O41" s="49"/>
      <c r="P41" s="49"/>
    </row>
    <row r="42" spans="9:16">
      <c r="J42" s="97"/>
      <c r="O42" s="49"/>
      <c r="P42" s="49"/>
    </row>
    <row r="43" spans="9:16">
      <c r="I43" s="155"/>
      <c r="P43" s="49"/>
    </row>
    <row r="44" spans="9:16">
      <c r="P44" s="49"/>
    </row>
    <row r="45" spans="9:16">
      <c r="I45" s="97"/>
    </row>
    <row r="51" spans="6:6">
      <c r="F51" s="382"/>
    </row>
    <row r="52" spans="6:6">
      <c r="F52" s="382"/>
    </row>
    <row r="53" spans="6:6">
      <c r="F53" s="382"/>
    </row>
    <row r="54" spans="6:6">
      <c r="F54" s="382"/>
    </row>
    <row r="55" spans="6:6">
      <c r="F55" s="382"/>
    </row>
  </sheetData>
  <pageMargins left="0.70866141732283472" right="0.70866141732283472" top="0.74803149606299213" bottom="0.74803149606299213" header="0.31496062992125984" footer="0.31496062992125984"/>
  <pageSetup scale="8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N37"/>
  <sheetViews>
    <sheetView showGridLines="0" view="pageBreakPreview" zoomScale="70" zoomScaleNormal="100" zoomScaleSheetLayoutView="70" workbookViewId="0">
      <selection activeCell="Q37" sqref="Q37"/>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4" ht="63.75" customHeight="1">
      <c r="A1" s="1714" t="s">
        <v>813</v>
      </c>
      <c r="B1" s="1714"/>
      <c r="C1" s="1714"/>
      <c r="D1" s="1714"/>
      <c r="E1" s="1714"/>
      <c r="F1" s="1714"/>
      <c r="G1" s="1714"/>
      <c r="H1" s="1714"/>
      <c r="I1" s="1714"/>
      <c r="J1" s="1714"/>
      <c r="K1" s="1714"/>
      <c r="L1" s="1714"/>
      <c r="M1" s="1714"/>
      <c r="N1" s="1358"/>
    </row>
    <row r="2" spans="1:14" s="382" customFormat="1" ht="37.5" customHeight="1">
      <c r="A2" s="1715" t="str">
        <f>+'Resumen EEp'!O4</f>
        <v>Período:  Diciembre 2008 - Agosto 2022</v>
      </c>
      <c r="B2" s="1715"/>
      <c r="C2" s="1715"/>
      <c r="D2" s="1715"/>
      <c r="E2" s="1715"/>
      <c r="F2" s="1715"/>
      <c r="G2" s="1715"/>
      <c r="H2" s="1715"/>
      <c r="I2" s="1715"/>
      <c r="J2" s="1715"/>
      <c r="K2" s="1715"/>
      <c r="L2" s="1715"/>
      <c r="M2" s="1715"/>
      <c r="N2" s="1358"/>
    </row>
    <row r="3" spans="1:14" ht="12.75" customHeight="1">
      <c r="A3" s="1765" t="s">
        <v>287</v>
      </c>
      <c r="B3" s="1765"/>
      <c r="C3" s="1765"/>
      <c r="D3" s="1765"/>
      <c r="E3" s="1765"/>
      <c r="F3" s="1765"/>
      <c r="G3" s="1765"/>
      <c r="H3" s="1765"/>
      <c r="I3" s="1765"/>
      <c r="J3" s="1765"/>
      <c r="K3" s="1765"/>
      <c r="L3" s="1765"/>
      <c r="M3" s="1765"/>
      <c r="N3" s="1765"/>
    </row>
    <row r="4" spans="1:14" ht="47.25" customHeight="1">
      <c r="A4" s="573" t="s">
        <v>2</v>
      </c>
      <c r="B4" s="1359" t="s">
        <v>10</v>
      </c>
      <c r="C4" s="1359" t="s">
        <v>237</v>
      </c>
      <c r="D4" s="1322" t="s">
        <v>142</v>
      </c>
    </row>
    <row r="5" spans="1:14" ht="16.5" customHeight="1">
      <c r="A5" s="478" t="s">
        <v>4</v>
      </c>
      <c r="B5" s="479">
        <v>929743</v>
      </c>
      <c r="C5" s="479">
        <v>1983720</v>
      </c>
      <c r="D5" s="480">
        <f t="shared" ref="D5:D18" si="0">B5/C5</f>
        <v>0.46868660899723752</v>
      </c>
      <c r="F5" s="382"/>
      <c r="G5" s="382"/>
      <c r="H5" s="382"/>
      <c r="I5" s="382"/>
      <c r="J5" s="382"/>
      <c r="K5" s="382"/>
      <c r="L5" s="382"/>
    </row>
    <row r="6" spans="1:14" ht="16.5" customHeight="1">
      <c r="A6" s="478" t="s">
        <v>5</v>
      </c>
      <c r="B6" s="479">
        <v>1118293</v>
      </c>
      <c r="C6" s="479">
        <v>2193890</v>
      </c>
      <c r="D6" s="480">
        <f t="shared" si="0"/>
        <v>0.50973066106322562</v>
      </c>
      <c r="F6" s="382"/>
      <c r="G6" s="382"/>
      <c r="H6" s="382"/>
      <c r="I6" s="382"/>
      <c r="J6" s="382"/>
      <c r="K6" s="382"/>
      <c r="L6" s="382"/>
    </row>
    <row r="7" spans="1:14" ht="16.5" customHeight="1">
      <c r="A7" s="478" t="s">
        <v>124</v>
      </c>
      <c r="B7" s="479">
        <v>1189601</v>
      </c>
      <c r="C7" s="479">
        <v>2374783</v>
      </c>
      <c r="D7" s="480">
        <f t="shared" si="0"/>
        <v>0.50093040079872564</v>
      </c>
      <c r="F7" s="382"/>
      <c r="G7" s="382"/>
      <c r="H7" s="382"/>
      <c r="I7" s="382"/>
      <c r="J7" s="382"/>
      <c r="K7" s="382"/>
      <c r="L7" s="382"/>
    </row>
    <row r="8" spans="1:14" ht="16.5" customHeight="1">
      <c r="A8" s="478" t="s">
        <v>154</v>
      </c>
      <c r="B8" s="479">
        <v>1242780</v>
      </c>
      <c r="C8" s="479">
        <v>2552974</v>
      </c>
      <c r="D8" s="480">
        <f t="shared" si="0"/>
        <v>0.4867969669883046</v>
      </c>
      <c r="F8" s="382"/>
      <c r="G8" s="382"/>
      <c r="H8" s="382"/>
      <c r="I8" s="382"/>
      <c r="J8" s="382"/>
      <c r="K8" s="382"/>
      <c r="L8" s="382"/>
    </row>
    <row r="9" spans="1:14" ht="16.5" customHeight="1">
      <c r="A9" s="478" t="s">
        <v>224</v>
      </c>
      <c r="B9" s="479">
        <v>1291137</v>
      </c>
      <c r="C9" s="479">
        <v>2714449</v>
      </c>
      <c r="D9" s="480">
        <f t="shared" si="0"/>
        <v>0.47565343832210516</v>
      </c>
      <c r="F9" s="382"/>
      <c r="G9" s="382"/>
      <c r="H9" s="382"/>
      <c r="I9" s="382"/>
      <c r="J9" s="382"/>
      <c r="K9" s="382"/>
      <c r="L9" s="382"/>
    </row>
    <row r="10" spans="1:14" ht="16.5" customHeight="1">
      <c r="A10" s="478" t="s">
        <v>253</v>
      </c>
      <c r="B10" s="479">
        <v>1376966</v>
      </c>
      <c r="C10" s="479">
        <v>2881130</v>
      </c>
      <c r="D10" s="480">
        <f t="shared" si="0"/>
        <v>0.47792567499557465</v>
      </c>
      <c r="F10" s="382"/>
      <c r="G10" s="382"/>
      <c r="H10" s="382"/>
      <c r="I10" s="382"/>
      <c r="J10" s="382"/>
      <c r="K10" s="382"/>
      <c r="L10" s="382"/>
    </row>
    <row r="11" spans="1:14" ht="16.5" customHeight="1">
      <c r="A11" s="478" t="s">
        <v>260</v>
      </c>
      <c r="B11" s="479">
        <v>1508392</v>
      </c>
      <c r="C11" s="479">
        <v>3069900</v>
      </c>
      <c r="D11" s="480">
        <f t="shared" si="0"/>
        <v>0.49134890387309033</v>
      </c>
      <c r="F11" s="382"/>
      <c r="G11" s="382"/>
      <c r="H11" s="382"/>
      <c r="I11" s="382"/>
      <c r="J11" s="382"/>
      <c r="K11" s="382"/>
      <c r="L11" s="382"/>
    </row>
    <row r="12" spans="1:14" ht="16.5" customHeight="1">
      <c r="A12" s="478" t="s">
        <v>456</v>
      </c>
      <c r="B12" s="479">
        <v>1617107</v>
      </c>
      <c r="C12" s="479">
        <v>3269757</v>
      </c>
      <c r="D12" s="480">
        <f t="shared" si="0"/>
        <v>0.49456488662613152</v>
      </c>
      <c r="E12" s="32"/>
      <c r="F12" s="382"/>
      <c r="G12" s="382"/>
      <c r="H12" s="382"/>
      <c r="I12" s="382"/>
      <c r="J12" s="382"/>
      <c r="K12" s="382"/>
      <c r="L12" s="382"/>
    </row>
    <row r="13" spans="1:14" s="382" customFormat="1" ht="16.5" customHeight="1">
      <c r="A13" s="478" t="s">
        <v>473</v>
      </c>
      <c r="B13" s="479">
        <v>1725802</v>
      </c>
      <c r="C13" s="479">
        <v>3473894</v>
      </c>
      <c r="D13" s="480">
        <f t="shared" si="0"/>
        <v>0.49679178466585339</v>
      </c>
      <c r="E13" s="32"/>
    </row>
    <row r="14" spans="1:14" ht="16.5" customHeight="1">
      <c r="A14" s="478" t="s">
        <v>506</v>
      </c>
      <c r="B14" s="479">
        <v>1837104</v>
      </c>
      <c r="C14" s="479">
        <v>3703355</v>
      </c>
      <c r="D14" s="480">
        <f t="shared" si="0"/>
        <v>0.49606478449946062</v>
      </c>
      <c r="E14" s="32"/>
      <c r="F14" s="382"/>
      <c r="G14" s="382"/>
      <c r="H14" s="382"/>
      <c r="I14" s="382"/>
      <c r="J14" s="382"/>
      <c r="K14" s="382"/>
      <c r="L14" s="382"/>
    </row>
    <row r="15" spans="1:14" ht="16.5" customHeight="1">
      <c r="A15" s="478" t="s">
        <v>520</v>
      </c>
      <c r="B15" s="479">
        <v>1935968</v>
      </c>
      <c r="C15" s="479">
        <v>3919943</v>
      </c>
      <c r="D15" s="480">
        <f t="shared" si="0"/>
        <v>0.49387656912358163</v>
      </c>
      <c r="E15" s="3"/>
      <c r="F15" s="382"/>
      <c r="G15" s="382"/>
      <c r="H15" s="382"/>
      <c r="I15" s="382"/>
      <c r="J15" s="382"/>
      <c r="K15" s="382"/>
      <c r="L15" s="382"/>
    </row>
    <row r="16" spans="1:14" s="382" customFormat="1" ht="16.5" customHeight="1">
      <c r="A16" s="478" t="s">
        <v>628</v>
      </c>
      <c r="B16" s="479">
        <v>1924919</v>
      </c>
      <c r="C16" s="479">
        <v>4133143</v>
      </c>
      <c r="D16" s="480">
        <f t="shared" si="0"/>
        <v>0.46572765568479002</v>
      </c>
      <c r="E16" s="3"/>
      <c r="F16" s="2"/>
      <c r="G16" s="2"/>
      <c r="H16" s="2"/>
      <c r="I16" s="1"/>
      <c r="J16" s="1"/>
      <c r="K16" s="1"/>
      <c r="L16" s="1"/>
    </row>
    <row r="17" spans="1:13" s="382" customFormat="1" ht="16.5" customHeight="1">
      <c r="A17" s="478" t="s">
        <v>678</v>
      </c>
      <c r="B17" s="479">
        <v>1747440</v>
      </c>
      <c r="C17" s="479">
        <v>4295419</v>
      </c>
      <c r="D17" s="480">
        <f t="shared" si="0"/>
        <v>0.40681479501766882</v>
      </c>
      <c r="E17" s="3"/>
      <c r="F17" s="2"/>
      <c r="G17" s="2"/>
      <c r="H17" s="2"/>
      <c r="I17" s="1"/>
      <c r="J17" s="1"/>
      <c r="K17" s="1"/>
      <c r="L17" s="1"/>
    </row>
    <row r="18" spans="1:13" s="382" customFormat="1" ht="16.5" customHeight="1">
      <c r="A18" s="478" t="s">
        <v>796</v>
      </c>
      <c r="B18" s="479">
        <v>1972032</v>
      </c>
      <c r="C18" s="479">
        <v>4511974</v>
      </c>
      <c r="D18" s="480">
        <f t="shared" si="0"/>
        <v>0.43706634834331937</v>
      </c>
      <c r="E18" s="3"/>
      <c r="F18" s="2"/>
      <c r="G18" s="2"/>
      <c r="H18" s="2"/>
      <c r="I18" s="1"/>
      <c r="J18" s="1"/>
      <c r="K18" s="1"/>
      <c r="L18" s="1"/>
    </row>
    <row r="19" spans="1:13" ht="16.5" customHeight="1">
      <c r="A19" s="918" t="str">
        <f>+'Resumen EEp'!O5</f>
        <v>Ago.2022</v>
      </c>
      <c r="B19" s="761">
        <f>+'Resumen EEp'!D45</f>
        <v>2077092</v>
      </c>
      <c r="C19" s="761">
        <f>+'Resumen EEp'!B45</f>
        <v>4713780</v>
      </c>
      <c r="D19" s="481">
        <f>B19/C19</f>
        <v>0.44064254165446837</v>
      </c>
      <c r="E19" s="1"/>
      <c r="F19" s="32"/>
      <c r="G19" s="32"/>
      <c r="H19" s="1"/>
      <c r="I19" s="1"/>
      <c r="J19" s="1"/>
      <c r="K19" s="1"/>
      <c r="L19" s="1"/>
    </row>
    <row r="20" spans="1:13" ht="17.25" customHeight="1">
      <c r="A20" s="1766" t="s">
        <v>537</v>
      </c>
      <c r="B20" s="1766"/>
      <c r="C20" s="1766"/>
      <c r="D20" s="1766"/>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c r="M24" s="49" t="s">
        <v>6</v>
      </c>
    </row>
    <row r="25" spans="1:13">
      <c r="B25" s="1"/>
      <c r="C25" s="1"/>
      <c r="D25" s="1"/>
      <c r="E25" s="1"/>
      <c r="F25" s="1"/>
      <c r="G25" s="1"/>
      <c r="H25" s="1"/>
      <c r="I25" s="1"/>
      <c r="J25" s="1"/>
      <c r="K25" s="1"/>
      <c r="L25" s="1"/>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row>
    <row r="36" spans="2:12">
      <c r="B36" s="1"/>
      <c r="C36" s="1"/>
      <c r="D36" s="1"/>
    </row>
    <row r="37" spans="2:12">
      <c r="B37" s="1"/>
      <c r="C37" s="1"/>
      <c r="D37" s="1"/>
    </row>
  </sheetData>
  <mergeCells count="4">
    <mergeCell ref="A3:N3"/>
    <mergeCell ref="A20:D20"/>
    <mergeCell ref="A1:M1"/>
    <mergeCell ref="A2:M2"/>
  </mergeCells>
  <printOptions horizontalCentered="1" verticalCentered="1"/>
  <pageMargins left="0.4" right="0.4" top="0.25" bottom="0.25" header="0.31496062992126" footer="0.31496062992126"/>
  <pageSetup scale="5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view="pageBreakPreview" zoomScale="55" zoomScaleNormal="85" zoomScaleSheetLayoutView="55" workbookViewId="0">
      <selection activeCell="S39" sqref="S39"/>
    </sheetView>
  </sheetViews>
  <sheetFormatPr baseColWidth="10" defaultColWidth="11.42578125" defaultRowHeight="15"/>
  <cols>
    <col min="1" max="1" width="17.7109375" style="49" customWidth="1"/>
    <col min="2" max="2" width="25" style="49" customWidth="1"/>
    <col min="3" max="3" width="30.85546875" style="49" customWidth="1"/>
    <col min="4" max="4" width="32.140625" style="49" customWidth="1"/>
    <col min="5" max="14" width="15" style="49" customWidth="1"/>
    <col min="15" max="16384" width="11.42578125" style="49"/>
  </cols>
  <sheetData>
    <row r="1" spans="1:14" ht="68.25" customHeight="1">
      <c r="A1" s="1767" t="s">
        <v>814</v>
      </c>
      <c r="B1" s="1767"/>
      <c r="C1" s="1767"/>
      <c r="D1" s="1767"/>
      <c r="E1" s="1767"/>
      <c r="F1" s="1767"/>
      <c r="G1" s="1767"/>
      <c r="H1" s="1767"/>
      <c r="I1" s="1767"/>
      <c r="J1" s="1767"/>
      <c r="K1" s="1767"/>
      <c r="L1" s="1767"/>
      <c r="M1" s="1767"/>
      <c r="N1" s="1767"/>
    </row>
    <row r="2" spans="1:14" s="382" customFormat="1" ht="36.75" customHeight="1">
      <c r="A2" s="1767" t="str">
        <f>+'Resumen EEp'!O4</f>
        <v>Período:  Diciembre 2008 - Agosto 2022</v>
      </c>
      <c r="B2" s="1767"/>
      <c r="C2" s="1767"/>
      <c r="D2" s="1767"/>
      <c r="E2" s="1767"/>
      <c r="F2" s="1767"/>
      <c r="G2" s="1767"/>
      <c r="H2" s="1767"/>
      <c r="I2" s="1767"/>
      <c r="J2" s="1767"/>
      <c r="K2" s="1767"/>
      <c r="L2" s="1767"/>
      <c r="M2" s="1767"/>
      <c r="N2" s="1767"/>
    </row>
    <row r="3" spans="1:14" s="382" customFormat="1" ht="24" customHeight="1">
      <c r="A3" s="1320"/>
      <c r="B3" s="1320"/>
      <c r="C3" s="1320"/>
      <c r="D3" s="1320"/>
      <c r="E3" s="1320"/>
      <c r="F3" s="1320"/>
      <c r="G3" s="1320"/>
      <c r="H3" s="1320"/>
      <c r="I3" s="1320"/>
      <c r="J3" s="1320"/>
      <c r="K3" s="1320"/>
      <c r="L3" s="1320"/>
      <c r="M3" s="1320"/>
      <c r="N3" s="1320"/>
    </row>
    <row r="4" spans="1:14" ht="54.75" customHeight="1">
      <c r="A4" s="1048" t="s">
        <v>0</v>
      </c>
      <c r="B4" s="1030" t="s">
        <v>331</v>
      </c>
      <c r="C4" s="1030" t="s">
        <v>254</v>
      </c>
      <c r="D4" s="1049" t="s">
        <v>901</v>
      </c>
      <c r="E4" s="60"/>
      <c r="F4" s="60"/>
      <c r="G4" s="173"/>
      <c r="H4" s="149"/>
      <c r="I4" s="149"/>
      <c r="J4" s="149"/>
      <c r="K4" s="149"/>
    </row>
    <row r="5" spans="1:14" ht="18.75">
      <c r="A5" s="265" t="s">
        <v>4</v>
      </c>
      <c r="B5" s="1043">
        <v>929743</v>
      </c>
      <c r="C5" s="1044">
        <v>1566047</v>
      </c>
      <c r="D5" s="1045">
        <f t="shared" ref="D5:D18" si="0">B5/C5</f>
        <v>0.59368780119626041</v>
      </c>
      <c r="G5" s="152"/>
      <c r="H5" s="151"/>
      <c r="I5" s="150"/>
      <c r="J5" s="153"/>
      <c r="K5" s="154"/>
    </row>
    <row r="6" spans="1:14" ht="18.75">
      <c r="A6" s="265" t="s">
        <v>5</v>
      </c>
      <c r="B6" s="1043">
        <v>1118293</v>
      </c>
      <c r="C6" s="1044">
        <v>1560994</v>
      </c>
      <c r="D6" s="1045">
        <f t="shared" si="0"/>
        <v>0.71639801306090867</v>
      </c>
      <c r="G6" s="152"/>
      <c r="H6" s="151"/>
      <c r="I6" s="150"/>
      <c r="J6" s="153"/>
      <c r="K6" s="154"/>
    </row>
    <row r="7" spans="1:14" ht="18.75">
      <c r="A7" s="265" t="s">
        <v>124</v>
      </c>
      <c r="B7" s="1043">
        <v>1189601</v>
      </c>
      <c r="C7" s="1044">
        <v>1631129</v>
      </c>
      <c r="D7" s="1045">
        <f t="shared" si="0"/>
        <v>0.72931141559006063</v>
      </c>
      <c r="G7" s="152"/>
      <c r="H7" s="151"/>
      <c r="I7" s="150"/>
      <c r="J7" s="153"/>
      <c r="K7" s="154"/>
    </row>
    <row r="8" spans="1:14" ht="18.75">
      <c r="A8" s="265" t="s">
        <v>154</v>
      </c>
      <c r="B8" s="1043">
        <v>1242780</v>
      </c>
      <c r="C8" s="1044">
        <v>1686216</v>
      </c>
      <c r="D8" s="1045">
        <f t="shared" si="0"/>
        <v>0.73702301484507327</v>
      </c>
      <c r="F8" s="382"/>
      <c r="G8" s="152"/>
      <c r="H8" s="151"/>
      <c r="I8" s="150"/>
      <c r="J8" s="153"/>
      <c r="K8" s="154"/>
    </row>
    <row r="9" spans="1:14" ht="18.75">
      <c r="A9" s="265" t="s">
        <v>224</v>
      </c>
      <c r="B9" s="1043">
        <v>1291137</v>
      </c>
      <c r="C9" s="1044">
        <v>1716228</v>
      </c>
      <c r="D9" s="1045">
        <f t="shared" si="0"/>
        <v>0.75231088177095351</v>
      </c>
      <c r="E9" s="7"/>
      <c r="F9" s="382"/>
      <c r="G9" s="152"/>
      <c r="H9" s="151"/>
      <c r="I9" s="150"/>
      <c r="J9" s="153"/>
      <c r="K9" s="154"/>
    </row>
    <row r="10" spans="1:14" ht="18.75">
      <c r="A10" s="265" t="s">
        <v>253</v>
      </c>
      <c r="B10" s="1043">
        <v>1376966</v>
      </c>
      <c r="C10" s="1044">
        <v>1769801</v>
      </c>
      <c r="D10" s="1045">
        <f t="shared" si="0"/>
        <v>0.77803436657567715</v>
      </c>
      <c r="E10" s="8"/>
      <c r="F10" s="382"/>
      <c r="G10" s="152"/>
      <c r="H10" s="151"/>
      <c r="I10" s="150"/>
      <c r="J10" s="153"/>
      <c r="K10" s="154"/>
    </row>
    <row r="11" spans="1:14" ht="18.75">
      <c r="A11" s="265" t="s">
        <v>260</v>
      </c>
      <c r="B11" s="1043">
        <v>1508392</v>
      </c>
      <c r="C11" s="1044">
        <v>1865496</v>
      </c>
      <c r="D11" s="1045">
        <f t="shared" si="0"/>
        <v>0.80857423441272458</v>
      </c>
      <c r="E11" s="8"/>
      <c r="F11" s="382"/>
      <c r="G11" s="152"/>
      <c r="H11" s="62"/>
      <c r="I11" s="9"/>
    </row>
    <row r="12" spans="1:14" s="382" customFormat="1" ht="18.75">
      <c r="A12" s="265" t="s">
        <v>456</v>
      </c>
      <c r="B12" s="1043">
        <v>1617107</v>
      </c>
      <c r="C12" s="1044">
        <v>1965498</v>
      </c>
      <c r="D12" s="1045">
        <f t="shared" si="0"/>
        <v>0.82274670338000855</v>
      </c>
      <c r="E12" s="8"/>
      <c r="F12" s="8"/>
      <c r="G12" s="8"/>
      <c r="H12" s="62"/>
      <c r="I12" s="9"/>
    </row>
    <row r="13" spans="1:14" s="382" customFormat="1" ht="18.75">
      <c r="A13" s="265" t="s">
        <v>473</v>
      </c>
      <c r="B13" s="1043">
        <v>1725802</v>
      </c>
      <c r="C13" s="1044">
        <v>2012995</v>
      </c>
      <c r="D13" s="1045">
        <f t="shared" si="0"/>
        <v>0.8573304951080355</v>
      </c>
      <c r="E13" s="8"/>
      <c r="F13" s="8"/>
      <c r="G13" s="8"/>
      <c r="H13" s="62"/>
      <c r="I13" s="9"/>
    </row>
    <row r="14" spans="1:14" ht="18.75">
      <c r="A14" s="265" t="s">
        <v>506</v>
      </c>
      <c r="B14" s="1043">
        <v>1837104</v>
      </c>
      <c r="C14" s="1044">
        <v>2050907</v>
      </c>
      <c r="D14" s="1045">
        <f t="shared" si="0"/>
        <v>0.8957519770521043</v>
      </c>
      <c r="E14" s="453"/>
      <c r="F14" s="8"/>
      <c r="G14" s="8"/>
      <c r="H14" s="62"/>
      <c r="I14" s="9"/>
    </row>
    <row r="15" spans="1:14" ht="18.75">
      <c r="A15" s="265" t="s">
        <v>520</v>
      </c>
      <c r="B15" s="1043">
        <f>+'III.5.3.Afil. SVDS'!B15</f>
        <v>1935968</v>
      </c>
      <c r="C15" s="1044">
        <v>2202518.1965998798</v>
      </c>
      <c r="D15" s="1045">
        <f t="shared" si="0"/>
        <v>0.87897934418368728</v>
      </c>
      <c r="E15" s="8"/>
      <c r="F15" s="8"/>
      <c r="G15" s="8"/>
      <c r="H15" s="62"/>
      <c r="I15" s="9"/>
    </row>
    <row r="16" spans="1:14" s="382" customFormat="1" ht="18.75">
      <c r="A16" s="265" t="s">
        <v>628</v>
      </c>
      <c r="B16" s="1043">
        <v>1924919</v>
      </c>
      <c r="C16" s="1044">
        <v>2240987</v>
      </c>
      <c r="D16" s="1045">
        <f t="shared" si="0"/>
        <v>0.85896035987714336</v>
      </c>
      <c r="E16" s="8"/>
      <c r="F16" s="8"/>
      <c r="G16" s="8"/>
      <c r="H16" s="62"/>
      <c r="I16" s="9"/>
    </row>
    <row r="17" spans="1:23" s="382" customFormat="1" ht="18.75">
      <c r="A17" s="265" t="s">
        <v>678</v>
      </c>
      <c r="B17" s="1043">
        <v>1747440</v>
      </c>
      <c r="C17" s="1044">
        <v>2123180</v>
      </c>
      <c r="D17" s="1045">
        <f t="shared" si="0"/>
        <v>0.8230296065335958</v>
      </c>
      <c r="E17" s="8"/>
      <c r="F17" s="8"/>
      <c r="G17" s="8"/>
      <c r="H17" s="62"/>
      <c r="I17" s="9"/>
    </row>
    <row r="18" spans="1:23" s="382" customFormat="1" ht="18.75">
      <c r="A18" s="265" t="s">
        <v>796</v>
      </c>
      <c r="B18" s="1043">
        <v>1972032</v>
      </c>
      <c r="C18" s="1044">
        <v>2123180</v>
      </c>
      <c r="D18" s="1045">
        <f t="shared" si="0"/>
        <v>0.92881055774828325</v>
      </c>
      <c r="E18" s="8"/>
      <c r="F18" s="8"/>
      <c r="G18" s="8"/>
      <c r="H18" s="62"/>
      <c r="I18" s="9"/>
    </row>
    <row r="19" spans="1:23" ht="18.75">
      <c r="A19" s="385" t="str">
        <f>+'Resumen EEp'!O5</f>
        <v>Ago.2022</v>
      </c>
      <c r="B19" s="1046">
        <f>+'Resumen EEp'!D45</f>
        <v>2077092</v>
      </c>
      <c r="C19" s="1044">
        <f>+'Resumen EEp'!B65</f>
        <v>2158710.5593860699</v>
      </c>
      <c r="D19" s="1047">
        <f>B19/C19</f>
        <v>0.96219105936588278</v>
      </c>
      <c r="E19" s="7"/>
      <c r="F19" s="7"/>
      <c r="G19" s="7"/>
      <c r="H19" s="62"/>
      <c r="I19" s="9"/>
    </row>
    <row r="20" spans="1:23" ht="23.25" customHeight="1">
      <c r="A20" s="1768" t="s">
        <v>630</v>
      </c>
      <c r="B20" s="1768"/>
      <c r="C20" s="1768"/>
      <c r="D20" s="1768"/>
      <c r="E20" s="73"/>
      <c r="F20" s="73"/>
      <c r="G20" s="73"/>
      <c r="H20" s="62"/>
      <c r="I20" s="62"/>
    </row>
    <row r="21" spans="1:23">
      <c r="B21" s="62"/>
      <c r="C21" s="62"/>
      <c r="D21" s="62"/>
      <c r="E21" s="62"/>
      <c r="F21" s="62"/>
      <c r="G21" s="62"/>
      <c r="H21" s="62"/>
      <c r="I21" s="62"/>
    </row>
    <row r="22" spans="1:23">
      <c r="B22" s="62"/>
      <c r="C22" s="62"/>
      <c r="D22" s="62"/>
      <c r="E22" s="62"/>
      <c r="F22" s="62"/>
      <c r="G22" s="62"/>
      <c r="H22" s="62"/>
      <c r="I22" s="62"/>
      <c r="W22" s="49" t="s">
        <v>6</v>
      </c>
    </row>
    <row r="23" spans="1:23">
      <c r="B23" s="62"/>
      <c r="C23" s="62"/>
      <c r="D23" s="62"/>
    </row>
    <row r="24" spans="1:23">
      <c r="B24" s="62"/>
      <c r="C24" s="62"/>
      <c r="D24" s="62"/>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M46"/>
  <sheetViews>
    <sheetView showGridLines="0" view="pageBreakPreview" zoomScale="70" zoomScaleNormal="100" zoomScaleSheetLayoutView="70" workbookViewId="0">
      <selection activeCell="R25" sqref="R25"/>
    </sheetView>
  </sheetViews>
  <sheetFormatPr baseColWidth="10" defaultColWidth="11.42578125" defaultRowHeight="23.25" customHeight="1"/>
  <cols>
    <col min="1" max="1" width="17.28515625" style="49" customWidth="1"/>
    <col min="2" max="2" width="15" style="49" customWidth="1"/>
    <col min="3" max="3" width="16.85546875" style="49" customWidth="1"/>
    <col min="4" max="4" width="14.28515625" style="49" customWidth="1"/>
    <col min="5" max="5" width="16.28515625" style="62" bestFit="1" customWidth="1"/>
    <col min="6" max="6" width="14.28515625" style="49" bestFit="1" customWidth="1"/>
    <col min="7" max="8" width="19.42578125" style="49" customWidth="1"/>
    <col min="9" max="9" width="23.140625" style="49" customWidth="1"/>
    <col min="10" max="10" width="11.140625" style="49" bestFit="1" customWidth="1"/>
    <col min="11" max="11" width="28.7109375" style="49" customWidth="1"/>
    <col min="12" max="12" width="37.28515625" style="49" customWidth="1"/>
    <col min="13" max="13" width="12.5703125" style="49" customWidth="1"/>
    <col min="14" max="16384" width="11.42578125" style="49"/>
  </cols>
  <sheetData>
    <row r="1" spans="1:13" ht="53.25" customHeight="1">
      <c r="A1" s="1769" t="s">
        <v>815</v>
      </c>
      <c r="B1" s="1769"/>
      <c r="C1" s="1769"/>
      <c r="D1" s="1769"/>
      <c r="E1" s="1769"/>
      <c r="F1" s="1769"/>
      <c r="G1" s="1769"/>
      <c r="H1" s="1769"/>
      <c r="I1" s="1769"/>
      <c r="J1" s="1769"/>
      <c r="K1" s="1769"/>
      <c r="L1" s="1769"/>
    </row>
    <row r="2" spans="1:13" s="382" customFormat="1" ht="30.75" customHeight="1">
      <c r="A2" s="1771" t="str">
        <f>+'Resumen EEp'!O3</f>
        <v>Período: Agosto 2022</v>
      </c>
      <c r="B2" s="1771"/>
      <c r="C2" s="1771"/>
      <c r="D2" s="1771"/>
      <c r="E2" s="1771"/>
      <c r="F2" s="1771"/>
      <c r="G2" s="1771"/>
      <c r="H2" s="1771"/>
      <c r="I2" s="1771"/>
      <c r="J2" s="1771"/>
      <c r="K2" s="1771"/>
      <c r="L2" s="1771"/>
    </row>
    <row r="3" spans="1:13" s="27" customFormat="1" ht="9.75" customHeight="1">
      <c r="A3" s="1770"/>
      <c r="B3" s="1770"/>
      <c r="C3" s="1770"/>
      <c r="D3" s="1770"/>
      <c r="E3" s="1770"/>
      <c r="F3" s="1770"/>
      <c r="G3" s="1770"/>
      <c r="H3" s="1770"/>
      <c r="I3" s="1770"/>
      <c r="J3" s="1770"/>
      <c r="K3" s="1770"/>
      <c r="L3" s="1770"/>
    </row>
    <row r="4" spans="1:13" s="177" customFormat="1" ht="27.75" customHeight="1">
      <c r="A4" s="808" t="s">
        <v>117</v>
      </c>
      <c r="B4" s="432" t="s">
        <v>10</v>
      </c>
      <c r="C4" s="432" t="s">
        <v>8</v>
      </c>
      <c r="D4" s="176"/>
    </row>
    <row r="5" spans="1:13" ht="17.25" customHeight="1">
      <c r="A5" s="809" t="s">
        <v>137</v>
      </c>
      <c r="B5" s="561">
        <f>+'Resumen EEp'!K18</f>
        <v>33433</v>
      </c>
      <c r="C5" s="810">
        <f>+B5/$B$15</f>
        <v>1.6096061224057479E-2</v>
      </c>
      <c r="D5" s="108"/>
      <c r="E5" s="177"/>
      <c r="F5" s="177"/>
      <c r="G5" s="177"/>
      <c r="H5" s="177"/>
      <c r="I5" s="177"/>
      <c r="J5" s="177"/>
      <c r="K5" s="177"/>
      <c r="L5" s="177"/>
      <c r="M5" s="110"/>
    </row>
    <row r="6" spans="1:13" ht="17.25" customHeight="1">
      <c r="A6" s="186" t="s">
        <v>26</v>
      </c>
      <c r="B6" s="561">
        <f>+'Resumen EEp'!K19</f>
        <v>250060</v>
      </c>
      <c r="C6" s="807">
        <f t="shared" ref="C6:C14" si="0">+B6/$B$15</f>
        <v>0.12038946758256254</v>
      </c>
      <c r="D6" s="108"/>
      <c r="E6" s="177"/>
      <c r="F6" s="177"/>
      <c r="G6" s="177"/>
      <c r="K6" s="177"/>
      <c r="L6" s="177"/>
      <c r="M6" s="110"/>
    </row>
    <row r="7" spans="1:13" ht="17.25" customHeight="1">
      <c r="A7" s="186" t="s">
        <v>27</v>
      </c>
      <c r="B7" s="561">
        <f>+'Resumen EEp'!K20</f>
        <v>320233</v>
      </c>
      <c r="C7" s="807">
        <f t="shared" si="0"/>
        <v>0.15417371979671579</v>
      </c>
      <c r="D7" s="108"/>
      <c r="E7" s="177"/>
      <c r="F7" s="177"/>
      <c r="G7" s="177"/>
      <c r="K7" s="177"/>
      <c r="L7" s="177"/>
      <c r="M7" s="110"/>
    </row>
    <row r="8" spans="1:13" ht="17.25" customHeight="1">
      <c r="A8" s="186" t="s">
        <v>114</v>
      </c>
      <c r="B8" s="561">
        <f>+'Resumen EEp'!K21</f>
        <v>313248</v>
      </c>
      <c r="C8" s="807">
        <f t="shared" si="0"/>
        <v>0.15081084516237123</v>
      </c>
      <c r="D8" s="108"/>
      <c r="E8" s="177"/>
      <c r="F8" s="177"/>
      <c r="G8" s="177"/>
      <c r="H8" s="177"/>
      <c r="I8" s="177"/>
      <c r="J8" s="177"/>
      <c r="K8" s="177"/>
      <c r="L8" s="177"/>
      <c r="M8" s="110"/>
    </row>
    <row r="9" spans="1:13" ht="17.25" customHeight="1">
      <c r="A9" s="186" t="s">
        <v>115</v>
      </c>
      <c r="B9" s="561">
        <f>+'Resumen EEp'!K22</f>
        <v>263251</v>
      </c>
      <c r="C9" s="807">
        <f t="shared" si="0"/>
        <v>0.12674017328072132</v>
      </c>
      <c r="D9" s="108"/>
      <c r="E9" s="177"/>
      <c r="F9" s="177"/>
      <c r="G9" s="177"/>
      <c r="H9" s="1455"/>
      <c r="I9" s="1455"/>
      <c r="J9" s="177"/>
      <c r="K9" s="177"/>
      <c r="L9" s="177"/>
      <c r="M9" s="110"/>
    </row>
    <row r="10" spans="1:13" ht="17.25" customHeight="1">
      <c r="A10" s="186" t="s">
        <v>28</v>
      </c>
      <c r="B10" s="561">
        <f>+'Resumen EEp'!K23</f>
        <v>238934</v>
      </c>
      <c r="C10" s="807">
        <f t="shared" si="0"/>
        <v>0.11503294028381988</v>
      </c>
      <c r="D10" s="108"/>
      <c r="E10" s="177"/>
      <c r="F10" s="177"/>
      <c r="G10" s="177"/>
      <c r="H10" s="177"/>
      <c r="I10" s="177"/>
      <c r="J10" s="177"/>
      <c r="K10" s="177"/>
      <c r="L10" s="177"/>
    </row>
    <row r="11" spans="1:13" ht="17.25" customHeight="1">
      <c r="A11" s="186" t="s">
        <v>29</v>
      </c>
      <c r="B11" s="561">
        <f>+'Resumen EEp'!K24</f>
        <v>191484</v>
      </c>
      <c r="C11" s="807">
        <f t="shared" si="0"/>
        <v>9.2188502001837189E-2</v>
      </c>
      <c r="D11" s="108"/>
      <c r="E11" s="177"/>
      <c r="F11" s="177"/>
      <c r="G11" s="177"/>
      <c r="H11" s="177"/>
      <c r="I11" s="177"/>
      <c r="J11" s="177"/>
      <c r="K11" s="177"/>
      <c r="L11" s="177"/>
    </row>
    <row r="12" spans="1:13" ht="17.25" customHeight="1">
      <c r="A12" s="186" t="s">
        <v>30</v>
      </c>
      <c r="B12" s="561">
        <f>+'Resumen EEp'!K25</f>
        <v>159241</v>
      </c>
      <c r="C12" s="807">
        <f t="shared" si="0"/>
        <v>7.6665357143544915E-2</v>
      </c>
      <c r="D12" s="111"/>
      <c r="E12" s="177"/>
      <c r="F12" s="177"/>
      <c r="G12" s="177"/>
      <c r="H12" s="177"/>
      <c r="I12" s="177"/>
      <c r="J12" s="177"/>
      <c r="K12" s="177"/>
      <c r="L12" s="177"/>
      <c r="M12" s="110"/>
    </row>
    <row r="13" spans="1:13" ht="17.25" customHeight="1">
      <c r="A13" s="186" t="s">
        <v>31</v>
      </c>
      <c r="B13" s="561">
        <f>+'Resumen EEp'!K26</f>
        <v>128082</v>
      </c>
      <c r="C13" s="807">
        <f t="shared" si="0"/>
        <v>6.1664095764655584E-2</v>
      </c>
      <c r="D13" s="108"/>
      <c r="E13" s="177"/>
      <c r="F13" s="177"/>
      <c r="G13" s="177"/>
      <c r="H13" s="177"/>
      <c r="I13" s="177"/>
      <c r="J13" s="177"/>
      <c r="K13" s="177"/>
      <c r="L13" s="177"/>
      <c r="M13" s="110"/>
    </row>
    <row r="14" spans="1:13" ht="17.25" customHeight="1">
      <c r="A14" s="814" t="s">
        <v>116</v>
      </c>
      <c r="B14" s="561">
        <f>+'Resumen EEp'!K27</f>
        <v>179126</v>
      </c>
      <c r="C14" s="811">
        <f t="shared" si="0"/>
        <v>8.6238837759714068E-2</v>
      </c>
      <c r="D14" s="108"/>
      <c r="E14" s="177"/>
      <c r="F14" s="177"/>
      <c r="G14" s="177"/>
      <c r="H14" s="177"/>
      <c r="I14" s="177"/>
      <c r="J14" s="177"/>
      <c r="K14" s="177"/>
      <c r="L14" s="177"/>
      <c r="M14" s="110"/>
    </row>
    <row r="15" spans="1:13" ht="18.75">
      <c r="A15" s="812" t="s">
        <v>1</v>
      </c>
      <c r="B15" s="559">
        <f>SUM(B5:B14)</f>
        <v>2077092</v>
      </c>
      <c r="C15" s="813">
        <f>SUM(C5:C14)</f>
        <v>0.99999999999999989</v>
      </c>
      <c r="D15" s="108"/>
      <c r="E15" s="382"/>
      <c r="F15" s="81"/>
      <c r="G15" s="81"/>
      <c r="H15" s="81"/>
      <c r="I15" s="81"/>
      <c r="J15" s="382"/>
      <c r="K15" s="382"/>
      <c r="L15" s="382"/>
      <c r="M15" s="110"/>
    </row>
    <row r="16" spans="1:13" ht="23.25" customHeight="1">
      <c r="C16" s="82"/>
      <c r="D16" s="31"/>
      <c r="E16" s="382"/>
      <c r="F16" s="81"/>
      <c r="G16" s="81"/>
      <c r="H16" s="81"/>
      <c r="I16" s="81"/>
      <c r="J16" s="382"/>
      <c r="K16" s="382"/>
      <c r="L16" s="382"/>
      <c r="M16" s="110"/>
    </row>
    <row r="17" spans="1:12" ht="23.25" customHeight="1">
      <c r="B17" s="62"/>
      <c r="C17" s="62"/>
      <c r="D17" s="62"/>
      <c r="E17" s="81"/>
      <c r="F17" s="63"/>
      <c r="G17" s="63"/>
      <c r="H17" s="63"/>
      <c r="I17" s="63"/>
      <c r="J17" s="63"/>
      <c r="K17" s="63"/>
      <c r="L17" s="31"/>
    </row>
    <row r="18" spans="1:12" ht="23.25" customHeight="1">
      <c r="B18" s="62"/>
      <c r="C18" s="62"/>
      <c r="D18" s="62"/>
      <c r="F18" s="62"/>
      <c r="G18" s="62"/>
      <c r="H18" s="62"/>
      <c r="I18" s="62"/>
      <c r="J18" s="62"/>
      <c r="K18" s="62"/>
    </row>
    <row r="19" spans="1:12" ht="23.25" customHeight="1">
      <c r="B19" s="62"/>
      <c r="C19" s="62"/>
      <c r="D19" s="62"/>
      <c r="F19" s="62"/>
      <c r="G19" s="62"/>
      <c r="H19" s="62"/>
      <c r="I19" s="62"/>
      <c r="J19" s="62"/>
      <c r="K19" s="62"/>
    </row>
    <row r="20" spans="1:12" ht="23.25" customHeight="1">
      <c r="B20" s="62"/>
      <c r="C20" s="62"/>
      <c r="D20" s="62"/>
      <c r="F20" s="62"/>
      <c r="G20" s="62"/>
      <c r="H20" s="62"/>
      <c r="I20" s="62"/>
      <c r="J20" s="62"/>
      <c r="K20" s="62"/>
    </row>
    <row r="21" spans="1:12" ht="23.25" customHeight="1">
      <c r="B21" s="62"/>
      <c r="C21" s="62"/>
      <c r="D21" s="62"/>
      <c r="F21" s="62"/>
      <c r="G21" s="62"/>
      <c r="H21" s="62"/>
      <c r="I21" s="62"/>
      <c r="J21" s="62"/>
      <c r="K21" s="62"/>
    </row>
    <row r="22" spans="1:12" ht="23.25" customHeight="1">
      <c r="B22" s="62"/>
      <c r="C22" s="62"/>
      <c r="D22" s="62"/>
      <c r="F22" s="62"/>
      <c r="G22" s="62"/>
      <c r="H22" s="62"/>
      <c r="I22" s="62"/>
      <c r="J22" s="62"/>
      <c r="K22" s="62"/>
    </row>
    <row r="23" spans="1:12" ht="23.25" customHeight="1">
      <c r="B23" s="62"/>
      <c r="C23" s="62"/>
      <c r="D23" s="62"/>
      <c r="F23" s="62"/>
      <c r="G23" s="62"/>
      <c r="H23" s="62"/>
      <c r="I23" s="62"/>
      <c r="J23" s="62"/>
      <c r="K23" s="62"/>
    </row>
    <row r="24" spans="1:12" ht="23.25" customHeight="1">
      <c r="B24" s="62"/>
      <c r="C24" s="62"/>
      <c r="D24" s="62"/>
      <c r="F24" s="62"/>
      <c r="G24" s="62"/>
      <c r="H24" s="62"/>
      <c r="I24" s="62"/>
      <c r="J24" s="62"/>
      <c r="K24" s="62"/>
    </row>
    <row r="25" spans="1:12" ht="23.25" customHeight="1">
      <c r="B25" s="62"/>
      <c r="C25" s="62"/>
      <c r="D25" s="62"/>
      <c r="F25" s="62"/>
      <c r="G25" s="62"/>
      <c r="H25" s="62"/>
      <c r="I25" s="62"/>
      <c r="J25" s="62"/>
      <c r="K25" s="62"/>
    </row>
    <row r="26" spans="1:12" ht="23.25" customHeight="1">
      <c r="A26" s="43"/>
      <c r="B26" s="64"/>
      <c r="C26" s="64"/>
      <c r="D26" s="64"/>
      <c r="E26" s="64"/>
      <c r="F26" s="64"/>
      <c r="G26" s="64"/>
      <c r="H26" s="64"/>
      <c r="I26" s="64"/>
      <c r="J26" s="64"/>
      <c r="K26" s="64"/>
    </row>
    <row r="27" spans="1:12" ht="23.25" customHeight="1">
      <c r="A27" s="43"/>
      <c r="B27" s="64"/>
      <c r="C27" s="64"/>
      <c r="D27" s="64"/>
      <c r="E27" s="64"/>
      <c r="F27" s="64"/>
      <c r="G27" s="64"/>
      <c r="H27" s="64"/>
      <c r="I27" s="64"/>
      <c r="J27" s="64"/>
      <c r="K27" s="64"/>
    </row>
    <row r="28" spans="1:12" ht="23.25" customHeight="1">
      <c r="A28" s="43"/>
      <c r="B28" s="64"/>
      <c r="C28" s="64"/>
      <c r="D28" s="64"/>
      <c r="E28" s="64"/>
      <c r="F28" s="64"/>
      <c r="G28" s="64"/>
      <c r="H28" s="64"/>
      <c r="I28" s="64"/>
      <c r="J28" s="64"/>
      <c r="K28" s="64"/>
    </row>
    <row r="29" spans="1:12" ht="23.25" customHeight="1">
      <c r="A29" s="43"/>
      <c r="B29" s="64"/>
      <c r="C29" s="64"/>
      <c r="D29" s="64"/>
      <c r="E29" s="64"/>
      <c r="F29" s="64"/>
      <c r="G29" s="64"/>
      <c r="H29" s="64"/>
      <c r="I29" s="64"/>
      <c r="J29" s="64"/>
      <c r="K29" s="64"/>
    </row>
    <row r="30" spans="1:12" ht="23.25" customHeight="1">
      <c r="A30" s="43"/>
      <c r="B30" s="64"/>
      <c r="C30" s="64"/>
      <c r="D30" s="64"/>
      <c r="E30" s="64"/>
      <c r="F30" s="64"/>
      <c r="G30" s="64"/>
      <c r="H30" s="64"/>
      <c r="I30" s="64"/>
      <c r="J30" s="64"/>
      <c r="K30" s="64"/>
    </row>
    <row r="31" spans="1:12" ht="23.25" customHeight="1">
      <c r="A31" s="43"/>
      <c r="B31" s="64"/>
      <c r="C31" s="64"/>
      <c r="D31" s="64"/>
      <c r="E31" s="64"/>
      <c r="F31" s="64"/>
      <c r="G31" s="64"/>
      <c r="H31" s="64"/>
      <c r="I31" s="64"/>
      <c r="J31" s="64"/>
      <c r="K31" s="64"/>
    </row>
    <row r="32" spans="1:12"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43"/>
      <c r="B40" s="64"/>
      <c r="C40" s="64"/>
      <c r="D40" s="64"/>
      <c r="E40" s="64"/>
      <c r="F40" s="64"/>
      <c r="G40" s="64"/>
      <c r="H40" s="64"/>
      <c r="I40" s="64"/>
      <c r="J40" s="64"/>
      <c r="K40" s="64"/>
    </row>
    <row r="41" spans="1:11" ht="23.25" customHeight="1">
      <c r="A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3"/>
      <c r="B44" s="64"/>
      <c r="C44" s="64"/>
      <c r="D44" s="64"/>
      <c r="E44" s="64"/>
      <c r="F44" s="64"/>
      <c r="G44" s="64"/>
      <c r="H44" s="64"/>
      <c r="I44" s="64"/>
      <c r="J44" s="64"/>
      <c r="K44" s="64"/>
    </row>
    <row r="45" spans="1:11" ht="23.25" customHeight="1">
      <c r="A45" s="45"/>
      <c r="B45" s="64"/>
      <c r="C45" s="64"/>
      <c r="D45" s="64"/>
      <c r="E45" s="64"/>
      <c r="F45" s="64"/>
      <c r="G45" s="64"/>
      <c r="H45" s="64"/>
      <c r="I45" s="64"/>
      <c r="J45" s="64"/>
      <c r="K45" s="64"/>
    </row>
    <row r="46" spans="1:11" ht="23.25" customHeight="1">
      <c r="A46" s="43"/>
      <c r="B46" s="64"/>
      <c r="C46" s="64"/>
      <c r="D46" s="64"/>
      <c r="E46" s="64"/>
      <c r="F46" s="64"/>
      <c r="G46" s="64"/>
      <c r="H46" s="64"/>
      <c r="I46" s="64"/>
      <c r="J46" s="64"/>
      <c r="K46" s="64"/>
    </row>
  </sheetData>
  <mergeCells count="3">
    <mergeCell ref="A1:L1"/>
    <mergeCell ref="A3:L3"/>
    <mergeCell ref="A2:L2"/>
  </mergeCells>
  <conditionalFormatting sqref="B5:B14">
    <cfRule type="cellIs" dxfId="18" priority="3"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L46"/>
  <sheetViews>
    <sheetView showGridLines="0" view="pageBreakPreview" zoomScale="85" zoomScaleNormal="100" zoomScaleSheetLayoutView="85" workbookViewId="0">
      <selection activeCell="E11" sqref="E11"/>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49.5" customHeight="1">
      <c r="A1" s="1772" t="s">
        <v>816</v>
      </c>
      <c r="B1" s="1772"/>
      <c r="C1" s="1772"/>
      <c r="D1" s="1772"/>
      <c r="E1" s="1772"/>
      <c r="F1" s="1772"/>
      <c r="G1" s="1772"/>
      <c r="H1" s="1772"/>
      <c r="I1" s="1772"/>
      <c r="J1" s="1772"/>
      <c r="K1" s="1772"/>
      <c r="L1" s="1772"/>
    </row>
    <row r="2" spans="1:12" s="382" customFormat="1" ht="29.25" customHeight="1">
      <c r="A2" s="1776" t="str">
        <f>+'Resumen EEp'!O3</f>
        <v>Período: Agosto 2022</v>
      </c>
      <c r="B2" s="1776"/>
      <c r="C2" s="1776"/>
      <c r="D2" s="1776"/>
      <c r="E2" s="1776"/>
      <c r="F2" s="1776"/>
      <c r="G2" s="1776"/>
      <c r="H2" s="1776"/>
      <c r="I2" s="1776"/>
      <c r="J2" s="1776"/>
      <c r="K2" s="1776"/>
      <c r="L2" s="1776"/>
    </row>
    <row r="3" spans="1:12" s="60" customFormat="1" ht="12" customHeight="1">
      <c r="A3" s="112"/>
      <c r="B3" s="112"/>
      <c r="C3" s="112"/>
      <c r="D3" s="49"/>
      <c r="E3" s="49"/>
      <c r="F3" s="49"/>
      <c r="G3" s="46"/>
      <c r="H3" s="112"/>
      <c r="I3" s="112"/>
      <c r="J3" s="112"/>
      <c r="K3" s="112"/>
      <c r="L3" s="112"/>
    </row>
    <row r="4" spans="1:12" ht="42" customHeight="1">
      <c r="A4" s="1773" t="s">
        <v>113</v>
      </c>
      <c r="B4" s="1774"/>
      <c r="C4" s="1775"/>
      <c r="E4" s="382"/>
      <c r="F4" s="382"/>
      <c r="G4" s="382"/>
      <c r="H4" s="382"/>
      <c r="I4" s="382"/>
      <c r="J4" s="382"/>
      <c r="K4" s="382"/>
      <c r="L4" s="382"/>
    </row>
    <row r="5" spans="1:12" ht="40.5" customHeight="1">
      <c r="A5" s="432" t="s">
        <v>25</v>
      </c>
      <c r="B5" s="183" t="s">
        <v>10</v>
      </c>
      <c r="C5" s="432" t="s">
        <v>8</v>
      </c>
      <c r="E5" s="382"/>
      <c r="F5" s="382"/>
      <c r="G5" s="382"/>
      <c r="H5" s="382"/>
      <c r="I5" s="382"/>
      <c r="J5" s="382"/>
      <c r="K5" s="382"/>
      <c r="L5" s="382"/>
    </row>
    <row r="6" spans="1:12" ht="18.75">
      <c r="A6" s="185" t="s">
        <v>32</v>
      </c>
      <c r="B6" s="561">
        <f>+'Resumen EEp'!K32</f>
        <v>852358</v>
      </c>
      <c r="C6" s="558">
        <f>+B6/$B$15</f>
        <v>0.4103612165469801</v>
      </c>
      <c r="E6" s="382"/>
      <c r="F6" s="382"/>
      <c r="G6" s="382"/>
      <c r="H6" s="382"/>
      <c r="I6" s="382"/>
      <c r="J6" s="382"/>
      <c r="K6" s="382"/>
      <c r="L6" s="382"/>
    </row>
    <row r="7" spans="1:12" ht="18.75">
      <c r="A7" s="186" t="s">
        <v>33</v>
      </c>
      <c r="B7" s="561">
        <f>+'Resumen EEp'!K33</f>
        <v>711469</v>
      </c>
      <c r="C7" s="558">
        <f t="shared" ref="C7:C14" si="0">+B7/$B$15</f>
        <v>0.34253128893664797</v>
      </c>
      <c r="E7" s="382"/>
      <c r="F7" s="382"/>
      <c r="G7" s="382"/>
      <c r="H7" s="382"/>
      <c r="I7" s="382"/>
      <c r="J7" s="382"/>
      <c r="K7" s="382"/>
      <c r="L7" s="382"/>
    </row>
    <row r="8" spans="1:12" ht="18.75">
      <c r="A8" s="186" t="s">
        <v>34</v>
      </c>
      <c r="B8" s="561">
        <f>+'Resumen EEp'!K34</f>
        <v>216191</v>
      </c>
      <c r="C8" s="558">
        <f t="shared" si="0"/>
        <v>0.10408349750516588</v>
      </c>
      <c r="E8" s="382"/>
      <c r="F8" s="382"/>
      <c r="G8" s="382"/>
      <c r="H8" s="382"/>
      <c r="I8" s="382"/>
      <c r="J8" s="382"/>
      <c r="K8" s="382"/>
      <c r="L8" s="382"/>
    </row>
    <row r="9" spans="1:12" ht="18.75">
      <c r="A9" s="186" t="s">
        <v>35</v>
      </c>
      <c r="B9" s="561">
        <f>+'Resumen EEp'!K35</f>
        <v>125090</v>
      </c>
      <c r="C9" s="558">
        <f t="shared" si="0"/>
        <v>6.0223620330731621E-2</v>
      </c>
      <c r="E9" s="382"/>
      <c r="F9" s="382"/>
      <c r="G9" s="382"/>
      <c r="H9" s="382"/>
      <c r="I9" s="382"/>
      <c r="J9" s="382"/>
      <c r="K9" s="382"/>
      <c r="L9" s="382"/>
    </row>
    <row r="10" spans="1:12" ht="18.75">
      <c r="A10" s="186" t="s">
        <v>36</v>
      </c>
      <c r="B10" s="561">
        <f>+'Resumen EEp'!K36</f>
        <v>108210</v>
      </c>
      <c r="C10" s="558">
        <f t="shared" si="0"/>
        <v>5.2096873898700685E-2</v>
      </c>
      <c r="E10" s="382"/>
      <c r="F10" s="382"/>
      <c r="G10" s="382"/>
      <c r="H10" s="382"/>
      <c r="I10" s="382"/>
      <c r="J10" s="382"/>
      <c r="K10" s="382"/>
      <c r="L10" s="382"/>
    </row>
    <row r="11" spans="1:12" ht="18.75">
      <c r="A11" s="186" t="s">
        <v>37</v>
      </c>
      <c r="B11" s="561">
        <f>+'Resumen EEp'!K37</f>
        <v>26931</v>
      </c>
      <c r="C11" s="558">
        <f t="shared" si="0"/>
        <v>1.2965723232288218E-2</v>
      </c>
      <c r="E11" s="382"/>
      <c r="F11" s="382"/>
      <c r="G11" s="382"/>
      <c r="H11" s="382"/>
    </row>
    <row r="12" spans="1:12" ht="18.75">
      <c r="A12" s="186" t="s">
        <v>38</v>
      </c>
      <c r="B12" s="561">
        <f>+'Resumen EEp'!K38</f>
        <v>12736</v>
      </c>
      <c r="C12" s="558">
        <f t="shared" si="0"/>
        <v>6.131649440660308E-3</v>
      </c>
      <c r="E12" s="382"/>
      <c r="F12" s="382"/>
      <c r="G12" s="382"/>
      <c r="H12" s="382"/>
      <c r="I12" s="382"/>
      <c r="J12" s="382"/>
      <c r="K12" s="382"/>
      <c r="L12" s="382"/>
    </row>
    <row r="13" spans="1:12" ht="18.75">
      <c r="A13" s="186" t="s">
        <v>39</v>
      </c>
      <c r="B13" s="561">
        <f>+'Resumen EEp'!K39</f>
        <v>13800</v>
      </c>
      <c r="C13" s="558">
        <f t="shared" si="0"/>
        <v>6.6439040735797933E-3</v>
      </c>
      <c r="D13" s="382"/>
      <c r="E13" s="382"/>
      <c r="F13" s="382"/>
      <c r="G13" s="382"/>
      <c r="H13" s="382"/>
      <c r="I13" s="382"/>
      <c r="J13" s="382"/>
      <c r="K13" s="382"/>
      <c r="L13" s="382"/>
    </row>
    <row r="14" spans="1:12" ht="18.75">
      <c r="A14" s="186" t="s">
        <v>40</v>
      </c>
      <c r="B14" s="561">
        <f>+'Resumen EEp'!K40</f>
        <v>10307</v>
      </c>
      <c r="C14" s="558">
        <f t="shared" si="0"/>
        <v>4.96222603524543E-3</v>
      </c>
      <c r="D14" s="382"/>
      <c r="E14" s="382"/>
      <c r="F14" s="382"/>
      <c r="G14" s="382"/>
      <c r="H14" s="382"/>
      <c r="I14" s="382"/>
      <c r="J14" s="382"/>
      <c r="K14" s="382"/>
      <c r="L14" s="382"/>
    </row>
    <row r="15" spans="1:12" ht="18" customHeight="1">
      <c r="A15" s="184" t="s">
        <v>1</v>
      </c>
      <c r="B15" s="559">
        <f>SUM(B6:B14)</f>
        <v>2077092</v>
      </c>
      <c r="C15" s="560">
        <f>SUM(C6:C14)</f>
        <v>1</v>
      </c>
      <c r="E15" s="382"/>
      <c r="F15" s="382"/>
      <c r="G15" s="382"/>
      <c r="H15" s="382"/>
      <c r="I15" s="382"/>
      <c r="J15" s="382"/>
      <c r="K15" s="382"/>
      <c r="L15" s="382"/>
    </row>
    <row r="16" spans="1:12" ht="23.25" customHeight="1">
      <c r="C16" s="59"/>
      <c r="D16" s="59"/>
      <c r="F16" s="46"/>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2"/>
      <c r="F21" s="62"/>
      <c r="G21" s="62"/>
      <c r="H21" s="62"/>
      <c r="I21" s="62"/>
      <c r="J21" s="62"/>
      <c r="K21" s="62"/>
      <c r="L21" s="62"/>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B25" s="62"/>
      <c r="C25" s="62"/>
      <c r="D25" s="62"/>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c r="E42" s="64"/>
      <c r="F42" s="64"/>
      <c r="G42" s="64"/>
      <c r="H42" s="64"/>
      <c r="I42" s="64"/>
      <c r="J42" s="64"/>
      <c r="K42" s="64"/>
      <c r="L42" s="64"/>
    </row>
    <row r="43" spans="1:12" ht="23.25" customHeight="1">
      <c r="A43" s="43"/>
      <c r="B43" s="64"/>
      <c r="C43" s="64"/>
      <c r="D43" s="64"/>
    </row>
    <row r="44" spans="1:12" ht="23.25" customHeight="1">
      <c r="A44" s="43"/>
      <c r="B44" s="64"/>
      <c r="C44" s="64"/>
      <c r="D44" s="64"/>
    </row>
    <row r="45" spans="1:12" ht="23.25" customHeight="1">
      <c r="A45" s="45"/>
      <c r="B45" s="64"/>
      <c r="C45" s="64"/>
      <c r="D45" s="64"/>
    </row>
    <row r="46" spans="1:12" ht="23.25" customHeight="1">
      <c r="A46" s="43"/>
      <c r="B46" s="64"/>
      <c r="C46" s="64"/>
      <c r="D46" s="64"/>
    </row>
  </sheetData>
  <mergeCells count="3">
    <mergeCell ref="A1:L1"/>
    <mergeCell ref="A4:C4"/>
    <mergeCell ref="A2:L2"/>
  </mergeCells>
  <conditionalFormatting sqref="B6:B14">
    <cfRule type="cellIs" dxfId="17"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2"/>
  <sheetViews>
    <sheetView showGridLines="0" view="pageBreakPreview" zoomScale="70" zoomScaleNormal="70" zoomScaleSheetLayoutView="70" workbookViewId="0">
      <selection activeCell="K13" sqref="K13"/>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8.425781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51.75" customHeight="1">
      <c r="A1" s="1782" t="s">
        <v>817</v>
      </c>
      <c r="B1" s="1782"/>
      <c r="C1" s="1782"/>
      <c r="D1" s="1782"/>
      <c r="E1" s="1782"/>
      <c r="F1" s="1782"/>
      <c r="G1" s="1782"/>
      <c r="H1" s="1782"/>
      <c r="I1" s="1782"/>
      <c r="J1" s="1782"/>
      <c r="K1" s="1782"/>
      <c r="L1" s="1782"/>
      <c r="M1" s="1782"/>
      <c r="N1" s="1782"/>
      <c r="O1" s="1782"/>
    </row>
    <row r="2" spans="1:17" s="382" customFormat="1" ht="29.25" customHeight="1">
      <c r="A2" s="1783" t="str">
        <f>+'Resumen EEp'!O4</f>
        <v>Período:  Diciembre 2008 - Agosto 2022</v>
      </c>
      <c r="B2" s="1783"/>
      <c r="C2" s="1783"/>
      <c r="D2" s="1783"/>
      <c r="E2" s="1783"/>
      <c r="F2" s="1783"/>
      <c r="G2" s="1783"/>
      <c r="H2" s="1783"/>
      <c r="I2" s="1783"/>
      <c r="J2" s="1783"/>
      <c r="K2" s="1783"/>
      <c r="L2" s="1783"/>
      <c r="M2" s="1783"/>
      <c r="N2" s="1783"/>
      <c r="O2" s="1783"/>
    </row>
    <row r="3" spans="1:17" ht="19.5" customHeight="1"/>
    <row r="4" spans="1:17" ht="27" customHeight="1">
      <c r="A4" s="1777" t="s">
        <v>94</v>
      </c>
      <c r="B4" s="1779" t="s">
        <v>232</v>
      </c>
      <c r="C4" s="1780"/>
      <c r="D4" s="1781"/>
      <c r="E4" s="1780" t="s">
        <v>10</v>
      </c>
      <c r="F4" s="1780"/>
      <c r="G4" s="1781"/>
    </row>
    <row r="5" spans="1:17" ht="27" customHeight="1">
      <c r="A5" s="1778"/>
      <c r="B5" s="1107" t="s">
        <v>14</v>
      </c>
      <c r="C5" s="1108" t="s">
        <v>15</v>
      </c>
      <c r="D5" s="1109" t="s">
        <v>1</v>
      </c>
      <c r="E5" s="1108" t="s">
        <v>14</v>
      </c>
      <c r="F5" s="1108" t="s">
        <v>15</v>
      </c>
      <c r="G5" s="1109" t="s">
        <v>1</v>
      </c>
    </row>
    <row r="6" spans="1:17">
      <c r="A6" s="1450">
        <v>39783</v>
      </c>
      <c r="B6" s="1451">
        <v>1165631</v>
      </c>
      <c r="C6" s="1452">
        <v>818089</v>
      </c>
      <c r="D6" s="1453">
        <f t="shared" ref="D6:D17" si="0">+C6+B6</f>
        <v>1983720</v>
      </c>
      <c r="E6" s="1452">
        <v>634008</v>
      </c>
      <c r="F6" s="1452">
        <v>484285</v>
      </c>
      <c r="G6" s="1453">
        <f t="shared" ref="G6:G18" si="1">+F6+E6</f>
        <v>1118293</v>
      </c>
      <c r="H6" s="11"/>
      <c r="I6" s="11"/>
      <c r="J6" s="129"/>
      <c r="K6" s="49" t="s">
        <v>6</v>
      </c>
      <c r="P6" s="188"/>
      <c r="Q6" s="58"/>
    </row>
    <row r="7" spans="1:17">
      <c r="A7" s="622">
        <v>40148</v>
      </c>
      <c r="B7" s="1454">
        <v>1281904</v>
      </c>
      <c r="C7" s="623">
        <v>911986</v>
      </c>
      <c r="D7" s="624">
        <f t="shared" si="0"/>
        <v>2193890</v>
      </c>
      <c r="E7" s="623">
        <v>675015</v>
      </c>
      <c r="F7" s="623">
        <v>514586</v>
      </c>
      <c r="G7" s="624">
        <f t="shared" si="1"/>
        <v>1189601</v>
      </c>
      <c r="H7" s="11"/>
      <c r="I7" s="11"/>
      <c r="P7" s="188"/>
      <c r="Q7" s="58"/>
    </row>
    <row r="8" spans="1:17">
      <c r="A8" s="622">
        <v>40513</v>
      </c>
      <c r="B8" s="1454">
        <v>1383536</v>
      </c>
      <c r="C8" s="623">
        <v>991247</v>
      </c>
      <c r="D8" s="624">
        <f t="shared" si="0"/>
        <v>2374783</v>
      </c>
      <c r="E8" s="623">
        <v>702422</v>
      </c>
      <c r="F8" s="623">
        <v>540358</v>
      </c>
      <c r="G8" s="624">
        <f t="shared" si="1"/>
        <v>1242780</v>
      </c>
      <c r="H8" s="11"/>
      <c r="I8" s="11"/>
      <c r="P8" s="188"/>
      <c r="Q8" s="58"/>
    </row>
    <row r="9" spans="1:17">
      <c r="A9" s="622">
        <v>40878</v>
      </c>
      <c r="B9" s="1454">
        <v>1480731</v>
      </c>
      <c r="C9" s="623">
        <v>1072243</v>
      </c>
      <c r="D9" s="624">
        <f t="shared" si="0"/>
        <v>2552974</v>
      </c>
      <c r="E9" s="623">
        <v>726141</v>
      </c>
      <c r="F9" s="623">
        <v>564996</v>
      </c>
      <c r="G9" s="624">
        <f t="shared" si="1"/>
        <v>1291137</v>
      </c>
      <c r="H9" s="11"/>
      <c r="I9" s="11"/>
      <c r="P9" s="188"/>
      <c r="Q9" s="58"/>
    </row>
    <row r="10" spans="1:17">
      <c r="A10" s="622">
        <v>41244</v>
      </c>
      <c r="B10" s="1454">
        <v>1570504</v>
      </c>
      <c r="C10" s="623">
        <v>1143945</v>
      </c>
      <c r="D10" s="624">
        <f t="shared" si="0"/>
        <v>2714449</v>
      </c>
      <c r="E10" s="623">
        <v>770060</v>
      </c>
      <c r="F10" s="623">
        <v>606906</v>
      </c>
      <c r="G10" s="624">
        <f t="shared" si="1"/>
        <v>1376966</v>
      </c>
      <c r="H10" s="11"/>
      <c r="I10" s="11"/>
      <c r="P10" s="188"/>
      <c r="Q10" s="58"/>
    </row>
    <row r="11" spans="1:17">
      <c r="A11" s="622">
        <v>41609</v>
      </c>
      <c r="B11" s="1454">
        <v>1661097</v>
      </c>
      <c r="C11" s="623">
        <v>1220033</v>
      </c>
      <c r="D11" s="624">
        <f t="shared" si="0"/>
        <v>2881130</v>
      </c>
      <c r="E11" s="623">
        <v>835620</v>
      </c>
      <c r="F11" s="623">
        <v>672772</v>
      </c>
      <c r="G11" s="624">
        <f t="shared" si="1"/>
        <v>1508392</v>
      </c>
      <c r="H11" s="11"/>
      <c r="I11" s="11"/>
      <c r="P11" s="188"/>
      <c r="Q11" s="58"/>
    </row>
    <row r="12" spans="1:17">
      <c r="A12" s="622">
        <v>41974</v>
      </c>
      <c r="B12" s="1454">
        <v>1759926</v>
      </c>
      <c r="C12" s="623">
        <v>1309974</v>
      </c>
      <c r="D12" s="624">
        <f t="shared" si="0"/>
        <v>3069900</v>
      </c>
      <c r="E12" s="623">
        <v>892937</v>
      </c>
      <c r="F12" s="623">
        <v>724170</v>
      </c>
      <c r="G12" s="624">
        <f t="shared" si="1"/>
        <v>1617107</v>
      </c>
      <c r="P12" s="188"/>
      <c r="Q12" s="58"/>
    </row>
    <row r="13" spans="1:17">
      <c r="A13" s="622" t="s">
        <v>458</v>
      </c>
      <c r="B13" s="1454">
        <v>1864734</v>
      </c>
      <c r="C13" s="623">
        <v>1405023</v>
      </c>
      <c r="D13" s="624">
        <f t="shared" si="0"/>
        <v>3269757</v>
      </c>
      <c r="E13" s="623">
        <v>958167</v>
      </c>
      <c r="F13" s="623">
        <v>767635</v>
      </c>
      <c r="G13" s="624">
        <f t="shared" si="1"/>
        <v>1725802</v>
      </c>
    </row>
    <row r="14" spans="1:17">
      <c r="A14" s="622">
        <v>42720</v>
      </c>
      <c r="B14" s="1112">
        <v>1974015</v>
      </c>
      <c r="C14" s="1110">
        <v>1499879</v>
      </c>
      <c r="D14" s="1111">
        <f t="shared" si="0"/>
        <v>3473894</v>
      </c>
      <c r="E14" s="1110">
        <v>1021381</v>
      </c>
      <c r="F14" s="1110">
        <v>815723</v>
      </c>
      <c r="G14" s="624">
        <f t="shared" si="1"/>
        <v>1837104</v>
      </c>
    </row>
    <row r="15" spans="1:17">
      <c r="A15" s="622" t="s">
        <v>512</v>
      </c>
      <c r="B15" s="1112">
        <v>2098283</v>
      </c>
      <c r="C15" s="1110">
        <v>1605072</v>
      </c>
      <c r="D15" s="1111">
        <f t="shared" si="0"/>
        <v>3703355</v>
      </c>
      <c r="E15" s="1110">
        <v>1067270</v>
      </c>
      <c r="F15" s="1110">
        <v>868698</v>
      </c>
      <c r="G15" s="624">
        <f t="shared" si="1"/>
        <v>1935968</v>
      </c>
    </row>
    <row r="16" spans="1:17">
      <c r="A16" s="622">
        <v>43452</v>
      </c>
      <c r="B16" s="1112">
        <v>2212375</v>
      </c>
      <c r="C16" s="1110">
        <v>1707568</v>
      </c>
      <c r="D16" s="1111">
        <f t="shared" si="0"/>
        <v>3919943</v>
      </c>
      <c r="E16" s="1110">
        <v>1041450</v>
      </c>
      <c r="F16" s="1110">
        <v>883469</v>
      </c>
      <c r="G16" s="624">
        <f t="shared" si="1"/>
        <v>1924919</v>
      </c>
      <c r="H16" s="382"/>
      <c r="I16" s="382"/>
    </row>
    <row r="17" spans="1:11" s="382" customFormat="1">
      <c r="A17" s="622">
        <v>43817</v>
      </c>
      <c r="B17" s="1112">
        <v>2321656</v>
      </c>
      <c r="C17" s="1110">
        <v>1811487</v>
      </c>
      <c r="D17" s="1111">
        <f t="shared" si="0"/>
        <v>4133143</v>
      </c>
      <c r="E17" s="1110">
        <v>1041450</v>
      </c>
      <c r="F17" s="1110">
        <v>883469</v>
      </c>
      <c r="G17" s="624">
        <f t="shared" si="1"/>
        <v>1924919</v>
      </c>
    </row>
    <row r="18" spans="1:11" s="382" customFormat="1">
      <c r="A18" s="622">
        <v>44183</v>
      </c>
      <c r="B18" s="1112">
        <v>2404153</v>
      </c>
      <c r="C18" s="1110">
        <v>1891266</v>
      </c>
      <c r="D18" s="1111">
        <f>+C18+B18</f>
        <v>4295419</v>
      </c>
      <c r="E18" s="1110">
        <v>927727</v>
      </c>
      <c r="F18" s="1110">
        <v>819713</v>
      </c>
      <c r="G18" s="624">
        <f t="shared" si="1"/>
        <v>1747440</v>
      </c>
    </row>
    <row r="19" spans="1:11" s="382" customFormat="1">
      <c r="A19" s="622">
        <v>44548</v>
      </c>
      <c r="B19" s="1112">
        <v>2502520</v>
      </c>
      <c r="C19" s="1110">
        <v>2009454</v>
      </c>
      <c r="D19" s="1111">
        <f>+C19+B19</f>
        <v>4511974</v>
      </c>
      <c r="E19" s="1110">
        <v>927727</v>
      </c>
      <c r="F19" s="1110">
        <v>819713</v>
      </c>
      <c r="G19" s="624">
        <f t="shared" ref="G19" si="2">+F19+E19</f>
        <v>1747440</v>
      </c>
    </row>
    <row r="20" spans="1:11">
      <c r="A20" s="930" t="str">
        <f>+'Resumen EEp'!O5</f>
        <v>Ago.2022</v>
      </c>
      <c r="B20" s="1457">
        <f>+'Resumen EEp'!B43</f>
        <v>2594032</v>
      </c>
      <c r="C20" s="1113">
        <f>+'Resumen EEp'!B44</f>
        <v>2119748</v>
      </c>
      <c r="D20" s="1114">
        <f>+C20+B20</f>
        <v>4713780</v>
      </c>
      <c r="E20" s="1113">
        <f>+'Resumen EEp'!D43</f>
        <v>1088891</v>
      </c>
      <c r="F20" s="1113">
        <f>+'Resumen EEp'!D44</f>
        <v>988201</v>
      </c>
      <c r="G20" s="625">
        <f>+F20+E20</f>
        <v>2077092</v>
      </c>
      <c r="H20" s="60"/>
      <c r="I20" s="60"/>
    </row>
    <row r="21" spans="1:11">
      <c r="A21" s="30"/>
      <c r="B21" s="30"/>
      <c r="C21" s="30"/>
      <c r="D21" s="30"/>
      <c r="E21" s="30"/>
      <c r="F21" s="30"/>
      <c r="G21" s="30"/>
      <c r="H21" s="50"/>
      <c r="I21" s="60"/>
    </row>
    <row r="22" spans="1:11">
      <c r="A22" s="31"/>
      <c r="B22" s="31"/>
      <c r="C22" s="31"/>
      <c r="D22" s="31"/>
      <c r="E22" s="31"/>
      <c r="F22" s="31"/>
      <c r="G22" s="31"/>
      <c r="H22" s="50"/>
      <c r="I22" s="60"/>
    </row>
    <row r="23" spans="1:11">
      <c r="A23" s="1264"/>
      <c r="B23" s="1265"/>
      <c r="C23" s="1265"/>
      <c r="D23" s="1265"/>
      <c r="E23" s="1265"/>
      <c r="F23" s="1265"/>
      <c r="G23" s="50"/>
      <c r="H23" s="50"/>
      <c r="I23" s="50"/>
      <c r="J23" s="31"/>
    </row>
    <row r="24" spans="1:11">
      <c r="A24" s="447"/>
      <c r="B24" s="1499"/>
      <c r="C24" s="1499"/>
      <c r="D24" s="1499"/>
      <c r="E24" s="1499"/>
      <c r="F24" s="63"/>
      <c r="G24" s="50"/>
      <c r="H24" s="50"/>
      <c r="I24" s="50"/>
      <c r="J24" s="31"/>
    </row>
    <row r="25" spans="1:11">
      <c r="A25" s="447"/>
      <c r="B25" s="1499"/>
      <c r="C25" s="1499"/>
      <c r="D25" s="1499"/>
      <c r="E25" s="1499"/>
      <c r="F25" s="63"/>
      <c r="G25" s="50"/>
      <c r="H25" s="50"/>
      <c r="I25" s="50"/>
      <c r="J25" s="31"/>
    </row>
    <row r="26" spans="1:11" ht="25.5">
      <c r="A26" s="447" t="s">
        <v>94</v>
      </c>
      <c r="B26" s="1500" t="s">
        <v>233</v>
      </c>
      <c r="C26" s="1500" t="s">
        <v>235</v>
      </c>
      <c r="D26" s="1500" t="s">
        <v>236</v>
      </c>
      <c r="E26" s="1500" t="s">
        <v>234</v>
      </c>
      <c r="F26" s="63"/>
      <c r="G26" s="50"/>
      <c r="H26" s="50"/>
      <c r="I26" s="50"/>
      <c r="J26" s="31"/>
    </row>
    <row r="27" spans="1:11" hidden="1">
      <c r="A27" s="447">
        <v>38352</v>
      </c>
      <c r="B27" s="1501" t="e">
        <f>+#REF!</f>
        <v>#REF!</v>
      </c>
      <c r="C27" s="1501" t="e">
        <f>+#REF!</f>
        <v>#REF!</v>
      </c>
      <c r="D27" s="1501" t="e">
        <f>#REF!*$K$28</f>
        <v>#REF!</v>
      </c>
      <c r="E27" s="1501" t="e">
        <f>+#REF!*$K$28</f>
        <v>#REF!</v>
      </c>
      <c r="F27" s="63"/>
      <c r="G27" s="50"/>
      <c r="H27" s="50"/>
      <c r="I27" s="50"/>
      <c r="J27" s="31"/>
    </row>
    <row r="28" spans="1:11" hidden="1">
      <c r="A28" s="447">
        <v>38717</v>
      </c>
      <c r="B28" s="1501" t="e">
        <f>+#REF!</f>
        <v>#REF!</v>
      </c>
      <c r="C28" s="1501" t="e">
        <f>+#REF!</f>
        <v>#REF!</v>
      </c>
      <c r="D28" s="1501" t="e">
        <f>#REF!*$K$28</f>
        <v>#REF!</v>
      </c>
      <c r="E28" s="1501" t="e">
        <f>+#REF!*$K$28</f>
        <v>#REF!</v>
      </c>
      <c r="F28" s="63"/>
      <c r="G28" s="50"/>
      <c r="H28" s="50"/>
      <c r="I28" s="50"/>
      <c r="J28" s="31"/>
      <c r="K28" s="49">
        <f>+-1</f>
        <v>-1</v>
      </c>
    </row>
    <row r="29" spans="1:11" hidden="1">
      <c r="A29" s="447">
        <v>39082</v>
      </c>
      <c r="B29" s="1501" t="e">
        <f>+#REF!</f>
        <v>#REF!</v>
      </c>
      <c r="C29" s="1501" t="e">
        <f>+#REF!</f>
        <v>#REF!</v>
      </c>
      <c r="D29" s="1501" t="e">
        <f>#REF!*$K$28</f>
        <v>#REF!</v>
      </c>
      <c r="E29" s="1501" t="e">
        <f>+#REF!*$K$28</f>
        <v>#REF!</v>
      </c>
      <c r="F29" s="63"/>
      <c r="G29" s="50"/>
      <c r="H29" s="50"/>
      <c r="I29" s="50"/>
      <c r="J29" s="31"/>
    </row>
    <row r="30" spans="1:11" hidden="1">
      <c r="A30" s="447">
        <v>39417</v>
      </c>
      <c r="B30" s="1501" t="e">
        <f>+#REF!</f>
        <v>#REF!</v>
      </c>
      <c r="C30" s="1501" t="e">
        <f>+#REF!</f>
        <v>#REF!</v>
      </c>
      <c r="D30" s="1501" t="e">
        <f>#REF!*$K$28</f>
        <v>#REF!</v>
      </c>
      <c r="E30" s="1501" t="e">
        <f>+#REF!*$K$28</f>
        <v>#REF!</v>
      </c>
      <c r="F30" s="63"/>
      <c r="G30" s="50"/>
      <c r="H30" s="50"/>
      <c r="I30" s="50"/>
      <c r="J30" s="31"/>
    </row>
    <row r="31" spans="1:11">
      <c r="A31" s="447">
        <v>39783</v>
      </c>
      <c r="B31" s="1501">
        <f t="shared" ref="B31:B43" si="3">+B6</f>
        <v>1165631</v>
      </c>
      <c r="C31" s="1501">
        <f t="shared" ref="C31:C43" si="4">+E6</f>
        <v>634008</v>
      </c>
      <c r="D31" s="1502">
        <f t="shared" ref="D31:D43" si="5">C6*$K$28</f>
        <v>-818089</v>
      </c>
      <c r="E31" s="1502">
        <f t="shared" ref="E31:E43" si="6">+F6*$K$28</f>
        <v>-484285</v>
      </c>
      <c r="F31" s="63"/>
      <c r="G31" s="50"/>
      <c r="H31" s="50"/>
      <c r="I31" s="50"/>
      <c r="J31" s="31"/>
    </row>
    <row r="32" spans="1:11">
      <c r="A32" s="447">
        <v>40148</v>
      </c>
      <c r="B32" s="1501">
        <f t="shared" si="3"/>
        <v>1281904</v>
      </c>
      <c r="C32" s="1501">
        <f t="shared" si="4"/>
        <v>675015</v>
      </c>
      <c r="D32" s="1502">
        <f t="shared" si="5"/>
        <v>-911986</v>
      </c>
      <c r="E32" s="1502">
        <f t="shared" si="6"/>
        <v>-514586</v>
      </c>
      <c r="F32" s="63"/>
      <c r="G32" s="50"/>
      <c r="H32" s="50"/>
      <c r="I32" s="50"/>
      <c r="J32" s="31"/>
    </row>
    <row r="33" spans="1:10">
      <c r="A33" s="447">
        <v>40513</v>
      </c>
      <c r="B33" s="1501">
        <f t="shared" si="3"/>
        <v>1383536</v>
      </c>
      <c r="C33" s="1501">
        <f t="shared" si="4"/>
        <v>702422</v>
      </c>
      <c r="D33" s="1502">
        <f t="shared" si="5"/>
        <v>-991247</v>
      </c>
      <c r="E33" s="1502">
        <f t="shared" si="6"/>
        <v>-540358</v>
      </c>
      <c r="F33" s="63"/>
      <c r="G33" s="50"/>
      <c r="H33" s="50"/>
      <c r="I33" s="50"/>
      <c r="J33" s="31"/>
    </row>
    <row r="34" spans="1:10">
      <c r="A34" s="447">
        <v>40878</v>
      </c>
      <c r="B34" s="1501">
        <f t="shared" si="3"/>
        <v>1480731</v>
      </c>
      <c r="C34" s="1501">
        <f t="shared" si="4"/>
        <v>726141</v>
      </c>
      <c r="D34" s="1502">
        <f t="shared" si="5"/>
        <v>-1072243</v>
      </c>
      <c r="E34" s="1502">
        <f t="shared" si="6"/>
        <v>-564996</v>
      </c>
      <c r="F34" s="63"/>
      <c r="G34" s="50"/>
      <c r="H34" s="50"/>
      <c r="I34" s="50"/>
      <c r="J34" s="31"/>
    </row>
    <row r="35" spans="1:10">
      <c r="A35" s="447">
        <v>41244</v>
      </c>
      <c r="B35" s="1501">
        <f t="shared" si="3"/>
        <v>1570504</v>
      </c>
      <c r="C35" s="1501">
        <f t="shared" si="4"/>
        <v>770060</v>
      </c>
      <c r="D35" s="1502">
        <f t="shared" si="5"/>
        <v>-1143945</v>
      </c>
      <c r="E35" s="1502">
        <f t="shared" si="6"/>
        <v>-606906</v>
      </c>
      <c r="F35" s="63"/>
      <c r="G35" s="50"/>
      <c r="H35" s="50"/>
      <c r="I35" s="50"/>
      <c r="J35" s="31"/>
    </row>
    <row r="36" spans="1:10">
      <c r="A36" s="447">
        <v>41609</v>
      </c>
      <c r="B36" s="1501">
        <f t="shared" si="3"/>
        <v>1661097</v>
      </c>
      <c r="C36" s="1501">
        <f t="shared" si="4"/>
        <v>835620</v>
      </c>
      <c r="D36" s="1502">
        <f t="shared" si="5"/>
        <v>-1220033</v>
      </c>
      <c r="E36" s="1502">
        <f t="shared" si="6"/>
        <v>-672772</v>
      </c>
      <c r="F36" s="63"/>
      <c r="G36" s="50"/>
      <c r="H36" s="50"/>
      <c r="I36" s="50"/>
      <c r="J36" s="31"/>
    </row>
    <row r="37" spans="1:10">
      <c r="A37" s="447">
        <v>41974</v>
      </c>
      <c r="B37" s="1501">
        <f t="shared" si="3"/>
        <v>1759926</v>
      </c>
      <c r="C37" s="1501">
        <f t="shared" si="4"/>
        <v>892937</v>
      </c>
      <c r="D37" s="1502">
        <f t="shared" si="5"/>
        <v>-1309974</v>
      </c>
      <c r="E37" s="1502">
        <f t="shared" si="6"/>
        <v>-724170</v>
      </c>
      <c r="F37" s="63"/>
      <c r="G37" s="50"/>
      <c r="H37" s="50"/>
      <c r="I37" s="50"/>
      <c r="J37" s="31"/>
    </row>
    <row r="38" spans="1:10">
      <c r="A38" s="447" t="s">
        <v>458</v>
      </c>
      <c r="B38" s="1501">
        <f t="shared" si="3"/>
        <v>1864734</v>
      </c>
      <c r="C38" s="1501">
        <f t="shared" si="4"/>
        <v>958167</v>
      </c>
      <c r="D38" s="1502">
        <f t="shared" si="5"/>
        <v>-1405023</v>
      </c>
      <c r="E38" s="1502">
        <f t="shared" si="6"/>
        <v>-767635</v>
      </c>
      <c r="F38" s="63"/>
      <c r="G38" s="50"/>
      <c r="H38" s="50"/>
      <c r="I38" s="50"/>
      <c r="J38" s="31"/>
    </row>
    <row r="39" spans="1:10">
      <c r="A39" s="447">
        <v>42720</v>
      </c>
      <c r="B39" s="1501">
        <f t="shared" si="3"/>
        <v>1974015</v>
      </c>
      <c r="C39" s="1501">
        <f t="shared" si="4"/>
        <v>1021381</v>
      </c>
      <c r="D39" s="1502">
        <f t="shared" si="5"/>
        <v>-1499879</v>
      </c>
      <c r="E39" s="1502">
        <f t="shared" si="6"/>
        <v>-815723</v>
      </c>
      <c r="F39" s="63"/>
      <c r="G39" s="50"/>
      <c r="H39" s="50"/>
      <c r="I39" s="50"/>
      <c r="J39" s="31"/>
    </row>
    <row r="40" spans="1:10" s="382" customFormat="1">
      <c r="A40" s="447" t="s">
        <v>512</v>
      </c>
      <c r="B40" s="1501">
        <f t="shared" si="3"/>
        <v>2098283</v>
      </c>
      <c r="C40" s="1501">
        <f t="shared" si="4"/>
        <v>1067270</v>
      </c>
      <c r="D40" s="1502">
        <f t="shared" si="5"/>
        <v>-1605072</v>
      </c>
      <c r="E40" s="1502">
        <f t="shared" si="6"/>
        <v>-868698</v>
      </c>
      <c r="F40" s="63"/>
      <c r="G40" s="50"/>
      <c r="H40" s="50"/>
      <c r="I40" s="50"/>
      <c r="J40" s="31"/>
    </row>
    <row r="41" spans="1:10" s="382" customFormat="1">
      <c r="A41" s="447">
        <v>43452</v>
      </c>
      <c r="B41" s="1501">
        <f t="shared" si="3"/>
        <v>2212375</v>
      </c>
      <c r="C41" s="1501">
        <f t="shared" si="4"/>
        <v>1041450</v>
      </c>
      <c r="D41" s="1502">
        <f t="shared" si="5"/>
        <v>-1707568</v>
      </c>
      <c r="E41" s="1502">
        <f t="shared" si="6"/>
        <v>-883469</v>
      </c>
      <c r="F41" s="63"/>
      <c r="G41" s="50"/>
      <c r="H41" s="50"/>
      <c r="I41" s="50"/>
      <c r="J41" s="31"/>
    </row>
    <row r="42" spans="1:10" s="382" customFormat="1">
      <c r="A42" s="447">
        <v>43817</v>
      </c>
      <c r="B42" s="1501">
        <f t="shared" si="3"/>
        <v>2321656</v>
      </c>
      <c r="C42" s="1501">
        <f t="shared" si="4"/>
        <v>1041450</v>
      </c>
      <c r="D42" s="1502">
        <f t="shared" si="5"/>
        <v>-1811487</v>
      </c>
      <c r="E42" s="1502">
        <f t="shared" si="6"/>
        <v>-883469</v>
      </c>
      <c r="F42" s="63"/>
      <c r="G42" s="50"/>
      <c r="H42" s="50"/>
      <c r="I42" s="50"/>
      <c r="J42" s="31"/>
    </row>
    <row r="43" spans="1:10" s="382" customFormat="1">
      <c r="A43" s="447">
        <v>44183</v>
      </c>
      <c r="B43" s="1501">
        <f t="shared" si="3"/>
        <v>2404153</v>
      </c>
      <c r="C43" s="1501">
        <f t="shared" si="4"/>
        <v>927727</v>
      </c>
      <c r="D43" s="1502">
        <f t="shared" si="5"/>
        <v>-1891266</v>
      </c>
      <c r="E43" s="1502">
        <f t="shared" si="6"/>
        <v>-819713</v>
      </c>
      <c r="F43" s="63"/>
      <c r="G43" s="50"/>
      <c r="H43" s="50"/>
      <c r="I43" s="50"/>
      <c r="J43" s="31"/>
    </row>
    <row r="44" spans="1:10" ht="48" customHeight="1">
      <c r="A44" s="447" t="str">
        <f>+A20</f>
        <v>Ago.2022</v>
      </c>
      <c r="B44" s="1501">
        <f>+B20</f>
        <v>2594032</v>
      </c>
      <c r="C44" s="1501">
        <f>+E20</f>
        <v>1088891</v>
      </c>
      <c r="D44" s="1502">
        <f>C20*$K$28</f>
        <v>-2119748</v>
      </c>
      <c r="E44" s="1502">
        <f>+F20*$K$28</f>
        <v>-988201</v>
      </c>
      <c r="F44" s="63"/>
      <c r="G44" s="50"/>
      <c r="H44" s="50"/>
      <c r="I44" s="50"/>
      <c r="J44" s="31"/>
    </row>
    <row r="45" spans="1:10">
      <c r="A45" s="447"/>
      <c r="B45" s="1499"/>
      <c r="C45" s="1499"/>
      <c r="D45" s="1499"/>
      <c r="E45" s="1499"/>
      <c r="F45" s="63"/>
      <c r="G45" s="50"/>
      <c r="H45" s="50"/>
      <c r="I45" s="50"/>
      <c r="J45" s="31"/>
    </row>
    <row r="46" spans="1:10">
      <c r="A46" s="447"/>
      <c r="B46" s="63"/>
      <c r="C46" s="63"/>
      <c r="D46" s="63"/>
      <c r="E46" s="63"/>
      <c r="F46" s="63"/>
      <c r="G46" s="50"/>
      <c r="H46" s="50"/>
      <c r="I46" s="50"/>
      <c r="J46" s="31"/>
    </row>
    <row r="47" spans="1:10" ht="63" customHeight="1">
      <c r="A47" s="447"/>
      <c r="B47" s="63"/>
      <c r="C47" s="63"/>
      <c r="D47" s="63"/>
      <c r="E47" s="63"/>
      <c r="F47" s="63"/>
      <c r="G47" s="63"/>
      <c r="H47" s="50"/>
      <c r="I47" s="50"/>
      <c r="J47" s="31"/>
    </row>
    <row r="48" spans="1:10">
      <c r="A48" s="447"/>
      <c r="B48" s="63"/>
      <c r="C48" s="63"/>
      <c r="D48" s="63"/>
      <c r="E48" s="63"/>
      <c r="F48" s="50"/>
      <c r="G48" s="50"/>
      <c r="H48" s="50"/>
      <c r="I48" s="50"/>
      <c r="J48" s="31"/>
    </row>
    <row r="49" spans="1:10">
      <c r="A49" s="447"/>
      <c r="B49" s="50"/>
      <c r="C49" s="50"/>
      <c r="D49" s="50"/>
      <c r="E49" s="50"/>
      <c r="F49" s="50"/>
      <c r="G49" s="50"/>
      <c r="H49" s="31"/>
      <c r="I49" s="31"/>
      <c r="J49" s="31"/>
    </row>
    <row r="50" spans="1:10">
      <c r="A50" s="447"/>
      <c r="B50" s="50"/>
      <c r="C50" s="50"/>
      <c r="D50" s="50"/>
      <c r="E50" s="50"/>
      <c r="F50" s="50"/>
      <c r="G50" s="50"/>
      <c r="H50" s="31"/>
      <c r="I50" s="31"/>
      <c r="J50" s="31"/>
    </row>
    <row r="51" spans="1:10">
      <c r="A51" s="447"/>
      <c r="B51" s="50"/>
      <c r="C51" s="50"/>
      <c r="D51" s="50"/>
      <c r="E51" s="50"/>
      <c r="F51" s="50"/>
      <c r="G51" s="50"/>
      <c r="H51" s="31"/>
      <c r="I51" s="31"/>
      <c r="J51" s="31"/>
    </row>
    <row r="52" spans="1:10">
      <c r="A52" s="50"/>
      <c r="B52" s="50"/>
      <c r="C52" s="50"/>
      <c r="D52" s="50"/>
      <c r="E52" s="50"/>
      <c r="F52" s="31"/>
      <c r="G52" s="31"/>
      <c r="H52" s="31"/>
      <c r="I52" s="31"/>
      <c r="J52" s="31"/>
    </row>
  </sheetData>
  <mergeCells count="5">
    <mergeCell ref="A4:A5"/>
    <mergeCell ref="B4:D4"/>
    <mergeCell ref="E4:G4"/>
    <mergeCell ref="A1:O1"/>
    <mergeCell ref="A2:O2"/>
  </mergeCells>
  <conditionalFormatting sqref="B20:G20">
    <cfRule type="cellIs" dxfId="16" priority="1" operator="equal">
      <formula>0</formula>
    </cfRule>
  </conditionalFormatting>
  <pageMargins left="0.7" right="0.7" top="0.75" bottom="0.75" header="0.3" footer="0.3"/>
  <pageSetup scale="4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114"/>
  <sheetViews>
    <sheetView showGridLines="0" view="pageBreakPreview" zoomScale="55" zoomScaleNormal="78" zoomScaleSheetLayoutView="55" workbookViewId="0">
      <selection activeCell="E11" sqref="E11"/>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25.28515625" style="49" customWidth="1"/>
    <col min="14" max="14" width="18.28515625"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68.25" customHeight="1">
      <c r="A1" s="1784" t="s">
        <v>818</v>
      </c>
      <c r="B1" s="1784"/>
      <c r="C1" s="1784"/>
      <c r="D1" s="1784"/>
      <c r="E1" s="1784"/>
      <c r="F1" s="1784"/>
      <c r="G1" s="1784"/>
      <c r="H1" s="1784"/>
      <c r="I1" s="1784"/>
      <c r="J1" s="1784"/>
      <c r="K1" s="1784"/>
      <c r="L1" s="1784"/>
      <c r="M1" s="1784"/>
      <c r="N1" s="1784"/>
      <c r="O1" s="1784"/>
      <c r="P1" s="1784"/>
      <c r="Q1" s="1784"/>
    </row>
    <row r="2" spans="1:19" ht="37.5" customHeight="1">
      <c r="A2" s="1786" t="str">
        <f>+'Resumen EEp'!O7</f>
        <v>Período:  Diciembre 2010 - Agosto 2022</v>
      </c>
      <c r="B2" s="1786"/>
      <c r="C2" s="1786"/>
      <c r="D2" s="1786"/>
      <c r="E2" s="1786"/>
      <c r="F2" s="1786"/>
      <c r="G2" s="1786"/>
      <c r="H2" s="1786"/>
      <c r="I2" s="1786"/>
      <c r="J2" s="1786"/>
      <c r="K2" s="1786"/>
      <c r="L2" s="1786"/>
      <c r="M2" s="1786"/>
      <c r="N2" s="1786"/>
      <c r="O2" s="1786"/>
      <c r="P2" s="1786"/>
      <c r="Q2" s="1786"/>
      <c r="R2" s="33"/>
      <c r="S2" s="33"/>
    </row>
    <row r="3" spans="1:19" s="382" customFormat="1" ht="18" customHeight="1">
      <c r="A3" s="33"/>
      <c r="B3" s="33"/>
      <c r="C3" s="33"/>
      <c r="D3" s="33"/>
      <c r="E3" s="33"/>
      <c r="F3" s="33"/>
      <c r="G3" s="33"/>
      <c r="H3" s="33"/>
      <c r="I3" s="33"/>
      <c r="J3" s="33"/>
      <c r="K3" s="33"/>
      <c r="L3" s="33"/>
      <c r="M3" s="33"/>
      <c r="N3" s="33"/>
      <c r="O3" s="33"/>
      <c r="P3" s="33"/>
      <c r="Q3" s="33"/>
      <c r="R3" s="33"/>
      <c r="S3" s="33"/>
    </row>
    <row r="4" spans="1:19" s="27" customFormat="1" ht="31.5" customHeight="1">
      <c r="A4" s="1785" t="s">
        <v>123</v>
      </c>
      <c r="B4" s="1785"/>
      <c r="C4" s="49"/>
      <c r="D4" s="49"/>
      <c r="E4" s="49"/>
      <c r="F4" s="33"/>
      <c r="G4" s="33"/>
      <c r="H4" s="33"/>
      <c r="I4" s="33"/>
      <c r="J4" s="33"/>
      <c r="K4" s="33"/>
      <c r="L4" s="33"/>
      <c r="M4" s="33"/>
      <c r="N4" s="33"/>
      <c r="O4" s="33"/>
      <c r="P4" s="33"/>
      <c r="Q4" s="33"/>
      <c r="R4" s="33"/>
      <c r="S4" s="33"/>
    </row>
    <row r="5" spans="1:19" s="27" customFormat="1" ht="26.25">
      <c r="A5" s="1567" t="s">
        <v>122</v>
      </c>
      <c r="B5" s="1567" t="s">
        <v>330</v>
      </c>
      <c r="C5" s="49"/>
      <c r="D5" s="49"/>
      <c r="E5" s="49"/>
      <c r="F5" s="594"/>
      <c r="G5" s="31"/>
      <c r="H5" s="31"/>
      <c r="I5" s="595"/>
      <c r="J5" s="62"/>
      <c r="K5" s="62"/>
      <c r="L5" s="62"/>
      <c r="M5" s="49"/>
      <c r="N5" s="49"/>
      <c r="O5" s="49"/>
      <c r="P5" s="49"/>
      <c r="Q5" s="49"/>
      <c r="R5" s="73"/>
    </row>
    <row r="6" spans="1:19" s="27" customFormat="1" ht="26.25">
      <c r="A6" s="1568" t="s">
        <v>124</v>
      </c>
      <c r="B6" s="1569">
        <f>+'III.5.9.Trasp. recibidos'!O5</f>
        <v>10644</v>
      </c>
      <c r="C6" s="49"/>
      <c r="D6" s="49"/>
      <c r="E6" s="49"/>
      <c r="F6" s="597"/>
      <c r="G6" s="31"/>
      <c r="H6" s="31"/>
      <c r="J6" s="62"/>
      <c r="K6" s="62"/>
      <c r="L6" s="62"/>
      <c r="M6" s="49"/>
      <c r="N6" s="49"/>
      <c r="O6" s="49"/>
      <c r="P6" s="49"/>
      <c r="Q6" s="49"/>
      <c r="R6" s="73"/>
    </row>
    <row r="7" spans="1:19" s="27" customFormat="1" ht="26.25">
      <c r="A7" s="1568" t="s">
        <v>154</v>
      </c>
      <c r="B7" s="1569">
        <f>+'III.5.9.Trasp. recibidos'!O6</f>
        <v>6268</v>
      </c>
      <c r="C7" s="49"/>
      <c r="D7" s="49"/>
      <c r="E7" s="49"/>
      <c r="F7" s="596"/>
      <c r="G7" s="31"/>
      <c r="H7" s="31"/>
      <c r="I7" s="596"/>
      <c r="J7" s="62"/>
      <c r="K7" s="62"/>
      <c r="L7" s="62"/>
      <c r="M7" s="49"/>
      <c r="N7" s="49"/>
      <c r="O7" s="49"/>
      <c r="P7" s="49"/>
      <c r="Q7" s="49"/>
      <c r="R7" s="73"/>
    </row>
    <row r="8" spans="1:19" s="27" customFormat="1" ht="26.25">
      <c r="A8" s="1568" t="s">
        <v>224</v>
      </c>
      <c r="B8" s="1569">
        <f>+'III.5.9.Trasp. recibidos'!O7</f>
        <v>10046</v>
      </c>
      <c r="C8" s="49"/>
      <c r="D8" s="49"/>
      <c r="E8" s="49"/>
      <c r="F8" s="596"/>
      <c r="G8" s="31"/>
      <c r="H8" s="31"/>
      <c r="J8" s="62"/>
      <c r="K8" s="62"/>
      <c r="L8" s="62"/>
      <c r="M8" s="49"/>
      <c r="N8" s="49"/>
      <c r="O8" s="49"/>
      <c r="P8" s="49"/>
      <c r="Q8" s="49"/>
      <c r="R8" s="73"/>
    </row>
    <row r="9" spans="1:19" s="27" customFormat="1" ht="26.25">
      <c r="A9" s="1568" t="s">
        <v>253</v>
      </c>
      <c r="B9" s="1569">
        <f>+'III.5.9.Trasp. recibidos'!O8</f>
        <v>15740</v>
      </c>
      <c r="C9" s="49"/>
      <c r="D9" s="49"/>
      <c r="G9" s="34"/>
      <c r="H9" s="49"/>
      <c r="I9" s="62"/>
      <c r="J9" s="62"/>
      <c r="K9" s="62"/>
      <c r="L9" s="62"/>
      <c r="M9" s="49"/>
      <c r="N9" s="49"/>
      <c r="O9" s="49"/>
      <c r="P9" s="49"/>
      <c r="Q9" s="49"/>
      <c r="R9" s="73"/>
    </row>
    <row r="10" spans="1:19" s="27" customFormat="1" ht="26.25">
      <c r="A10" s="1568" t="s">
        <v>260</v>
      </c>
      <c r="B10" s="1569">
        <f>+'III.5.9.Trasp. recibidos'!O9</f>
        <v>32365</v>
      </c>
      <c r="C10" s="49"/>
      <c r="D10" s="49"/>
      <c r="E10" s="49"/>
      <c r="G10" s="34"/>
      <c r="H10" s="49"/>
      <c r="I10" s="62"/>
      <c r="J10" s="62"/>
      <c r="K10" s="62"/>
      <c r="L10" s="62"/>
      <c r="M10" s="49"/>
      <c r="N10" s="49"/>
      <c r="O10" s="49"/>
      <c r="P10" s="49"/>
      <c r="Q10" s="49"/>
      <c r="R10" s="73"/>
    </row>
    <row r="11" spans="1:19" s="27" customFormat="1" ht="26.25">
      <c r="A11" s="1568" t="s">
        <v>456</v>
      </c>
      <c r="B11" s="1569">
        <f>+'III.5.9.Trasp. recibidos'!O10</f>
        <v>42590</v>
      </c>
      <c r="C11" s="49"/>
      <c r="D11" s="49"/>
      <c r="E11" s="49"/>
      <c r="G11" s="34"/>
      <c r="H11" s="49"/>
      <c r="I11" s="62"/>
      <c r="J11" s="62"/>
      <c r="K11" s="62"/>
      <c r="L11" s="62"/>
      <c r="M11" s="49"/>
      <c r="N11" s="49"/>
      <c r="O11" s="49"/>
      <c r="P11" s="49"/>
      <c r="Q11" s="49"/>
      <c r="R11" s="73"/>
    </row>
    <row r="12" spans="1:19" s="27" customFormat="1" ht="26.25">
      <c r="A12" s="1568" t="s">
        <v>473</v>
      </c>
      <c r="B12" s="1569">
        <f>+'III.5.9.Trasp. recibidos'!O11</f>
        <v>65077</v>
      </c>
      <c r="C12" s="382"/>
      <c r="D12" s="382"/>
      <c r="E12" s="382"/>
      <c r="G12" s="34"/>
      <c r="H12" s="382"/>
      <c r="I12" s="62"/>
      <c r="J12" s="62"/>
      <c r="K12" s="62"/>
      <c r="L12" s="62"/>
      <c r="M12" s="382"/>
      <c r="N12" s="382"/>
      <c r="O12" s="382"/>
      <c r="P12" s="382"/>
      <c r="Q12" s="382"/>
      <c r="R12" s="73"/>
    </row>
    <row r="13" spans="1:19" s="27" customFormat="1" ht="26.25">
      <c r="A13" s="1568" t="s">
        <v>506</v>
      </c>
      <c r="B13" s="1569">
        <f>+'III.5.9.Trasp. recibidos'!O12</f>
        <v>80517</v>
      </c>
      <c r="C13" s="382"/>
      <c r="D13" s="382"/>
      <c r="E13" s="382"/>
      <c r="G13" s="34"/>
      <c r="H13" s="382"/>
      <c r="I13" s="62"/>
      <c r="J13" s="62"/>
      <c r="K13" s="62"/>
      <c r="L13" s="62"/>
      <c r="M13" s="382"/>
      <c r="N13" s="382"/>
      <c r="O13" s="382"/>
      <c r="P13" s="382"/>
      <c r="Q13" s="382"/>
      <c r="R13" s="73"/>
    </row>
    <row r="14" spans="1:19" s="27" customFormat="1" ht="26.25">
      <c r="A14" s="1568" t="s">
        <v>520</v>
      </c>
      <c r="B14" s="1569">
        <f>+'III.5.9.Trasp. recibidos'!O13</f>
        <v>82712</v>
      </c>
      <c r="C14" s="49"/>
      <c r="D14" s="49"/>
      <c r="E14" s="49"/>
      <c r="F14" s="34"/>
      <c r="G14" s="34"/>
      <c r="H14" s="49"/>
      <c r="I14" s="62"/>
      <c r="J14" s="62"/>
      <c r="K14" s="62"/>
      <c r="L14" s="62"/>
      <c r="M14" s="49"/>
      <c r="N14" s="49"/>
      <c r="O14" s="49"/>
      <c r="P14" s="49"/>
      <c r="Q14" s="49"/>
      <c r="R14" s="73"/>
      <c r="S14" s="72"/>
    </row>
    <row r="15" spans="1:19" s="27" customFormat="1" ht="26.25">
      <c r="A15" s="1568" t="s">
        <v>628</v>
      </c>
      <c r="B15" s="1569">
        <f>+'III.5.9.Trasp. recibidos'!O14</f>
        <v>88025</v>
      </c>
      <c r="C15" s="382"/>
      <c r="D15" s="62"/>
      <c r="E15" s="62"/>
      <c r="F15" s="62"/>
      <c r="G15" s="62"/>
      <c r="H15" s="62"/>
      <c r="I15" s="62"/>
      <c r="J15" s="62"/>
      <c r="K15" s="62"/>
      <c r="L15" s="62"/>
      <c r="M15" s="62"/>
      <c r="N15" s="62"/>
      <c r="O15" s="62"/>
      <c r="P15" s="62"/>
      <c r="Q15" s="62"/>
      <c r="R15" s="73"/>
      <c r="S15" s="72"/>
    </row>
    <row r="16" spans="1:19" s="27" customFormat="1" ht="26.25">
      <c r="A16" s="1568" t="s">
        <v>678</v>
      </c>
      <c r="B16" s="1569">
        <v>23483</v>
      </c>
      <c r="C16" s="382"/>
      <c r="D16" s="62"/>
      <c r="E16" s="62"/>
      <c r="F16" s="62"/>
      <c r="G16" s="62"/>
      <c r="H16" s="62"/>
      <c r="I16" s="62"/>
      <c r="J16" s="62"/>
      <c r="K16" s="62"/>
      <c r="L16" s="62"/>
      <c r="M16" s="62"/>
      <c r="N16" s="62"/>
      <c r="O16" s="62"/>
      <c r="P16" s="62"/>
      <c r="Q16" s="62"/>
      <c r="R16" s="73"/>
      <c r="S16" s="72"/>
    </row>
    <row r="17" spans="1:19" s="27" customFormat="1" ht="26.25">
      <c r="A17" s="1570" t="s">
        <v>796</v>
      </c>
      <c r="B17" s="1569">
        <v>35307</v>
      </c>
      <c r="C17" s="382"/>
      <c r="D17" s="62"/>
      <c r="E17" s="62"/>
      <c r="F17" s="62"/>
      <c r="G17" s="62"/>
      <c r="H17" s="62"/>
      <c r="I17" s="62"/>
      <c r="J17" s="62"/>
      <c r="K17" s="62"/>
      <c r="L17" s="62"/>
      <c r="M17" s="62"/>
      <c r="N17" s="62"/>
      <c r="O17" s="62"/>
      <c r="P17" s="62"/>
      <c r="Q17" s="62"/>
      <c r="R17" s="73"/>
      <c r="S17" s="72"/>
    </row>
    <row r="18" spans="1:19" s="27" customFormat="1" ht="26.25">
      <c r="A18" s="1570" t="str">
        <f>+'Resumen EEp'!O6</f>
        <v>Ene-Ago.2022</v>
      </c>
      <c r="B18" s="1569">
        <f>+'III.5.9.Trasp. recibidos'!O17</f>
        <v>45694</v>
      </c>
      <c r="C18" s="382"/>
      <c r="D18" s="62"/>
      <c r="E18" s="62"/>
      <c r="F18" s="62"/>
      <c r="G18" s="62"/>
      <c r="H18" s="62"/>
      <c r="I18" s="62"/>
      <c r="J18" s="62"/>
      <c r="K18" s="62"/>
      <c r="L18" s="62"/>
      <c r="M18" s="62"/>
      <c r="N18" s="62"/>
      <c r="O18" s="62"/>
      <c r="P18" s="62"/>
      <c r="Q18" s="62"/>
      <c r="R18" s="73"/>
      <c r="S18" s="72"/>
    </row>
    <row r="19" spans="1:19" s="27" customFormat="1" ht="26.25">
      <c r="A19" s="1571" t="s">
        <v>1</v>
      </c>
      <c r="B19" s="1572">
        <f>SUM(B6:B18)</f>
        <v>538468</v>
      </c>
      <c r="C19" s="62"/>
      <c r="D19" s="29"/>
      <c r="E19" s="29"/>
      <c r="F19" s="29"/>
      <c r="G19" s="39"/>
      <c r="H19" s="29"/>
      <c r="I19" s="39"/>
      <c r="J19" s="29"/>
      <c r="K19" s="29"/>
      <c r="L19" s="29"/>
      <c r="M19" s="29"/>
      <c r="N19" s="29"/>
      <c r="O19" s="29"/>
      <c r="P19" s="39"/>
      <c r="Q19" s="16"/>
      <c r="R19" s="73"/>
      <c r="S19" s="72"/>
    </row>
    <row r="20" spans="1:19" s="27" customFormat="1">
      <c r="A20" s="62"/>
      <c r="B20" s="62"/>
      <c r="C20" s="29"/>
      <c r="D20" s="29"/>
      <c r="E20" s="29"/>
      <c r="F20" s="29"/>
      <c r="G20" s="39"/>
      <c r="H20" s="29"/>
      <c r="I20" s="39"/>
      <c r="J20" s="29"/>
      <c r="K20" s="29"/>
      <c r="L20" s="29"/>
      <c r="M20" s="39"/>
      <c r="N20" s="29"/>
      <c r="O20" s="29"/>
      <c r="P20" s="29"/>
      <c r="Q20" s="29"/>
      <c r="R20" s="73"/>
      <c r="S20" s="72"/>
    </row>
    <row r="21" spans="1:19" s="27" customFormat="1">
      <c r="A21" s="62"/>
      <c r="B21" s="62"/>
      <c r="C21" s="29"/>
      <c r="D21" s="29"/>
      <c r="E21" s="29"/>
      <c r="F21" s="29"/>
      <c r="G21" s="39"/>
      <c r="H21" s="29"/>
      <c r="I21" s="39"/>
      <c r="J21" s="29"/>
      <c r="K21" s="29"/>
      <c r="L21" s="29"/>
      <c r="M21" s="39"/>
      <c r="N21" s="29"/>
      <c r="O21" s="29"/>
      <c r="P21" s="29"/>
      <c r="Q21" s="29"/>
      <c r="R21" s="73"/>
      <c r="S21" s="73"/>
    </row>
    <row r="22" spans="1:19" s="27" customFormat="1">
      <c r="A22" s="62"/>
      <c r="B22" s="62"/>
      <c r="C22" s="29"/>
      <c r="D22" s="29"/>
      <c r="E22" s="29"/>
      <c r="F22" s="29"/>
      <c r="G22" s="39"/>
      <c r="H22" s="29"/>
      <c r="I22" s="39"/>
      <c r="J22" s="29"/>
      <c r="K22" s="29"/>
      <c r="L22" s="29"/>
      <c r="M22" s="29"/>
      <c r="N22" s="29"/>
      <c r="O22" s="29"/>
      <c r="P22" s="39"/>
      <c r="Q22" s="29"/>
      <c r="R22" s="73"/>
      <c r="S22" s="73"/>
    </row>
    <row r="23" spans="1:19" s="27" customFormat="1">
      <c r="A23" s="62"/>
      <c r="B23" s="62"/>
      <c r="C23" s="29"/>
      <c r="D23" s="29"/>
      <c r="E23" s="29"/>
      <c r="F23" s="29"/>
      <c r="G23" s="39"/>
      <c r="H23" s="29"/>
      <c r="I23" s="39"/>
      <c r="J23" s="29"/>
      <c r="K23" s="29"/>
      <c r="L23" s="29"/>
      <c r="M23" s="39"/>
      <c r="N23" s="29"/>
      <c r="O23" s="29"/>
      <c r="P23" s="39"/>
      <c r="Q23" s="39"/>
      <c r="R23" s="73"/>
      <c r="S23" s="73"/>
    </row>
    <row r="24" spans="1:19" s="27" customFormat="1">
      <c r="A24" s="62"/>
      <c r="B24" s="62"/>
      <c r="C24" s="29"/>
      <c r="D24" s="29"/>
      <c r="E24" s="29"/>
      <c r="F24" s="29"/>
      <c r="G24" s="29"/>
      <c r="H24" s="29"/>
      <c r="I24" s="39"/>
      <c r="J24" s="29"/>
      <c r="K24" s="39"/>
      <c r="L24" s="39"/>
      <c r="M24" s="29"/>
      <c r="N24" s="29"/>
      <c r="O24" s="29"/>
      <c r="P24" s="29"/>
      <c r="Q24" s="29"/>
      <c r="R24" s="73"/>
      <c r="S24" s="73"/>
    </row>
    <row r="25" spans="1:19" s="27" customFormat="1">
      <c r="A25" s="62"/>
      <c r="B25" s="62"/>
      <c r="C25" s="29"/>
      <c r="D25" s="29"/>
      <c r="E25" s="29"/>
      <c r="F25" s="29"/>
      <c r="G25" s="29"/>
      <c r="H25" s="29"/>
      <c r="I25" s="39"/>
      <c r="J25" s="29"/>
      <c r="K25" s="29"/>
      <c r="L25" s="29"/>
      <c r="M25" s="39"/>
      <c r="N25" s="29"/>
      <c r="O25" s="29"/>
      <c r="P25" s="29"/>
      <c r="Q25" s="39"/>
      <c r="R25" s="73"/>
      <c r="S25" s="73"/>
    </row>
    <row r="26" spans="1:19" s="27" customFormat="1">
      <c r="A26" s="62"/>
      <c r="B26" s="62"/>
      <c r="C26" s="29"/>
      <c r="D26" s="29"/>
      <c r="E26" s="29"/>
      <c r="F26" s="29"/>
      <c r="G26" s="39"/>
      <c r="H26" s="29"/>
      <c r="I26" s="39"/>
      <c r="J26" s="29"/>
      <c r="K26" s="29"/>
      <c r="L26" s="29"/>
      <c r="M26" s="39"/>
      <c r="N26" s="29"/>
      <c r="O26" s="29"/>
      <c r="P26" s="29"/>
      <c r="Q26" s="39"/>
      <c r="R26" s="73"/>
      <c r="S26" s="73"/>
    </row>
    <row r="27" spans="1:19" s="27" customFormat="1">
      <c r="A27" s="62"/>
      <c r="B27" s="62"/>
      <c r="C27" s="29"/>
      <c r="D27" s="17"/>
      <c r="E27" s="17"/>
      <c r="F27" s="17"/>
      <c r="G27" s="18"/>
      <c r="H27" s="17"/>
      <c r="I27" s="18"/>
      <c r="J27" s="17"/>
      <c r="K27" s="18"/>
      <c r="L27" s="18"/>
      <c r="M27" s="18"/>
      <c r="N27" s="17"/>
      <c r="O27" s="17"/>
      <c r="P27" s="17"/>
      <c r="Q27" s="19"/>
      <c r="R27" s="73"/>
      <c r="S27" s="73"/>
    </row>
    <row r="28" spans="1:19" s="27" customFormat="1">
      <c r="A28" s="62"/>
      <c r="B28" s="62"/>
      <c r="C28" s="62"/>
      <c r="D28" s="29"/>
      <c r="E28" s="29"/>
      <c r="F28" s="29"/>
      <c r="G28" s="39"/>
      <c r="H28" s="29"/>
      <c r="I28" s="39"/>
      <c r="J28" s="29"/>
      <c r="K28" s="29"/>
      <c r="L28" s="29"/>
      <c r="M28" s="39"/>
      <c r="N28" s="29"/>
      <c r="O28" s="29"/>
      <c r="P28" s="39"/>
      <c r="Q28" s="39"/>
      <c r="R28" s="73"/>
      <c r="S28" s="73"/>
    </row>
    <row r="29" spans="1:19" s="27" customFormat="1">
      <c r="A29" s="62"/>
      <c r="B29" s="62"/>
      <c r="C29" s="29"/>
      <c r="D29" s="62"/>
      <c r="E29" s="62"/>
      <c r="F29" s="62"/>
      <c r="G29" s="62"/>
      <c r="H29" s="62"/>
      <c r="I29" s="62"/>
      <c r="J29" s="62"/>
      <c r="K29" s="62"/>
      <c r="L29" s="62"/>
      <c r="M29" s="62"/>
      <c r="N29" s="62"/>
      <c r="O29" s="62"/>
      <c r="P29" s="62"/>
      <c r="Q29" s="62"/>
      <c r="R29" s="73"/>
      <c r="S29" s="73"/>
    </row>
    <row r="30" spans="1:19" s="27" customFormat="1" ht="36.75" customHeight="1">
      <c r="A30" s="62"/>
      <c r="B30" s="62"/>
      <c r="C30" s="62"/>
      <c r="D30" s="62"/>
      <c r="E30" s="62"/>
      <c r="F30" s="62"/>
      <c r="G30" s="62"/>
      <c r="H30" s="62"/>
      <c r="I30" s="62"/>
      <c r="J30" s="62"/>
      <c r="K30" s="62"/>
      <c r="L30" s="62"/>
      <c r="M30" s="62"/>
      <c r="N30" s="62"/>
      <c r="O30" s="62"/>
      <c r="P30" s="62"/>
      <c r="Q30" s="62"/>
      <c r="R30" s="73"/>
      <c r="S30" s="73"/>
    </row>
    <row r="31" spans="1:19" s="27" customFormat="1" ht="36.75" customHeight="1">
      <c r="A31" s="62"/>
      <c r="B31" s="62"/>
      <c r="C31" s="62"/>
      <c r="D31" s="62"/>
      <c r="E31" s="62"/>
      <c r="F31" s="62"/>
      <c r="G31" s="62"/>
      <c r="H31" s="62"/>
      <c r="I31" s="62"/>
      <c r="J31" s="62"/>
      <c r="K31" s="62"/>
      <c r="L31" s="62"/>
      <c r="M31" s="62"/>
      <c r="N31" s="62"/>
      <c r="O31" s="62"/>
      <c r="P31" s="62"/>
      <c r="Q31" s="62"/>
      <c r="R31" s="73"/>
      <c r="S31" s="73"/>
    </row>
    <row r="32" spans="1:19" s="27" customFormat="1" ht="36.75" customHeight="1">
      <c r="A32" s="62"/>
      <c r="B32" s="62"/>
      <c r="C32" s="62"/>
      <c r="D32" s="62"/>
      <c r="E32" s="62"/>
      <c r="F32" s="62"/>
      <c r="G32" s="62"/>
      <c r="H32" s="62"/>
      <c r="I32" s="62"/>
      <c r="J32" s="62"/>
      <c r="K32" s="62"/>
      <c r="L32" s="62"/>
      <c r="M32" s="62"/>
      <c r="N32" s="62"/>
      <c r="O32" s="62"/>
      <c r="P32" s="62"/>
      <c r="Q32" s="62"/>
      <c r="R32" s="73"/>
      <c r="S32" s="73"/>
    </row>
    <row r="33" spans="1:21" s="27" customFormat="1" ht="36.75" customHeight="1">
      <c r="A33" s="62"/>
      <c r="B33" s="62"/>
      <c r="C33" s="62"/>
      <c r="D33" s="62"/>
      <c r="E33" s="62"/>
      <c r="F33" s="62"/>
      <c r="G33" s="62"/>
      <c r="H33" s="62"/>
      <c r="I33" s="62"/>
      <c r="J33" s="62"/>
      <c r="K33" s="62"/>
      <c r="L33" s="62"/>
      <c r="M33" s="62"/>
      <c r="N33" s="62"/>
      <c r="O33" s="62"/>
      <c r="P33" s="62"/>
      <c r="Q33" s="62"/>
      <c r="R33" s="73"/>
      <c r="S33" s="73"/>
    </row>
    <row r="34" spans="1:21" s="27" customFormat="1" ht="36.75" customHeight="1">
      <c r="A34" s="62"/>
      <c r="B34" s="62"/>
      <c r="C34" s="62"/>
      <c r="D34" s="62"/>
      <c r="E34" s="62"/>
      <c r="F34" s="62"/>
      <c r="G34" s="62"/>
      <c r="H34" s="62"/>
      <c r="I34" s="62"/>
      <c r="J34" s="62"/>
      <c r="K34" s="62"/>
      <c r="L34" s="62"/>
      <c r="M34" s="62"/>
      <c r="N34" s="62"/>
      <c r="O34" s="62"/>
      <c r="P34" s="62"/>
      <c r="Q34" s="62"/>
      <c r="R34" s="73"/>
      <c r="S34" s="73"/>
    </row>
    <row r="35" spans="1:21" s="27" customFormat="1" ht="36.75" customHeight="1">
      <c r="A35" s="62"/>
      <c r="B35" s="62"/>
      <c r="C35" s="62"/>
      <c r="D35" s="62"/>
      <c r="E35" s="62"/>
      <c r="F35" s="62"/>
      <c r="G35" s="62"/>
      <c r="H35" s="62"/>
      <c r="I35" s="62"/>
      <c r="J35" s="62"/>
      <c r="K35" s="62"/>
      <c r="L35" s="62"/>
      <c r="M35" s="62"/>
      <c r="N35" s="62"/>
      <c r="O35" s="62"/>
      <c r="P35" s="62"/>
      <c r="Q35" s="62"/>
    </row>
    <row r="36" spans="1:21" s="27" customFormat="1" ht="33" customHeight="1">
      <c r="A36" s="62"/>
      <c r="B36" s="62"/>
      <c r="C36" s="62"/>
      <c r="D36" s="62"/>
      <c r="E36" s="62"/>
      <c r="F36" s="62"/>
      <c r="G36" s="62"/>
      <c r="H36" s="62"/>
      <c r="I36" s="62"/>
      <c r="J36" s="62"/>
      <c r="K36" s="62"/>
      <c r="L36" s="62"/>
      <c r="M36" s="62"/>
      <c r="N36" s="62"/>
      <c r="O36" s="62"/>
      <c r="P36" s="62"/>
      <c r="Q36" s="62"/>
    </row>
    <row r="37" spans="1:21" s="27" customFormat="1" ht="33" customHeight="1">
      <c r="A37" s="62"/>
      <c r="B37" s="62"/>
      <c r="C37" s="62"/>
      <c r="D37" s="62"/>
      <c r="E37" s="62"/>
      <c r="F37" s="62"/>
      <c r="G37" s="62"/>
      <c r="H37" s="62"/>
      <c r="I37" s="62"/>
      <c r="J37" s="62"/>
      <c r="K37" s="62"/>
      <c r="L37" s="62"/>
      <c r="M37" s="62"/>
      <c r="N37" s="62"/>
      <c r="O37" s="62"/>
      <c r="P37" s="62"/>
      <c r="Q37" s="62"/>
      <c r="U37" s="56"/>
    </row>
    <row r="38" spans="1:21" s="27" customFormat="1" ht="33" customHeight="1">
      <c r="A38" s="62"/>
      <c r="B38" s="62"/>
      <c r="C38" s="62"/>
      <c r="D38" s="49"/>
      <c r="E38" s="49"/>
      <c r="F38" s="49"/>
      <c r="G38" s="49"/>
      <c r="H38" s="49"/>
      <c r="I38" s="49"/>
      <c r="J38" s="49"/>
      <c r="K38" s="49"/>
      <c r="L38" s="49"/>
      <c r="M38" s="49"/>
      <c r="N38" s="49"/>
      <c r="O38" s="49"/>
      <c r="P38" s="49"/>
      <c r="Q38" s="49"/>
    </row>
    <row r="39" spans="1:21" s="27" customFormat="1" ht="33" customHeight="1">
      <c r="A39" s="62"/>
      <c r="B39" s="62"/>
      <c r="C39" s="49"/>
      <c r="D39" s="49"/>
      <c r="E39" s="49"/>
      <c r="F39" s="49"/>
      <c r="G39" s="49"/>
      <c r="H39" s="49"/>
      <c r="I39" s="49"/>
      <c r="J39" s="49"/>
      <c r="K39" s="49"/>
      <c r="L39" s="49"/>
      <c r="M39" s="49"/>
      <c r="N39" s="49"/>
      <c r="O39" s="49"/>
      <c r="P39" s="49"/>
      <c r="Q39" s="49"/>
    </row>
    <row r="40" spans="1:21" s="27" customFormat="1" ht="33" customHeight="1">
      <c r="A40" s="49"/>
      <c r="B40" s="49"/>
      <c r="C40" s="49"/>
      <c r="D40" s="49"/>
      <c r="E40" s="49"/>
      <c r="F40" s="49"/>
      <c r="G40" s="49"/>
      <c r="H40" s="49"/>
      <c r="I40" s="49"/>
      <c r="J40" s="49"/>
      <c r="K40" s="49"/>
      <c r="L40" s="49"/>
      <c r="M40" s="49"/>
      <c r="N40" s="49"/>
      <c r="O40" s="49"/>
      <c r="P40" s="49"/>
      <c r="Q40" s="49"/>
    </row>
    <row r="41" spans="1:21" s="27" customFormat="1" ht="33" customHeight="1">
      <c r="A41" s="49"/>
      <c r="B41" s="49"/>
      <c r="C41" s="49"/>
      <c r="D41" s="49"/>
      <c r="E41" s="49"/>
      <c r="F41" s="49"/>
      <c r="G41" s="49"/>
      <c r="H41" s="49"/>
      <c r="I41" s="49"/>
      <c r="J41" s="49"/>
      <c r="K41" s="49"/>
      <c r="L41" s="49"/>
      <c r="M41" s="49"/>
      <c r="N41" s="49"/>
      <c r="O41" s="49"/>
      <c r="P41" s="49"/>
      <c r="Q41" s="49"/>
    </row>
    <row r="42" spans="1:21" s="27" customFormat="1" ht="33" customHeight="1">
      <c r="A42" s="49"/>
      <c r="B42" s="49"/>
      <c r="C42" s="49"/>
      <c r="D42" s="49"/>
      <c r="E42" s="49"/>
      <c r="F42" s="49"/>
      <c r="G42" s="49"/>
      <c r="H42" s="49"/>
      <c r="I42" s="49"/>
      <c r="J42" s="49"/>
      <c r="K42" s="49"/>
      <c r="L42" s="49"/>
      <c r="M42" s="49"/>
      <c r="N42" s="49"/>
      <c r="O42" s="49"/>
      <c r="P42" s="49"/>
      <c r="Q42" s="49"/>
    </row>
    <row r="43" spans="1:21" s="27" customFormat="1" ht="33" customHeight="1">
      <c r="A43" s="49"/>
      <c r="B43" s="49"/>
      <c r="C43" s="49"/>
      <c r="D43" s="49"/>
      <c r="E43" s="49"/>
      <c r="F43" s="49"/>
      <c r="G43" s="49"/>
      <c r="H43" s="49"/>
      <c r="I43" s="49"/>
      <c r="J43" s="49"/>
      <c r="K43" s="49"/>
      <c r="L43" s="49"/>
      <c r="M43" s="49"/>
      <c r="N43" s="49"/>
      <c r="O43" s="49"/>
      <c r="P43" s="49"/>
      <c r="Q43" s="49"/>
    </row>
    <row r="44" spans="1:21" s="27" customFormat="1" ht="33" customHeight="1">
      <c r="A44" s="49"/>
      <c r="B44" s="49"/>
      <c r="C44" s="49"/>
      <c r="D44" s="49"/>
      <c r="E44" s="49"/>
      <c r="F44" s="49"/>
      <c r="G44" s="49"/>
      <c r="H44" s="49"/>
      <c r="I44" s="49"/>
      <c r="J44" s="49"/>
      <c r="K44" s="49"/>
      <c r="L44" s="49"/>
      <c r="M44" s="49"/>
      <c r="N44" s="49"/>
      <c r="O44" s="49"/>
      <c r="P44" s="49"/>
      <c r="Q44" s="49"/>
    </row>
    <row r="45" spans="1:21" s="27" customFormat="1" ht="33" customHeigh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c r="D107" s="49"/>
      <c r="E107" s="49"/>
      <c r="F107" s="49"/>
      <c r="G107" s="49"/>
      <c r="H107" s="49"/>
      <c r="I107" s="49"/>
      <c r="J107" s="49"/>
      <c r="K107" s="49"/>
      <c r="L107" s="49"/>
      <c r="M107" s="49"/>
      <c r="N107" s="49"/>
      <c r="O107" s="49"/>
      <c r="P107" s="49"/>
      <c r="Q107" s="49"/>
    </row>
    <row r="108" spans="1:17" s="27" customFormat="1">
      <c r="A108" s="49"/>
      <c r="B108" s="49"/>
      <c r="C108" s="49"/>
      <c r="D108" s="49"/>
      <c r="E108" s="49"/>
      <c r="F108" s="49"/>
      <c r="G108" s="49"/>
      <c r="H108" s="49"/>
      <c r="I108" s="49"/>
      <c r="J108" s="49"/>
      <c r="K108" s="49"/>
      <c r="L108" s="49"/>
      <c r="M108" s="49"/>
      <c r="N108" s="49"/>
      <c r="O108" s="49"/>
      <c r="P108" s="49"/>
      <c r="Q108" s="49"/>
    </row>
    <row r="109" spans="1:17" s="27" customFormat="1">
      <c r="A109" s="49"/>
      <c r="B109" s="49"/>
      <c r="C109" s="49"/>
    </row>
    <row r="110" spans="1:17" s="27" customFormat="1">
      <c r="A110" s="49"/>
      <c r="B110" s="49"/>
    </row>
    <row r="111" spans="1:17" s="27" customFormat="1"/>
    <row r="112" spans="1:17" s="27" customFormat="1"/>
    <row r="113" spans="1:3">
      <c r="A113" s="27"/>
      <c r="B113" s="27"/>
      <c r="C113" s="27"/>
    </row>
    <row r="114" spans="1:3">
      <c r="A114" s="27"/>
      <c r="B114" s="27"/>
    </row>
  </sheetData>
  <mergeCells count="3">
    <mergeCell ref="A1:Q1"/>
    <mergeCell ref="A4:B4"/>
    <mergeCell ref="A2:Q2"/>
  </mergeCells>
  <printOptions horizontalCentered="1" verticalCentered="1"/>
  <pageMargins left="0.39370078740157483" right="0.39370078740157483" top="0.23622047244094491" bottom="0.23622047244094491" header="0.31496062992125984" footer="0.31496062992125984"/>
  <pageSetup scale="3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117"/>
  <sheetViews>
    <sheetView showGridLines="0" view="pageBreakPreview" zoomScale="70" zoomScaleNormal="78" zoomScaleSheetLayoutView="70" workbookViewId="0">
      <pane xSplit="1" ySplit="4" topLeftCell="B5" activePane="bottomRight" state="frozen"/>
      <selection activeCell="U49" sqref="U49"/>
      <selection pane="topRight" activeCell="U49" sqref="U49"/>
      <selection pane="bottomLeft" activeCell="U49" sqref="U49"/>
      <selection pane="bottomRight" activeCell="T29" sqref="T29"/>
    </sheetView>
  </sheetViews>
  <sheetFormatPr baseColWidth="10" defaultColWidth="11.42578125" defaultRowHeight="15"/>
  <cols>
    <col min="1" max="1" width="20.28515625" style="49" customWidth="1"/>
    <col min="2" max="2" width="14.5703125" style="897" customWidth="1"/>
    <col min="3" max="3" width="12.7109375" style="897" customWidth="1"/>
    <col min="4" max="4" width="14" style="897" customWidth="1"/>
    <col min="5" max="5" width="14.5703125" style="897" customWidth="1"/>
    <col min="6" max="6" width="13.5703125" style="897" customWidth="1"/>
    <col min="7" max="7" width="14.28515625" style="897" customWidth="1"/>
    <col min="8" max="8" width="16.5703125" style="897"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56.25" customHeight="1">
      <c r="A1" s="1782" t="s">
        <v>819</v>
      </c>
      <c r="B1" s="1782"/>
      <c r="C1" s="1782"/>
      <c r="D1" s="1782"/>
      <c r="E1" s="1782"/>
      <c r="F1" s="1782"/>
      <c r="G1" s="1782"/>
      <c r="H1" s="1782"/>
      <c r="I1" s="1782"/>
      <c r="J1" s="1782"/>
      <c r="K1" s="1782"/>
      <c r="L1" s="1782"/>
      <c r="M1" s="1782"/>
      <c r="N1" s="1782"/>
      <c r="O1" s="1782"/>
      <c r="P1" s="1782"/>
    </row>
    <row r="2" spans="1:19" s="382" customFormat="1" ht="30.75" customHeight="1">
      <c r="A2" s="1783" t="str">
        <f>+'Resumen EEp'!O7</f>
        <v>Período:  Diciembre 2010 - Agosto 2022</v>
      </c>
      <c r="B2" s="1783"/>
      <c r="C2" s="1783"/>
      <c r="D2" s="1783"/>
      <c r="E2" s="1783"/>
      <c r="F2" s="1783"/>
      <c r="G2" s="1783"/>
      <c r="H2" s="1783"/>
      <c r="I2" s="1783"/>
      <c r="J2" s="1783"/>
      <c r="K2" s="1783"/>
      <c r="L2" s="1783"/>
      <c r="M2" s="1783"/>
      <c r="N2" s="1783"/>
      <c r="O2" s="1783"/>
      <c r="P2" s="1783"/>
    </row>
    <row r="3" spans="1:19" s="27" customFormat="1" ht="39" customHeight="1">
      <c r="A3" s="1787" t="s">
        <v>138</v>
      </c>
      <c r="B3" s="1788"/>
      <c r="C3" s="1788"/>
      <c r="D3" s="1788"/>
      <c r="E3" s="1788"/>
      <c r="F3" s="1788"/>
      <c r="G3" s="1788"/>
      <c r="H3" s="1788"/>
      <c r="I3" s="1788"/>
      <c r="J3" s="1788"/>
      <c r="K3" s="1788"/>
      <c r="L3" s="1788"/>
      <c r="M3" s="1788"/>
      <c r="N3" s="1788"/>
      <c r="O3" s="1788"/>
      <c r="P3" s="1788"/>
    </row>
    <row r="4" spans="1:19" s="902" customFormat="1" ht="45.75" customHeight="1">
      <c r="A4" s="547" t="s">
        <v>11</v>
      </c>
      <c r="B4" s="1052" t="s">
        <v>466</v>
      </c>
      <c r="C4" s="1052" t="s">
        <v>620</v>
      </c>
      <c r="D4" s="1052" t="s">
        <v>502</v>
      </c>
      <c r="E4" s="1052" t="s">
        <v>55</v>
      </c>
      <c r="F4" s="1051" t="s">
        <v>56</v>
      </c>
      <c r="G4" s="1052" t="s">
        <v>48</v>
      </c>
      <c r="H4" s="1053" t="s">
        <v>49</v>
      </c>
      <c r="I4" s="547" t="s">
        <v>1</v>
      </c>
      <c r="J4" s="1051" t="s">
        <v>95</v>
      </c>
      <c r="K4" s="1051" t="s">
        <v>614</v>
      </c>
      <c r="L4" s="1051" t="s">
        <v>615</v>
      </c>
      <c r="M4" s="1051" t="s">
        <v>616</v>
      </c>
      <c r="N4" s="1050" t="s">
        <v>53</v>
      </c>
      <c r="O4" s="532" t="s">
        <v>54</v>
      </c>
      <c r="Q4" s="903"/>
    </row>
    <row r="5" spans="1:19" s="477" customFormat="1" ht="18" customHeight="1">
      <c r="A5" s="265" t="s">
        <v>124</v>
      </c>
      <c r="B5" s="948">
        <v>0</v>
      </c>
      <c r="C5" s="948">
        <v>116</v>
      </c>
      <c r="D5" s="948">
        <v>0</v>
      </c>
      <c r="E5" s="948">
        <v>505</v>
      </c>
      <c r="F5" s="948">
        <v>2471</v>
      </c>
      <c r="G5" s="948">
        <v>2</v>
      </c>
      <c r="H5" s="948">
        <v>125</v>
      </c>
      <c r="I5" s="756">
        <f t="shared" ref="I5:I17" si="0">SUM(B5:H5)</f>
        <v>3219</v>
      </c>
      <c r="J5" s="948">
        <v>4114</v>
      </c>
      <c r="K5" s="948">
        <v>0</v>
      </c>
      <c r="L5" s="948">
        <v>1</v>
      </c>
      <c r="M5" s="948">
        <v>3310</v>
      </c>
      <c r="N5" s="1133">
        <f t="shared" ref="N5:N16" si="1">+M5+L5+K5+J5</f>
        <v>7425</v>
      </c>
      <c r="O5" s="1134">
        <f t="shared" ref="O5:O11" si="2">+N5+I5</f>
        <v>10644</v>
      </c>
      <c r="Q5" s="797"/>
      <c r="R5" s="797"/>
      <c r="S5" s="797"/>
    </row>
    <row r="6" spans="1:19" s="477" customFormat="1" ht="18" customHeight="1">
      <c r="A6" s="265" t="s">
        <v>154</v>
      </c>
      <c r="B6" s="948">
        <v>0</v>
      </c>
      <c r="C6" s="948">
        <v>306</v>
      </c>
      <c r="D6" s="948">
        <v>0</v>
      </c>
      <c r="E6" s="948">
        <v>572</v>
      </c>
      <c r="F6" s="948">
        <v>3158</v>
      </c>
      <c r="G6" s="948">
        <v>8</v>
      </c>
      <c r="H6" s="948">
        <v>247</v>
      </c>
      <c r="I6" s="756">
        <f t="shared" si="0"/>
        <v>4291</v>
      </c>
      <c r="J6" s="948">
        <v>199</v>
      </c>
      <c r="K6" s="948">
        <v>0</v>
      </c>
      <c r="L6" s="948">
        <v>0</v>
      </c>
      <c r="M6" s="948">
        <v>1778</v>
      </c>
      <c r="N6" s="1133">
        <f t="shared" si="1"/>
        <v>1977</v>
      </c>
      <c r="O6" s="1134">
        <f t="shared" si="2"/>
        <v>6268</v>
      </c>
      <c r="Q6" s="797"/>
      <c r="R6" s="797"/>
      <c r="S6" s="797"/>
    </row>
    <row r="7" spans="1:19" s="477" customFormat="1" ht="18" customHeight="1">
      <c r="A7" s="265" t="s">
        <v>224</v>
      </c>
      <c r="B7" s="948">
        <v>0</v>
      </c>
      <c r="C7" s="948">
        <v>1022</v>
      </c>
      <c r="D7" s="948">
        <v>0</v>
      </c>
      <c r="E7" s="948">
        <v>1014</v>
      </c>
      <c r="F7" s="948">
        <v>3741</v>
      </c>
      <c r="G7" s="948">
        <v>11</v>
      </c>
      <c r="H7" s="948">
        <v>783</v>
      </c>
      <c r="I7" s="756">
        <f t="shared" si="0"/>
        <v>6571</v>
      </c>
      <c r="J7" s="948">
        <v>17</v>
      </c>
      <c r="K7" s="948">
        <v>0</v>
      </c>
      <c r="L7" s="948">
        <v>1</v>
      </c>
      <c r="M7" s="948">
        <v>3457</v>
      </c>
      <c r="N7" s="1133">
        <f t="shared" si="1"/>
        <v>3475</v>
      </c>
      <c r="O7" s="1134">
        <f t="shared" si="2"/>
        <v>10046</v>
      </c>
      <c r="Q7" s="797"/>
      <c r="R7" s="797"/>
      <c r="S7" s="797"/>
    </row>
    <row r="8" spans="1:19" s="477" customFormat="1" ht="18" customHeight="1">
      <c r="A8" s="265" t="s">
        <v>253</v>
      </c>
      <c r="B8" s="948">
        <v>0</v>
      </c>
      <c r="C8" s="948">
        <v>1578</v>
      </c>
      <c r="D8" s="948">
        <v>0</v>
      </c>
      <c r="E8" s="948">
        <v>1482</v>
      </c>
      <c r="F8" s="948">
        <v>7614</v>
      </c>
      <c r="G8" s="948">
        <v>7</v>
      </c>
      <c r="H8" s="948">
        <v>1278</v>
      </c>
      <c r="I8" s="756">
        <f t="shared" si="0"/>
        <v>11959</v>
      </c>
      <c r="J8" s="948">
        <v>1532</v>
      </c>
      <c r="K8" s="948">
        <v>0</v>
      </c>
      <c r="L8" s="948">
        <v>0</v>
      </c>
      <c r="M8" s="948">
        <v>2249</v>
      </c>
      <c r="N8" s="1133">
        <f t="shared" si="1"/>
        <v>3781</v>
      </c>
      <c r="O8" s="1134">
        <f t="shared" si="2"/>
        <v>15740</v>
      </c>
      <c r="Q8" s="797"/>
      <c r="R8" s="797"/>
      <c r="S8" s="797"/>
    </row>
    <row r="9" spans="1:19" s="477" customFormat="1" ht="18" customHeight="1">
      <c r="A9" s="265" t="s">
        <v>260</v>
      </c>
      <c r="B9" s="948">
        <v>0</v>
      </c>
      <c r="C9" s="948">
        <v>4313</v>
      </c>
      <c r="D9" s="948">
        <v>0</v>
      </c>
      <c r="E9" s="948">
        <v>2468</v>
      </c>
      <c r="F9" s="948">
        <v>14806</v>
      </c>
      <c r="G9" s="948">
        <v>768</v>
      </c>
      <c r="H9" s="948">
        <v>2513</v>
      </c>
      <c r="I9" s="756">
        <f t="shared" si="0"/>
        <v>24868</v>
      </c>
      <c r="J9" s="948">
        <v>462</v>
      </c>
      <c r="K9" s="948">
        <v>0</v>
      </c>
      <c r="L9" s="948">
        <v>0</v>
      </c>
      <c r="M9" s="948">
        <v>7035</v>
      </c>
      <c r="N9" s="1133">
        <f t="shared" si="1"/>
        <v>7497</v>
      </c>
      <c r="O9" s="1134">
        <f t="shared" si="2"/>
        <v>32365</v>
      </c>
      <c r="Q9" s="797"/>
      <c r="R9" s="797"/>
      <c r="S9" s="797"/>
    </row>
    <row r="10" spans="1:19" s="477" customFormat="1" ht="18" customHeight="1">
      <c r="A10" s="265" t="s">
        <v>456</v>
      </c>
      <c r="B10" s="948">
        <v>0</v>
      </c>
      <c r="C10" s="948">
        <v>5871</v>
      </c>
      <c r="D10" s="948">
        <v>0</v>
      </c>
      <c r="E10" s="948">
        <v>4978</v>
      </c>
      <c r="F10" s="948">
        <v>20426</v>
      </c>
      <c r="G10" s="948">
        <v>1042</v>
      </c>
      <c r="H10" s="948">
        <v>4287</v>
      </c>
      <c r="I10" s="756">
        <f t="shared" si="0"/>
        <v>36604</v>
      </c>
      <c r="J10" s="948">
        <v>426</v>
      </c>
      <c r="K10" s="948">
        <v>0</v>
      </c>
      <c r="L10" s="948">
        <v>11</v>
      </c>
      <c r="M10" s="948">
        <v>5549</v>
      </c>
      <c r="N10" s="1133">
        <f t="shared" si="1"/>
        <v>5986</v>
      </c>
      <c r="O10" s="1134">
        <f t="shared" si="2"/>
        <v>42590</v>
      </c>
      <c r="Q10" s="797"/>
      <c r="R10" s="797"/>
      <c r="S10" s="797"/>
    </row>
    <row r="11" spans="1:19" s="477" customFormat="1" ht="18" customHeight="1">
      <c r="A11" s="265" t="s">
        <v>473</v>
      </c>
      <c r="B11" s="948">
        <v>11383</v>
      </c>
      <c r="C11" s="948">
        <v>10015</v>
      </c>
      <c r="D11" s="948">
        <v>0</v>
      </c>
      <c r="E11" s="948">
        <v>10052</v>
      </c>
      <c r="F11" s="948">
        <v>22261</v>
      </c>
      <c r="G11" s="948">
        <v>740</v>
      </c>
      <c r="H11" s="948">
        <v>7745</v>
      </c>
      <c r="I11" s="756">
        <f t="shared" si="0"/>
        <v>62196</v>
      </c>
      <c r="J11" s="948">
        <v>725</v>
      </c>
      <c r="K11" s="948">
        <v>0</v>
      </c>
      <c r="L11" s="948">
        <v>0</v>
      </c>
      <c r="M11" s="948">
        <v>2156</v>
      </c>
      <c r="N11" s="1133">
        <f t="shared" si="1"/>
        <v>2881</v>
      </c>
      <c r="O11" s="1134">
        <f t="shared" si="2"/>
        <v>65077</v>
      </c>
      <c r="Q11" s="797"/>
      <c r="R11" s="797"/>
      <c r="S11" s="797"/>
    </row>
    <row r="12" spans="1:19" s="758" customFormat="1" ht="18" customHeight="1">
      <c r="A12" s="265" t="s">
        <v>506</v>
      </c>
      <c r="B12" s="1057">
        <v>13678</v>
      </c>
      <c r="C12" s="948">
        <v>10088</v>
      </c>
      <c r="D12" s="948">
        <v>287</v>
      </c>
      <c r="E12" s="948">
        <v>18702</v>
      </c>
      <c r="F12" s="948">
        <v>19380</v>
      </c>
      <c r="G12" s="948">
        <v>1053</v>
      </c>
      <c r="H12" s="948">
        <v>10735</v>
      </c>
      <c r="I12" s="756">
        <f t="shared" si="0"/>
        <v>73923</v>
      </c>
      <c r="J12" s="948">
        <v>872</v>
      </c>
      <c r="K12" s="948">
        <v>0</v>
      </c>
      <c r="L12" s="948">
        <v>0</v>
      </c>
      <c r="M12" s="948">
        <v>5722</v>
      </c>
      <c r="N12" s="1133">
        <f t="shared" si="1"/>
        <v>6594</v>
      </c>
      <c r="O12" s="1134">
        <f>+N12+I12</f>
        <v>80517</v>
      </c>
      <c r="Q12" s="797"/>
      <c r="R12" s="797"/>
      <c r="S12" s="797"/>
    </row>
    <row r="13" spans="1:19" s="758" customFormat="1" ht="18" customHeight="1">
      <c r="A13" s="265" t="s">
        <v>521</v>
      </c>
      <c r="B13" s="1057">
        <v>4664</v>
      </c>
      <c r="C13" s="948">
        <v>14487</v>
      </c>
      <c r="D13" s="948">
        <v>2547</v>
      </c>
      <c r="E13" s="948">
        <v>26449</v>
      </c>
      <c r="F13" s="948">
        <v>21853</v>
      </c>
      <c r="G13" s="948">
        <v>665</v>
      </c>
      <c r="H13" s="948">
        <v>9985</v>
      </c>
      <c r="I13" s="756">
        <f t="shared" si="0"/>
        <v>80650</v>
      </c>
      <c r="J13" s="948">
        <v>204</v>
      </c>
      <c r="K13" s="948">
        <v>0</v>
      </c>
      <c r="L13" s="948">
        <v>0</v>
      </c>
      <c r="M13" s="948">
        <v>1858</v>
      </c>
      <c r="N13" s="1133">
        <f t="shared" si="1"/>
        <v>2062</v>
      </c>
      <c r="O13" s="1134">
        <f t="shared" ref="O13:O16" si="3">+N13+I13</f>
        <v>82712</v>
      </c>
      <c r="Q13" s="797"/>
      <c r="R13" s="797"/>
      <c r="S13" s="797"/>
    </row>
    <row r="14" spans="1:19" s="758" customFormat="1" ht="18" customHeight="1">
      <c r="A14" s="265" t="s">
        <v>627</v>
      </c>
      <c r="B14" s="948">
        <v>5794</v>
      </c>
      <c r="C14" s="948">
        <v>24336</v>
      </c>
      <c r="D14" s="948">
        <v>3249</v>
      </c>
      <c r="E14" s="948">
        <v>18892</v>
      </c>
      <c r="F14" s="948">
        <v>19821</v>
      </c>
      <c r="G14" s="948">
        <v>396</v>
      </c>
      <c r="H14" s="948">
        <v>10586</v>
      </c>
      <c r="I14" s="756">
        <f t="shared" si="0"/>
        <v>83074</v>
      </c>
      <c r="J14" s="948">
        <v>316</v>
      </c>
      <c r="K14" s="948">
        <v>0</v>
      </c>
      <c r="L14" s="948">
        <v>0</v>
      </c>
      <c r="M14" s="948">
        <v>4635</v>
      </c>
      <c r="N14" s="1133">
        <f t="shared" si="1"/>
        <v>4951</v>
      </c>
      <c r="O14" s="1134">
        <f t="shared" si="3"/>
        <v>88025</v>
      </c>
      <c r="Q14" s="797"/>
      <c r="R14" s="797"/>
      <c r="S14" s="797"/>
    </row>
    <row r="15" spans="1:19" s="758" customFormat="1" ht="18" customHeight="1">
      <c r="A15" s="265" t="s">
        <v>678</v>
      </c>
      <c r="B15" s="948">
        <v>4302</v>
      </c>
      <c r="C15" s="948">
        <v>6423</v>
      </c>
      <c r="D15" s="948">
        <v>777</v>
      </c>
      <c r="E15" s="948">
        <v>3046</v>
      </c>
      <c r="F15" s="948">
        <v>6734</v>
      </c>
      <c r="G15" s="948">
        <v>97</v>
      </c>
      <c r="H15" s="948">
        <v>1553</v>
      </c>
      <c r="I15" s="756">
        <f t="shared" si="0"/>
        <v>22932</v>
      </c>
      <c r="J15" s="948">
        <v>461</v>
      </c>
      <c r="K15" s="948">
        <v>0</v>
      </c>
      <c r="L15" s="948">
        <v>0</v>
      </c>
      <c r="M15" s="948">
        <v>90</v>
      </c>
      <c r="N15" s="1133">
        <f t="shared" si="1"/>
        <v>551</v>
      </c>
      <c r="O15" s="1134">
        <f t="shared" si="3"/>
        <v>23483</v>
      </c>
      <c r="Q15" s="797"/>
      <c r="R15" s="797"/>
      <c r="S15" s="797"/>
    </row>
    <row r="16" spans="1:19" s="758" customFormat="1" ht="18" customHeight="1">
      <c r="A16" s="385" t="s">
        <v>798</v>
      </c>
      <c r="B16" s="948">
        <v>4168</v>
      </c>
      <c r="C16" s="948">
        <v>9156</v>
      </c>
      <c r="D16" s="948">
        <v>1668</v>
      </c>
      <c r="E16" s="948">
        <v>5713</v>
      </c>
      <c r="F16" s="948">
        <v>8222</v>
      </c>
      <c r="G16" s="948">
        <v>577</v>
      </c>
      <c r="H16" s="948">
        <v>4639</v>
      </c>
      <c r="I16" s="756">
        <f t="shared" si="0"/>
        <v>34143</v>
      </c>
      <c r="J16" s="948">
        <v>942</v>
      </c>
      <c r="K16" s="948">
        <v>0</v>
      </c>
      <c r="L16" s="948">
        <v>0</v>
      </c>
      <c r="M16" s="948">
        <v>232</v>
      </c>
      <c r="N16" s="1133">
        <f t="shared" si="1"/>
        <v>1174</v>
      </c>
      <c r="O16" s="1134">
        <f t="shared" si="3"/>
        <v>35317</v>
      </c>
      <c r="Q16" s="797"/>
      <c r="R16" s="797"/>
      <c r="S16" s="797"/>
    </row>
    <row r="17" spans="1:19" s="758" customFormat="1" ht="18" customHeight="1">
      <c r="A17" s="385" t="str">
        <f>+'Resumen EEp'!O6</f>
        <v>Ene-Ago.2022</v>
      </c>
      <c r="B17" s="948">
        <v>3332</v>
      </c>
      <c r="C17" s="948">
        <v>6330</v>
      </c>
      <c r="D17" s="948">
        <v>1705</v>
      </c>
      <c r="E17" s="948">
        <v>4284</v>
      </c>
      <c r="F17" s="948">
        <v>4598</v>
      </c>
      <c r="G17" s="948">
        <v>227</v>
      </c>
      <c r="H17" s="948">
        <v>3802</v>
      </c>
      <c r="I17" s="756">
        <f t="shared" si="0"/>
        <v>24278</v>
      </c>
      <c r="J17" s="948">
        <v>997</v>
      </c>
      <c r="K17" s="948">
        <v>0</v>
      </c>
      <c r="L17" s="948">
        <v>0</v>
      </c>
      <c r="M17" s="948">
        <v>20419</v>
      </c>
      <c r="N17" s="1133">
        <f t="shared" ref="N17" si="4">+M17+L17+K17+J17</f>
        <v>21416</v>
      </c>
      <c r="O17" s="1134">
        <f t="shared" ref="O17" si="5">+N17+I17</f>
        <v>45694</v>
      </c>
      <c r="Q17" s="797"/>
      <c r="R17" s="797"/>
      <c r="S17" s="797"/>
    </row>
    <row r="18" spans="1:19" s="477" customFormat="1" ht="21.75" customHeight="1">
      <c r="A18" s="547" t="s">
        <v>1</v>
      </c>
      <c r="B18" s="1058">
        <f>SUM(B5:B17)</f>
        <v>47321</v>
      </c>
      <c r="C18" s="1058">
        <f>SUM(C5:C17)</f>
        <v>94041</v>
      </c>
      <c r="D18" s="1058">
        <f t="shared" ref="D18:H18" si="6">SUM(D5:D17)</f>
        <v>10233</v>
      </c>
      <c r="E18" s="1058">
        <f t="shared" si="6"/>
        <v>98157</v>
      </c>
      <c r="F18" s="1058">
        <f t="shared" si="6"/>
        <v>155085</v>
      </c>
      <c r="G18" s="1058">
        <f t="shared" si="6"/>
        <v>5593</v>
      </c>
      <c r="H18" s="1058">
        <f t="shared" si="6"/>
        <v>58278</v>
      </c>
      <c r="I18" s="1059">
        <f>SUM(I5:I17)</f>
        <v>468708</v>
      </c>
      <c r="J18" s="1058">
        <f>SUM(J5:J17)</f>
        <v>11267</v>
      </c>
      <c r="K18" s="1058">
        <f>SUM(K5:K17)</f>
        <v>0</v>
      </c>
      <c r="L18" s="1058">
        <f t="shared" ref="L18:M18" si="7">SUM(L5:L17)</f>
        <v>13</v>
      </c>
      <c r="M18" s="1058">
        <f t="shared" si="7"/>
        <v>58490</v>
      </c>
      <c r="N18" s="1360">
        <f>SUM(N5:N17)</f>
        <v>69770</v>
      </c>
      <c r="O18" s="1135">
        <f>SUM(O5:O17)</f>
        <v>538478</v>
      </c>
      <c r="P18" s="759"/>
      <c r="Q18" s="757"/>
      <c r="R18" s="757"/>
    </row>
    <row r="19" spans="1:19" s="27" customFormat="1">
      <c r="A19" s="904" t="s">
        <v>621</v>
      </c>
      <c r="B19" s="387"/>
      <c r="C19" s="387"/>
      <c r="D19" s="387"/>
      <c r="E19" s="897"/>
      <c r="F19" s="387"/>
      <c r="G19" s="387"/>
      <c r="H19" s="387"/>
      <c r="I19" s="62"/>
      <c r="J19" s="62" t="s">
        <v>135</v>
      </c>
      <c r="K19" s="62"/>
      <c r="L19" s="62"/>
      <c r="M19" s="62"/>
      <c r="N19" s="62"/>
      <c r="O19" s="62"/>
      <c r="Q19" s="117"/>
      <c r="R19" s="117"/>
    </row>
    <row r="20" spans="1:19" s="909" customFormat="1" ht="16.5">
      <c r="A20" s="905" t="s">
        <v>622</v>
      </c>
      <c r="B20" s="906"/>
      <c r="C20" s="906"/>
      <c r="D20" s="906"/>
      <c r="E20" s="907"/>
      <c r="F20" s="906"/>
      <c r="G20" s="906"/>
      <c r="H20" s="906"/>
      <c r="I20" s="908"/>
      <c r="J20" s="908"/>
      <c r="K20" s="908"/>
      <c r="L20" s="908"/>
      <c r="M20" s="908"/>
      <c r="N20" s="908"/>
      <c r="O20" s="908"/>
      <c r="Q20" s="910"/>
      <c r="R20" s="910"/>
    </row>
    <row r="21" spans="1:19" s="909" customFormat="1" ht="16.5">
      <c r="A21" s="905" t="s">
        <v>623</v>
      </c>
      <c r="B21" s="906"/>
      <c r="C21" s="906"/>
      <c r="D21" s="906"/>
      <c r="E21" s="907"/>
      <c r="F21" s="906"/>
      <c r="G21" s="906"/>
      <c r="H21" s="906"/>
      <c r="I21" s="908"/>
      <c r="J21" s="908"/>
      <c r="K21" s="908"/>
      <c r="L21" s="908"/>
      <c r="M21" s="908"/>
      <c r="N21" s="908"/>
      <c r="O21" s="908"/>
      <c r="Q21" s="1210"/>
      <c r="R21" s="910"/>
    </row>
    <row r="22" spans="1:19" s="909" customFormat="1" ht="16.5">
      <c r="A22" s="905" t="s">
        <v>624</v>
      </c>
      <c r="B22" s="906"/>
      <c r="C22" s="906"/>
      <c r="D22" s="906"/>
      <c r="E22" s="907"/>
      <c r="F22" s="906"/>
      <c r="G22" s="906"/>
      <c r="H22" s="906"/>
      <c r="I22" s="908"/>
      <c r="J22" s="908"/>
      <c r="K22" s="908"/>
      <c r="L22" s="908"/>
      <c r="M22" s="908"/>
      <c r="N22" s="908"/>
      <c r="O22" s="908"/>
      <c r="Q22" s="910"/>
      <c r="R22" s="910"/>
    </row>
    <row r="23" spans="1:19" s="909" customFormat="1" ht="16.5">
      <c r="A23" s="905" t="s">
        <v>625</v>
      </c>
      <c r="B23" s="906"/>
      <c r="C23" s="906"/>
      <c r="D23" s="911"/>
      <c r="E23" s="899"/>
      <c r="F23" s="899"/>
      <c r="G23" s="911"/>
      <c r="H23" s="911"/>
      <c r="I23" s="912"/>
      <c r="J23" s="912"/>
      <c r="K23" s="912"/>
      <c r="L23" s="912"/>
      <c r="M23" s="912"/>
      <c r="N23" s="39"/>
      <c r="O23" s="16"/>
    </row>
    <row r="24" spans="1:19" s="909" customFormat="1">
      <c r="A24" s="905"/>
      <c r="B24" s="906"/>
      <c r="C24" s="906"/>
      <c r="D24" s="911"/>
      <c r="E24" s="899"/>
      <c r="F24" s="899"/>
      <c r="G24" s="911"/>
      <c r="H24" s="911"/>
      <c r="I24" s="912"/>
      <c r="J24" s="912"/>
      <c r="K24" s="912"/>
      <c r="L24" s="912"/>
      <c r="M24" s="912"/>
      <c r="N24" s="39"/>
      <c r="O24" s="16"/>
    </row>
    <row r="25" spans="1:19" s="27" customFormat="1">
      <c r="A25" s="62"/>
      <c r="B25" s="387"/>
      <c r="C25" s="387"/>
      <c r="D25" s="898"/>
      <c r="E25" s="899"/>
      <c r="F25" s="899"/>
      <c r="G25" s="898"/>
      <c r="H25" s="898"/>
      <c r="I25" s="29"/>
      <c r="J25" s="29"/>
      <c r="K25" s="39"/>
      <c r="L25" s="29"/>
      <c r="M25" s="29"/>
      <c r="N25" s="29"/>
      <c r="O25" s="29"/>
    </row>
    <row r="26" spans="1:19" s="27" customFormat="1">
      <c r="A26" s="62"/>
      <c r="B26" s="387"/>
      <c r="C26" s="387"/>
      <c r="D26" s="898"/>
      <c r="E26" s="899"/>
      <c r="F26" s="899"/>
      <c r="G26" s="898"/>
      <c r="H26" s="898"/>
      <c r="I26" s="29"/>
      <c r="J26" s="29"/>
      <c r="K26" s="39"/>
      <c r="L26" s="29"/>
      <c r="M26" s="29"/>
      <c r="N26" s="29"/>
      <c r="O26" s="29"/>
    </row>
    <row r="27" spans="1:19" s="27" customFormat="1">
      <c r="A27" s="62"/>
      <c r="B27" s="387"/>
      <c r="C27" s="387"/>
      <c r="D27" s="898"/>
      <c r="E27" s="899"/>
      <c r="F27" s="899"/>
      <c r="G27" s="898"/>
      <c r="H27" s="898"/>
      <c r="I27" s="29"/>
      <c r="J27" s="29"/>
      <c r="K27" s="29"/>
      <c r="L27" s="29"/>
      <c r="M27" s="29"/>
      <c r="N27" s="39"/>
      <c r="O27" s="29"/>
    </row>
    <row r="28" spans="1:19" s="27" customFormat="1">
      <c r="A28" s="62"/>
      <c r="B28" s="387"/>
      <c r="C28" s="387"/>
      <c r="D28" s="898"/>
      <c r="E28" s="899"/>
      <c r="F28" s="899"/>
      <c r="G28" s="898"/>
      <c r="H28" s="898"/>
      <c r="I28" s="29"/>
      <c r="J28" s="29"/>
      <c r="K28" s="39"/>
      <c r="L28" s="29"/>
      <c r="M28" s="29"/>
      <c r="N28" s="39"/>
      <c r="O28" s="39"/>
    </row>
    <row r="29" spans="1:19" s="27" customFormat="1">
      <c r="A29" s="62"/>
      <c r="B29" s="387"/>
      <c r="C29" s="387"/>
      <c r="D29" s="898"/>
      <c r="E29" s="898"/>
      <c r="F29" s="899"/>
      <c r="G29" s="898"/>
      <c r="H29" s="898"/>
      <c r="I29" s="39"/>
      <c r="J29" s="39"/>
      <c r="K29" s="29"/>
      <c r="L29" s="29"/>
      <c r="M29" s="29"/>
      <c r="N29" s="29"/>
      <c r="O29" s="29"/>
    </row>
    <row r="30" spans="1:19" s="27" customFormat="1">
      <c r="A30" s="62"/>
      <c r="B30" s="387"/>
      <c r="C30" s="387"/>
      <c r="D30" s="898"/>
      <c r="E30" s="898"/>
      <c r="F30" s="899"/>
      <c r="G30" s="898"/>
      <c r="H30" s="898"/>
      <c r="I30" s="29"/>
      <c r="J30" s="29"/>
      <c r="K30" s="39"/>
      <c r="L30" s="29"/>
      <c r="M30" s="29"/>
      <c r="N30" s="29"/>
      <c r="O30" s="39"/>
    </row>
    <row r="31" spans="1:19" s="27" customFormat="1">
      <c r="A31" s="62"/>
      <c r="B31" s="387"/>
      <c r="C31" s="387"/>
      <c r="D31" s="898"/>
      <c r="E31" s="899"/>
      <c r="F31" s="899"/>
      <c r="G31" s="898"/>
      <c r="H31" s="898"/>
      <c r="I31" s="29"/>
      <c r="J31" s="29"/>
      <c r="K31" s="39"/>
      <c r="L31" s="29"/>
      <c r="M31" s="29"/>
      <c r="N31" s="29"/>
      <c r="O31" s="39"/>
    </row>
    <row r="32" spans="1:19" s="27" customFormat="1">
      <c r="A32" s="62"/>
      <c r="B32" s="387"/>
      <c r="C32" s="387"/>
      <c r="D32" s="387"/>
      <c r="E32" s="901"/>
      <c r="F32" s="901"/>
      <c r="G32" s="900"/>
      <c r="H32" s="900"/>
      <c r="I32" s="18"/>
      <c r="J32" s="18"/>
      <c r="K32" s="18"/>
      <c r="L32" s="17"/>
      <c r="M32" s="17"/>
      <c r="N32" s="17"/>
      <c r="O32" s="19"/>
    </row>
    <row r="33" spans="1:15" s="27" customFormat="1">
      <c r="A33" s="62"/>
      <c r="B33" s="387"/>
      <c r="C33" s="387"/>
      <c r="D33" s="898"/>
      <c r="E33" s="899"/>
      <c r="F33" s="899"/>
      <c r="G33" s="898"/>
      <c r="H33" s="898"/>
      <c r="I33" s="29"/>
      <c r="J33" s="29"/>
      <c r="K33" s="39"/>
      <c r="L33" s="29"/>
      <c r="M33" s="29"/>
      <c r="N33" s="39"/>
      <c r="O33" s="39"/>
    </row>
    <row r="34" spans="1:15" s="27" customFormat="1">
      <c r="A34" s="62"/>
      <c r="B34" s="387"/>
      <c r="C34" s="387"/>
      <c r="D34" s="387"/>
      <c r="E34" s="387"/>
      <c r="F34" s="387"/>
      <c r="G34" s="387"/>
      <c r="H34" s="387"/>
      <c r="I34" s="62"/>
      <c r="J34" s="62"/>
      <c r="K34" s="62"/>
      <c r="L34" s="62"/>
      <c r="M34" s="62"/>
      <c r="N34" s="62"/>
      <c r="O34" s="62"/>
    </row>
    <row r="35" spans="1:15" s="27" customFormat="1">
      <c r="A35" s="62"/>
      <c r="B35" s="387"/>
      <c r="C35" s="387"/>
      <c r="D35" s="387"/>
      <c r="E35" s="387"/>
      <c r="F35" s="387"/>
      <c r="G35" s="387"/>
      <c r="H35" s="387"/>
      <c r="I35" s="62"/>
      <c r="J35" s="62"/>
      <c r="K35" s="62"/>
      <c r="L35" s="62"/>
      <c r="M35" s="62"/>
      <c r="N35" s="62"/>
      <c r="O35" s="62"/>
    </row>
    <row r="36" spans="1:15" s="27" customFormat="1">
      <c r="A36" s="62"/>
      <c r="B36" s="387"/>
      <c r="C36" s="387"/>
      <c r="D36" s="387"/>
      <c r="E36" s="387"/>
      <c r="F36" s="387"/>
      <c r="G36" s="387"/>
      <c r="H36" s="387"/>
      <c r="I36" s="62"/>
      <c r="J36" s="62"/>
      <c r="K36" s="62"/>
      <c r="L36" s="62"/>
      <c r="M36" s="62"/>
      <c r="N36" s="62"/>
      <c r="O36" s="62"/>
    </row>
    <row r="37" spans="1:15" s="27" customFormat="1">
      <c r="A37" s="62"/>
      <c r="B37" s="387"/>
      <c r="C37" s="387"/>
      <c r="D37" s="387"/>
      <c r="E37" s="387"/>
      <c r="F37" s="387"/>
      <c r="G37" s="387"/>
      <c r="H37" s="387"/>
      <c r="I37" s="62"/>
      <c r="J37" s="62"/>
      <c r="K37" s="62"/>
      <c r="L37" s="62"/>
      <c r="M37" s="62"/>
      <c r="N37" s="62"/>
      <c r="O37" s="62"/>
    </row>
    <row r="38" spans="1:15" s="27" customFormat="1">
      <c r="A38" s="62"/>
      <c r="B38" s="387"/>
      <c r="C38" s="387"/>
      <c r="D38" s="387"/>
      <c r="E38" s="387"/>
      <c r="F38" s="387"/>
      <c r="G38" s="387"/>
      <c r="H38" s="387"/>
      <c r="I38" s="62"/>
      <c r="J38" s="62"/>
      <c r="K38" s="62"/>
      <c r="L38" s="62"/>
      <c r="M38" s="62"/>
      <c r="N38" s="62"/>
      <c r="O38" s="62"/>
    </row>
    <row r="39" spans="1:15" s="27" customFormat="1">
      <c r="A39" s="62"/>
      <c r="B39" s="387"/>
      <c r="C39" s="387"/>
      <c r="D39" s="387"/>
      <c r="E39" s="387"/>
      <c r="F39" s="387"/>
      <c r="G39" s="387"/>
      <c r="H39" s="387"/>
      <c r="I39" s="62"/>
      <c r="J39" s="62"/>
      <c r="K39" s="62"/>
      <c r="L39" s="62"/>
      <c r="M39" s="62"/>
      <c r="N39" s="62"/>
      <c r="O39" s="62"/>
    </row>
    <row r="40" spans="1:15" s="27" customFormat="1">
      <c r="A40" s="62"/>
      <c r="B40" s="387"/>
      <c r="C40" s="387"/>
      <c r="D40" s="387"/>
      <c r="E40" s="387"/>
      <c r="F40" s="387"/>
      <c r="G40" s="387"/>
      <c r="H40" s="387"/>
      <c r="I40" s="62"/>
      <c r="J40" s="62"/>
      <c r="K40" s="62"/>
      <c r="L40" s="62"/>
      <c r="M40" s="62"/>
      <c r="N40" s="62"/>
      <c r="O40" s="62"/>
    </row>
    <row r="41" spans="1:15" s="27" customFormat="1">
      <c r="A41" s="62"/>
      <c r="B41" s="387"/>
      <c r="C41" s="387"/>
      <c r="D41" s="387"/>
      <c r="E41" s="387"/>
      <c r="F41" s="387"/>
      <c r="G41" s="387"/>
      <c r="H41" s="387"/>
      <c r="I41" s="62"/>
      <c r="J41" s="62"/>
      <c r="K41" s="62"/>
      <c r="L41" s="62"/>
      <c r="M41" s="62"/>
      <c r="N41" s="62"/>
      <c r="O41" s="62"/>
    </row>
    <row r="42" spans="1:15" s="27" customFormat="1">
      <c r="A42" s="62"/>
      <c r="B42" s="387"/>
      <c r="C42" s="387"/>
      <c r="D42" s="387"/>
      <c r="E42" s="387"/>
      <c r="F42" s="387"/>
      <c r="G42" s="387"/>
      <c r="H42" s="387"/>
      <c r="I42" s="62"/>
      <c r="J42" s="62"/>
      <c r="K42" s="62"/>
      <c r="L42" s="62"/>
      <c r="M42" s="62"/>
      <c r="N42" s="62"/>
      <c r="O42" s="62"/>
    </row>
    <row r="43" spans="1:15" s="27" customFormat="1">
      <c r="A43" s="49"/>
      <c r="B43" s="897"/>
      <c r="C43" s="897"/>
      <c r="D43" s="897"/>
      <c r="E43" s="897"/>
      <c r="F43" s="897"/>
      <c r="G43" s="897"/>
      <c r="H43" s="897"/>
      <c r="I43" s="49"/>
      <c r="J43" s="49"/>
      <c r="K43" s="49"/>
      <c r="L43" s="49"/>
      <c r="M43" s="49"/>
      <c r="N43" s="49"/>
      <c r="O43" s="49"/>
    </row>
    <row r="44" spans="1:15" s="27" customFormat="1">
      <c r="A44" s="49"/>
      <c r="B44" s="897"/>
      <c r="C44" s="897"/>
      <c r="D44" s="897"/>
      <c r="E44" s="897"/>
      <c r="F44" s="897"/>
      <c r="G44" s="897"/>
      <c r="H44" s="897"/>
      <c r="I44" s="49"/>
      <c r="J44" s="49"/>
      <c r="K44" s="49"/>
      <c r="L44" s="49"/>
      <c r="M44" s="49"/>
      <c r="N44" s="49"/>
      <c r="O44" s="49"/>
    </row>
    <row r="45" spans="1:15" s="27" customFormat="1">
      <c r="A45" s="49"/>
      <c r="B45" s="897"/>
      <c r="C45" s="897"/>
      <c r="D45" s="897"/>
      <c r="E45" s="897"/>
      <c r="F45" s="897"/>
      <c r="G45" s="897"/>
      <c r="H45" s="897"/>
      <c r="I45" s="49"/>
      <c r="J45" s="49"/>
      <c r="K45" s="49"/>
      <c r="L45" s="49"/>
      <c r="M45" s="49"/>
      <c r="N45" s="49"/>
      <c r="O45" s="49"/>
    </row>
    <row r="46" spans="1:15" s="27" customFormat="1">
      <c r="A46" s="49"/>
      <c r="B46" s="897"/>
      <c r="C46" s="897"/>
      <c r="D46" s="897"/>
      <c r="E46" s="897"/>
      <c r="F46" s="897"/>
      <c r="G46" s="897"/>
      <c r="H46" s="897"/>
      <c r="I46" s="49"/>
      <c r="J46" s="49"/>
      <c r="K46" s="49"/>
      <c r="L46" s="49"/>
      <c r="M46" s="49"/>
      <c r="N46" s="49"/>
      <c r="O46" s="49"/>
    </row>
    <row r="47" spans="1:15" s="27" customFormat="1">
      <c r="A47" s="49"/>
      <c r="B47" s="897"/>
      <c r="C47" s="897"/>
      <c r="D47" s="897"/>
      <c r="E47" s="897"/>
      <c r="F47" s="897"/>
      <c r="G47" s="897"/>
      <c r="H47" s="897"/>
      <c r="I47" s="49"/>
      <c r="J47" s="49"/>
      <c r="K47" s="49"/>
      <c r="L47" s="49"/>
      <c r="M47" s="49"/>
      <c r="N47" s="49"/>
      <c r="O47" s="49"/>
    </row>
    <row r="48" spans="1:15" s="27" customFormat="1">
      <c r="A48" s="49"/>
      <c r="B48" s="897"/>
      <c r="C48" s="897"/>
      <c r="D48" s="897"/>
      <c r="E48" s="897"/>
      <c r="F48" s="897"/>
      <c r="G48" s="897"/>
      <c r="H48" s="897"/>
      <c r="I48" s="49"/>
      <c r="J48" s="49"/>
      <c r="K48" s="49"/>
      <c r="L48" s="49"/>
      <c r="M48" s="49"/>
      <c r="N48" s="49"/>
      <c r="O48" s="49"/>
    </row>
    <row r="49" spans="1:15" s="27" customFormat="1">
      <c r="A49" s="49"/>
      <c r="B49" s="897"/>
      <c r="C49" s="897"/>
      <c r="D49" s="897"/>
      <c r="E49" s="897"/>
      <c r="F49" s="897"/>
      <c r="G49" s="897"/>
      <c r="H49" s="897"/>
      <c r="I49" s="49"/>
      <c r="J49" s="49"/>
      <c r="K49" s="49"/>
      <c r="L49" s="49"/>
      <c r="M49" s="49"/>
      <c r="N49" s="49"/>
      <c r="O49" s="49"/>
    </row>
    <row r="50" spans="1:15" s="27" customFormat="1">
      <c r="A50" s="49"/>
      <c r="B50" s="897"/>
      <c r="C50" s="897"/>
      <c r="D50" s="897"/>
      <c r="E50" s="897"/>
      <c r="F50" s="897"/>
      <c r="G50" s="897"/>
      <c r="H50" s="897"/>
      <c r="I50" s="49"/>
      <c r="J50" s="49"/>
      <c r="K50" s="49"/>
      <c r="L50" s="49"/>
      <c r="M50" s="49"/>
      <c r="N50" s="49"/>
      <c r="O50" s="49"/>
    </row>
    <row r="51" spans="1:15" s="27" customFormat="1">
      <c r="A51" s="49"/>
      <c r="B51" s="897"/>
      <c r="C51" s="897"/>
      <c r="D51" s="897"/>
      <c r="E51" s="897"/>
      <c r="F51" s="897"/>
      <c r="G51" s="897"/>
      <c r="H51" s="897"/>
      <c r="I51" s="49"/>
      <c r="J51" s="49"/>
      <c r="K51" s="49"/>
      <c r="L51" s="49"/>
      <c r="M51" s="49"/>
      <c r="N51" s="49"/>
      <c r="O51" s="49"/>
    </row>
    <row r="52" spans="1:15" s="27" customFormat="1">
      <c r="A52" s="49"/>
      <c r="B52" s="897"/>
      <c r="C52" s="897"/>
      <c r="D52" s="897"/>
      <c r="E52" s="897"/>
      <c r="F52" s="897"/>
      <c r="G52" s="897"/>
      <c r="H52" s="897"/>
      <c r="I52" s="49"/>
      <c r="J52" s="49"/>
      <c r="K52" s="49"/>
      <c r="L52" s="49"/>
      <c r="M52" s="49"/>
      <c r="N52" s="49"/>
      <c r="O52" s="49"/>
    </row>
    <row r="53" spans="1:15" s="27" customFormat="1">
      <c r="A53" s="49"/>
      <c r="B53" s="897"/>
      <c r="C53" s="897"/>
      <c r="D53" s="897"/>
      <c r="E53" s="897"/>
      <c r="F53" s="897"/>
      <c r="G53" s="897"/>
      <c r="H53" s="897"/>
      <c r="I53" s="49"/>
      <c r="J53" s="49"/>
      <c r="K53" s="49"/>
      <c r="L53" s="49"/>
      <c r="M53" s="49"/>
      <c r="N53" s="49"/>
      <c r="O53" s="49"/>
    </row>
    <row r="54" spans="1:15" s="27" customFormat="1">
      <c r="A54" s="49"/>
      <c r="B54" s="897"/>
      <c r="C54" s="897"/>
      <c r="D54" s="897"/>
      <c r="E54" s="897"/>
      <c r="F54" s="897"/>
      <c r="G54" s="897"/>
      <c r="H54" s="897"/>
      <c r="I54" s="49"/>
      <c r="J54" s="49"/>
      <c r="K54" s="49"/>
      <c r="L54" s="49"/>
      <c r="M54" s="49"/>
      <c r="N54" s="49"/>
      <c r="O54" s="49"/>
    </row>
    <row r="55" spans="1:15" s="27" customFormat="1">
      <c r="A55" s="49"/>
      <c r="B55" s="897"/>
      <c r="C55" s="897"/>
      <c r="D55" s="897"/>
      <c r="E55" s="897"/>
      <c r="F55" s="897"/>
      <c r="G55" s="897"/>
      <c r="H55" s="897"/>
      <c r="I55" s="49"/>
      <c r="J55" s="49"/>
      <c r="K55" s="49"/>
      <c r="L55" s="49"/>
      <c r="M55" s="49"/>
      <c r="N55" s="49"/>
      <c r="O55" s="49"/>
    </row>
    <row r="56" spans="1:15" s="27" customFormat="1">
      <c r="A56" s="49"/>
      <c r="B56" s="897"/>
      <c r="C56" s="897"/>
      <c r="D56" s="897"/>
      <c r="E56" s="897"/>
      <c r="F56" s="897"/>
      <c r="G56" s="897"/>
      <c r="H56" s="897"/>
      <c r="I56" s="49"/>
      <c r="J56" s="49"/>
      <c r="K56" s="49"/>
      <c r="L56" s="49"/>
      <c r="M56" s="49"/>
      <c r="N56" s="49"/>
      <c r="O56" s="49"/>
    </row>
    <row r="57" spans="1:15" s="27" customFormat="1">
      <c r="A57" s="49"/>
      <c r="B57" s="897"/>
      <c r="C57" s="897"/>
      <c r="D57" s="897"/>
      <c r="E57" s="897"/>
      <c r="F57" s="897"/>
      <c r="G57" s="897"/>
      <c r="H57" s="897"/>
      <c r="I57" s="49"/>
      <c r="J57" s="49"/>
      <c r="K57" s="49"/>
      <c r="L57" s="49"/>
      <c r="M57" s="49"/>
      <c r="N57" s="49"/>
      <c r="O57" s="49"/>
    </row>
    <row r="58" spans="1:15" s="27" customFormat="1">
      <c r="A58" s="49"/>
      <c r="B58" s="897"/>
      <c r="C58" s="897"/>
      <c r="D58" s="897"/>
      <c r="E58" s="897"/>
      <c r="F58" s="897"/>
      <c r="G58" s="897"/>
      <c r="H58" s="897"/>
      <c r="I58" s="49"/>
      <c r="J58" s="49"/>
      <c r="K58" s="49"/>
      <c r="L58" s="49"/>
      <c r="M58" s="49"/>
      <c r="N58" s="49"/>
      <c r="O58" s="49"/>
    </row>
    <row r="59" spans="1:15" s="27" customFormat="1">
      <c r="A59" s="49"/>
      <c r="B59" s="897"/>
      <c r="C59" s="897"/>
      <c r="D59" s="897"/>
      <c r="E59" s="897"/>
      <c r="F59" s="897"/>
      <c r="G59" s="897"/>
      <c r="H59" s="897"/>
      <c r="I59" s="49"/>
      <c r="J59" s="49"/>
      <c r="K59" s="49"/>
      <c r="L59" s="49"/>
      <c r="M59" s="49"/>
      <c r="N59" s="49"/>
      <c r="O59" s="49"/>
    </row>
    <row r="60" spans="1:15" s="27" customFormat="1">
      <c r="A60" s="49"/>
      <c r="B60" s="897"/>
      <c r="C60" s="897"/>
      <c r="D60" s="897"/>
      <c r="E60" s="897"/>
      <c r="F60" s="897"/>
      <c r="G60" s="897"/>
      <c r="H60" s="897"/>
      <c r="I60" s="49"/>
      <c r="J60" s="49"/>
      <c r="K60" s="49"/>
      <c r="L60" s="49"/>
      <c r="M60" s="49"/>
      <c r="N60" s="49"/>
      <c r="O60" s="49"/>
    </row>
    <row r="61" spans="1:15" s="27" customFormat="1">
      <c r="A61" s="49"/>
      <c r="B61" s="897"/>
      <c r="C61" s="897"/>
      <c r="D61" s="897"/>
      <c r="E61" s="897"/>
      <c r="F61" s="897"/>
      <c r="G61" s="897"/>
      <c r="H61" s="897"/>
      <c r="I61" s="49"/>
      <c r="J61" s="49"/>
      <c r="K61" s="49"/>
      <c r="L61" s="49"/>
      <c r="M61" s="49"/>
      <c r="N61" s="49"/>
      <c r="O61" s="49"/>
    </row>
    <row r="62" spans="1:15" s="27" customFormat="1">
      <c r="A62" s="49"/>
      <c r="B62" s="897"/>
      <c r="C62" s="897"/>
      <c r="D62" s="897"/>
      <c r="E62" s="897"/>
      <c r="F62" s="897"/>
      <c r="G62" s="897"/>
      <c r="H62" s="897"/>
      <c r="I62" s="49"/>
      <c r="J62" s="49"/>
      <c r="K62" s="49"/>
      <c r="L62" s="49"/>
      <c r="M62" s="49"/>
      <c r="N62" s="49"/>
      <c r="O62" s="49"/>
    </row>
    <row r="63" spans="1:15" s="27" customFormat="1">
      <c r="A63" s="49"/>
      <c r="B63" s="897"/>
      <c r="C63" s="897"/>
      <c r="D63" s="897"/>
      <c r="E63" s="897"/>
      <c r="F63" s="897"/>
      <c r="G63" s="897"/>
      <c r="H63" s="897"/>
      <c r="I63" s="49"/>
      <c r="J63" s="49"/>
      <c r="K63" s="49"/>
      <c r="L63" s="49"/>
      <c r="M63" s="49"/>
      <c r="N63" s="49"/>
      <c r="O63" s="49"/>
    </row>
    <row r="64" spans="1:15" s="27" customFormat="1">
      <c r="A64" s="49"/>
      <c r="B64" s="897"/>
      <c r="C64" s="897"/>
      <c r="D64" s="897"/>
      <c r="E64" s="897"/>
      <c r="F64" s="897"/>
      <c r="G64" s="897"/>
      <c r="H64" s="897"/>
      <c r="I64" s="49"/>
      <c r="J64" s="49"/>
      <c r="K64" s="49"/>
      <c r="L64" s="49"/>
      <c r="M64" s="49"/>
      <c r="N64" s="49"/>
      <c r="O64" s="49"/>
    </row>
    <row r="65" spans="1:15" s="27" customFormat="1">
      <c r="A65" s="49"/>
      <c r="B65" s="897"/>
      <c r="C65" s="897"/>
      <c r="D65" s="897"/>
      <c r="E65" s="897"/>
      <c r="F65" s="897"/>
      <c r="G65" s="897"/>
      <c r="H65" s="897"/>
      <c r="I65" s="49"/>
      <c r="J65" s="49"/>
      <c r="K65" s="49"/>
      <c r="L65" s="49"/>
      <c r="M65" s="49"/>
      <c r="N65" s="49"/>
      <c r="O65" s="49"/>
    </row>
    <row r="66" spans="1:15" s="27" customFormat="1">
      <c r="A66" s="49"/>
      <c r="B66" s="897"/>
      <c r="C66" s="897"/>
      <c r="D66" s="897"/>
      <c r="E66" s="897"/>
      <c r="F66" s="897"/>
      <c r="G66" s="897"/>
      <c r="H66" s="897"/>
      <c r="I66" s="49"/>
      <c r="J66" s="49"/>
      <c r="K66" s="49"/>
      <c r="L66" s="49"/>
      <c r="M66" s="49"/>
      <c r="N66" s="49"/>
      <c r="O66" s="49"/>
    </row>
    <row r="67" spans="1:15" s="27" customFormat="1">
      <c r="A67" s="49"/>
      <c r="B67" s="897"/>
      <c r="C67" s="897"/>
      <c r="D67" s="897"/>
      <c r="E67" s="897"/>
      <c r="F67" s="897"/>
      <c r="G67" s="897"/>
      <c r="H67" s="897"/>
      <c r="I67" s="49"/>
      <c r="J67" s="49"/>
      <c r="K67" s="49"/>
      <c r="L67" s="49"/>
      <c r="M67" s="49"/>
      <c r="N67" s="49"/>
      <c r="O67" s="49"/>
    </row>
    <row r="68" spans="1:15" s="27" customFormat="1">
      <c r="A68" s="49"/>
      <c r="B68" s="897"/>
      <c r="C68" s="897"/>
      <c r="D68" s="897"/>
      <c r="E68" s="897"/>
      <c r="F68" s="897"/>
      <c r="G68" s="897"/>
      <c r="H68" s="897"/>
      <c r="I68" s="49"/>
      <c r="J68" s="49"/>
      <c r="K68" s="49"/>
      <c r="L68" s="49"/>
      <c r="M68" s="49"/>
      <c r="N68" s="49"/>
      <c r="O68" s="49"/>
    </row>
    <row r="69" spans="1:15" s="27" customFormat="1">
      <c r="A69" s="49"/>
      <c r="B69" s="897"/>
      <c r="C69" s="897"/>
      <c r="D69" s="897"/>
      <c r="E69" s="897"/>
      <c r="F69" s="897"/>
      <c r="G69" s="897"/>
      <c r="H69" s="897"/>
      <c r="I69" s="49"/>
      <c r="J69" s="49"/>
      <c r="K69" s="49"/>
      <c r="L69" s="49"/>
      <c r="M69" s="49"/>
      <c r="N69" s="49"/>
      <c r="O69" s="49"/>
    </row>
    <row r="70" spans="1:15" s="27" customFormat="1">
      <c r="A70" s="49"/>
      <c r="B70" s="897"/>
      <c r="C70" s="897"/>
      <c r="D70" s="897"/>
      <c r="E70" s="897"/>
      <c r="F70" s="897"/>
      <c r="G70" s="897"/>
      <c r="H70" s="897"/>
      <c r="I70" s="49"/>
      <c r="J70" s="49"/>
      <c r="K70" s="49"/>
      <c r="L70" s="49"/>
      <c r="M70" s="49"/>
      <c r="N70" s="49"/>
      <c r="O70" s="49"/>
    </row>
    <row r="71" spans="1:15" s="27" customFormat="1">
      <c r="A71" s="49"/>
      <c r="B71" s="897"/>
      <c r="C71" s="897"/>
      <c r="D71" s="897"/>
      <c r="E71" s="897"/>
      <c r="F71" s="897"/>
      <c r="G71" s="897"/>
      <c r="H71" s="897"/>
      <c r="I71" s="49"/>
      <c r="J71" s="49"/>
      <c r="K71" s="49"/>
      <c r="L71" s="49"/>
      <c r="M71" s="49"/>
      <c r="N71" s="49"/>
      <c r="O71" s="49"/>
    </row>
    <row r="72" spans="1:15" s="27" customFormat="1">
      <c r="A72" s="49"/>
      <c r="B72" s="897"/>
      <c r="C72" s="897"/>
      <c r="D72" s="897"/>
      <c r="E72" s="897"/>
      <c r="F72" s="897"/>
      <c r="G72" s="897"/>
      <c r="H72" s="897"/>
      <c r="I72" s="49"/>
      <c r="J72" s="49"/>
      <c r="K72" s="49"/>
      <c r="L72" s="49"/>
      <c r="M72" s="49"/>
      <c r="N72" s="49"/>
      <c r="O72" s="49"/>
    </row>
    <row r="73" spans="1:15" s="27" customFormat="1">
      <c r="A73" s="49"/>
      <c r="B73" s="897"/>
      <c r="C73" s="897"/>
      <c r="D73" s="897"/>
      <c r="E73" s="897"/>
      <c r="F73" s="897"/>
      <c r="G73" s="897"/>
      <c r="H73" s="897"/>
      <c r="I73" s="49"/>
      <c r="J73" s="49"/>
      <c r="K73" s="49"/>
      <c r="L73" s="49"/>
      <c r="M73" s="49"/>
      <c r="N73" s="49"/>
      <c r="O73" s="49"/>
    </row>
    <row r="74" spans="1:15" s="27" customFormat="1">
      <c r="A74" s="49"/>
      <c r="B74" s="897"/>
      <c r="C74" s="897"/>
      <c r="D74" s="897"/>
      <c r="E74" s="897"/>
      <c r="F74" s="897"/>
      <c r="G74" s="897"/>
      <c r="H74" s="897"/>
      <c r="I74" s="49"/>
      <c r="J74" s="49"/>
      <c r="K74" s="49"/>
      <c r="L74" s="49"/>
      <c r="M74" s="49"/>
      <c r="N74" s="49"/>
      <c r="O74" s="49"/>
    </row>
    <row r="75" spans="1:15" s="27" customFormat="1">
      <c r="A75" s="49"/>
      <c r="B75" s="897"/>
      <c r="C75" s="897"/>
      <c r="D75" s="897"/>
      <c r="E75" s="897"/>
      <c r="F75" s="897"/>
      <c r="G75" s="897"/>
      <c r="H75" s="897"/>
      <c r="I75" s="49"/>
      <c r="J75" s="49"/>
      <c r="K75" s="49"/>
      <c r="L75" s="49"/>
      <c r="M75" s="49"/>
      <c r="N75" s="49"/>
      <c r="O75" s="49"/>
    </row>
    <row r="76" spans="1:15" s="27" customFormat="1">
      <c r="A76" s="49"/>
      <c r="B76" s="897"/>
      <c r="C76" s="897"/>
      <c r="D76" s="897"/>
      <c r="E76" s="897"/>
      <c r="F76" s="897"/>
      <c r="G76" s="897"/>
      <c r="H76" s="897"/>
      <c r="I76" s="49"/>
      <c r="J76" s="49"/>
      <c r="K76" s="49"/>
      <c r="L76" s="49"/>
      <c r="M76" s="49"/>
      <c r="N76" s="49"/>
      <c r="O76" s="49"/>
    </row>
    <row r="77" spans="1:15" s="27" customFormat="1">
      <c r="A77" s="49"/>
      <c r="B77" s="897"/>
      <c r="C77" s="897"/>
      <c r="D77" s="897"/>
      <c r="E77" s="897"/>
      <c r="F77" s="897"/>
      <c r="G77" s="897"/>
      <c r="H77" s="897"/>
      <c r="I77" s="49"/>
      <c r="J77" s="49"/>
      <c r="K77" s="49"/>
      <c r="L77" s="49"/>
      <c r="M77" s="49"/>
      <c r="N77" s="49"/>
      <c r="O77" s="49"/>
    </row>
    <row r="78" spans="1:15" s="27" customFormat="1">
      <c r="A78" s="49"/>
      <c r="B78" s="897"/>
      <c r="C78" s="897"/>
      <c r="D78" s="897"/>
      <c r="E78" s="897"/>
      <c r="F78" s="897"/>
      <c r="G78" s="897"/>
      <c r="H78" s="897"/>
      <c r="I78" s="49"/>
      <c r="J78" s="49"/>
      <c r="K78" s="49"/>
      <c r="L78" s="49"/>
      <c r="M78" s="49"/>
      <c r="N78" s="49"/>
      <c r="O78" s="49"/>
    </row>
    <row r="79" spans="1:15" s="27" customFormat="1">
      <c r="A79" s="49"/>
      <c r="B79" s="897"/>
      <c r="C79" s="897"/>
      <c r="D79" s="897"/>
      <c r="E79" s="897"/>
      <c r="F79" s="897"/>
      <c r="G79" s="897"/>
      <c r="H79" s="897"/>
      <c r="I79" s="49"/>
      <c r="J79" s="49"/>
      <c r="K79" s="49"/>
      <c r="L79" s="49"/>
      <c r="M79" s="49"/>
      <c r="N79" s="49"/>
      <c r="O79" s="49"/>
    </row>
    <row r="80" spans="1:15" s="27" customFormat="1">
      <c r="A80" s="49"/>
      <c r="B80" s="897"/>
      <c r="C80" s="897"/>
      <c r="D80" s="897"/>
      <c r="E80" s="897"/>
      <c r="F80" s="897"/>
      <c r="G80" s="897"/>
      <c r="H80" s="897"/>
      <c r="I80" s="49"/>
      <c r="J80" s="49"/>
      <c r="K80" s="49"/>
      <c r="L80" s="49"/>
      <c r="M80" s="49"/>
      <c r="N80" s="49"/>
      <c r="O80" s="49"/>
    </row>
    <row r="81" spans="1:15" s="27" customFormat="1">
      <c r="A81" s="49"/>
      <c r="B81" s="897"/>
      <c r="C81" s="897"/>
      <c r="D81" s="897"/>
      <c r="E81" s="897"/>
      <c r="F81" s="897"/>
      <c r="G81" s="897"/>
      <c r="H81" s="897"/>
      <c r="I81" s="49"/>
      <c r="J81" s="49"/>
      <c r="K81" s="49"/>
      <c r="L81" s="49"/>
      <c r="M81" s="49"/>
      <c r="N81" s="49"/>
      <c r="O81" s="49"/>
    </row>
    <row r="82" spans="1:15" s="27" customFormat="1">
      <c r="A82" s="49"/>
      <c r="B82" s="897"/>
      <c r="C82" s="897"/>
      <c r="D82" s="897"/>
      <c r="E82" s="897"/>
      <c r="F82" s="897"/>
      <c r="G82" s="897"/>
      <c r="H82" s="897"/>
      <c r="I82" s="49"/>
      <c r="J82" s="49"/>
      <c r="K82" s="49"/>
      <c r="L82" s="49"/>
      <c r="M82" s="49"/>
      <c r="N82" s="49"/>
      <c r="O82" s="49"/>
    </row>
    <row r="83" spans="1:15" s="27" customFormat="1">
      <c r="A83" s="49"/>
      <c r="B83" s="897"/>
      <c r="C83" s="897"/>
      <c r="D83" s="897"/>
      <c r="E83" s="897"/>
      <c r="F83" s="897"/>
      <c r="G83" s="897"/>
      <c r="H83" s="897"/>
      <c r="I83" s="49"/>
      <c r="J83" s="49"/>
      <c r="K83" s="49"/>
      <c r="L83" s="49"/>
      <c r="M83" s="49"/>
      <c r="N83" s="49"/>
      <c r="O83" s="49"/>
    </row>
    <row r="84" spans="1:15" s="27" customFormat="1">
      <c r="A84" s="49"/>
      <c r="B84" s="897"/>
      <c r="C84" s="897"/>
      <c r="D84" s="897"/>
      <c r="E84" s="897"/>
      <c r="F84" s="897"/>
      <c r="G84" s="897"/>
      <c r="H84" s="897"/>
      <c r="I84" s="49"/>
      <c r="J84" s="49"/>
      <c r="K84" s="49"/>
      <c r="L84" s="49"/>
      <c r="M84" s="49"/>
      <c r="N84" s="49"/>
      <c r="O84" s="49"/>
    </row>
    <row r="85" spans="1:15" s="27" customFormat="1">
      <c r="A85" s="49"/>
      <c r="B85" s="897"/>
      <c r="C85" s="897"/>
      <c r="D85" s="897"/>
      <c r="E85" s="897"/>
      <c r="F85" s="897"/>
      <c r="G85" s="897"/>
      <c r="H85" s="897"/>
      <c r="I85" s="49"/>
      <c r="J85" s="49"/>
      <c r="K85" s="49"/>
      <c r="L85" s="49"/>
      <c r="M85" s="49"/>
      <c r="N85" s="49"/>
      <c r="O85" s="49"/>
    </row>
    <row r="86" spans="1:15" s="27" customFormat="1">
      <c r="A86" s="49"/>
      <c r="B86" s="897"/>
      <c r="C86" s="897"/>
      <c r="D86" s="897"/>
      <c r="E86" s="897"/>
      <c r="F86" s="897"/>
      <c r="G86" s="897"/>
      <c r="H86" s="897"/>
      <c r="I86" s="49"/>
      <c r="J86" s="49"/>
      <c r="K86" s="49"/>
      <c r="L86" s="49"/>
      <c r="M86" s="49"/>
      <c r="N86" s="49"/>
      <c r="O86" s="49"/>
    </row>
    <row r="87" spans="1:15" s="27" customFormat="1">
      <c r="A87" s="49"/>
      <c r="B87" s="897"/>
      <c r="C87" s="897"/>
      <c r="D87" s="897"/>
      <c r="E87" s="897"/>
      <c r="F87" s="897"/>
      <c r="G87" s="897"/>
      <c r="H87" s="897"/>
      <c r="I87" s="49"/>
      <c r="J87" s="49"/>
      <c r="K87" s="49"/>
      <c r="L87" s="49"/>
      <c r="M87" s="49"/>
      <c r="N87" s="49"/>
      <c r="O87" s="49"/>
    </row>
    <row r="88" spans="1:15" s="27" customFormat="1">
      <c r="A88" s="49"/>
      <c r="B88" s="897"/>
      <c r="C88" s="897"/>
      <c r="D88" s="897"/>
      <c r="E88" s="897"/>
      <c r="F88" s="897"/>
      <c r="G88" s="897"/>
      <c r="H88" s="897"/>
      <c r="I88" s="49"/>
      <c r="J88" s="49"/>
      <c r="K88" s="49"/>
      <c r="L88" s="49"/>
      <c r="M88" s="49"/>
      <c r="N88" s="49"/>
      <c r="O88" s="49"/>
    </row>
    <row r="89" spans="1:15" s="27" customFormat="1">
      <c r="A89" s="49"/>
      <c r="B89" s="897"/>
      <c r="C89" s="897"/>
      <c r="D89" s="897"/>
      <c r="E89" s="897"/>
      <c r="F89" s="897"/>
      <c r="G89" s="897"/>
      <c r="H89" s="897"/>
      <c r="I89" s="49"/>
      <c r="J89" s="49"/>
      <c r="K89" s="49"/>
      <c r="L89" s="49"/>
      <c r="M89" s="49"/>
      <c r="N89" s="49"/>
      <c r="O89" s="49"/>
    </row>
    <row r="90" spans="1:15" s="27" customFormat="1">
      <c r="A90" s="49"/>
      <c r="B90" s="897"/>
      <c r="C90" s="897"/>
      <c r="D90" s="897"/>
      <c r="E90" s="897"/>
      <c r="F90" s="897"/>
      <c r="G90" s="897"/>
      <c r="H90" s="897"/>
      <c r="I90" s="49"/>
      <c r="J90" s="49"/>
      <c r="K90" s="49"/>
      <c r="L90" s="49"/>
      <c r="M90" s="49"/>
      <c r="N90" s="49"/>
      <c r="O90" s="49"/>
    </row>
    <row r="91" spans="1:15" s="27" customFormat="1">
      <c r="A91" s="49"/>
      <c r="B91" s="897"/>
      <c r="C91" s="897"/>
      <c r="D91" s="897"/>
      <c r="E91" s="897"/>
      <c r="F91" s="897"/>
      <c r="G91" s="897"/>
      <c r="H91" s="897"/>
      <c r="I91" s="49"/>
      <c r="J91" s="49"/>
      <c r="K91" s="49"/>
      <c r="L91" s="49"/>
      <c r="M91" s="49"/>
      <c r="N91" s="49"/>
      <c r="O91" s="49"/>
    </row>
    <row r="92" spans="1:15" s="27" customFormat="1">
      <c r="A92" s="49"/>
      <c r="B92" s="897"/>
      <c r="C92" s="897"/>
      <c r="D92" s="897"/>
      <c r="E92" s="897"/>
      <c r="F92" s="897"/>
      <c r="G92" s="897"/>
      <c r="H92" s="897"/>
      <c r="I92" s="49"/>
      <c r="J92" s="49"/>
      <c r="K92" s="49"/>
      <c r="L92" s="49"/>
      <c r="M92" s="49"/>
      <c r="N92" s="49"/>
      <c r="O92" s="49"/>
    </row>
    <row r="93" spans="1:15" s="27" customFormat="1">
      <c r="A93" s="49"/>
      <c r="B93" s="897"/>
      <c r="C93" s="897"/>
      <c r="D93" s="897"/>
      <c r="E93" s="897"/>
      <c r="F93" s="897"/>
      <c r="G93" s="897"/>
      <c r="H93" s="897"/>
      <c r="I93" s="49"/>
      <c r="J93" s="49"/>
      <c r="K93" s="49"/>
      <c r="L93" s="49"/>
      <c r="M93" s="49"/>
      <c r="N93" s="49"/>
      <c r="O93" s="49"/>
    </row>
    <row r="94" spans="1:15" s="27" customFormat="1">
      <c r="A94" s="49"/>
      <c r="B94" s="897"/>
      <c r="C94" s="897"/>
      <c r="D94" s="897"/>
      <c r="E94" s="897"/>
      <c r="F94" s="897"/>
      <c r="G94" s="897"/>
      <c r="H94" s="897"/>
      <c r="I94" s="49"/>
      <c r="J94" s="49"/>
      <c r="K94" s="49"/>
      <c r="L94" s="49"/>
      <c r="M94" s="49"/>
      <c r="N94" s="49"/>
      <c r="O94" s="49"/>
    </row>
    <row r="95" spans="1:15" s="27" customFormat="1">
      <c r="A95" s="49"/>
      <c r="B95" s="897"/>
      <c r="C95" s="897"/>
      <c r="D95" s="897"/>
      <c r="E95" s="897"/>
      <c r="F95" s="897"/>
      <c r="G95" s="897"/>
      <c r="H95" s="897"/>
      <c r="I95" s="49"/>
      <c r="J95" s="49"/>
      <c r="K95" s="49"/>
      <c r="L95" s="49"/>
      <c r="M95" s="49"/>
      <c r="N95" s="49"/>
      <c r="O95" s="49"/>
    </row>
    <row r="96" spans="1:15" s="27" customFormat="1">
      <c r="A96" s="49"/>
      <c r="B96" s="897"/>
      <c r="C96" s="897"/>
      <c r="D96" s="897"/>
      <c r="E96" s="897"/>
      <c r="F96" s="897"/>
      <c r="G96" s="897"/>
      <c r="H96" s="897"/>
      <c r="I96" s="49"/>
      <c r="J96" s="49"/>
      <c r="K96" s="49"/>
      <c r="L96" s="49"/>
      <c r="M96" s="49"/>
      <c r="N96" s="49"/>
      <c r="O96" s="49"/>
    </row>
    <row r="97" spans="1:15" s="27" customFormat="1">
      <c r="A97" s="49"/>
      <c r="B97" s="897"/>
      <c r="C97" s="897"/>
      <c r="D97" s="897"/>
      <c r="E97" s="897"/>
      <c r="F97" s="897"/>
      <c r="G97" s="897"/>
      <c r="H97" s="897"/>
      <c r="I97" s="49"/>
      <c r="J97" s="49"/>
      <c r="K97" s="49"/>
      <c r="L97" s="49"/>
      <c r="M97" s="49"/>
      <c r="N97" s="49"/>
      <c r="O97" s="49"/>
    </row>
    <row r="98" spans="1:15" s="27" customFormat="1">
      <c r="A98" s="49"/>
      <c r="B98" s="897"/>
      <c r="C98" s="897"/>
      <c r="D98" s="897"/>
      <c r="E98" s="897"/>
      <c r="F98" s="897"/>
      <c r="G98" s="897"/>
      <c r="H98" s="897"/>
      <c r="I98" s="49"/>
      <c r="J98" s="49"/>
      <c r="K98" s="49"/>
      <c r="L98" s="49"/>
      <c r="M98" s="49"/>
      <c r="N98" s="49"/>
      <c r="O98" s="49"/>
    </row>
    <row r="99" spans="1:15" s="27" customFormat="1">
      <c r="A99" s="49"/>
      <c r="B99" s="897"/>
      <c r="C99" s="897"/>
      <c r="D99" s="897"/>
      <c r="E99" s="897"/>
      <c r="F99" s="897"/>
      <c r="G99" s="897"/>
      <c r="H99" s="897"/>
      <c r="I99" s="49"/>
      <c r="J99" s="49"/>
      <c r="K99" s="49"/>
      <c r="L99" s="49"/>
      <c r="M99" s="49"/>
      <c r="N99" s="49"/>
      <c r="O99" s="49"/>
    </row>
    <row r="100" spans="1:15" s="27" customFormat="1">
      <c r="A100" s="49"/>
      <c r="B100" s="897"/>
      <c r="C100" s="897"/>
      <c r="D100" s="897"/>
      <c r="E100" s="897"/>
      <c r="F100" s="897"/>
      <c r="G100" s="897"/>
      <c r="H100" s="897"/>
      <c r="I100" s="49"/>
      <c r="J100" s="49"/>
      <c r="K100" s="49"/>
      <c r="L100" s="49"/>
      <c r="M100" s="49"/>
      <c r="N100" s="49"/>
      <c r="O100" s="49"/>
    </row>
    <row r="101" spans="1:15" s="27" customFormat="1">
      <c r="A101" s="49"/>
      <c r="B101" s="897"/>
      <c r="C101" s="897"/>
      <c r="D101" s="897"/>
      <c r="E101" s="897"/>
      <c r="F101" s="897"/>
      <c r="G101" s="897"/>
      <c r="H101" s="897"/>
      <c r="I101" s="49"/>
      <c r="J101" s="49"/>
      <c r="K101" s="49"/>
      <c r="L101" s="49"/>
      <c r="M101" s="49"/>
      <c r="N101" s="49"/>
      <c r="O101" s="49"/>
    </row>
    <row r="102" spans="1:15" s="27" customFormat="1">
      <c r="A102" s="49"/>
      <c r="B102" s="897"/>
      <c r="C102" s="897"/>
      <c r="D102" s="897"/>
      <c r="E102" s="897"/>
      <c r="F102" s="897"/>
      <c r="G102" s="897"/>
      <c r="H102" s="897"/>
      <c r="I102" s="49"/>
      <c r="J102" s="49"/>
      <c r="K102" s="49"/>
      <c r="L102" s="49"/>
      <c r="M102" s="49"/>
      <c r="N102" s="49"/>
      <c r="O102" s="49"/>
    </row>
    <row r="103" spans="1:15" s="27" customFormat="1">
      <c r="A103" s="49"/>
      <c r="B103" s="897"/>
      <c r="C103" s="897"/>
      <c r="D103" s="897"/>
      <c r="E103" s="897"/>
      <c r="F103" s="897"/>
      <c r="G103" s="897"/>
      <c r="H103" s="897"/>
      <c r="I103" s="49"/>
      <c r="J103" s="49"/>
      <c r="K103" s="49"/>
      <c r="L103" s="49"/>
      <c r="M103" s="49"/>
      <c r="N103" s="49"/>
      <c r="O103" s="49"/>
    </row>
    <row r="104" spans="1:15" s="27" customFormat="1">
      <c r="A104" s="49"/>
      <c r="B104" s="897"/>
      <c r="C104" s="897"/>
      <c r="D104" s="897"/>
      <c r="E104" s="897"/>
      <c r="F104" s="897"/>
      <c r="G104" s="897"/>
      <c r="H104" s="897"/>
      <c r="I104" s="49"/>
      <c r="J104" s="49"/>
      <c r="K104" s="49"/>
      <c r="L104" s="49"/>
      <c r="M104" s="49"/>
      <c r="N104" s="49"/>
      <c r="O104" s="49"/>
    </row>
    <row r="105" spans="1:15" s="27" customFormat="1">
      <c r="A105" s="49"/>
      <c r="B105" s="897"/>
      <c r="C105" s="897"/>
      <c r="D105" s="897"/>
      <c r="E105" s="897"/>
      <c r="F105" s="897"/>
      <c r="G105" s="897"/>
      <c r="H105" s="897"/>
      <c r="I105" s="49"/>
      <c r="J105" s="49"/>
      <c r="K105" s="49"/>
      <c r="L105" s="49"/>
      <c r="M105" s="49"/>
      <c r="N105" s="49"/>
      <c r="O105" s="49"/>
    </row>
    <row r="106" spans="1:15" s="27" customFormat="1">
      <c r="A106" s="49"/>
      <c r="B106" s="897"/>
      <c r="C106" s="897"/>
      <c r="D106" s="897"/>
      <c r="E106" s="897"/>
      <c r="F106" s="897"/>
      <c r="G106" s="897"/>
      <c r="H106" s="897"/>
      <c r="I106" s="49"/>
      <c r="J106" s="49"/>
      <c r="K106" s="49"/>
      <c r="L106" s="49"/>
      <c r="M106" s="49"/>
      <c r="N106" s="49"/>
      <c r="O106" s="49"/>
    </row>
    <row r="107" spans="1:15" s="27" customFormat="1">
      <c r="A107" s="49"/>
      <c r="B107" s="897"/>
      <c r="C107" s="897"/>
      <c r="D107" s="897"/>
      <c r="E107" s="897"/>
      <c r="F107" s="897"/>
      <c r="G107" s="897"/>
      <c r="H107" s="897"/>
      <c r="I107" s="49"/>
      <c r="J107" s="49"/>
      <c r="K107" s="49"/>
      <c r="L107" s="49"/>
      <c r="M107" s="49"/>
      <c r="N107" s="49"/>
      <c r="O107" s="49"/>
    </row>
    <row r="108" spans="1:15" s="27" customFormat="1">
      <c r="A108" s="49"/>
      <c r="B108" s="897"/>
      <c r="C108" s="897"/>
      <c r="D108" s="897"/>
      <c r="E108" s="897"/>
      <c r="F108" s="897"/>
      <c r="G108" s="897"/>
      <c r="H108" s="897"/>
      <c r="I108" s="49"/>
      <c r="J108" s="49"/>
      <c r="K108" s="49"/>
      <c r="L108" s="49"/>
      <c r="M108" s="49"/>
      <c r="N108" s="49"/>
      <c r="O108" s="49"/>
    </row>
    <row r="109" spans="1:15" s="27" customFormat="1">
      <c r="A109" s="49"/>
      <c r="B109" s="897"/>
      <c r="C109" s="897"/>
      <c r="D109" s="897"/>
      <c r="E109" s="897"/>
      <c r="F109" s="897"/>
      <c r="G109" s="897"/>
      <c r="H109" s="897"/>
      <c r="I109" s="49"/>
      <c r="J109" s="49"/>
      <c r="K109" s="49"/>
      <c r="L109" s="49"/>
      <c r="M109" s="49"/>
      <c r="N109" s="49"/>
      <c r="O109" s="49"/>
    </row>
    <row r="110" spans="1:15" s="27" customFormat="1">
      <c r="A110" s="49"/>
      <c r="B110" s="897"/>
      <c r="C110" s="897"/>
      <c r="D110" s="897"/>
      <c r="E110" s="897"/>
      <c r="F110" s="897"/>
      <c r="G110" s="897"/>
      <c r="H110" s="897"/>
      <c r="I110" s="49"/>
      <c r="J110" s="49"/>
      <c r="K110" s="49"/>
      <c r="L110" s="49"/>
      <c r="M110" s="49"/>
      <c r="N110" s="49"/>
      <c r="O110" s="49"/>
    </row>
    <row r="111" spans="1:15" s="27" customFormat="1">
      <c r="A111" s="49"/>
      <c r="B111" s="897"/>
      <c r="C111" s="897"/>
      <c r="D111" s="897"/>
      <c r="E111" s="897"/>
      <c r="F111" s="897"/>
      <c r="G111" s="897"/>
      <c r="H111" s="897"/>
      <c r="I111" s="49"/>
      <c r="J111" s="49"/>
      <c r="K111" s="49"/>
      <c r="L111" s="49"/>
      <c r="M111" s="49"/>
      <c r="N111" s="49"/>
      <c r="O111" s="49"/>
    </row>
    <row r="112" spans="1:15" s="27" customFormat="1">
      <c r="A112" s="49"/>
      <c r="B112" s="897"/>
      <c r="C112" s="897"/>
      <c r="D112" s="897"/>
      <c r="E112" s="897"/>
      <c r="F112" s="897"/>
      <c r="G112" s="897"/>
      <c r="H112" s="897"/>
      <c r="I112" s="49"/>
      <c r="J112" s="49"/>
      <c r="K112" s="49"/>
      <c r="L112" s="49"/>
      <c r="M112" s="49"/>
      <c r="N112" s="49"/>
      <c r="O112" s="49"/>
    </row>
    <row r="113" spans="1:15" s="27" customFormat="1">
      <c r="A113" s="49"/>
      <c r="B113" s="897"/>
      <c r="C113" s="897"/>
      <c r="D113" s="897"/>
      <c r="E113" s="897"/>
      <c r="F113" s="897"/>
      <c r="G113" s="897"/>
      <c r="H113" s="897"/>
      <c r="I113" s="49"/>
      <c r="J113" s="49"/>
      <c r="K113" s="49"/>
      <c r="L113" s="49"/>
      <c r="M113" s="49"/>
      <c r="N113" s="49"/>
      <c r="O113" s="49"/>
    </row>
    <row r="114" spans="1:15" s="27" customFormat="1">
      <c r="B114" s="117"/>
      <c r="C114" s="117"/>
      <c r="D114" s="117"/>
      <c r="E114" s="117"/>
      <c r="F114" s="117"/>
      <c r="G114" s="117"/>
      <c r="H114" s="117"/>
    </row>
    <row r="115" spans="1:15" s="27" customFormat="1">
      <c r="B115" s="117"/>
      <c r="C115" s="117"/>
      <c r="D115" s="117"/>
      <c r="E115" s="117"/>
      <c r="F115" s="117"/>
      <c r="G115" s="117"/>
      <c r="H115" s="117"/>
    </row>
    <row r="116" spans="1:15" s="27" customFormat="1">
      <c r="B116" s="117"/>
      <c r="C116" s="117"/>
      <c r="D116" s="117"/>
      <c r="E116" s="117"/>
      <c r="F116" s="117"/>
      <c r="G116" s="117"/>
      <c r="H116" s="117"/>
    </row>
    <row r="117" spans="1:15">
      <c r="A117" s="27"/>
      <c r="B117" s="117"/>
      <c r="C117" s="117"/>
      <c r="D117" s="117"/>
      <c r="E117" s="117"/>
      <c r="F117" s="117"/>
      <c r="G117" s="117"/>
      <c r="H117" s="117"/>
      <c r="I117" s="27"/>
      <c r="J117" s="27"/>
      <c r="K117" s="27"/>
      <c r="L117" s="27"/>
      <c r="M117" s="27"/>
      <c r="N117" s="27"/>
      <c r="O117" s="27"/>
    </row>
  </sheetData>
  <mergeCells count="3">
    <mergeCell ref="A3:P3"/>
    <mergeCell ref="A1:P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122"/>
  <sheetViews>
    <sheetView showGridLines="0" view="pageBreakPreview" zoomScale="85" zoomScaleNormal="40" zoomScaleSheetLayoutView="85" workbookViewId="0">
      <pane xSplit="1" ySplit="5" topLeftCell="B6" activePane="bottomRight" state="frozen"/>
      <selection activeCell="T32" sqref="T32"/>
      <selection pane="topRight" activeCell="T32" sqref="T32"/>
      <selection pane="bottomLeft" activeCell="T32" sqref="T32"/>
      <selection pane="bottomRight" activeCell="S17" sqref="S17"/>
    </sheetView>
  </sheetViews>
  <sheetFormatPr baseColWidth="10" defaultColWidth="11.42578125" defaultRowHeight="15"/>
  <cols>
    <col min="1" max="1" width="17.140625" style="49" customWidth="1"/>
    <col min="2" max="2" width="12.7109375" style="382" customWidth="1"/>
    <col min="3" max="3" width="12" style="382"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57" customHeight="1">
      <c r="A1" s="1789" t="s">
        <v>820</v>
      </c>
      <c r="B1" s="1789"/>
      <c r="C1" s="1789"/>
      <c r="D1" s="1789"/>
      <c r="E1" s="1789"/>
      <c r="F1" s="1789"/>
      <c r="G1" s="1789"/>
      <c r="H1" s="1789"/>
      <c r="I1" s="1789"/>
      <c r="J1" s="1789"/>
      <c r="K1" s="1789"/>
      <c r="L1" s="1789"/>
      <c r="M1" s="1789"/>
      <c r="N1" s="1789"/>
      <c r="O1" s="1789"/>
    </row>
    <row r="2" spans="1:15" s="382" customFormat="1" ht="30" customHeight="1">
      <c r="A2" s="1783" t="str">
        <f>+'Resumen EEp'!O7</f>
        <v>Período:  Diciembre 2010 - Agosto 2022</v>
      </c>
      <c r="B2" s="1783"/>
      <c r="C2" s="1783"/>
      <c r="D2" s="1783"/>
      <c r="E2" s="1783"/>
      <c r="F2" s="1783"/>
      <c r="G2" s="1783"/>
      <c r="H2" s="1783"/>
      <c r="I2" s="1783"/>
      <c r="J2" s="1783"/>
      <c r="K2" s="1783"/>
      <c r="L2" s="1783"/>
      <c r="M2" s="1783"/>
      <c r="N2" s="1783"/>
      <c r="O2" s="1783"/>
    </row>
    <row r="3" spans="1:15" ht="15.75" customHeight="1">
      <c r="A3" s="113"/>
      <c r="B3" s="618"/>
      <c r="C3" s="501"/>
      <c r="D3" s="113"/>
      <c r="E3" s="113"/>
      <c r="F3" s="113"/>
      <c r="G3" s="113" t="s">
        <v>6</v>
      </c>
      <c r="H3" s="113"/>
      <c r="I3" s="113"/>
      <c r="J3" s="113"/>
      <c r="K3" s="113"/>
      <c r="L3" s="113"/>
      <c r="M3" s="113"/>
      <c r="N3" s="113"/>
      <c r="O3" s="113"/>
    </row>
    <row r="4" spans="1:15" s="27" customFormat="1" ht="27.75" customHeight="1">
      <c r="A4" s="1790" t="s">
        <v>107</v>
      </c>
      <c r="B4" s="1791"/>
      <c r="C4" s="1791"/>
      <c r="D4" s="1791"/>
      <c r="E4" s="1791"/>
      <c r="F4" s="1791"/>
      <c r="G4" s="1791"/>
      <c r="H4" s="1791"/>
      <c r="I4" s="1791"/>
      <c r="J4" s="1791"/>
      <c r="K4" s="1791"/>
      <c r="L4" s="1791"/>
      <c r="M4" s="1791"/>
      <c r="N4" s="1791"/>
      <c r="O4" s="1792"/>
    </row>
    <row r="5" spans="1:15" s="27" customFormat="1" ht="39" customHeight="1">
      <c r="A5" s="266" t="s">
        <v>0</v>
      </c>
      <c r="B5" s="973" t="s">
        <v>466</v>
      </c>
      <c r="C5" s="973" t="s">
        <v>620</v>
      </c>
      <c r="D5" s="974" t="s">
        <v>502</v>
      </c>
      <c r="E5" s="974" t="s">
        <v>55</v>
      </c>
      <c r="F5" s="974" t="s">
        <v>56</v>
      </c>
      <c r="G5" s="282" t="s">
        <v>48</v>
      </c>
      <c r="H5" s="974" t="s">
        <v>49</v>
      </c>
      <c r="I5" s="975" t="s">
        <v>50</v>
      </c>
      <c r="J5" s="974" t="s">
        <v>51</v>
      </c>
      <c r="K5" s="282" t="s">
        <v>52</v>
      </c>
      <c r="L5" s="974" t="s">
        <v>47</v>
      </c>
      <c r="M5" s="282" t="s">
        <v>95</v>
      </c>
      <c r="N5" s="1361" t="s">
        <v>53</v>
      </c>
      <c r="O5" s="1362" t="s">
        <v>54</v>
      </c>
    </row>
    <row r="6" spans="1:15" s="27" customFormat="1" ht="15.75">
      <c r="A6" s="191" t="s">
        <v>124</v>
      </c>
      <c r="B6" s="678">
        <v>0</v>
      </c>
      <c r="C6" s="678">
        <v>2869</v>
      </c>
      <c r="D6" s="678">
        <v>0</v>
      </c>
      <c r="E6" s="678">
        <v>2345</v>
      </c>
      <c r="F6" s="678">
        <v>3608</v>
      </c>
      <c r="G6" s="678">
        <v>22</v>
      </c>
      <c r="H6" s="678">
        <v>1752</v>
      </c>
      <c r="I6" s="913">
        <f t="shared" ref="I6:I18" si="0">SUM(B6:H6)</f>
        <v>10596</v>
      </c>
      <c r="J6" s="914">
        <v>0</v>
      </c>
      <c r="K6" s="914">
        <v>5</v>
      </c>
      <c r="L6" s="914">
        <v>43</v>
      </c>
      <c r="M6" s="914">
        <v>0</v>
      </c>
      <c r="N6" s="1364">
        <f t="shared" ref="N6:N17" si="1">SUM(J6:M6)</f>
        <v>48</v>
      </c>
      <c r="O6" s="1459">
        <f t="shared" ref="O6:O15" si="2">I6+N6</f>
        <v>10644</v>
      </c>
    </row>
    <row r="7" spans="1:15" s="27" customFormat="1" ht="15.75">
      <c r="A7" s="191" t="s">
        <v>154</v>
      </c>
      <c r="B7" s="678">
        <v>0</v>
      </c>
      <c r="C7" s="678">
        <v>2173</v>
      </c>
      <c r="D7" s="678">
        <v>0</v>
      </c>
      <c r="E7" s="678">
        <v>1603</v>
      </c>
      <c r="F7" s="678">
        <v>1068</v>
      </c>
      <c r="G7" s="678">
        <v>23</v>
      </c>
      <c r="H7" s="678">
        <v>1337</v>
      </c>
      <c r="I7" s="913">
        <f t="shared" si="0"/>
        <v>6204</v>
      </c>
      <c r="J7" s="914">
        <v>0</v>
      </c>
      <c r="K7" s="914">
        <v>23</v>
      </c>
      <c r="L7" s="914">
        <v>41</v>
      </c>
      <c r="M7" s="914">
        <v>0</v>
      </c>
      <c r="N7" s="391">
        <f t="shared" si="1"/>
        <v>64</v>
      </c>
      <c r="O7" s="1460">
        <f t="shared" si="2"/>
        <v>6268</v>
      </c>
    </row>
    <row r="8" spans="1:15" s="27" customFormat="1" ht="15.75">
      <c r="A8" s="191" t="s">
        <v>224</v>
      </c>
      <c r="B8" s="678">
        <v>0</v>
      </c>
      <c r="C8" s="678">
        <v>3381</v>
      </c>
      <c r="D8" s="678">
        <v>0</v>
      </c>
      <c r="E8" s="678">
        <v>2631</v>
      </c>
      <c r="F8" s="678">
        <v>1755</v>
      </c>
      <c r="G8" s="678">
        <v>39</v>
      </c>
      <c r="H8" s="678">
        <v>2221</v>
      </c>
      <c r="I8" s="913">
        <f t="shared" si="0"/>
        <v>10027</v>
      </c>
      <c r="J8" s="914">
        <v>0</v>
      </c>
      <c r="K8" s="914">
        <v>3</v>
      </c>
      <c r="L8" s="914">
        <v>16</v>
      </c>
      <c r="M8" s="914">
        <v>0</v>
      </c>
      <c r="N8" s="391">
        <f t="shared" si="1"/>
        <v>19</v>
      </c>
      <c r="O8" s="1460">
        <f t="shared" si="2"/>
        <v>10046</v>
      </c>
    </row>
    <row r="9" spans="1:15" s="27" customFormat="1" ht="15.75">
      <c r="A9" s="191" t="s">
        <v>253</v>
      </c>
      <c r="B9" s="678">
        <v>0</v>
      </c>
      <c r="C9" s="678">
        <v>5417</v>
      </c>
      <c r="D9" s="678">
        <v>0</v>
      </c>
      <c r="E9" s="678">
        <v>3642</v>
      </c>
      <c r="F9" s="678">
        <v>3099</v>
      </c>
      <c r="G9" s="678">
        <v>33</v>
      </c>
      <c r="H9" s="678">
        <v>3510</v>
      </c>
      <c r="I9" s="913">
        <f t="shared" si="0"/>
        <v>15701</v>
      </c>
      <c r="J9" s="914">
        <v>0</v>
      </c>
      <c r="K9" s="914">
        <v>7</v>
      </c>
      <c r="L9" s="914">
        <v>32</v>
      </c>
      <c r="M9" s="914">
        <v>0</v>
      </c>
      <c r="N9" s="391">
        <f t="shared" si="1"/>
        <v>39</v>
      </c>
      <c r="O9" s="1460">
        <f t="shared" si="2"/>
        <v>15740</v>
      </c>
    </row>
    <row r="10" spans="1:15" s="27" customFormat="1" ht="15.75">
      <c r="A10" s="191" t="s">
        <v>260</v>
      </c>
      <c r="B10" s="678">
        <v>0</v>
      </c>
      <c r="C10" s="678">
        <v>11143</v>
      </c>
      <c r="D10" s="678">
        <v>0</v>
      </c>
      <c r="E10" s="678">
        <v>7753</v>
      </c>
      <c r="F10" s="678">
        <v>7468</v>
      </c>
      <c r="G10" s="678">
        <v>107</v>
      </c>
      <c r="H10" s="678">
        <v>5850</v>
      </c>
      <c r="I10" s="913">
        <f t="shared" si="0"/>
        <v>32321</v>
      </c>
      <c r="J10" s="914">
        <v>7</v>
      </c>
      <c r="K10" s="914">
        <v>5</v>
      </c>
      <c r="L10" s="914">
        <v>32</v>
      </c>
      <c r="M10" s="914">
        <v>0</v>
      </c>
      <c r="N10" s="391">
        <f t="shared" si="1"/>
        <v>44</v>
      </c>
      <c r="O10" s="1460">
        <f t="shared" si="2"/>
        <v>32365</v>
      </c>
    </row>
    <row r="11" spans="1:15" s="27" customFormat="1" ht="15.75">
      <c r="A11" s="191" t="s">
        <v>456</v>
      </c>
      <c r="B11" s="678">
        <v>0</v>
      </c>
      <c r="C11" s="678">
        <v>14572</v>
      </c>
      <c r="D11" s="678">
        <v>0</v>
      </c>
      <c r="E11" s="678">
        <v>10453</v>
      </c>
      <c r="F11" s="678">
        <v>8284</v>
      </c>
      <c r="G11" s="678">
        <v>192</v>
      </c>
      <c r="H11" s="678">
        <v>8960</v>
      </c>
      <c r="I11" s="913">
        <f t="shared" si="0"/>
        <v>42461</v>
      </c>
      <c r="J11" s="914">
        <v>90</v>
      </c>
      <c r="K11" s="914">
        <v>2</v>
      </c>
      <c r="L11" s="914">
        <v>37</v>
      </c>
      <c r="M11" s="914">
        <v>0</v>
      </c>
      <c r="N11" s="391">
        <f t="shared" si="1"/>
        <v>129</v>
      </c>
      <c r="O11" s="1460">
        <f t="shared" si="2"/>
        <v>42590</v>
      </c>
    </row>
    <row r="12" spans="1:15" s="27" customFormat="1" ht="15.75">
      <c r="A12" s="191" t="s">
        <v>473</v>
      </c>
      <c r="B12" s="678">
        <v>1</v>
      </c>
      <c r="C12" s="678">
        <v>25447</v>
      </c>
      <c r="D12" s="678">
        <v>0</v>
      </c>
      <c r="E12" s="678">
        <v>17688</v>
      </c>
      <c r="F12" s="678">
        <v>7993</v>
      </c>
      <c r="G12" s="678">
        <v>430</v>
      </c>
      <c r="H12" s="678">
        <v>13415</v>
      </c>
      <c r="I12" s="913">
        <f t="shared" si="0"/>
        <v>64974</v>
      </c>
      <c r="J12" s="914">
        <v>96</v>
      </c>
      <c r="K12" s="914">
        <v>0</v>
      </c>
      <c r="L12" s="914">
        <v>7</v>
      </c>
      <c r="M12" s="914">
        <v>0</v>
      </c>
      <c r="N12" s="391">
        <f t="shared" si="1"/>
        <v>103</v>
      </c>
      <c r="O12" s="1460">
        <f t="shared" si="2"/>
        <v>65077</v>
      </c>
    </row>
    <row r="13" spans="1:15" s="27" customFormat="1" ht="15.75">
      <c r="A13" s="191" t="s">
        <v>506</v>
      </c>
      <c r="B13" s="678">
        <v>1141</v>
      </c>
      <c r="C13" s="678">
        <v>31376</v>
      </c>
      <c r="D13" s="678">
        <v>0</v>
      </c>
      <c r="E13" s="678">
        <v>20913</v>
      </c>
      <c r="F13" s="678">
        <v>9213</v>
      </c>
      <c r="G13" s="678">
        <v>257</v>
      </c>
      <c r="H13" s="678">
        <v>17231</v>
      </c>
      <c r="I13" s="913">
        <f t="shared" si="0"/>
        <v>80131</v>
      </c>
      <c r="J13" s="914">
        <v>104</v>
      </c>
      <c r="K13" s="914">
        <v>4</v>
      </c>
      <c r="L13" s="914">
        <v>11</v>
      </c>
      <c r="M13" s="914">
        <v>267</v>
      </c>
      <c r="N13" s="391">
        <f t="shared" si="1"/>
        <v>386</v>
      </c>
      <c r="O13" s="1460">
        <f t="shared" si="2"/>
        <v>80517</v>
      </c>
    </row>
    <row r="14" spans="1:15" s="27" customFormat="1" ht="15.75">
      <c r="A14" s="191" t="s">
        <v>520</v>
      </c>
      <c r="B14" s="678">
        <v>4086</v>
      </c>
      <c r="C14" s="678">
        <v>31118</v>
      </c>
      <c r="D14" s="678">
        <v>6</v>
      </c>
      <c r="E14" s="678">
        <v>19850</v>
      </c>
      <c r="F14" s="678">
        <v>8259</v>
      </c>
      <c r="G14" s="678">
        <v>195</v>
      </c>
      <c r="H14" s="678">
        <v>18879</v>
      </c>
      <c r="I14" s="913">
        <f t="shared" si="0"/>
        <v>82393</v>
      </c>
      <c r="J14" s="914">
        <v>120</v>
      </c>
      <c r="K14" s="914">
        <v>50</v>
      </c>
      <c r="L14" s="914">
        <v>5</v>
      </c>
      <c r="M14" s="914">
        <v>144</v>
      </c>
      <c r="N14" s="391">
        <f t="shared" si="1"/>
        <v>319</v>
      </c>
      <c r="O14" s="1460">
        <f t="shared" si="2"/>
        <v>82712</v>
      </c>
    </row>
    <row r="15" spans="1:15" s="27" customFormat="1" ht="15.75">
      <c r="A15" s="191" t="s">
        <v>628</v>
      </c>
      <c r="B15" s="678">
        <v>4144</v>
      </c>
      <c r="C15" s="678">
        <v>28073</v>
      </c>
      <c r="D15" s="678">
        <v>152</v>
      </c>
      <c r="E15" s="678">
        <v>23841</v>
      </c>
      <c r="F15" s="678">
        <v>10417</v>
      </c>
      <c r="G15" s="678">
        <v>212</v>
      </c>
      <c r="H15" s="678">
        <v>20749</v>
      </c>
      <c r="I15" s="913">
        <f t="shared" si="0"/>
        <v>87588</v>
      </c>
      <c r="J15" s="914">
        <v>18</v>
      </c>
      <c r="K15" s="914">
        <v>9</v>
      </c>
      <c r="L15" s="914">
        <v>302</v>
      </c>
      <c r="M15" s="914">
        <v>108</v>
      </c>
      <c r="N15" s="391">
        <f t="shared" si="1"/>
        <v>437</v>
      </c>
      <c r="O15" s="1460">
        <f t="shared" si="2"/>
        <v>88025</v>
      </c>
    </row>
    <row r="16" spans="1:15" s="27" customFormat="1" ht="15.75">
      <c r="A16" s="191" t="s">
        <v>678</v>
      </c>
      <c r="B16" s="678">
        <v>2517</v>
      </c>
      <c r="C16" s="678">
        <v>5967</v>
      </c>
      <c r="D16" s="678">
        <v>160</v>
      </c>
      <c r="E16" s="678">
        <v>5615</v>
      </c>
      <c r="F16" s="678">
        <v>3890</v>
      </c>
      <c r="G16" s="678">
        <v>84</v>
      </c>
      <c r="H16" s="678">
        <v>4984</v>
      </c>
      <c r="I16" s="913">
        <f t="shared" si="0"/>
        <v>23217</v>
      </c>
      <c r="J16" s="914">
        <v>15</v>
      </c>
      <c r="K16" s="914">
        <v>5</v>
      </c>
      <c r="L16" s="914">
        <v>208</v>
      </c>
      <c r="M16" s="914">
        <v>38</v>
      </c>
      <c r="N16" s="391">
        <f t="shared" si="1"/>
        <v>266</v>
      </c>
      <c r="O16" s="1460">
        <f t="shared" ref="O16" si="3">I16+N16</f>
        <v>23483</v>
      </c>
    </row>
    <row r="17" spans="1:15" s="27" customFormat="1" ht="15.75">
      <c r="A17" s="204" t="s">
        <v>798</v>
      </c>
      <c r="B17" s="678">
        <v>2856</v>
      </c>
      <c r="C17" s="678">
        <v>10077</v>
      </c>
      <c r="D17" s="678">
        <v>412</v>
      </c>
      <c r="E17" s="678">
        <v>9305</v>
      </c>
      <c r="F17" s="678">
        <v>5337</v>
      </c>
      <c r="G17" s="678">
        <v>141</v>
      </c>
      <c r="H17" s="678">
        <v>6784</v>
      </c>
      <c r="I17" s="913">
        <f t="shared" si="0"/>
        <v>34912</v>
      </c>
      <c r="J17" s="914">
        <v>4</v>
      </c>
      <c r="K17" s="914">
        <v>23</v>
      </c>
      <c r="L17" s="914">
        <v>314</v>
      </c>
      <c r="M17" s="914">
        <v>54</v>
      </c>
      <c r="N17" s="391">
        <f t="shared" si="1"/>
        <v>395</v>
      </c>
      <c r="O17" s="1460">
        <f>I17+N17</f>
        <v>35307</v>
      </c>
    </row>
    <row r="18" spans="1:15" s="27" customFormat="1" ht="15.75">
      <c r="A18" s="204" t="str">
        <f>+'Resumen EEp'!O5</f>
        <v>Ago.2022</v>
      </c>
      <c r="B18" s="678">
        <v>2504</v>
      </c>
      <c r="C18" s="678">
        <v>12500</v>
      </c>
      <c r="D18" s="678">
        <v>716</v>
      </c>
      <c r="E18" s="678">
        <v>13519</v>
      </c>
      <c r="F18" s="678">
        <v>7394</v>
      </c>
      <c r="G18" s="678">
        <v>118</v>
      </c>
      <c r="H18" s="678">
        <v>8677</v>
      </c>
      <c r="I18" s="913">
        <f t="shared" si="0"/>
        <v>45428</v>
      </c>
      <c r="J18" s="914">
        <v>3</v>
      </c>
      <c r="K18" s="914">
        <v>11</v>
      </c>
      <c r="L18" s="914">
        <v>179</v>
      </c>
      <c r="M18" s="914">
        <v>73</v>
      </c>
      <c r="N18" s="915">
        <f>SUM(J18:M18)</f>
        <v>266</v>
      </c>
      <c r="O18" s="1461">
        <f>I18+N18</f>
        <v>45694</v>
      </c>
    </row>
    <row r="19" spans="1:15" s="46" customFormat="1" ht="15.75">
      <c r="A19" s="182" t="s">
        <v>1</v>
      </c>
      <c r="B19" s="462">
        <f>SUM(B6:B18)</f>
        <v>17249</v>
      </c>
      <c r="C19" s="462">
        <f>SUM(C6:C18)</f>
        <v>184113</v>
      </c>
      <c r="D19" s="462">
        <f t="shared" ref="D19:H19" si="4">SUM(D6:D18)</f>
        <v>1446</v>
      </c>
      <c r="E19" s="462">
        <f t="shared" si="4"/>
        <v>139158</v>
      </c>
      <c r="F19" s="462">
        <f t="shared" si="4"/>
        <v>77785</v>
      </c>
      <c r="G19" s="462">
        <f t="shared" si="4"/>
        <v>1853</v>
      </c>
      <c r="H19" s="462">
        <f t="shared" si="4"/>
        <v>114349</v>
      </c>
      <c r="I19" s="931">
        <f>SUM(I6:I18)</f>
        <v>535953</v>
      </c>
      <c r="J19" s="462">
        <f>SUM(J6:J18)</f>
        <v>457</v>
      </c>
      <c r="K19" s="462">
        <f t="shared" ref="K19:M19" si="5">SUM(K6:K18)</f>
        <v>147</v>
      </c>
      <c r="L19" s="462">
        <f t="shared" si="5"/>
        <v>1227</v>
      </c>
      <c r="M19" s="462">
        <f t="shared" si="5"/>
        <v>684</v>
      </c>
      <c r="N19" s="915">
        <f>SUM(N6:N18)</f>
        <v>2515</v>
      </c>
      <c r="O19" s="1363">
        <f>SUM(O6:O18)</f>
        <v>538468</v>
      </c>
    </row>
    <row r="20" spans="1:15" s="46" customFormat="1">
      <c r="A20" s="49"/>
      <c r="B20" s="382"/>
      <c r="C20" s="382"/>
      <c r="D20" s="49"/>
      <c r="E20" s="49"/>
      <c r="F20" s="49"/>
      <c r="G20" s="49"/>
      <c r="H20" s="49"/>
      <c r="I20" s="49"/>
      <c r="J20" s="49"/>
      <c r="K20" s="49"/>
      <c r="L20" s="49"/>
      <c r="M20" s="49"/>
      <c r="N20" s="49"/>
      <c r="O20" s="49"/>
    </row>
    <row r="21" spans="1:15" s="46" customFormat="1">
      <c r="A21" s="62"/>
      <c r="B21" s="62"/>
      <c r="C21" s="62"/>
      <c r="D21" s="62"/>
      <c r="E21" s="62"/>
      <c r="F21" s="62"/>
      <c r="G21" s="62"/>
      <c r="H21" s="62"/>
      <c r="I21" s="62"/>
      <c r="J21" s="62"/>
      <c r="K21" s="62"/>
      <c r="L21" s="62"/>
      <c r="M21" s="62"/>
      <c r="N21" s="62"/>
      <c r="O21" s="62"/>
    </row>
    <row r="22" spans="1:15" s="46" customFormat="1">
      <c r="A22" s="62"/>
      <c r="B22" s="62"/>
      <c r="C22" s="62"/>
      <c r="D22" s="62"/>
      <c r="E22" s="62"/>
      <c r="F22" s="62"/>
      <c r="G22" s="62"/>
      <c r="H22" s="62"/>
      <c r="I22" s="62"/>
      <c r="J22" s="62"/>
      <c r="K22" s="62"/>
      <c r="L22" s="62"/>
      <c r="M22" s="62"/>
      <c r="N22" s="62"/>
      <c r="O22" s="62"/>
    </row>
    <row r="23" spans="1:15" s="46" customFormat="1">
      <c r="A23" s="62"/>
      <c r="B23" s="62"/>
      <c r="C23" s="62"/>
      <c r="D23" s="62"/>
      <c r="E23" s="62"/>
      <c r="F23" s="62"/>
      <c r="G23" s="62"/>
      <c r="H23" s="62"/>
      <c r="I23" s="62"/>
      <c r="J23" s="62"/>
      <c r="K23" s="62"/>
      <c r="L23" s="62"/>
      <c r="M23" s="62"/>
      <c r="N23" s="62"/>
      <c r="O23" s="62"/>
    </row>
    <row r="24" spans="1:15" ht="19.5" customHeight="1">
      <c r="A24" s="62"/>
      <c r="B24" s="62"/>
      <c r="C24" s="62"/>
      <c r="D24" s="62"/>
      <c r="E24" s="62"/>
      <c r="F24" s="62"/>
      <c r="G24" s="62"/>
      <c r="H24" s="62"/>
      <c r="I24" s="62"/>
      <c r="J24" s="62"/>
      <c r="K24" s="62"/>
      <c r="L24" s="62"/>
      <c r="M24" s="62"/>
      <c r="N24" s="62"/>
      <c r="O24" s="62"/>
    </row>
    <row r="25" spans="1:15" s="27" customFormat="1" ht="18" customHeigh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62"/>
      <c r="E32" s="62"/>
      <c r="F32" s="62"/>
      <c r="G32" s="62"/>
      <c r="H32" s="62"/>
      <c r="I32" s="62"/>
      <c r="J32" s="62"/>
      <c r="K32" s="62"/>
      <c r="L32" s="62"/>
      <c r="M32" s="62"/>
      <c r="N32" s="62"/>
      <c r="O32" s="62"/>
    </row>
    <row r="33" spans="1:15" s="27" customFormat="1">
      <c r="A33" s="62"/>
      <c r="B33" s="62"/>
      <c r="C33" s="62"/>
      <c r="D33" s="62"/>
      <c r="E33" s="62"/>
      <c r="F33" s="62"/>
      <c r="G33" s="62"/>
      <c r="H33" s="62"/>
      <c r="I33" s="62"/>
      <c r="J33" s="62"/>
      <c r="K33" s="62"/>
      <c r="L33" s="62"/>
      <c r="M33" s="62"/>
      <c r="N33" s="62"/>
      <c r="O33" s="62"/>
    </row>
    <row r="34" spans="1:15" s="27" customFormat="1">
      <c r="A34" s="62"/>
      <c r="B34" s="62"/>
      <c r="C34" s="62"/>
      <c r="D34" s="5"/>
      <c r="E34" s="62"/>
      <c r="F34" s="62"/>
      <c r="G34" s="62"/>
      <c r="H34" s="62"/>
      <c r="I34" s="62"/>
      <c r="J34" s="62"/>
      <c r="K34" s="62"/>
      <c r="L34" s="62"/>
      <c r="M34" s="62"/>
      <c r="N34" s="62"/>
      <c r="O34" s="62"/>
    </row>
    <row r="35" spans="1:15" s="27" customFormat="1">
      <c r="A35" s="62"/>
      <c r="B35" s="62"/>
      <c r="C35" s="62"/>
      <c r="D35" s="4"/>
      <c r="E35" s="62"/>
      <c r="F35" s="62"/>
      <c r="G35" s="62"/>
      <c r="H35" s="62"/>
      <c r="I35" s="62"/>
      <c r="J35" s="62"/>
      <c r="K35" s="62"/>
      <c r="L35" s="62"/>
      <c r="M35" s="62"/>
      <c r="N35" s="62"/>
      <c r="O35" s="62"/>
    </row>
    <row r="36" spans="1:15" s="27" customFormat="1">
      <c r="A36" s="62"/>
      <c r="B36" s="62"/>
      <c r="C36" s="62"/>
      <c r="D36" s="20"/>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62"/>
      <c r="B40" s="62"/>
      <c r="C40" s="62"/>
      <c r="D40" s="62"/>
      <c r="E40" s="62"/>
      <c r="F40" s="62"/>
      <c r="G40" s="62"/>
      <c r="H40" s="62"/>
      <c r="I40" s="62"/>
      <c r="J40" s="62"/>
      <c r="K40" s="62"/>
      <c r="L40" s="62"/>
      <c r="M40" s="62"/>
      <c r="N40" s="62"/>
      <c r="O40" s="62"/>
    </row>
    <row r="41" spans="1:15" s="27" customFormat="1">
      <c r="A41" s="62"/>
      <c r="B41" s="62"/>
      <c r="C41" s="62"/>
      <c r="D41" s="62"/>
      <c r="E41" s="62"/>
      <c r="F41" s="62"/>
      <c r="G41" s="62"/>
      <c r="H41" s="62"/>
      <c r="I41" s="62"/>
      <c r="J41" s="62"/>
      <c r="K41" s="62"/>
      <c r="L41" s="62"/>
      <c r="M41" s="62"/>
      <c r="N41" s="62"/>
      <c r="O41" s="62"/>
    </row>
    <row r="42" spans="1:15" s="27" customFormat="1">
      <c r="A42" s="49"/>
      <c r="B42" s="382"/>
      <c r="C42" s="382"/>
      <c r="D42" s="49"/>
      <c r="E42" s="49"/>
      <c r="F42" s="49"/>
      <c r="G42" s="49"/>
      <c r="H42" s="49"/>
      <c r="I42" s="49"/>
      <c r="J42" s="49"/>
      <c r="K42" s="49"/>
      <c r="L42" s="49"/>
      <c r="M42" s="49"/>
      <c r="N42" s="49"/>
      <c r="O42" s="49"/>
    </row>
    <row r="43" spans="1:15" s="27" customFormat="1">
      <c r="A43" s="49"/>
      <c r="B43" s="382"/>
      <c r="C43" s="382"/>
      <c r="D43" s="49"/>
      <c r="E43" s="49"/>
      <c r="F43" s="49"/>
      <c r="G43" s="49"/>
      <c r="H43" s="49"/>
      <c r="I43" s="49"/>
      <c r="J43" s="49"/>
      <c r="K43" s="49"/>
      <c r="L43" s="49"/>
      <c r="M43" s="49"/>
      <c r="N43" s="49"/>
      <c r="O43" s="49"/>
    </row>
    <row r="44" spans="1:15" s="27" customFormat="1">
      <c r="A44" s="49"/>
      <c r="B44" s="382"/>
      <c r="C44" s="382"/>
      <c r="D44" s="49"/>
      <c r="E44" s="49"/>
      <c r="F44" s="49"/>
      <c r="G44" s="49"/>
      <c r="H44" s="49"/>
      <c r="I44" s="49"/>
      <c r="J44" s="49"/>
      <c r="K44" s="49"/>
      <c r="L44" s="49"/>
      <c r="M44" s="49"/>
      <c r="N44" s="49"/>
      <c r="O44" s="49"/>
    </row>
    <row r="45" spans="1:15" s="27" customFormat="1">
      <c r="A45" s="49"/>
      <c r="B45" s="382"/>
      <c r="C45" s="382"/>
      <c r="D45" s="49"/>
      <c r="E45" s="49"/>
      <c r="F45" s="49"/>
      <c r="G45" s="49"/>
      <c r="H45" s="49"/>
      <c r="I45" s="49"/>
      <c r="J45" s="49"/>
      <c r="K45" s="49"/>
      <c r="L45" s="49"/>
      <c r="M45" s="49"/>
      <c r="N45" s="49"/>
      <c r="O45" s="49"/>
    </row>
    <row r="46" spans="1:15" s="27" customFormat="1">
      <c r="A46" s="49"/>
      <c r="B46" s="382"/>
      <c r="C46" s="382"/>
      <c r="D46" s="49"/>
      <c r="E46" s="49"/>
      <c r="F46" s="49"/>
      <c r="G46" s="49"/>
      <c r="H46" s="49"/>
      <c r="I46" s="49"/>
      <c r="J46" s="49"/>
      <c r="K46" s="49"/>
      <c r="L46" s="49"/>
      <c r="M46" s="49"/>
      <c r="N46" s="49"/>
      <c r="O46" s="49"/>
    </row>
    <row r="47" spans="1:15" s="27" customFormat="1">
      <c r="A47" s="49"/>
      <c r="B47" s="382"/>
      <c r="C47" s="382"/>
      <c r="D47" s="49"/>
      <c r="E47" s="49"/>
      <c r="F47" s="49"/>
      <c r="G47" s="49"/>
      <c r="H47" s="49"/>
      <c r="I47" s="49"/>
      <c r="J47" s="49"/>
      <c r="K47" s="49"/>
      <c r="L47" s="49"/>
      <c r="M47" s="49"/>
      <c r="N47" s="49"/>
      <c r="O47" s="49"/>
    </row>
    <row r="48" spans="1:15" s="27" customFormat="1">
      <c r="A48" s="49"/>
      <c r="B48" s="382"/>
      <c r="C48" s="382"/>
      <c r="D48" s="49"/>
      <c r="E48" s="49"/>
      <c r="F48" s="49"/>
      <c r="G48" s="49"/>
      <c r="H48" s="49"/>
      <c r="I48" s="49"/>
      <c r="J48" s="49"/>
      <c r="K48" s="49"/>
      <c r="L48" s="49"/>
      <c r="M48" s="49"/>
      <c r="N48" s="49"/>
      <c r="O48" s="49"/>
    </row>
    <row r="49" spans="1:15" s="27" customFormat="1">
      <c r="A49" s="49"/>
      <c r="B49" s="382"/>
      <c r="C49" s="382"/>
      <c r="D49" s="49"/>
      <c r="E49" s="49"/>
      <c r="F49" s="49"/>
      <c r="G49" s="49"/>
      <c r="H49" s="49"/>
      <c r="I49" s="49"/>
      <c r="J49" s="49"/>
      <c r="K49" s="49"/>
      <c r="L49" s="49"/>
      <c r="M49" s="49"/>
      <c r="N49" s="49"/>
      <c r="O49" s="49"/>
    </row>
    <row r="50" spans="1:15" s="27" customFormat="1">
      <c r="A50" s="49"/>
      <c r="B50" s="382"/>
      <c r="C50" s="382"/>
      <c r="D50" s="49"/>
      <c r="E50" s="49"/>
      <c r="F50" s="49"/>
      <c r="G50" s="49"/>
      <c r="H50" s="49"/>
      <c r="I50" s="49"/>
      <c r="J50" s="49"/>
      <c r="K50" s="49"/>
      <c r="L50" s="49"/>
      <c r="M50" s="49"/>
      <c r="N50" s="49"/>
      <c r="O50" s="49"/>
    </row>
    <row r="51" spans="1:15" s="27" customFormat="1">
      <c r="A51" s="49"/>
      <c r="B51" s="382"/>
      <c r="C51" s="382"/>
      <c r="D51" s="49"/>
      <c r="E51" s="49"/>
      <c r="F51" s="49"/>
      <c r="G51" s="49"/>
      <c r="H51" s="49"/>
      <c r="I51" s="49"/>
      <c r="J51" s="49"/>
      <c r="K51" s="49"/>
      <c r="L51" s="49"/>
      <c r="M51" s="49"/>
      <c r="N51" s="49"/>
      <c r="O51" s="49"/>
    </row>
    <row r="52" spans="1:15" s="27" customFormat="1">
      <c r="A52" s="49"/>
      <c r="B52" s="382"/>
      <c r="C52" s="382"/>
      <c r="D52" s="49"/>
      <c r="E52" s="49"/>
      <c r="F52" s="49"/>
      <c r="G52" s="49"/>
      <c r="H52" s="49"/>
      <c r="I52" s="49"/>
      <c r="J52" s="49"/>
      <c r="K52" s="49"/>
      <c r="L52" s="49"/>
      <c r="M52" s="49"/>
      <c r="N52" s="49"/>
      <c r="O52" s="49"/>
    </row>
    <row r="53" spans="1:15" s="27" customFormat="1">
      <c r="A53" s="49"/>
      <c r="B53" s="382"/>
      <c r="C53" s="382"/>
      <c r="D53" s="49"/>
      <c r="E53" s="49"/>
      <c r="F53" s="49"/>
      <c r="G53" s="49"/>
      <c r="H53" s="49"/>
      <c r="I53" s="49"/>
      <c r="J53" s="49"/>
      <c r="K53" s="49"/>
      <c r="L53" s="49"/>
      <c r="M53" s="49"/>
      <c r="N53" s="49"/>
      <c r="O53" s="49"/>
    </row>
    <row r="54" spans="1:15" s="27" customFormat="1">
      <c r="A54" s="49"/>
      <c r="B54" s="382"/>
      <c r="C54" s="382"/>
      <c r="D54" s="49"/>
      <c r="E54" s="49"/>
      <c r="F54" s="49"/>
      <c r="G54" s="49"/>
      <c r="H54" s="49"/>
      <c r="I54" s="49"/>
      <c r="J54" s="49"/>
      <c r="K54" s="49"/>
      <c r="L54" s="49"/>
      <c r="M54" s="49"/>
      <c r="N54" s="49"/>
      <c r="O54" s="49"/>
    </row>
    <row r="55" spans="1:15" s="27" customFormat="1">
      <c r="A55" s="49"/>
      <c r="B55" s="382"/>
      <c r="C55" s="382"/>
      <c r="D55" s="49"/>
      <c r="E55" s="49"/>
      <c r="F55" s="49"/>
      <c r="G55" s="49"/>
      <c r="H55" s="49"/>
      <c r="I55" s="49"/>
      <c r="J55" s="49"/>
      <c r="K55" s="49"/>
      <c r="L55" s="49"/>
      <c r="M55" s="49"/>
      <c r="N55" s="49"/>
      <c r="O55" s="49"/>
    </row>
    <row r="56" spans="1:15" s="27" customFormat="1">
      <c r="A56" s="49"/>
      <c r="B56" s="382"/>
      <c r="C56" s="382"/>
      <c r="D56" s="49"/>
      <c r="E56" s="49"/>
      <c r="F56" s="49"/>
      <c r="G56" s="49"/>
      <c r="H56" s="49"/>
      <c r="I56" s="49"/>
      <c r="J56" s="49"/>
      <c r="K56" s="49"/>
      <c r="L56" s="49"/>
      <c r="M56" s="49"/>
      <c r="N56" s="49"/>
      <c r="O56" s="49"/>
    </row>
    <row r="57" spans="1:15" s="27" customFormat="1">
      <c r="A57" s="49"/>
      <c r="B57" s="382"/>
      <c r="C57" s="382"/>
      <c r="D57" s="49"/>
      <c r="E57" s="49"/>
      <c r="F57" s="49"/>
      <c r="G57" s="49"/>
      <c r="H57" s="49"/>
      <c r="I57" s="49"/>
      <c r="J57" s="49"/>
      <c r="K57" s="49"/>
      <c r="L57" s="49"/>
      <c r="M57" s="49"/>
      <c r="N57" s="49"/>
      <c r="O57" s="49"/>
    </row>
    <row r="58" spans="1:15" s="27" customFormat="1">
      <c r="A58" s="49"/>
      <c r="B58" s="382"/>
      <c r="C58" s="382"/>
      <c r="D58" s="49"/>
      <c r="E58" s="49"/>
      <c r="F58" s="49"/>
      <c r="G58" s="49"/>
      <c r="H58" s="49"/>
      <c r="I58" s="49"/>
      <c r="J58" s="49"/>
      <c r="K58" s="49"/>
      <c r="L58" s="49"/>
      <c r="M58" s="49"/>
      <c r="N58" s="49"/>
      <c r="O58" s="49"/>
    </row>
    <row r="59" spans="1:15" s="27" customFormat="1">
      <c r="A59" s="49"/>
      <c r="B59" s="382"/>
      <c r="C59" s="382"/>
      <c r="D59" s="49"/>
      <c r="E59" s="49"/>
      <c r="F59" s="49"/>
      <c r="G59" s="49"/>
      <c r="H59" s="49"/>
      <c r="I59" s="49"/>
      <c r="J59" s="49"/>
      <c r="K59" s="49"/>
      <c r="L59" s="49"/>
      <c r="M59" s="49"/>
      <c r="N59" s="49"/>
      <c r="O59" s="49"/>
    </row>
    <row r="60" spans="1:15" s="27" customFormat="1">
      <c r="A60" s="49"/>
      <c r="B60" s="382"/>
      <c r="C60" s="382"/>
      <c r="D60" s="49"/>
      <c r="E60" s="49"/>
      <c r="F60" s="49"/>
      <c r="G60" s="49"/>
      <c r="H60" s="49"/>
      <c r="I60" s="49"/>
      <c r="J60" s="49"/>
      <c r="K60" s="49"/>
      <c r="L60" s="49"/>
      <c r="M60" s="49"/>
      <c r="N60" s="49"/>
      <c r="O60" s="49"/>
    </row>
    <row r="61" spans="1:15" s="27" customFormat="1">
      <c r="A61" s="49"/>
      <c r="B61" s="382"/>
      <c r="C61" s="382"/>
      <c r="D61" s="49"/>
      <c r="E61" s="49"/>
      <c r="F61" s="49"/>
      <c r="G61" s="49"/>
      <c r="H61" s="49"/>
      <c r="I61" s="49"/>
      <c r="J61" s="49"/>
      <c r="K61" s="49"/>
      <c r="L61" s="49"/>
      <c r="M61" s="49"/>
      <c r="N61" s="49"/>
      <c r="O61" s="49"/>
    </row>
    <row r="62" spans="1:15" s="27" customFormat="1">
      <c r="A62" s="49"/>
      <c r="B62" s="382"/>
      <c r="C62" s="382"/>
      <c r="D62" s="49"/>
      <c r="E62" s="49"/>
      <c r="F62" s="49"/>
      <c r="G62" s="49"/>
      <c r="H62" s="49"/>
      <c r="I62" s="49"/>
      <c r="J62" s="49"/>
      <c r="K62" s="49"/>
      <c r="L62" s="49"/>
      <c r="M62" s="49"/>
      <c r="N62" s="49"/>
      <c r="O62" s="49"/>
    </row>
    <row r="63" spans="1:15" s="27" customFormat="1">
      <c r="A63" s="49"/>
      <c r="B63" s="382"/>
      <c r="C63" s="382"/>
      <c r="D63" s="49"/>
      <c r="E63" s="49"/>
      <c r="F63" s="49"/>
      <c r="G63" s="49"/>
      <c r="H63" s="49"/>
      <c r="I63" s="49"/>
      <c r="J63" s="49"/>
      <c r="K63" s="49"/>
      <c r="L63" s="49"/>
      <c r="M63" s="49"/>
      <c r="N63" s="49"/>
      <c r="O63" s="49"/>
    </row>
    <row r="64" spans="1:15" s="27" customFormat="1">
      <c r="A64" s="49"/>
      <c r="B64" s="382"/>
      <c r="C64" s="382"/>
      <c r="D64" s="49"/>
      <c r="E64" s="49"/>
      <c r="F64" s="49"/>
      <c r="G64" s="49"/>
      <c r="H64" s="49"/>
      <c r="I64" s="49"/>
      <c r="J64" s="49"/>
      <c r="K64" s="49"/>
      <c r="L64" s="49"/>
      <c r="M64" s="49"/>
      <c r="N64" s="49"/>
      <c r="O64" s="49"/>
    </row>
    <row r="65" spans="1:15" s="27" customFormat="1">
      <c r="A65" s="49"/>
      <c r="B65" s="382"/>
      <c r="C65" s="382"/>
      <c r="D65" s="49"/>
      <c r="E65" s="49"/>
      <c r="F65" s="49"/>
      <c r="G65" s="49"/>
      <c r="H65" s="49"/>
      <c r="I65" s="49"/>
      <c r="J65" s="49"/>
      <c r="K65" s="49"/>
      <c r="L65" s="49"/>
      <c r="M65" s="49"/>
      <c r="N65" s="49"/>
      <c r="O65" s="49"/>
    </row>
    <row r="66" spans="1:15" s="27" customFormat="1">
      <c r="A66" s="49"/>
      <c r="B66" s="382"/>
      <c r="C66" s="382"/>
      <c r="D66" s="49"/>
      <c r="E66" s="49"/>
      <c r="F66" s="49"/>
      <c r="G66" s="49"/>
      <c r="H66" s="49"/>
      <c r="I66" s="49"/>
      <c r="J66" s="49"/>
      <c r="K66" s="49"/>
      <c r="L66" s="49"/>
      <c r="M66" s="49"/>
      <c r="N66" s="49"/>
      <c r="O66" s="49"/>
    </row>
    <row r="67" spans="1:15" s="27" customFormat="1">
      <c r="A67" s="49"/>
      <c r="B67" s="382"/>
      <c r="C67" s="382"/>
      <c r="D67" s="49"/>
      <c r="E67" s="49"/>
      <c r="F67" s="49"/>
      <c r="G67" s="49"/>
      <c r="H67" s="49"/>
      <c r="I67" s="49"/>
      <c r="J67" s="49"/>
      <c r="K67" s="49"/>
      <c r="L67" s="49"/>
      <c r="M67" s="49"/>
      <c r="N67" s="49"/>
      <c r="O67" s="49"/>
    </row>
    <row r="68" spans="1:15" s="27" customFormat="1">
      <c r="A68" s="49"/>
      <c r="B68" s="382"/>
      <c r="C68" s="382"/>
      <c r="D68" s="49"/>
      <c r="E68" s="49"/>
      <c r="F68" s="49"/>
      <c r="G68" s="49"/>
      <c r="H68" s="49"/>
      <c r="I68" s="49"/>
      <c r="J68" s="49"/>
      <c r="K68" s="49"/>
      <c r="L68" s="49"/>
      <c r="M68" s="49"/>
      <c r="N68" s="49"/>
      <c r="O68" s="49"/>
    </row>
    <row r="69" spans="1:15" s="27" customFormat="1">
      <c r="A69" s="49"/>
      <c r="B69" s="382"/>
      <c r="C69" s="382"/>
      <c r="D69" s="49"/>
      <c r="E69" s="49"/>
      <c r="F69" s="49"/>
      <c r="G69" s="49"/>
      <c r="H69" s="49"/>
      <c r="I69" s="49"/>
      <c r="J69" s="49"/>
      <c r="K69" s="49"/>
      <c r="L69" s="49"/>
      <c r="M69" s="49"/>
      <c r="N69" s="49"/>
      <c r="O69" s="49"/>
    </row>
    <row r="70" spans="1:15" s="27" customFormat="1">
      <c r="A70" s="49"/>
      <c r="B70" s="382"/>
      <c r="C70" s="382"/>
      <c r="D70" s="49"/>
      <c r="E70" s="49"/>
      <c r="F70" s="49"/>
      <c r="G70" s="49"/>
      <c r="H70" s="49"/>
      <c r="I70" s="49"/>
      <c r="J70" s="49"/>
      <c r="K70" s="49"/>
      <c r="L70" s="49"/>
      <c r="M70" s="49"/>
      <c r="N70" s="49"/>
      <c r="O70" s="49"/>
    </row>
    <row r="71" spans="1:15" s="27" customFormat="1">
      <c r="A71" s="49"/>
      <c r="B71" s="382"/>
      <c r="C71" s="382"/>
      <c r="D71" s="49"/>
      <c r="E71" s="49"/>
      <c r="F71" s="49"/>
      <c r="G71" s="49"/>
      <c r="H71" s="49"/>
      <c r="I71" s="49"/>
      <c r="J71" s="49"/>
      <c r="K71" s="49"/>
      <c r="L71" s="49"/>
      <c r="M71" s="49"/>
      <c r="N71" s="49"/>
      <c r="O71" s="49"/>
    </row>
    <row r="72" spans="1:15" s="27" customFormat="1">
      <c r="A72" s="49"/>
      <c r="B72" s="382"/>
      <c r="C72" s="382"/>
      <c r="D72" s="49"/>
      <c r="E72" s="49"/>
      <c r="F72" s="49"/>
      <c r="G72" s="49"/>
      <c r="H72" s="49"/>
      <c r="I72" s="49"/>
      <c r="J72" s="49"/>
      <c r="K72" s="49"/>
      <c r="L72" s="49"/>
      <c r="M72" s="49"/>
      <c r="N72" s="49"/>
      <c r="O72" s="49"/>
    </row>
    <row r="73" spans="1:15" s="27" customFormat="1">
      <c r="A73" s="49"/>
      <c r="B73" s="382"/>
      <c r="C73" s="382"/>
      <c r="D73" s="49"/>
      <c r="E73" s="49"/>
      <c r="F73" s="49"/>
      <c r="G73" s="49"/>
      <c r="H73" s="49"/>
      <c r="I73" s="49"/>
      <c r="J73" s="49"/>
      <c r="K73" s="49"/>
      <c r="L73" s="49"/>
      <c r="M73" s="49"/>
      <c r="N73" s="49"/>
      <c r="O73" s="49"/>
    </row>
    <row r="74" spans="1:15" s="27" customFormat="1">
      <c r="A74" s="49"/>
      <c r="B74" s="382"/>
      <c r="C74" s="382"/>
      <c r="D74" s="49"/>
      <c r="E74" s="49"/>
      <c r="F74" s="49"/>
      <c r="G74" s="49"/>
      <c r="H74" s="49"/>
      <c r="I74" s="49"/>
      <c r="J74" s="49"/>
      <c r="K74" s="49"/>
      <c r="L74" s="49"/>
      <c r="M74" s="49"/>
      <c r="N74" s="49"/>
      <c r="O74" s="49"/>
    </row>
    <row r="75" spans="1:15" s="27" customFormat="1">
      <c r="A75" s="49"/>
      <c r="B75" s="382"/>
      <c r="C75" s="382"/>
      <c r="D75" s="49"/>
      <c r="E75" s="49"/>
      <c r="F75" s="49"/>
      <c r="G75" s="49"/>
      <c r="H75" s="49"/>
      <c r="I75" s="49"/>
      <c r="J75" s="49"/>
      <c r="K75" s="49"/>
      <c r="L75" s="49"/>
      <c r="M75" s="49"/>
      <c r="N75" s="49"/>
      <c r="O75" s="49"/>
    </row>
    <row r="76" spans="1:15" s="27" customFormat="1">
      <c r="A76" s="49"/>
      <c r="B76" s="382"/>
      <c r="C76" s="382"/>
      <c r="D76" s="49"/>
      <c r="E76" s="49"/>
      <c r="F76" s="49"/>
      <c r="G76" s="49"/>
      <c r="H76" s="49"/>
      <c r="I76" s="49"/>
      <c r="J76" s="49"/>
      <c r="K76" s="49"/>
      <c r="L76" s="49"/>
      <c r="M76" s="49"/>
      <c r="N76" s="49"/>
      <c r="O76" s="49"/>
    </row>
    <row r="77" spans="1:15" s="27" customFormat="1">
      <c r="A77" s="49"/>
      <c r="B77" s="382"/>
      <c r="C77" s="382"/>
      <c r="D77" s="49"/>
      <c r="E77" s="49"/>
      <c r="F77" s="49"/>
      <c r="G77" s="49"/>
      <c r="H77" s="49"/>
      <c r="I77" s="49"/>
      <c r="J77" s="49"/>
      <c r="K77" s="49"/>
      <c r="L77" s="49"/>
      <c r="M77" s="49"/>
      <c r="N77" s="49"/>
      <c r="O77" s="49"/>
    </row>
    <row r="78" spans="1:15" s="27" customFormat="1">
      <c r="A78" s="49"/>
      <c r="B78" s="382"/>
      <c r="C78" s="382"/>
      <c r="D78" s="49"/>
      <c r="E78" s="49"/>
      <c r="F78" s="49"/>
      <c r="G78" s="49"/>
      <c r="H78" s="49"/>
      <c r="I78" s="49"/>
      <c r="J78" s="49"/>
      <c r="K78" s="49"/>
      <c r="L78" s="49"/>
      <c r="M78" s="49"/>
      <c r="N78" s="49"/>
      <c r="O78" s="49"/>
    </row>
    <row r="79" spans="1:15" s="27" customFormat="1">
      <c r="A79" s="49"/>
      <c r="B79" s="382"/>
      <c r="C79" s="382"/>
      <c r="D79" s="49"/>
      <c r="E79" s="49"/>
      <c r="F79" s="49"/>
      <c r="G79" s="49"/>
      <c r="H79" s="49"/>
      <c r="I79" s="49"/>
      <c r="J79" s="49"/>
      <c r="K79" s="49"/>
      <c r="L79" s="49"/>
      <c r="M79" s="49"/>
      <c r="N79" s="49"/>
      <c r="O79" s="49"/>
    </row>
    <row r="80" spans="1:15" s="27" customFormat="1">
      <c r="A80" s="49"/>
      <c r="B80" s="382"/>
      <c r="C80" s="382"/>
      <c r="D80" s="49"/>
      <c r="E80" s="49"/>
      <c r="F80" s="49"/>
      <c r="G80" s="49"/>
      <c r="H80" s="49"/>
      <c r="I80" s="49"/>
      <c r="J80" s="49"/>
      <c r="K80" s="49"/>
      <c r="L80" s="49"/>
      <c r="M80" s="49"/>
      <c r="N80" s="49"/>
      <c r="O80" s="49"/>
    </row>
    <row r="81" spans="1:15" s="27" customFormat="1">
      <c r="A81" s="49"/>
      <c r="B81" s="382"/>
      <c r="C81" s="382"/>
      <c r="D81" s="49"/>
      <c r="E81" s="49"/>
      <c r="F81" s="49"/>
      <c r="G81" s="49"/>
      <c r="H81" s="49"/>
      <c r="I81" s="49"/>
      <c r="J81" s="49"/>
      <c r="K81" s="49"/>
      <c r="L81" s="49"/>
      <c r="M81" s="49"/>
      <c r="N81" s="49"/>
      <c r="O81" s="49"/>
    </row>
    <row r="82" spans="1:15" s="27" customFormat="1">
      <c r="A82" s="49"/>
      <c r="B82" s="382"/>
      <c r="C82" s="382"/>
      <c r="D82" s="49"/>
      <c r="E82" s="49"/>
      <c r="F82" s="49"/>
      <c r="G82" s="49"/>
      <c r="H82" s="49"/>
      <c r="I82" s="49"/>
      <c r="J82" s="49"/>
      <c r="K82" s="49"/>
      <c r="L82" s="49"/>
      <c r="M82" s="49"/>
      <c r="N82" s="49"/>
      <c r="O82" s="49"/>
    </row>
    <row r="83" spans="1:15" s="27" customFormat="1">
      <c r="A83" s="49"/>
      <c r="B83" s="382"/>
      <c r="C83" s="382"/>
      <c r="D83" s="49"/>
      <c r="E83" s="49"/>
      <c r="F83" s="49"/>
      <c r="G83" s="49"/>
      <c r="H83" s="49"/>
      <c r="I83" s="49"/>
      <c r="J83" s="49"/>
      <c r="K83" s="49"/>
      <c r="L83" s="49"/>
      <c r="M83" s="49"/>
      <c r="N83" s="49"/>
      <c r="O83" s="49"/>
    </row>
    <row r="84" spans="1:15" s="27" customFormat="1">
      <c r="A84" s="49"/>
      <c r="B84" s="382"/>
      <c r="C84" s="382"/>
      <c r="D84" s="49"/>
      <c r="E84" s="49"/>
      <c r="F84" s="49"/>
      <c r="G84" s="49"/>
      <c r="H84" s="49"/>
      <c r="I84" s="49"/>
      <c r="J84" s="49"/>
      <c r="K84" s="49"/>
      <c r="L84" s="49"/>
      <c r="M84" s="49"/>
      <c r="N84" s="49"/>
      <c r="O84" s="49"/>
    </row>
    <row r="85" spans="1:15" s="27" customFormat="1">
      <c r="A85" s="49"/>
      <c r="B85" s="382"/>
      <c r="C85" s="382"/>
      <c r="D85" s="49"/>
      <c r="E85" s="49"/>
      <c r="F85" s="49"/>
      <c r="G85" s="49"/>
      <c r="H85" s="49"/>
      <c r="I85" s="49"/>
      <c r="J85" s="49"/>
      <c r="K85" s="49"/>
      <c r="L85" s="49"/>
      <c r="M85" s="49"/>
      <c r="N85" s="49"/>
      <c r="O85" s="49"/>
    </row>
    <row r="86" spans="1:15" s="27" customFormat="1">
      <c r="A86" s="49"/>
      <c r="B86" s="382"/>
      <c r="C86" s="382"/>
      <c r="D86" s="49"/>
      <c r="E86" s="49"/>
      <c r="F86" s="49"/>
      <c r="G86" s="49"/>
      <c r="H86" s="49"/>
      <c r="I86" s="49"/>
      <c r="J86" s="49"/>
      <c r="K86" s="49"/>
      <c r="L86" s="49"/>
      <c r="M86" s="49"/>
      <c r="N86" s="49"/>
      <c r="O86" s="49"/>
    </row>
    <row r="87" spans="1:15" s="27" customFormat="1">
      <c r="A87" s="49"/>
      <c r="B87" s="382"/>
      <c r="C87" s="382"/>
      <c r="D87" s="49"/>
      <c r="E87" s="49"/>
      <c r="F87" s="49"/>
      <c r="G87" s="49"/>
      <c r="H87" s="49"/>
      <c r="I87" s="49"/>
      <c r="J87" s="49"/>
      <c r="K87" s="49"/>
      <c r="L87" s="49"/>
      <c r="M87" s="49"/>
      <c r="N87" s="49"/>
      <c r="O87" s="49"/>
    </row>
    <row r="88" spans="1:15" s="27" customFormat="1">
      <c r="A88" s="49"/>
      <c r="B88" s="382"/>
      <c r="C88" s="382"/>
      <c r="D88" s="49"/>
      <c r="E88" s="49"/>
      <c r="F88" s="49"/>
      <c r="G88" s="49"/>
      <c r="H88" s="49"/>
      <c r="I88" s="49"/>
      <c r="J88" s="49"/>
      <c r="K88" s="49"/>
      <c r="L88" s="49"/>
      <c r="M88" s="49"/>
      <c r="N88" s="49"/>
      <c r="O88" s="49"/>
    </row>
    <row r="89" spans="1:15" s="27" customFormat="1">
      <c r="A89" s="49"/>
      <c r="B89" s="382"/>
      <c r="C89" s="382"/>
      <c r="D89" s="49"/>
      <c r="E89" s="49"/>
      <c r="F89" s="49"/>
      <c r="G89" s="49"/>
      <c r="H89" s="49"/>
      <c r="I89" s="49"/>
      <c r="J89" s="49"/>
      <c r="K89" s="49"/>
      <c r="L89" s="49"/>
      <c r="M89" s="49"/>
      <c r="N89" s="49"/>
      <c r="O89" s="49"/>
    </row>
    <row r="90" spans="1:15" s="27" customFormat="1">
      <c r="A90" s="49"/>
      <c r="B90" s="382"/>
      <c r="C90" s="382"/>
      <c r="D90" s="49"/>
      <c r="E90" s="49"/>
      <c r="F90" s="49"/>
      <c r="G90" s="49"/>
      <c r="H90" s="49"/>
      <c r="I90" s="49"/>
      <c r="J90" s="49"/>
      <c r="K90" s="49"/>
      <c r="L90" s="49"/>
      <c r="M90" s="49"/>
      <c r="N90" s="49"/>
      <c r="O90" s="49"/>
    </row>
    <row r="91" spans="1:15" s="27" customFormat="1">
      <c r="A91" s="49"/>
      <c r="B91" s="382"/>
      <c r="C91" s="382"/>
      <c r="D91" s="49"/>
      <c r="E91" s="49"/>
      <c r="F91" s="49"/>
      <c r="G91" s="49"/>
      <c r="H91" s="49"/>
      <c r="I91" s="49"/>
      <c r="J91" s="49"/>
      <c r="K91" s="49"/>
      <c r="L91" s="49"/>
      <c r="M91" s="49"/>
      <c r="N91" s="49"/>
      <c r="O91" s="49"/>
    </row>
    <row r="92" spans="1:15" s="27" customFormat="1">
      <c r="A92" s="49"/>
      <c r="B92" s="382"/>
      <c r="C92" s="382"/>
      <c r="D92" s="49"/>
      <c r="E92" s="49"/>
      <c r="F92" s="49"/>
      <c r="G92" s="49"/>
      <c r="H92" s="49"/>
      <c r="I92" s="49"/>
      <c r="J92" s="49"/>
      <c r="K92" s="49"/>
      <c r="L92" s="49"/>
      <c r="M92" s="49"/>
      <c r="N92" s="49"/>
      <c r="O92" s="49"/>
    </row>
    <row r="93" spans="1:15" s="27" customFormat="1">
      <c r="A93" s="49"/>
      <c r="B93" s="382"/>
      <c r="C93" s="382"/>
      <c r="D93" s="49"/>
      <c r="E93" s="49"/>
      <c r="F93" s="49"/>
      <c r="G93" s="49"/>
      <c r="H93" s="49"/>
      <c r="I93" s="49"/>
      <c r="J93" s="49"/>
      <c r="K93" s="49"/>
      <c r="L93" s="49"/>
      <c r="M93" s="49"/>
      <c r="N93" s="49"/>
      <c r="O93" s="49"/>
    </row>
    <row r="94" spans="1:15" s="27" customFormat="1">
      <c r="A94" s="49"/>
      <c r="B94" s="382"/>
      <c r="C94" s="382"/>
      <c r="D94" s="49"/>
      <c r="E94" s="49"/>
      <c r="F94" s="49"/>
      <c r="G94" s="49"/>
      <c r="H94" s="49"/>
      <c r="I94" s="49"/>
      <c r="J94" s="49"/>
      <c r="K94" s="49"/>
      <c r="L94" s="49"/>
      <c r="M94" s="49"/>
      <c r="N94" s="49"/>
      <c r="O94" s="49"/>
    </row>
    <row r="95" spans="1:15" s="27" customFormat="1">
      <c r="A95" s="49"/>
      <c r="B95" s="382"/>
      <c r="C95" s="382"/>
      <c r="D95" s="49"/>
      <c r="E95" s="49"/>
      <c r="F95" s="49"/>
      <c r="G95" s="49"/>
      <c r="H95" s="49"/>
      <c r="I95" s="49"/>
      <c r="J95" s="49"/>
      <c r="K95" s="49"/>
      <c r="L95" s="49"/>
      <c r="M95" s="49"/>
      <c r="N95" s="49"/>
      <c r="O95" s="49"/>
    </row>
    <row r="96" spans="1:15" s="27" customFormat="1">
      <c r="A96" s="49"/>
      <c r="B96" s="382"/>
      <c r="C96" s="382"/>
      <c r="D96" s="49"/>
      <c r="E96" s="49"/>
      <c r="F96" s="49"/>
      <c r="G96" s="49"/>
      <c r="H96" s="49"/>
      <c r="I96" s="49"/>
      <c r="J96" s="49"/>
      <c r="K96" s="49"/>
      <c r="L96" s="49"/>
      <c r="M96" s="49"/>
      <c r="N96" s="49"/>
      <c r="O96" s="49"/>
    </row>
    <row r="97" spans="1:15" s="27" customFormat="1">
      <c r="A97" s="49"/>
      <c r="B97" s="382"/>
      <c r="C97" s="382"/>
      <c r="D97" s="49"/>
      <c r="E97" s="49"/>
      <c r="F97" s="49"/>
      <c r="G97" s="49"/>
      <c r="H97" s="49"/>
      <c r="I97" s="49"/>
      <c r="J97" s="49"/>
      <c r="K97" s="49"/>
      <c r="L97" s="49"/>
      <c r="M97" s="49"/>
      <c r="N97" s="49"/>
      <c r="O97" s="49"/>
    </row>
    <row r="98" spans="1:15" s="27" customFormat="1">
      <c r="A98" s="49"/>
      <c r="B98" s="382"/>
      <c r="C98" s="382"/>
      <c r="D98" s="49"/>
      <c r="E98" s="49"/>
      <c r="F98" s="49"/>
      <c r="G98" s="49"/>
      <c r="H98" s="49"/>
      <c r="I98" s="49"/>
      <c r="J98" s="49"/>
      <c r="K98" s="49"/>
      <c r="L98" s="49"/>
      <c r="M98" s="49"/>
      <c r="N98" s="49"/>
      <c r="O98" s="49"/>
    </row>
    <row r="99" spans="1:15" s="27" customFormat="1">
      <c r="A99" s="49"/>
      <c r="B99" s="382"/>
      <c r="C99" s="382"/>
      <c r="D99" s="49"/>
      <c r="E99" s="49"/>
      <c r="F99" s="49"/>
      <c r="G99" s="49"/>
      <c r="H99" s="49"/>
      <c r="I99" s="49"/>
      <c r="J99" s="49"/>
      <c r="K99" s="49"/>
      <c r="L99" s="49"/>
      <c r="M99" s="49"/>
      <c r="N99" s="49"/>
      <c r="O99" s="49"/>
    </row>
    <row r="100" spans="1:15" s="27" customFormat="1">
      <c r="A100" s="49"/>
      <c r="B100" s="382"/>
      <c r="C100" s="382"/>
      <c r="D100" s="49"/>
      <c r="E100" s="49"/>
      <c r="F100" s="49"/>
      <c r="G100" s="49"/>
      <c r="H100" s="49"/>
      <c r="I100" s="49"/>
      <c r="J100" s="49"/>
      <c r="K100" s="49"/>
      <c r="L100" s="49"/>
      <c r="M100" s="49"/>
      <c r="N100" s="49"/>
      <c r="O100" s="49"/>
    </row>
    <row r="101" spans="1:15" s="27" customFormat="1">
      <c r="A101" s="49"/>
      <c r="B101" s="382"/>
      <c r="C101" s="382"/>
      <c r="D101" s="49"/>
      <c r="E101" s="49"/>
      <c r="F101" s="49"/>
      <c r="G101" s="49"/>
      <c r="H101" s="49"/>
      <c r="I101" s="49"/>
      <c r="J101" s="49"/>
      <c r="K101" s="49"/>
      <c r="L101" s="49"/>
      <c r="M101" s="49"/>
      <c r="N101" s="49"/>
      <c r="O101" s="49"/>
    </row>
    <row r="102" spans="1:15" s="27" customFormat="1">
      <c r="A102" s="49"/>
      <c r="B102" s="382"/>
      <c r="C102" s="382"/>
      <c r="D102" s="49"/>
      <c r="E102" s="49"/>
      <c r="F102" s="49"/>
      <c r="G102" s="49"/>
      <c r="H102" s="49"/>
      <c r="I102" s="49"/>
      <c r="J102" s="49"/>
      <c r="K102" s="49"/>
      <c r="L102" s="49"/>
      <c r="M102" s="49"/>
      <c r="N102" s="49"/>
      <c r="O102" s="49"/>
    </row>
    <row r="103" spans="1:15" s="27" customFormat="1">
      <c r="A103" s="49"/>
      <c r="B103" s="382"/>
      <c r="C103" s="382"/>
      <c r="D103" s="49"/>
      <c r="E103" s="49"/>
      <c r="F103" s="49"/>
      <c r="G103" s="49"/>
      <c r="H103" s="49"/>
      <c r="I103" s="49"/>
      <c r="J103" s="49"/>
      <c r="K103" s="49"/>
      <c r="L103" s="49"/>
      <c r="M103" s="49"/>
      <c r="N103" s="49"/>
      <c r="O103" s="49"/>
    </row>
    <row r="104" spans="1:15" s="27" customFormat="1">
      <c r="A104" s="49"/>
      <c r="B104" s="382"/>
      <c r="C104" s="382"/>
      <c r="D104" s="49"/>
      <c r="E104" s="49"/>
      <c r="F104" s="49"/>
      <c r="G104" s="49"/>
      <c r="H104" s="49"/>
      <c r="I104" s="49"/>
      <c r="J104" s="49"/>
      <c r="K104" s="49"/>
      <c r="L104" s="49"/>
      <c r="M104" s="49"/>
      <c r="N104" s="49"/>
      <c r="O104" s="49"/>
    </row>
    <row r="105" spans="1:15" s="27" customFormat="1">
      <c r="A105" s="49"/>
      <c r="B105" s="382"/>
      <c r="C105" s="382"/>
      <c r="D105" s="49"/>
      <c r="E105" s="49"/>
      <c r="F105" s="49"/>
      <c r="G105" s="49"/>
      <c r="H105" s="49"/>
      <c r="I105" s="49"/>
      <c r="J105" s="49"/>
      <c r="K105" s="49"/>
      <c r="L105" s="49"/>
      <c r="M105" s="49"/>
      <c r="N105" s="49"/>
      <c r="O105" s="49"/>
    </row>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row r="118" spans="1:15" s="27" customFormat="1"/>
    <row r="119" spans="1:15" s="27" customFormat="1">
      <c r="A119" s="49"/>
      <c r="B119" s="382"/>
      <c r="C119" s="382"/>
      <c r="D119" s="49"/>
      <c r="E119" s="49"/>
      <c r="F119" s="49"/>
      <c r="G119" s="49"/>
      <c r="H119" s="49"/>
      <c r="I119" s="49"/>
      <c r="J119" s="49"/>
      <c r="K119" s="49"/>
      <c r="L119" s="49"/>
      <c r="M119" s="49"/>
      <c r="N119" s="49"/>
      <c r="O119" s="49"/>
    </row>
    <row r="120" spans="1:15" s="27" customFormat="1">
      <c r="A120" s="49"/>
      <c r="B120" s="382"/>
      <c r="C120" s="382"/>
      <c r="D120" s="49"/>
      <c r="E120" s="49"/>
      <c r="F120" s="49"/>
      <c r="G120" s="49"/>
      <c r="H120" s="49"/>
      <c r="I120" s="49"/>
      <c r="J120" s="49"/>
      <c r="K120" s="49"/>
      <c r="L120" s="49"/>
      <c r="M120" s="49"/>
      <c r="N120" s="49"/>
      <c r="O120" s="49"/>
    </row>
    <row r="121" spans="1:15" s="27" customFormat="1">
      <c r="A121" s="49"/>
      <c r="B121" s="382"/>
      <c r="C121" s="382"/>
      <c r="D121" s="49"/>
      <c r="E121" s="49"/>
      <c r="F121" s="49"/>
      <c r="G121" s="49"/>
      <c r="H121" s="49"/>
      <c r="I121" s="49"/>
      <c r="J121" s="49"/>
      <c r="K121" s="49"/>
      <c r="L121" s="49"/>
      <c r="M121" s="49"/>
      <c r="N121" s="49"/>
      <c r="O121" s="49"/>
    </row>
    <row r="122" spans="1:15" s="27" customFormat="1">
      <c r="A122" s="49"/>
      <c r="B122" s="382"/>
      <c r="C122" s="382"/>
      <c r="D122" s="49"/>
      <c r="E122" s="49"/>
      <c r="F122" s="49"/>
      <c r="G122" s="49"/>
      <c r="H122" s="49"/>
      <c r="I122" s="49"/>
      <c r="J122" s="49"/>
      <c r="K122" s="49"/>
      <c r="L122" s="49"/>
      <c r="M122" s="49"/>
      <c r="N122" s="49"/>
      <c r="O122" s="49"/>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126"/>
  <sheetViews>
    <sheetView showGridLines="0" view="pageBreakPreview" zoomScale="85" zoomScaleNormal="70" zoomScaleSheetLayoutView="85" workbookViewId="0">
      <pane xSplit="1" ySplit="5" topLeftCell="B6" activePane="bottomRight" state="frozen"/>
      <selection activeCell="T32" sqref="T32"/>
      <selection pane="topRight" activeCell="T32" sqref="T32"/>
      <selection pane="bottomLeft" activeCell="T32" sqref="T32"/>
      <selection pane="bottomRight" activeCell="P13" sqref="P13"/>
    </sheetView>
  </sheetViews>
  <sheetFormatPr baseColWidth="10" defaultColWidth="11.42578125" defaultRowHeight="15"/>
  <cols>
    <col min="1" max="1" width="19.42578125" style="1307" customWidth="1"/>
    <col min="2" max="4" width="13" style="1307" customWidth="1"/>
    <col min="5" max="8" width="12.28515625" style="1307" customWidth="1"/>
    <col min="9" max="9" width="14.140625" style="1307" customWidth="1"/>
    <col min="10" max="13" width="17.140625" style="1307" customWidth="1"/>
    <col min="14" max="14" width="13.85546875" style="1307" customWidth="1"/>
    <col min="15" max="15" width="13.28515625" style="932" bestFit="1" customWidth="1"/>
    <col min="16" max="16" width="12.42578125" style="49" customWidth="1"/>
    <col min="17" max="16384" width="11.42578125" style="49"/>
  </cols>
  <sheetData>
    <row r="1" spans="1:17" ht="51" customHeight="1">
      <c r="A1" s="1783" t="s">
        <v>821</v>
      </c>
      <c r="B1" s="1783"/>
      <c r="C1" s="1783"/>
      <c r="D1" s="1783"/>
      <c r="E1" s="1783"/>
      <c r="F1" s="1783"/>
      <c r="G1" s="1783"/>
      <c r="H1" s="1783"/>
      <c r="I1" s="1783"/>
      <c r="J1" s="1783"/>
      <c r="K1" s="1783"/>
      <c r="L1" s="1783"/>
      <c r="M1" s="1783"/>
      <c r="N1" s="1783"/>
      <c r="O1" s="1783"/>
      <c r="P1" s="1783"/>
    </row>
    <row r="2" spans="1:17" s="382" customFormat="1" ht="22.5" customHeight="1">
      <c r="A2" s="1772" t="str">
        <f>+'Resumen EEp'!O7</f>
        <v>Período:  Diciembre 2010 - Agosto 2022</v>
      </c>
      <c r="B2" s="1772"/>
      <c r="C2" s="1772"/>
      <c r="D2" s="1772"/>
      <c r="E2" s="1772"/>
      <c r="F2" s="1772"/>
      <c r="G2" s="1772"/>
      <c r="H2" s="1772"/>
      <c r="I2" s="1772"/>
      <c r="J2" s="1772"/>
      <c r="K2" s="1772"/>
      <c r="L2" s="1772"/>
      <c r="M2" s="1772"/>
      <c r="N2" s="1772"/>
      <c r="O2" s="1772"/>
      <c r="P2" s="1772"/>
    </row>
    <row r="3" spans="1:17" ht="10.5" customHeight="1">
      <c r="A3" s="1793"/>
      <c r="B3" s="1793"/>
      <c r="C3" s="1793"/>
      <c r="D3" s="1793"/>
      <c r="E3" s="1793"/>
      <c r="F3" s="1793"/>
      <c r="G3" s="1793"/>
      <c r="H3" s="1793"/>
      <c r="I3" s="1793"/>
      <c r="J3" s="1793"/>
      <c r="K3" s="1793"/>
      <c r="L3" s="1793"/>
      <c r="M3" s="1793"/>
      <c r="N3" s="1793"/>
      <c r="O3" s="1793"/>
      <c r="P3" s="1793"/>
    </row>
    <row r="4" spans="1:17" ht="31.5" customHeight="1">
      <c r="A4" s="1794" t="s">
        <v>108</v>
      </c>
      <c r="B4" s="1795"/>
      <c r="C4" s="1796"/>
      <c r="D4" s="1796"/>
      <c r="E4" s="1795"/>
      <c r="F4" s="1795"/>
      <c r="G4" s="1795"/>
      <c r="H4" s="1795"/>
      <c r="I4" s="1795"/>
      <c r="J4" s="1795"/>
      <c r="K4" s="1795"/>
      <c r="L4" s="1795"/>
      <c r="M4" s="1797"/>
      <c r="N4" s="1798"/>
      <c r="P4" s="60"/>
    </row>
    <row r="5" spans="1:17" ht="58.5" customHeight="1">
      <c r="A5" s="1297" t="s">
        <v>0</v>
      </c>
      <c r="B5" s="1298" t="s">
        <v>466</v>
      </c>
      <c r="C5" s="1298" t="s">
        <v>620</v>
      </c>
      <c r="D5" s="1298" t="s">
        <v>502</v>
      </c>
      <c r="E5" s="1298" t="s">
        <v>55</v>
      </c>
      <c r="F5" s="1298" t="s">
        <v>56</v>
      </c>
      <c r="G5" s="1299" t="s">
        <v>48</v>
      </c>
      <c r="H5" s="1298" t="s">
        <v>49</v>
      </c>
      <c r="I5" s="1297" t="s">
        <v>1</v>
      </c>
      <c r="J5" s="1299" t="s">
        <v>95</v>
      </c>
      <c r="K5" s="1299" t="s">
        <v>614</v>
      </c>
      <c r="L5" s="1299" t="s">
        <v>615</v>
      </c>
      <c r="M5" s="1300" t="s">
        <v>616</v>
      </c>
      <c r="N5" s="1301" t="s">
        <v>54</v>
      </c>
      <c r="P5" s="60"/>
    </row>
    <row r="6" spans="1:17" ht="15.75">
      <c r="A6" s="1302" t="s">
        <v>124</v>
      </c>
      <c r="B6" s="1458">
        <f>+'III.5.9.Trasp. recibidos'!B5-'III.5.10.Trasp. cedidos'!B6</f>
        <v>0</v>
      </c>
      <c r="C6" s="1458">
        <f>+'III.5.9.Trasp. recibidos'!C5-'III.5.10.Trasp. cedidos'!C6</f>
        <v>-2753</v>
      </c>
      <c r="D6" s="1458">
        <f>+'III.5.9.Trasp. recibidos'!D5-'III.5.10.Trasp. cedidos'!D6</f>
        <v>0</v>
      </c>
      <c r="E6" s="1458">
        <f>+'III.5.9.Trasp. recibidos'!E5-'III.5.10.Trasp. cedidos'!E6</f>
        <v>-1840</v>
      </c>
      <c r="F6" s="1458">
        <f>+'III.5.9.Trasp. recibidos'!F5-'III.5.10.Trasp. cedidos'!F6</f>
        <v>-1137</v>
      </c>
      <c r="G6" s="1458">
        <f>+'III.5.9.Trasp. recibidos'!G5-'III.5.10.Trasp. cedidos'!G6</f>
        <v>-20</v>
      </c>
      <c r="H6" s="1458">
        <f>+'III.5.9.Trasp. recibidos'!H5-'III.5.10.Trasp. cedidos'!H6</f>
        <v>-1627</v>
      </c>
      <c r="I6" s="1303">
        <f t="shared" ref="I6:I16" si="0">SUM(B6:H6)</f>
        <v>-7377</v>
      </c>
      <c r="J6" s="1304">
        <f>+'III.5.9.Trasp. recibidos'!J5-'III.5.10.Trasp. cedidos'!M6</f>
        <v>4114</v>
      </c>
      <c r="K6" s="1304">
        <f>+'III.5.9.Trasp. recibidos'!K5-'III.5.10.Trasp. cedidos'!J6</f>
        <v>0</v>
      </c>
      <c r="L6" s="1304">
        <f>+'III.5.9.Trasp. recibidos'!L5-'III.5.10.Trasp. cedidos'!K6</f>
        <v>-4</v>
      </c>
      <c r="M6" s="1304">
        <f>+'III.5.9.Trasp. recibidos'!M5-'III.5.10.Trasp. cedidos'!M6</f>
        <v>3310</v>
      </c>
      <c r="N6" s="1303">
        <f t="shared" ref="N6:N16" si="1">SUM(J6:M6)</f>
        <v>7420</v>
      </c>
      <c r="P6" s="83"/>
      <c r="Q6" s="74"/>
    </row>
    <row r="7" spans="1:17" ht="15.75">
      <c r="A7" s="1302" t="s">
        <v>154</v>
      </c>
      <c r="B7" s="1458">
        <f>+'III.5.9.Trasp. recibidos'!B6-'III.5.10.Trasp. cedidos'!B7</f>
        <v>0</v>
      </c>
      <c r="C7" s="1458">
        <f>+'III.5.9.Trasp. recibidos'!C6-'III.5.10.Trasp. cedidos'!C7</f>
        <v>-1867</v>
      </c>
      <c r="D7" s="1458">
        <f>+'III.5.9.Trasp. recibidos'!D6-'III.5.10.Trasp. cedidos'!D7</f>
        <v>0</v>
      </c>
      <c r="E7" s="1458">
        <f>+'III.5.9.Trasp. recibidos'!E6-'III.5.10.Trasp. cedidos'!E7</f>
        <v>-1031</v>
      </c>
      <c r="F7" s="1458">
        <f>+'III.5.9.Trasp. recibidos'!F6-'III.5.10.Trasp. cedidos'!F7</f>
        <v>2090</v>
      </c>
      <c r="G7" s="1458">
        <f>+'III.5.9.Trasp. recibidos'!G6-'III.5.10.Trasp. cedidos'!G7</f>
        <v>-15</v>
      </c>
      <c r="H7" s="1458">
        <f>+'III.5.9.Trasp. recibidos'!H6-'III.5.10.Trasp. cedidos'!H7</f>
        <v>-1090</v>
      </c>
      <c r="I7" s="1303">
        <f t="shared" si="0"/>
        <v>-1913</v>
      </c>
      <c r="J7" s="1304">
        <f>+'III.5.9.Trasp. recibidos'!J6-'III.5.10.Trasp. cedidos'!M7</f>
        <v>199</v>
      </c>
      <c r="K7" s="1304">
        <f>+'III.5.9.Trasp. recibidos'!K6-'III.5.10.Trasp. cedidos'!J7</f>
        <v>0</v>
      </c>
      <c r="L7" s="1304">
        <f>+'III.5.9.Trasp. recibidos'!L6-'III.5.10.Trasp. cedidos'!K7</f>
        <v>-23</v>
      </c>
      <c r="M7" s="1304">
        <f>+'III.5.9.Trasp. recibidos'!M6-'III.5.10.Trasp. cedidos'!M7</f>
        <v>1778</v>
      </c>
      <c r="N7" s="1303">
        <f t="shared" si="1"/>
        <v>1954</v>
      </c>
      <c r="P7" s="83"/>
      <c r="Q7" s="74"/>
    </row>
    <row r="8" spans="1:17" ht="17.25" customHeight="1">
      <c r="A8" s="1302" t="s">
        <v>224</v>
      </c>
      <c r="B8" s="1458">
        <f>+'III.5.9.Trasp. recibidos'!B7-'III.5.10.Trasp. cedidos'!B8</f>
        <v>0</v>
      </c>
      <c r="C8" s="1458">
        <f>+'III.5.9.Trasp. recibidos'!C7-'III.5.10.Trasp. cedidos'!C8</f>
        <v>-2359</v>
      </c>
      <c r="D8" s="1458">
        <f>+'III.5.9.Trasp. recibidos'!D7-'III.5.10.Trasp. cedidos'!D8</f>
        <v>0</v>
      </c>
      <c r="E8" s="1458">
        <f>+'III.5.9.Trasp. recibidos'!E7-'III.5.10.Trasp. cedidos'!E8</f>
        <v>-1617</v>
      </c>
      <c r="F8" s="1458">
        <f>+'III.5.9.Trasp. recibidos'!F7-'III.5.10.Trasp. cedidos'!F8</f>
        <v>1986</v>
      </c>
      <c r="G8" s="1458">
        <f>+'III.5.9.Trasp. recibidos'!G7-'III.5.10.Trasp. cedidos'!G8</f>
        <v>-28</v>
      </c>
      <c r="H8" s="1458">
        <f>+'III.5.9.Trasp. recibidos'!H7-'III.5.10.Trasp. cedidos'!H8</f>
        <v>-1438</v>
      </c>
      <c r="I8" s="1303">
        <f t="shared" si="0"/>
        <v>-3456</v>
      </c>
      <c r="J8" s="1304">
        <f>+'III.5.9.Trasp. recibidos'!J7-'III.5.10.Trasp. cedidos'!M8</f>
        <v>17</v>
      </c>
      <c r="K8" s="1304">
        <f>+'III.5.9.Trasp. recibidos'!K7-'III.5.10.Trasp. cedidos'!J8</f>
        <v>0</v>
      </c>
      <c r="L8" s="1304">
        <f>+'III.5.9.Trasp. recibidos'!L7-'III.5.10.Trasp. cedidos'!K8</f>
        <v>-2</v>
      </c>
      <c r="M8" s="1304">
        <f>+'III.5.9.Trasp. recibidos'!M7-'III.5.10.Trasp. cedidos'!M8</f>
        <v>3457</v>
      </c>
      <c r="N8" s="1303">
        <f t="shared" si="1"/>
        <v>3472</v>
      </c>
      <c r="P8" s="83"/>
      <c r="Q8" s="74"/>
    </row>
    <row r="9" spans="1:17" ht="17.25" customHeight="1">
      <c r="A9" s="1302" t="s">
        <v>253</v>
      </c>
      <c r="B9" s="1458">
        <f>+'III.5.9.Trasp. recibidos'!B8-'III.5.10.Trasp. cedidos'!B9</f>
        <v>0</v>
      </c>
      <c r="C9" s="1458">
        <f>+'III.5.9.Trasp. recibidos'!C8-'III.5.10.Trasp. cedidos'!C9</f>
        <v>-3839</v>
      </c>
      <c r="D9" s="1458">
        <f>+'III.5.9.Trasp. recibidos'!D8-'III.5.10.Trasp. cedidos'!D9</f>
        <v>0</v>
      </c>
      <c r="E9" s="1458">
        <f>+'III.5.9.Trasp. recibidos'!E8-'III.5.10.Trasp. cedidos'!E9</f>
        <v>-2160</v>
      </c>
      <c r="F9" s="1458">
        <f>+'III.5.9.Trasp. recibidos'!F8-'III.5.10.Trasp. cedidos'!F9</f>
        <v>4515</v>
      </c>
      <c r="G9" s="1458">
        <f>+'III.5.9.Trasp. recibidos'!G8-'III.5.10.Trasp. cedidos'!G9</f>
        <v>-26</v>
      </c>
      <c r="H9" s="1458">
        <f>+'III.5.9.Trasp. recibidos'!H8-'III.5.10.Trasp. cedidos'!H9</f>
        <v>-2232</v>
      </c>
      <c r="I9" s="1303">
        <f t="shared" si="0"/>
        <v>-3742</v>
      </c>
      <c r="J9" s="1304">
        <f>+'III.5.9.Trasp. recibidos'!J8-'III.5.10.Trasp. cedidos'!M9</f>
        <v>1532</v>
      </c>
      <c r="K9" s="1304">
        <f>+'III.5.9.Trasp. recibidos'!K8-'III.5.10.Trasp. cedidos'!J9</f>
        <v>0</v>
      </c>
      <c r="L9" s="1304">
        <f>+'III.5.9.Trasp. recibidos'!L8-'III.5.10.Trasp. cedidos'!K9</f>
        <v>-7</v>
      </c>
      <c r="M9" s="1304">
        <f>+'III.5.9.Trasp. recibidos'!M8-'III.5.10.Trasp. cedidos'!M9</f>
        <v>2249</v>
      </c>
      <c r="N9" s="1303">
        <f t="shared" si="1"/>
        <v>3774</v>
      </c>
      <c r="P9" s="83"/>
      <c r="Q9" s="74"/>
    </row>
    <row r="10" spans="1:17" ht="15.75">
      <c r="A10" s="1302" t="s">
        <v>260</v>
      </c>
      <c r="B10" s="1458">
        <f>+'III.5.9.Trasp. recibidos'!B9-'III.5.10.Trasp. cedidos'!B10</f>
        <v>0</v>
      </c>
      <c r="C10" s="1458">
        <f>+'III.5.9.Trasp. recibidos'!C9-'III.5.10.Trasp. cedidos'!C10</f>
        <v>-6830</v>
      </c>
      <c r="D10" s="1458">
        <f>+'III.5.9.Trasp. recibidos'!D9-'III.5.10.Trasp. cedidos'!D10</f>
        <v>0</v>
      </c>
      <c r="E10" s="1458">
        <f>+'III.5.9.Trasp. recibidos'!E9-'III.5.10.Trasp. cedidos'!E10</f>
        <v>-5285</v>
      </c>
      <c r="F10" s="1458">
        <f>+'III.5.9.Trasp. recibidos'!F9-'III.5.10.Trasp. cedidos'!F10</f>
        <v>7338</v>
      </c>
      <c r="G10" s="1458">
        <f>+'III.5.9.Trasp. recibidos'!G9-'III.5.10.Trasp. cedidos'!G10</f>
        <v>661</v>
      </c>
      <c r="H10" s="1458">
        <f>+'III.5.9.Trasp. recibidos'!H9-'III.5.10.Trasp. cedidos'!H10</f>
        <v>-3337</v>
      </c>
      <c r="I10" s="1303">
        <f t="shared" si="0"/>
        <v>-7453</v>
      </c>
      <c r="J10" s="1304">
        <f>+'III.5.9.Trasp. recibidos'!J9-'III.5.10.Trasp. cedidos'!M10</f>
        <v>462</v>
      </c>
      <c r="K10" s="1304">
        <f>+'III.5.9.Trasp. recibidos'!K9-'III.5.10.Trasp. cedidos'!J10</f>
        <v>-7</v>
      </c>
      <c r="L10" s="1304">
        <f>+'III.5.9.Trasp. recibidos'!L9-'III.5.10.Trasp. cedidos'!K10</f>
        <v>-5</v>
      </c>
      <c r="M10" s="1304">
        <f>+'III.5.9.Trasp. recibidos'!M9-'III.5.10.Trasp. cedidos'!M10</f>
        <v>7035</v>
      </c>
      <c r="N10" s="1303">
        <f t="shared" si="1"/>
        <v>7485</v>
      </c>
      <c r="P10" s="83"/>
      <c r="Q10" s="72"/>
    </row>
    <row r="11" spans="1:17" ht="15.75">
      <c r="A11" s="1302" t="s">
        <v>456</v>
      </c>
      <c r="B11" s="1458">
        <f>+'III.5.9.Trasp. recibidos'!B10-'III.5.10.Trasp. cedidos'!B11</f>
        <v>0</v>
      </c>
      <c r="C11" s="1458">
        <f>+'III.5.9.Trasp. recibidos'!C10-'III.5.10.Trasp. cedidos'!C11</f>
        <v>-8701</v>
      </c>
      <c r="D11" s="1458">
        <f>+'III.5.9.Trasp. recibidos'!D10-'III.5.10.Trasp. cedidos'!D11</f>
        <v>0</v>
      </c>
      <c r="E11" s="1458">
        <f>+'III.5.9.Trasp. recibidos'!E10-'III.5.10.Trasp. cedidos'!E11</f>
        <v>-5475</v>
      </c>
      <c r="F11" s="1458">
        <f>+'III.5.9.Trasp. recibidos'!F10-'III.5.10.Trasp. cedidos'!F11</f>
        <v>12142</v>
      </c>
      <c r="G11" s="1458">
        <f>+'III.5.9.Trasp. recibidos'!G10-'III.5.10.Trasp. cedidos'!G11</f>
        <v>850</v>
      </c>
      <c r="H11" s="1458">
        <f>+'III.5.9.Trasp. recibidos'!H10-'III.5.10.Trasp. cedidos'!H11</f>
        <v>-4673</v>
      </c>
      <c r="I11" s="1303">
        <f t="shared" si="0"/>
        <v>-5857</v>
      </c>
      <c r="J11" s="1304">
        <f>+'III.5.9.Trasp. recibidos'!J10-'III.5.10.Trasp. cedidos'!M11</f>
        <v>426</v>
      </c>
      <c r="K11" s="1304">
        <f>+'III.5.9.Trasp. recibidos'!K10-'III.5.10.Trasp. cedidos'!J11</f>
        <v>-90</v>
      </c>
      <c r="L11" s="1304">
        <f>+'III.5.9.Trasp. recibidos'!L10-'III.5.10.Trasp. cedidos'!K11</f>
        <v>9</v>
      </c>
      <c r="M11" s="1304">
        <f>+'III.5.9.Trasp. recibidos'!M10-'III.5.10.Trasp. cedidos'!M11</f>
        <v>5549</v>
      </c>
      <c r="N11" s="1303">
        <f t="shared" si="1"/>
        <v>5894</v>
      </c>
      <c r="P11" s="83"/>
      <c r="Q11" s="72"/>
    </row>
    <row r="12" spans="1:17" ht="15.75">
      <c r="A12" s="1302" t="s">
        <v>473</v>
      </c>
      <c r="B12" s="1458">
        <f>+'III.5.9.Trasp. recibidos'!B11-'III.5.10.Trasp. cedidos'!B12</f>
        <v>11382</v>
      </c>
      <c r="C12" s="1458">
        <f>+'III.5.9.Trasp. recibidos'!C11-'III.5.10.Trasp. cedidos'!C12</f>
        <v>-15432</v>
      </c>
      <c r="D12" s="1458">
        <f>+'III.5.9.Trasp. recibidos'!D11-'III.5.10.Trasp. cedidos'!D12</f>
        <v>0</v>
      </c>
      <c r="E12" s="1458">
        <f>+'III.5.9.Trasp. recibidos'!E11-'III.5.10.Trasp. cedidos'!E12</f>
        <v>-7636</v>
      </c>
      <c r="F12" s="1458">
        <f>+'III.5.9.Trasp. recibidos'!F11-'III.5.10.Trasp. cedidos'!F12</f>
        <v>14268</v>
      </c>
      <c r="G12" s="1458">
        <f>+'III.5.9.Trasp. recibidos'!G11-'III.5.10.Trasp. cedidos'!G12</f>
        <v>310</v>
      </c>
      <c r="H12" s="1458">
        <f>+'III.5.9.Trasp. recibidos'!H11-'III.5.10.Trasp. cedidos'!H12</f>
        <v>-5670</v>
      </c>
      <c r="I12" s="1303">
        <f t="shared" si="0"/>
        <v>-2778</v>
      </c>
      <c r="J12" s="1304">
        <f>+'III.5.9.Trasp. recibidos'!J11-'III.5.10.Trasp. cedidos'!M12</f>
        <v>725</v>
      </c>
      <c r="K12" s="1304">
        <f>+'III.5.9.Trasp. recibidos'!K11-'III.5.10.Trasp. cedidos'!J12</f>
        <v>-96</v>
      </c>
      <c r="L12" s="1304">
        <f>+'III.5.9.Trasp. recibidos'!L11-'III.5.10.Trasp. cedidos'!K12</f>
        <v>0</v>
      </c>
      <c r="M12" s="1304">
        <f>+'III.5.9.Trasp. recibidos'!M11-'III.5.10.Trasp. cedidos'!M12</f>
        <v>2156</v>
      </c>
      <c r="N12" s="1303">
        <f t="shared" si="1"/>
        <v>2785</v>
      </c>
      <c r="P12" s="83"/>
      <c r="Q12" s="72"/>
    </row>
    <row r="13" spans="1:17" ht="15.75">
      <c r="A13" s="1302" t="s">
        <v>506</v>
      </c>
      <c r="B13" s="1458">
        <f>+'III.5.9.Trasp. recibidos'!B12-'III.5.10.Trasp. cedidos'!B13</f>
        <v>12537</v>
      </c>
      <c r="C13" s="1458">
        <f>+'III.5.9.Trasp. recibidos'!C12-'III.5.10.Trasp. cedidos'!C13</f>
        <v>-21288</v>
      </c>
      <c r="D13" s="1458">
        <f>+'III.5.9.Trasp. recibidos'!D12-'III.5.10.Trasp. cedidos'!D13</f>
        <v>287</v>
      </c>
      <c r="E13" s="1458">
        <f>+'III.5.9.Trasp. recibidos'!E12-'III.5.10.Trasp. cedidos'!E13</f>
        <v>-2211</v>
      </c>
      <c r="F13" s="1458">
        <f>+'III.5.9.Trasp. recibidos'!F12-'III.5.10.Trasp. cedidos'!F13</f>
        <v>10167</v>
      </c>
      <c r="G13" s="1458">
        <f>+'III.5.9.Trasp. recibidos'!G12-'III.5.10.Trasp. cedidos'!G13</f>
        <v>796</v>
      </c>
      <c r="H13" s="1458">
        <f>+'III.5.9.Trasp. recibidos'!H12-'III.5.10.Trasp. cedidos'!H13</f>
        <v>-6496</v>
      </c>
      <c r="I13" s="1303">
        <f t="shared" si="0"/>
        <v>-6208</v>
      </c>
      <c r="J13" s="1304">
        <f>+'III.5.9.Trasp. recibidos'!J12-'III.5.10.Trasp. cedidos'!M13</f>
        <v>605</v>
      </c>
      <c r="K13" s="1304">
        <f>+'III.5.9.Trasp. recibidos'!K12-'III.5.10.Trasp. cedidos'!J13</f>
        <v>-104</v>
      </c>
      <c r="L13" s="1304">
        <f>+'III.5.9.Trasp. recibidos'!L12-'III.5.10.Trasp. cedidos'!K13</f>
        <v>-4</v>
      </c>
      <c r="M13" s="1304">
        <f>+'III.5.9.Trasp. recibidos'!M12-'III.5.10.Trasp. cedidos'!M13</f>
        <v>5455</v>
      </c>
      <c r="N13" s="1303">
        <f t="shared" si="1"/>
        <v>5952</v>
      </c>
      <c r="O13" s="933"/>
      <c r="P13" s="81"/>
      <c r="Q13" s="72"/>
    </row>
    <row r="14" spans="1:17" ht="15.75">
      <c r="A14" s="1302" t="s">
        <v>521</v>
      </c>
      <c r="B14" s="1458">
        <f>+'III.5.9.Trasp. recibidos'!B13-'III.5.10.Trasp. cedidos'!B14</f>
        <v>578</v>
      </c>
      <c r="C14" s="1458">
        <f>+'III.5.9.Trasp. recibidos'!C13-'III.5.10.Trasp. cedidos'!C14</f>
        <v>-16631</v>
      </c>
      <c r="D14" s="1458">
        <f>+'III.5.9.Trasp. recibidos'!D13-'III.5.10.Trasp. cedidos'!D14</f>
        <v>2541</v>
      </c>
      <c r="E14" s="1458">
        <f>+'III.5.9.Trasp. recibidos'!E13-'III.5.10.Trasp. cedidos'!E14</f>
        <v>6599</v>
      </c>
      <c r="F14" s="1458">
        <f>+'III.5.9.Trasp. recibidos'!F13-'III.5.10.Trasp. cedidos'!F14</f>
        <v>13594</v>
      </c>
      <c r="G14" s="1458">
        <f>+'III.5.9.Trasp. recibidos'!G13-'III.5.10.Trasp. cedidos'!G14</f>
        <v>470</v>
      </c>
      <c r="H14" s="1458">
        <f>+'III.5.9.Trasp. recibidos'!H13-'III.5.10.Trasp. cedidos'!H14</f>
        <v>-8894</v>
      </c>
      <c r="I14" s="1303">
        <f t="shared" si="0"/>
        <v>-1743</v>
      </c>
      <c r="J14" s="1304">
        <f>+'III.5.9.Trasp. recibidos'!J13-'III.5.10.Trasp. cedidos'!M14</f>
        <v>60</v>
      </c>
      <c r="K14" s="1304">
        <f>+'III.5.9.Trasp. recibidos'!K13-'III.5.10.Trasp. cedidos'!J14</f>
        <v>-120</v>
      </c>
      <c r="L14" s="1304">
        <f>+'III.5.9.Trasp. recibidos'!L13-'III.5.10.Trasp. cedidos'!K14</f>
        <v>-50</v>
      </c>
      <c r="M14" s="1304">
        <f>+'III.5.9.Trasp. recibidos'!M13-'III.5.10.Trasp. cedidos'!M14</f>
        <v>1714</v>
      </c>
      <c r="N14" s="1303">
        <f t="shared" si="1"/>
        <v>1604</v>
      </c>
      <c r="O14" s="933"/>
      <c r="P14" s="81"/>
      <c r="Q14" s="72"/>
    </row>
    <row r="15" spans="1:17" ht="15.75">
      <c r="A15" s="1302" t="s">
        <v>627</v>
      </c>
      <c r="B15" s="1458">
        <f>+'III.5.9.Trasp. recibidos'!B14-'III.5.10.Trasp. cedidos'!B15</f>
        <v>1650</v>
      </c>
      <c r="C15" s="1458">
        <f>+'III.5.9.Trasp. recibidos'!C14-'III.5.10.Trasp. cedidos'!C15</f>
        <v>-3737</v>
      </c>
      <c r="D15" s="1458">
        <f>+'III.5.9.Trasp. recibidos'!D14-'III.5.10.Trasp. cedidos'!D15</f>
        <v>3097</v>
      </c>
      <c r="E15" s="1458">
        <f>+'III.5.9.Trasp. recibidos'!E14-'III.5.10.Trasp. cedidos'!E15</f>
        <v>-4949</v>
      </c>
      <c r="F15" s="1458">
        <f>+'III.5.9.Trasp. recibidos'!F14-'III.5.10.Trasp. cedidos'!F15</f>
        <v>9404</v>
      </c>
      <c r="G15" s="1458">
        <f>+'III.5.9.Trasp. recibidos'!G14-'III.5.10.Trasp. cedidos'!G15</f>
        <v>184</v>
      </c>
      <c r="H15" s="1458">
        <f>+'III.5.9.Trasp. recibidos'!H14-'III.5.10.Trasp. cedidos'!H15</f>
        <v>-10163</v>
      </c>
      <c r="I15" s="1303">
        <f t="shared" si="0"/>
        <v>-4514</v>
      </c>
      <c r="J15" s="1304">
        <f>+'III.5.9.Trasp. recibidos'!J14-'III.5.10.Trasp. cedidos'!M15</f>
        <v>208</v>
      </c>
      <c r="K15" s="1304">
        <f>+'III.5.9.Trasp. recibidos'!K14-'III.5.10.Trasp. cedidos'!J15</f>
        <v>-18</v>
      </c>
      <c r="L15" s="1304">
        <f>+'III.5.9.Trasp. recibidos'!L14-'III.5.10.Trasp. cedidos'!K15</f>
        <v>-9</v>
      </c>
      <c r="M15" s="1304">
        <f>+'III.5.9.Trasp. recibidos'!M14-'III.5.10.Trasp. cedidos'!M15</f>
        <v>4527</v>
      </c>
      <c r="N15" s="1303">
        <f t="shared" si="1"/>
        <v>4708</v>
      </c>
      <c r="O15" s="933"/>
      <c r="P15" s="81"/>
      <c r="Q15" s="72"/>
    </row>
    <row r="16" spans="1:17" ht="15.75">
      <c r="A16" s="1302" t="s">
        <v>677</v>
      </c>
      <c r="B16" s="1458">
        <f>+'III.5.9.Trasp. recibidos'!B15-'III.5.10.Trasp. cedidos'!B16</f>
        <v>1785</v>
      </c>
      <c r="C16" s="1458">
        <f>+'III.5.9.Trasp. recibidos'!C15-'III.5.10.Trasp. cedidos'!C16</f>
        <v>456</v>
      </c>
      <c r="D16" s="1458">
        <f>+'III.5.9.Trasp. recibidos'!D15-'III.5.10.Trasp. cedidos'!D16</f>
        <v>617</v>
      </c>
      <c r="E16" s="1458">
        <f>+'III.5.9.Trasp. recibidos'!E15-'III.5.10.Trasp. cedidos'!E16</f>
        <v>-2569</v>
      </c>
      <c r="F16" s="1458">
        <f>+'III.5.9.Trasp. recibidos'!F15-'III.5.10.Trasp. cedidos'!F16</f>
        <v>2844</v>
      </c>
      <c r="G16" s="1458">
        <f>+'III.5.9.Trasp. recibidos'!G15-'III.5.10.Trasp. cedidos'!G16</f>
        <v>13</v>
      </c>
      <c r="H16" s="1458">
        <f>+'III.5.9.Trasp. recibidos'!H15-'III.5.10.Trasp. cedidos'!H16</f>
        <v>-3431</v>
      </c>
      <c r="I16" s="1303">
        <f t="shared" si="0"/>
        <v>-285</v>
      </c>
      <c r="J16" s="1304">
        <f>+'III.5.9.Trasp. recibidos'!J15-'III.5.10.Trasp. cedidos'!M16</f>
        <v>423</v>
      </c>
      <c r="K16" s="1304">
        <f>+'III.5.9.Trasp. recibidos'!K15-'III.5.10.Trasp. cedidos'!J16</f>
        <v>-15</v>
      </c>
      <c r="L16" s="1304">
        <f>+'III.5.9.Trasp. recibidos'!L15-'III.5.10.Trasp. cedidos'!K16</f>
        <v>-5</v>
      </c>
      <c r="M16" s="1304">
        <f>+'III.5.9.Trasp. recibidos'!M15-'III.5.10.Trasp. cedidos'!M16</f>
        <v>52</v>
      </c>
      <c r="N16" s="1303">
        <f t="shared" si="1"/>
        <v>455</v>
      </c>
      <c r="O16" s="933"/>
      <c r="P16" s="81"/>
      <c r="Q16" s="72"/>
    </row>
    <row r="17" spans="1:17" s="382" customFormat="1" ht="15.75">
      <c r="A17" s="1302" t="s">
        <v>796</v>
      </c>
      <c r="B17" s="1458">
        <f>+'III.5.9.Trasp. recibidos'!B16-'III.5.10.Trasp. cedidos'!B17</f>
        <v>1312</v>
      </c>
      <c r="C17" s="1458">
        <f>+'III.5.9.Trasp. recibidos'!C16-'III.5.10.Trasp. cedidos'!C17</f>
        <v>-921</v>
      </c>
      <c r="D17" s="1458">
        <f>+'III.5.9.Trasp. recibidos'!D16-'III.5.10.Trasp. cedidos'!D17</f>
        <v>1256</v>
      </c>
      <c r="E17" s="1458">
        <f>+'III.5.9.Trasp. recibidos'!E16-'III.5.10.Trasp. cedidos'!E17</f>
        <v>-3592</v>
      </c>
      <c r="F17" s="1458">
        <f>+'III.5.9.Trasp. recibidos'!F16-'III.5.10.Trasp. cedidos'!F17</f>
        <v>2885</v>
      </c>
      <c r="G17" s="1458">
        <f>+'III.5.9.Trasp. recibidos'!G16-'III.5.10.Trasp. cedidos'!G17</f>
        <v>436</v>
      </c>
      <c r="H17" s="1458">
        <f>+'III.5.9.Trasp. recibidos'!H16-'III.5.10.Trasp. cedidos'!H17</f>
        <v>-2145</v>
      </c>
      <c r="I17" s="1303">
        <f>SUM(B17:H17)</f>
        <v>-769</v>
      </c>
      <c r="J17" s="1304">
        <v>877</v>
      </c>
      <c r="K17" s="1304">
        <f>+'III.5.9.Trasp. recibidos'!K16-'III.5.10.Trasp. cedidos'!J17</f>
        <v>-4</v>
      </c>
      <c r="L17" s="1304">
        <f>+'III.5.9.Trasp. recibidos'!L16-'III.5.10.Trasp. cedidos'!K17</f>
        <v>-23</v>
      </c>
      <c r="M17" s="1304">
        <v>-82</v>
      </c>
      <c r="N17" s="1303">
        <f>SUM(J17:M17)</f>
        <v>768</v>
      </c>
      <c r="O17" s="933"/>
      <c r="P17" s="81"/>
      <c r="Q17" s="72"/>
    </row>
    <row r="18" spans="1:17" s="382" customFormat="1" ht="15.75">
      <c r="A18" s="1302" t="str">
        <f>+'Resumen EEp'!O6</f>
        <v>Ene-Ago.2022</v>
      </c>
      <c r="B18" s="1458">
        <f>+'III.5.9.Trasp. recibidos'!B17-'III.5.10.Trasp. cedidos'!B18</f>
        <v>828</v>
      </c>
      <c r="C18" s="1458">
        <f>+'III.5.9.Trasp. recibidos'!C17-'III.5.10.Trasp. cedidos'!C18</f>
        <v>-6170</v>
      </c>
      <c r="D18" s="1458">
        <f>+'III.5.9.Trasp. recibidos'!D17-'III.5.10.Trasp. cedidos'!D18</f>
        <v>989</v>
      </c>
      <c r="E18" s="1458">
        <f>+'III.5.9.Trasp. recibidos'!E17-'III.5.10.Trasp. cedidos'!E18</f>
        <v>-9235</v>
      </c>
      <c r="F18" s="1458">
        <f>+'III.5.9.Trasp. recibidos'!F17-'III.5.10.Trasp. cedidos'!F18</f>
        <v>-2796</v>
      </c>
      <c r="G18" s="1458">
        <f>+'III.5.9.Trasp. recibidos'!G17-'III.5.10.Trasp. cedidos'!G18</f>
        <v>109</v>
      </c>
      <c r="H18" s="1458">
        <f>+'III.5.9.Trasp. recibidos'!H17-'III.5.10.Trasp. cedidos'!H18</f>
        <v>-4875</v>
      </c>
      <c r="I18" s="1303">
        <f>+H18+G18+F18+E18+D18+C18+B18</f>
        <v>-21150</v>
      </c>
      <c r="J18" s="1304">
        <f>+'III.5.9.Trasp. recibidos'!J17-'III.5.10.Trasp. cedidos'!M18</f>
        <v>924</v>
      </c>
      <c r="K18" s="1304">
        <f>+'III.5.9.Trasp. recibidos'!K17-'III.5.10.Trasp. cedidos'!J18</f>
        <v>-3</v>
      </c>
      <c r="L18" s="1304">
        <f>+'III.5.9.Trasp. recibidos'!L17-'III.5.10.Trasp. cedidos'!K18</f>
        <v>-11</v>
      </c>
      <c r="M18" s="1304">
        <f>+'III.5.9.Trasp. recibidos'!M17-'III.5.10.Trasp. cedidos'!L18</f>
        <v>20240</v>
      </c>
      <c r="N18" s="1303">
        <f>+M18+L18+K18+J18</f>
        <v>21150</v>
      </c>
      <c r="O18" s="933"/>
      <c r="P18" s="81"/>
      <c r="Q18" s="72"/>
    </row>
    <row r="19" spans="1:17" s="43" customFormat="1" ht="15.75">
      <c r="A19" s="1297" t="s">
        <v>1</v>
      </c>
      <c r="B19" s="1305">
        <f>SUM(B6:B18)</f>
        <v>30072</v>
      </c>
      <c r="C19" s="1305">
        <f>SUM(C6:C18)</f>
        <v>-90072</v>
      </c>
      <c r="D19" s="1305">
        <f t="shared" ref="D19:H19" si="2">SUM(D6:D18)</f>
        <v>8787</v>
      </c>
      <c r="E19" s="1305">
        <f t="shared" si="2"/>
        <v>-41001</v>
      </c>
      <c r="F19" s="1305">
        <f t="shared" si="2"/>
        <v>77300</v>
      </c>
      <c r="G19" s="1305">
        <f t="shared" si="2"/>
        <v>3740</v>
      </c>
      <c r="H19" s="1305">
        <f t="shared" si="2"/>
        <v>-56071</v>
      </c>
      <c r="I19" s="1306">
        <f>SUM(I6:I18)</f>
        <v>-67245</v>
      </c>
      <c r="J19" s="1305">
        <f>SUM(J6:J18)</f>
        <v>10572</v>
      </c>
      <c r="K19" s="1305">
        <f t="shared" ref="K19:M19" si="3">SUM(K6:K18)</f>
        <v>-457</v>
      </c>
      <c r="L19" s="1305">
        <f t="shared" si="3"/>
        <v>-134</v>
      </c>
      <c r="M19" s="1305">
        <f t="shared" si="3"/>
        <v>57440</v>
      </c>
      <c r="N19" s="1306">
        <f>SUM(N6:N18)</f>
        <v>67421</v>
      </c>
      <c r="O19" s="934"/>
      <c r="P19" s="189"/>
      <c r="Q19" s="593"/>
    </row>
    <row r="20" spans="1:17" s="43" customFormat="1">
      <c r="A20" s="1307"/>
      <c r="B20" s="1307" t="s">
        <v>637</v>
      </c>
      <c r="C20" s="1307"/>
      <c r="D20" s="1307"/>
      <c r="E20" s="1307"/>
      <c r="F20" s="1307"/>
      <c r="G20" s="1307"/>
      <c r="H20" s="1307"/>
      <c r="I20" s="1307"/>
      <c r="J20" s="1307"/>
      <c r="K20" s="1307"/>
      <c r="L20" s="1307"/>
      <c r="M20" s="1307"/>
      <c r="N20" s="1307"/>
      <c r="O20" s="932"/>
      <c r="P20" s="62"/>
      <c r="Q20" s="593"/>
    </row>
    <row r="21" spans="1:17" s="43" customFormat="1">
      <c r="A21" s="1307"/>
      <c r="B21" s="1307"/>
      <c r="C21" s="1307"/>
      <c r="D21" s="1307"/>
      <c r="E21" s="1307"/>
      <c r="F21" s="1307"/>
      <c r="G21" s="1307"/>
      <c r="H21" s="1307"/>
      <c r="I21" s="1307"/>
      <c r="J21" s="1307"/>
      <c r="K21" s="1307"/>
      <c r="L21" s="1307"/>
      <c r="M21" s="1307"/>
      <c r="N21" s="1307"/>
      <c r="O21" s="932"/>
      <c r="P21" s="62"/>
      <c r="Q21" s="593"/>
    </row>
    <row r="22" spans="1:17" s="43" customFormat="1">
      <c r="A22" s="1307"/>
      <c r="B22" s="1307"/>
      <c r="C22" s="1307"/>
      <c r="D22" s="1307"/>
      <c r="E22" s="1307"/>
      <c r="F22" s="1307"/>
      <c r="G22" s="1307"/>
      <c r="H22" s="1307"/>
      <c r="I22" s="1307"/>
      <c r="J22" s="1307"/>
      <c r="K22" s="1307"/>
      <c r="L22" s="1307"/>
      <c r="M22" s="1307"/>
      <c r="N22" s="1307"/>
      <c r="O22" s="932"/>
      <c r="P22" s="62"/>
      <c r="Q22" s="593"/>
    </row>
    <row r="23" spans="1:17" s="43" customFormat="1">
      <c r="A23" s="1307"/>
      <c r="B23" s="1307"/>
      <c r="C23" s="1307"/>
      <c r="D23" s="1307"/>
      <c r="E23" s="1307"/>
      <c r="F23" s="1307"/>
      <c r="G23" s="1307"/>
      <c r="H23" s="1307"/>
      <c r="I23" s="1307"/>
      <c r="J23" s="1307"/>
      <c r="K23" s="1307"/>
      <c r="L23" s="1307"/>
      <c r="M23" s="1307"/>
      <c r="N23" s="1307"/>
      <c r="O23" s="932"/>
      <c r="P23" s="62"/>
      <c r="Q23" s="593"/>
    </row>
    <row r="24" spans="1:17" s="88" customFormat="1" ht="20.25" customHeight="1">
      <c r="A24" s="1307"/>
      <c r="B24" s="1307"/>
      <c r="C24" s="1307"/>
      <c r="D24" s="1307"/>
      <c r="E24" s="1307"/>
      <c r="F24" s="1307"/>
      <c r="G24" s="1307"/>
      <c r="H24" s="1307"/>
      <c r="I24" s="1307"/>
      <c r="J24" s="1307"/>
      <c r="K24" s="1307"/>
      <c r="L24" s="1307"/>
      <c r="M24" s="1307"/>
      <c r="N24" s="1307"/>
      <c r="O24" s="932"/>
      <c r="P24" s="62"/>
      <c r="Q24" s="190"/>
    </row>
    <row r="25" spans="1:17">
      <c r="P25" s="62"/>
      <c r="Q25" s="74"/>
    </row>
    <row r="26" spans="1:17">
      <c r="P26" s="62"/>
      <c r="Q26" s="74"/>
    </row>
    <row r="27" spans="1:17">
      <c r="P27" s="62"/>
      <c r="Q27" s="74"/>
    </row>
    <row r="28" spans="1:17">
      <c r="P28" s="62"/>
      <c r="Q28" s="74"/>
    </row>
    <row r="29" spans="1:17">
      <c r="P29" s="62"/>
      <c r="Q29" s="74"/>
    </row>
    <row r="30" spans="1:17">
      <c r="P30" s="62"/>
    </row>
    <row r="31" spans="1:17">
      <c r="P31" s="62"/>
    </row>
    <row r="32" spans="1:17">
      <c r="P32" s="62"/>
    </row>
    <row r="33" spans="16:17">
      <c r="P33" s="62"/>
    </row>
    <row r="34" spans="16:17">
      <c r="P34" s="62"/>
    </row>
    <row r="35" spans="16:17">
      <c r="P35" s="62"/>
      <c r="Q35" s="74"/>
    </row>
    <row r="36" spans="16:17">
      <c r="P36" s="62"/>
      <c r="Q36" s="74"/>
    </row>
    <row r="37" spans="16:17">
      <c r="P37" s="62"/>
      <c r="Q37" s="74"/>
    </row>
    <row r="38" spans="16:17">
      <c r="P38" s="62"/>
      <c r="Q38" s="74"/>
    </row>
    <row r="39" spans="16:17">
      <c r="P39" s="62"/>
      <c r="Q39" s="74"/>
    </row>
    <row r="40" spans="16:17">
      <c r="P40" s="62"/>
    </row>
    <row r="41" spans="16:17">
      <c r="P41" s="62"/>
    </row>
    <row r="42" spans="16:17">
      <c r="P42" s="62"/>
    </row>
    <row r="43" spans="16:17">
      <c r="P43" s="62"/>
    </row>
    <row r="44" spans="16:17">
      <c r="P44" s="62"/>
    </row>
    <row r="89" spans="1:16">
      <c r="O89" s="935"/>
      <c r="P89" s="27"/>
    </row>
    <row r="90" spans="1:16">
      <c r="A90" s="1308"/>
      <c r="B90" s="1308"/>
      <c r="C90" s="1308"/>
      <c r="D90" s="1308"/>
      <c r="E90" s="1308"/>
      <c r="F90" s="1308"/>
      <c r="G90" s="1308"/>
      <c r="H90" s="1308"/>
      <c r="I90" s="1308"/>
      <c r="J90" s="1308"/>
      <c r="K90" s="1308"/>
      <c r="L90" s="1308"/>
      <c r="M90" s="1308"/>
      <c r="N90" s="1308"/>
      <c r="O90" s="935"/>
      <c r="P90" s="27"/>
    </row>
    <row r="91" spans="1:16">
      <c r="A91" s="1308"/>
      <c r="B91" s="1308"/>
      <c r="C91" s="1308"/>
      <c r="D91" s="1308"/>
      <c r="E91" s="1308"/>
      <c r="F91" s="1308"/>
      <c r="G91" s="1308"/>
      <c r="H91" s="1308"/>
      <c r="I91" s="1308"/>
      <c r="J91" s="1308"/>
      <c r="K91" s="1308"/>
      <c r="L91" s="1308"/>
      <c r="M91" s="1308"/>
      <c r="N91" s="1308"/>
      <c r="O91" s="935"/>
      <c r="P91" s="27"/>
    </row>
    <row r="92" spans="1:16">
      <c r="A92" s="1308"/>
      <c r="B92" s="1308"/>
      <c r="C92" s="1308"/>
      <c r="D92" s="1308"/>
      <c r="E92" s="1308"/>
      <c r="F92" s="1308"/>
      <c r="G92" s="1308"/>
      <c r="H92" s="1308"/>
      <c r="I92" s="1308"/>
      <c r="J92" s="1308"/>
      <c r="K92" s="1308"/>
      <c r="L92" s="1308"/>
      <c r="M92" s="1308"/>
      <c r="N92" s="1308"/>
      <c r="O92" s="935"/>
      <c r="P92" s="27"/>
    </row>
    <row r="93" spans="1:16">
      <c r="A93" s="1308"/>
      <c r="B93" s="1308"/>
      <c r="C93" s="1308"/>
      <c r="D93" s="1308"/>
      <c r="E93" s="1308"/>
      <c r="F93" s="1308"/>
      <c r="G93" s="1308"/>
      <c r="H93" s="1308"/>
      <c r="I93" s="1308"/>
      <c r="J93" s="1308"/>
      <c r="K93" s="1308"/>
      <c r="L93" s="1308"/>
      <c r="M93" s="1308"/>
      <c r="N93" s="1308"/>
      <c r="O93" s="935"/>
      <c r="P93" s="27"/>
    </row>
    <row r="94" spans="1:16" s="27" customFormat="1">
      <c r="A94" s="1308"/>
      <c r="B94" s="1308"/>
      <c r="C94" s="1308"/>
      <c r="D94" s="1308"/>
      <c r="E94" s="1308"/>
      <c r="F94" s="1308"/>
      <c r="G94" s="1308"/>
      <c r="H94" s="1308"/>
      <c r="I94" s="1308"/>
      <c r="J94" s="1308"/>
      <c r="K94" s="1308"/>
      <c r="L94" s="1308"/>
      <c r="M94" s="1308"/>
      <c r="N94" s="1308"/>
      <c r="O94" s="935"/>
    </row>
    <row r="95" spans="1:16" s="27" customFormat="1">
      <c r="A95" s="1308"/>
      <c r="B95" s="1308"/>
      <c r="C95" s="1308"/>
      <c r="D95" s="1308"/>
      <c r="E95" s="1308"/>
      <c r="F95" s="1308"/>
      <c r="G95" s="1308"/>
      <c r="H95" s="1308"/>
      <c r="I95" s="1308"/>
      <c r="J95" s="1308"/>
      <c r="K95" s="1308"/>
      <c r="L95" s="1308"/>
      <c r="M95" s="1308"/>
      <c r="N95" s="1308"/>
      <c r="O95" s="935"/>
    </row>
    <row r="96" spans="1:16" s="27" customFormat="1">
      <c r="A96" s="1308"/>
      <c r="B96" s="1308"/>
      <c r="C96" s="1308"/>
      <c r="D96" s="1308"/>
      <c r="E96" s="1308"/>
      <c r="F96" s="1308"/>
      <c r="G96" s="1308"/>
      <c r="H96" s="1308"/>
      <c r="I96" s="1308"/>
      <c r="J96" s="1308"/>
      <c r="K96" s="1308"/>
      <c r="L96" s="1308"/>
      <c r="M96" s="1308"/>
      <c r="N96" s="1308"/>
      <c r="O96" s="935"/>
    </row>
    <row r="97" spans="1:15" s="27" customFormat="1">
      <c r="A97" s="1308"/>
      <c r="B97" s="1308"/>
      <c r="C97" s="1308"/>
      <c r="D97" s="1308"/>
      <c r="E97" s="1308"/>
      <c r="F97" s="1308"/>
      <c r="G97" s="1308"/>
      <c r="H97" s="1308"/>
      <c r="I97" s="1308"/>
      <c r="J97" s="1308"/>
      <c r="K97" s="1308"/>
      <c r="L97" s="1308"/>
      <c r="M97" s="1308"/>
      <c r="N97" s="1308"/>
      <c r="O97" s="935"/>
    </row>
    <row r="98" spans="1:15" s="27" customFormat="1">
      <c r="A98" s="1308"/>
      <c r="B98" s="1308"/>
      <c r="C98" s="1308"/>
      <c r="D98" s="1308"/>
      <c r="E98" s="1308"/>
      <c r="F98" s="1308"/>
      <c r="G98" s="1308"/>
      <c r="H98" s="1308"/>
      <c r="I98" s="1308"/>
      <c r="J98" s="1308"/>
      <c r="K98" s="1308"/>
      <c r="L98" s="1308"/>
      <c r="M98" s="1308"/>
      <c r="N98" s="1308"/>
      <c r="O98" s="935"/>
    </row>
    <row r="99" spans="1:15" s="27" customFormat="1">
      <c r="A99" s="1308"/>
      <c r="B99" s="1308"/>
      <c r="C99" s="1308"/>
      <c r="D99" s="1308"/>
      <c r="E99" s="1308"/>
      <c r="F99" s="1308"/>
      <c r="G99" s="1308"/>
      <c r="H99" s="1308"/>
      <c r="I99" s="1308"/>
      <c r="J99" s="1308"/>
      <c r="K99" s="1308"/>
      <c r="L99" s="1308"/>
      <c r="M99" s="1308"/>
      <c r="N99" s="1308"/>
      <c r="O99" s="935"/>
    </row>
    <row r="100" spans="1:15" s="27" customFormat="1">
      <c r="A100" s="1308"/>
      <c r="B100" s="1308"/>
      <c r="C100" s="1308"/>
      <c r="D100" s="1308"/>
      <c r="E100" s="1308"/>
      <c r="F100" s="1308"/>
      <c r="G100" s="1308"/>
      <c r="H100" s="1308"/>
      <c r="I100" s="1308"/>
      <c r="J100" s="1308"/>
      <c r="K100" s="1308"/>
      <c r="L100" s="1308"/>
      <c r="M100" s="1308"/>
      <c r="N100" s="1308"/>
      <c r="O100" s="935"/>
    </row>
    <row r="101" spans="1:15" s="27" customFormat="1">
      <c r="A101" s="1308"/>
      <c r="B101" s="1308"/>
      <c r="C101" s="1308"/>
      <c r="D101" s="1308"/>
      <c r="E101" s="1308"/>
      <c r="F101" s="1308"/>
      <c r="G101" s="1308"/>
      <c r="H101" s="1308"/>
      <c r="I101" s="1308"/>
      <c r="J101" s="1308"/>
      <c r="K101" s="1308"/>
      <c r="L101" s="1308"/>
      <c r="M101" s="1308"/>
      <c r="N101" s="1308"/>
      <c r="O101" s="935"/>
    </row>
    <row r="102" spans="1:15" s="27" customFormat="1">
      <c r="A102" s="1308"/>
      <c r="B102" s="1308"/>
      <c r="C102" s="1308"/>
      <c r="D102" s="1308"/>
      <c r="E102" s="1308"/>
      <c r="F102" s="1308"/>
      <c r="G102" s="1308"/>
      <c r="H102" s="1308"/>
      <c r="I102" s="1308"/>
      <c r="J102" s="1308"/>
      <c r="K102" s="1308"/>
      <c r="L102" s="1308"/>
      <c r="M102" s="1308"/>
      <c r="N102" s="1308"/>
      <c r="O102" s="935"/>
    </row>
    <row r="103" spans="1:15" s="27" customFormat="1">
      <c r="A103" s="1308"/>
      <c r="B103" s="1308"/>
      <c r="C103" s="1308"/>
      <c r="D103" s="1308"/>
      <c r="E103" s="1308"/>
      <c r="F103" s="1308"/>
      <c r="G103" s="1308"/>
      <c r="H103" s="1308"/>
      <c r="I103" s="1308"/>
      <c r="J103" s="1308"/>
      <c r="K103" s="1308"/>
      <c r="L103" s="1308"/>
      <c r="M103" s="1308"/>
      <c r="N103" s="1308"/>
      <c r="O103" s="935"/>
    </row>
    <row r="104" spans="1:15" s="27" customFormat="1">
      <c r="A104" s="1308"/>
      <c r="B104" s="1308"/>
      <c r="C104" s="1308"/>
      <c r="D104" s="1308"/>
      <c r="E104" s="1308"/>
      <c r="F104" s="1308"/>
      <c r="G104" s="1308"/>
      <c r="H104" s="1308"/>
      <c r="I104" s="1308"/>
      <c r="J104" s="1308"/>
      <c r="K104" s="1308"/>
      <c r="L104" s="1308"/>
      <c r="M104" s="1308"/>
      <c r="N104" s="1308"/>
      <c r="O104" s="935"/>
    </row>
    <row r="105" spans="1:15" s="27" customFormat="1">
      <c r="A105" s="1308"/>
      <c r="B105" s="1308"/>
      <c r="C105" s="1308"/>
      <c r="D105" s="1308"/>
      <c r="E105" s="1308"/>
      <c r="F105" s="1308"/>
      <c r="G105" s="1308"/>
      <c r="H105" s="1308"/>
      <c r="I105" s="1308"/>
      <c r="J105" s="1308"/>
      <c r="K105" s="1308"/>
      <c r="L105" s="1308"/>
      <c r="M105" s="1308"/>
      <c r="N105" s="1308"/>
      <c r="O105" s="935"/>
    </row>
    <row r="106" spans="1:15" s="27" customFormat="1">
      <c r="A106" s="1308"/>
      <c r="B106" s="1308"/>
      <c r="C106" s="1308"/>
      <c r="D106" s="1308"/>
      <c r="E106" s="1308"/>
      <c r="F106" s="1308"/>
      <c r="G106" s="1308"/>
      <c r="H106" s="1308"/>
      <c r="I106" s="1308"/>
      <c r="J106" s="1308"/>
      <c r="K106" s="1308"/>
      <c r="L106" s="1308"/>
      <c r="M106" s="1308"/>
      <c r="N106" s="1308"/>
      <c r="O106" s="935"/>
    </row>
    <row r="107" spans="1:15" s="27" customFormat="1">
      <c r="A107" s="1308"/>
      <c r="B107" s="1308"/>
      <c r="C107" s="1308"/>
      <c r="D107" s="1308"/>
      <c r="E107" s="1308"/>
      <c r="F107" s="1308"/>
      <c r="G107" s="1308"/>
      <c r="H107" s="1308"/>
      <c r="I107" s="1308"/>
      <c r="J107" s="1308"/>
      <c r="K107" s="1308"/>
      <c r="L107" s="1308"/>
      <c r="M107" s="1308"/>
      <c r="N107" s="1308"/>
      <c r="O107" s="935"/>
    </row>
    <row r="108" spans="1:15" s="27" customFormat="1">
      <c r="A108" s="1308"/>
      <c r="B108" s="1308"/>
      <c r="C108" s="1308"/>
      <c r="D108" s="1308"/>
      <c r="E108" s="1308"/>
      <c r="F108" s="1308"/>
      <c r="G108" s="1308"/>
      <c r="H108" s="1308"/>
      <c r="I108" s="1308"/>
      <c r="J108" s="1308"/>
      <c r="K108" s="1308"/>
      <c r="L108" s="1308"/>
      <c r="M108" s="1308"/>
      <c r="N108" s="1308"/>
      <c r="O108" s="935"/>
    </row>
    <row r="109" spans="1:15" s="27" customFormat="1">
      <c r="A109" s="1308"/>
      <c r="B109" s="1308"/>
      <c r="C109" s="1308"/>
      <c r="D109" s="1308"/>
      <c r="E109" s="1308"/>
      <c r="F109" s="1308"/>
      <c r="G109" s="1308"/>
      <c r="H109" s="1308"/>
      <c r="I109" s="1308"/>
      <c r="J109" s="1308"/>
      <c r="K109" s="1308"/>
      <c r="L109" s="1308"/>
      <c r="M109" s="1308"/>
      <c r="N109" s="1308"/>
      <c r="O109" s="935"/>
    </row>
    <row r="110" spans="1:15" s="27" customFormat="1">
      <c r="A110" s="1308"/>
      <c r="B110" s="1308"/>
      <c r="C110" s="1308"/>
      <c r="D110" s="1308"/>
      <c r="E110" s="1308"/>
      <c r="F110" s="1308"/>
      <c r="G110" s="1308"/>
      <c r="H110" s="1308"/>
      <c r="I110" s="1308"/>
      <c r="J110" s="1308"/>
      <c r="K110" s="1308"/>
      <c r="L110" s="1308"/>
      <c r="M110" s="1308"/>
      <c r="N110" s="1308"/>
      <c r="O110" s="935"/>
    </row>
    <row r="111" spans="1:15" s="27" customFormat="1">
      <c r="A111" s="1308"/>
      <c r="B111" s="1308"/>
      <c r="C111" s="1308"/>
      <c r="D111" s="1308"/>
      <c r="E111" s="1308"/>
      <c r="F111" s="1308"/>
      <c r="G111" s="1308"/>
      <c r="H111" s="1308"/>
      <c r="I111" s="1308"/>
      <c r="J111" s="1308"/>
      <c r="K111" s="1308"/>
      <c r="L111" s="1308"/>
      <c r="M111" s="1308"/>
      <c r="N111" s="1308"/>
      <c r="O111" s="935"/>
    </row>
    <row r="112" spans="1:15" s="27" customFormat="1">
      <c r="A112" s="1308"/>
      <c r="B112" s="1308"/>
      <c r="C112" s="1308"/>
      <c r="D112" s="1308"/>
      <c r="E112" s="1308"/>
      <c r="F112" s="1308"/>
      <c r="G112" s="1308"/>
      <c r="H112" s="1308"/>
      <c r="I112" s="1308"/>
      <c r="J112" s="1308"/>
      <c r="K112" s="1308"/>
      <c r="L112" s="1308"/>
      <c r="M112" s="1308"/>
      <c r="N112" s="1308"/>
      <c r="O112" s="935"/>
    </row>
    <row r="113" spans="1:16" s="27" customFormat="1">
      <c r="A113" s="1308"/>
      <c r="B113" s="1308"/>
      <c r="C113" s="1308"/>
      <c r="D113" s="1308"/>
      <c r="E113" s="1308"/>
      <c r="F113" s="1308"/>
      <c r="G113" s="1308"/>
      <c r="H113" s="1308"/>
      <c r="I113" s="1308"/>
      <c r="J113" s="1308"/>
      <c r="K113" s="1308"/>
      <c r="L113" s="1308"/>
      <c r="M113" s="1308"/>
      <c r="N113" s="1308"/>
      <c r="O113" s="935"/>
    </row>
    <row r="114" spans="1:16" s="27" customFormat="1">
      <c r="A114" s="1308"/>
      <c r="B114" s="1308"/>
      <c r="C114" s="1308"/>
      <c r="D114" s="1308"/>
      <c r="E114" s="1308"/>
      <c r="F114" s="1308"/>
      <c r="G114" s="1308"/>
      <c r="H114" s="1308"/>
      <c r="I114" s="1308"/>
      <c r="J114" s="1308"/>
      <c r="K114" s="1308"/>
      <c r="L114" s="1308"/>
      <c r="M114" s="1308"/>
      <c r="N114" s="1308"/>
      <c r="O114" s="935"/>
    </row>
    <row r="115" spans="1:16" s="27" customFormat="1">
      <c r="A115" s="1308"/>
      <c r="B115" s="1308"/>
      <c r="C115" s="1308"/>
      <c r="D115" s="1308"/>
      <c r="E115" s="1308"/>
      <c r="F115" s="1308"/>
      <c r="G115" s="1308"/>
      <c r="H115" s="1308"/>
      <c r="I115" s="1308"/>
      <c r="J115" s="1308"/>
      <c r="K115" s="1308"/>
      <c r="L115" s="1308"/>
      <c r="M115" s="1308"/>
      <c r="N115" s="1308"/>
      <c r="O115" s="935"/>
    </row>
    <row r="116" spans="1:16" s="27" customFormat="1">
      <c r="A116" s="1308"/>
      <c r="B116" s="1308"/>
      <c r="C116" s="1308"/>
      <c r="D116" s="1308"/>
      <c r="E116" s="1308"/>
      <c r="F116" s="1308"/>
      <c r="G116" s="1308"/>
      <c r="H116" s="1308"/>
      <c r="I116" s="1308"/>
      <c r="J116" s="1308"/>
      <c r="K116" s="1308"/>
      <c r="L116" s="1308"/>
      <c r="M116" s="1308"/>
      <c r="N116" s="1308"/>
      <c r="O116" s="935"/>
    </row>
    <row r="117" spans="1:16" s="27" customFormat="1">
      <c r="A117" s="1308"/>
      <c r="B117" s="1308"/>
      <c r="C117" s="1308"/>
      <c r="D117" s="1308"/>
      <c r="E117" s="1308"/>
      <c r="F117" s="1308"/>
      <c r="G117" s="1308"/>
      <c r="H117" s="1308"/>
      <c r="I117" s="1308"/>
      <c r="J117" s="1308"/>
      <c r="K117" s="1308"/>
      <c r="L117" s="1308"/>
      <c r="M117" s="1308"/>
      <c r="N117" s="1308"/>
      <c r="O117" s="935"/>
    </row>
    <row r="118" spans="1:16" s="27" customFormat="1">
      <c r="A118" s="1308"/>
      <c r="B118" s="1308"/>
      <c r="C118" s="1308"/>
      <c r="D118" s="1308"/>
      <c r="E118" s="1308"/>
      <c r="F118" s="1308"/>
      <c r="G118" s="1308"/>
      <c r="H118" s="1308"/>
      <c r="I118" s="1308"/>
      <c r="J118" s="1308"/>
      <c r="K118" s="1308"/>
      <c r="L118" s="1308"/>
      <c r="M118" s="1308"/>
      <c r="N118" s="1308"/>
      <c r="O118" s="935"/>
    </row>
    <row r="119" spans="1:16" s="27" customFormat="1">
      <c r="A119" s="1308"/>
      <c r="B119" s="1308"/>
      <c r="C119" s="1308"/>
      <c r="D119" s="1308"/>
      <c r="E119" s="1308"/>
      <c r="F119" s="1308"/>
      <c r="G119" s="1308"/>
      <c r="H119" s="1308"/>
      <c r="I119" s="1308"/>
      <c r="J119" s="1308"/>
      <c r="K119" s="1308"/>
      <c r="L119" s="1308"/>
      <c r="M119" s="1308"/>
      <c r="N119" s="1308"/>
      <c r="O119" s="935"/>
    </row>
    <row r="120" spans="1:16" s="27" customFormat="1">
      <c r="A120" s="1308"/>
      <c r="B120" s="1308"/>
      <c r="C120" s="1308"/>
      <c r="D120" s="1308"/>
      <c r="E120" s="1308"/>
      <c r="F120" s="1308"/>
      <c r="G120" s="1308"/>
      <c r="H120" s="1308"/>
      <c r="I120" s="1308"/>
      <c r="J120" s="1308"/>
      <c r="K120" s="1308"/>
      <c r="L120" s="1308"/>
      <c r="M120" s="1308"/>
      <c r="N120" s="1308"/>
      <c r="O120" s="935"/>
    </row>
    <row r="121" spans="1:16" s="27" customFormat="1">
      <c r="A121" s="1308"/>
      <c r="B121" s="1308"/>
      <c r="C121" s="1308"/>
      <c r="D121" s="1308"/>
      <c r="E121" s="1308"/>
      <c r="F121" s="1308"/>
      <c r="G121" s="1308"/>
      <c r="H121" s="1308"/>
      <c r="I121" s="1308"/>
      <c r="J121" s="1308"/>
      <c r="K121" s="1308"/>
      <c r="L121" s="1308"/>
      <c r="M121" s="1308"/>
      <c r="N121" s="1308"/>
      <c r="O121" s="935"/>
    </row>
    <row r="122" spans="1:16" s="27" customFormat="1">
      <c r="A122" s="1308"/>
      <c r="B122" s="1308"/>
      <c r="C122" s="1308"/>
      <c r="D122" s="1308"/>
      <c r="E122" s="1308"/>
      <c r="F122" s="1308"/>
      <c r="G122" s="1308"/>
      <c r="H122" s="1308"/>
      <c r="I122" s="1308"/>
      <c r="J122" s="1308"/>
      <c r="K122" s="1308"/>
      <c r="L122" s="1308"/>
      <c r="M122" s="1308"/>
      <c r="N122" s="1308"/>
      <c r="O122" s="932"/>
      <c r="P122" s="49"/>
    </row>
    <row r="123" spans="1:16" s="27" customFormat="1">
      <c r="A123" s="1307"/>
      <c r="B123" s="1307"/>
      <c r="C123" s="1307"/>
      <c r="D123" s="1307"/>
      <c r="E123" s="1307"/>
      <c r="F123" s="1307"/>
      <c r="G123" s="1307"/>
      <c r="H123" s="1307"/>
      <c r="I123" s="1307"/>
      <c r="J123" s="1307"/>
      <c r="K123" s="1307"/>
      <c r="L123" s="1307"/>
      <c r="M123" s="1307"/>
      <c r="N123" s="1307"/>
      <c r="O123" s="932"/>
      <c r="P123" s="49"/>
    </row>
    <row r="124" spans="1:16" s="27" customFormat="1">
      <c r="A124" s="1307"/>
      <c r="B124" s="1307"/>
      <c r="C124" s="1307"/>
      <c r="D124" s="1307"/>
      <c r="E124" s="1307"/>
      <c r="F124" s="1307"/>
      <c r="G124" s="1307"/>
      <c r="H124" s="1307"/>
      <c r="I124" s="1307"/>
      <c r="J124" s="1307"/>
      <c r="K124" s="1307"/>
      <c r="L124" s="1307"/>
      <c r="M124" s="1307"/>
      <c r="N124" s="1307"/>
      <c r="O124" s="932"/>
      <c r="P124" s="49"/>
    </row>
    <row r="125" spans="1:16" s="27" customFormat="1">
      <c r="A125" s="1307"/>
      <c r="B125" s="1307"/>
      <c r="C125" s="1307"/>
      <c r="D125" s="1307"/>
      <c r="E125" s="1307"/>
      <c r="F125" s="1307"/>
      <c r="G125" s="1307"/>
      <c r="H125" s="1307"/>
      <c r="I125" s="1307"/>
      <c r="J125" s="1307"/>
      <c r="K125" s="1307"/>
      <c r="L125" s="1307"/>
      <c r="M125" s="1307"/>
      <c r="N125" s="1307"/>
      <c r="O125" s="932"/>
      <c r="P125" s="49"/>
    </row>
    <row r="126" spans="1:16" s="27" customFormat="1">
      <c r="A126" s="1307"/>
      <c r="B126" s="1307"/>
      <c r="C126" s="1307"/>
      <c r="D126" s="1307"/>
      <c r="E126" s="1307"/>
      <c r="F126" s="1307"/>
      <c r="G126" s="1307"/>
      <c r="H126" s="1307"/>
      <c r="I126" s="1307"/>
      <c r="J126" s="1307"/>
      <c r="K126" s="1307"/>
      <c r="L126" s="1307"/>
      <c r="M126" s="1307"/>
      <c r="N126" s="1307"/>
      <c r="O126" s="932"/>
      <c r="P126" s="49"/>
    </row>
  </sheetData>
  <mergeCells count="4">
    <mergeCell ref="A1:P1"/>
    <mergeCell ref="A3:P3"/>
    <mergeCell ref="A4:N4"/>
    <mergeCell ref="A2:P2"/>
  </mergeCells>
  <printOptions horizontalCentered="1" verticalCentered="1"/>
  <pageMargins left="0.4" right="0.4" top="0.25" bottom="0.25" header="0.31496062992126" footer="0.31496062992126"/>
  <pageSetup scale="57" orientation="landscape" r:id="rId1"/>
  <rowBreaks count="1" manualBreakCount="1">
    <brk id="23" max="18"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6</v>
      </c>
    </row>
  </sheetData>
  <pageMargins left="0.7" right="0.7" top="0.75" bottom="0.75" header="0.3" footer="0.3"/>
  <pageSetup scale="9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rgb="FF0070C0"/>
    <pageSetUpPr fitToPage="1"/>
  </sheetPr>
  <dimension ref="A1"/>
  <sheetViews>
    <sheetView showGridLines="0" view="pageBreakPreview" zoomScale="85" zoomScaleNormal="100" zoomScaleSheetLayoutView="85" workbookViewId="0">
      <selection activeCell="L35" sqref="L3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rgb="FF0070C0"/>
    <pageSetUpPr fitToPage="1"/>
  </sheetPr>
  <dimension ref="E6:J36"/>
  <sheetViews>
    <sheetView showGridLines="0" view="pageBreakPreview" zoomScale="115" zoomScaleNormal="100" zoomScaleSheetLayoutView="115" workbookViewId="0">
      <selection activeCell="K25" sqref="K25"/>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382" customWidth="1"/>
    <col min="11" max="16384" width="11.42578125" style="49"/>
  </cols>
  <sheetData>
    <row r="6" ht="17.25" customHeight="1"/>
    <row r="7" ht="17.25" customHeight="1"/>
    <row r="8" ht="17.25" customHeight="1"/>
    <row r="9" ht="17.25" customHeight="1"/>
    <row r="10" ht="17.25" customHeight="1"/>
    <row r="11" ht="17.25" customHeight="1"/>
    <row r="12" ht="1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245"/>
    </row>
  </sheetData>
  <pageMargins left="0.70866141732283472" right="0.70866141732283472" top="0.74803149606299213" bottom="0.74803149606299213" header="0.31496062992125984" footer="0.31496062992125984"/>
  <pageSetup scale="9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rgb="FF0070C0"/>
  </sheetPr>
  <dimension ref="A1:Q46"/>
  <sheetViews>
    <sheetView showGridLines="0" view="pageBreakPreview" zoomScale="55" zoomScaleNormal="100" zoomScaleSheetLayoutView="55" zoomScalePageLayoutView="40" workbookViewId="0">
      <selection activeCell="R22" sqref="R22"/>
    </sheetView>
  </sheetViews>
  <sheetFormatPr baseColWidth="10" defaultColWidth="11.42578125" defaultRowHeight="15"/>
  <cols>
    <col min="1" max="1" width="26.28515625" style="35" customWidth="1"/>
    <col min="2" max="2" width="28.28515625" style="1635" customWidth="1"/>
    <col min="3" max="3" width="25.140625" style="1635" customWidth="1"/>
    <col min="4" max="4" width="27.5703125" style="1635" customWidth="1"/>
    <col min="5" max="5" width="22.85546875" style="1635" customWidth="1"/>
    <col min="6" max="6" width="32.140625" style="35" customWidth="1"/>
    <col min="7" max="7" width="20.5703125" style="35" customWidth="1"/>
    <col min="8" max="8" width="17.85546875" style="35" bestFit="1" customWidth="1"/>
    <col min="9" max="9" width="20.140625" style="767"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87" customHeight="1">
      <c r="A1" s="1799" t="s">
        <v>822</v>
      </c>
      <c r="B1" s="1799"/>
      <c r="C1" s="1799"/>
      <c r="D1" s="1799"/>
      <c r="E1" s="1799"/>
      <c r="F1" s="1799"/>
      <c r="G1" s="1799"/>
      <c r="H1" s="1799"/>
      <c r="I1" s="1799"/>
      <c r="J1" s="1799"/>
      <c r="K1" s="1799"/>
      <c r="L1" s="1799"/>
      <c r="M1" s="1799"/>
      <c r="N1" s="1799"/>
      <c r="O1" s="1799"/>
    </row>
    <row r="2" spans="1:17" s="382" customFormat="1" ht="33.75" customHeight="1">
      <c r="A2" s="1703" t="str">
        <f>+'Resumen EEp'!O4</f>
        <v>Período:  Diciembre 2008 - Agosto 2022</v>
      </c>
      <c r="B2" s="1703"/>
      <c r="C2" s="1703"/>
      <c r="D2" s="1703"/>
      <c r="E2" s="1703"/>
      <c r="F2" s="1703"/>
      <c r="G2" s="1703"/>
      <c r="H2" s="1703"/>
      <c r="I2" s="1703"/>
      <c r="J2" s="1703"/>
      <c r="K2" s="1703"/>
      <c r="L2" s="1703"/>
      <c r="M2" s="1703"/>
      <c r="N2" s="1703"/>
      <c r="O2" s="1703"/>
    </row>
    <row r="3" spans="1:17" s="49" customFormat="1" ht="24" customHeight="1">
      <c r="A3" s="60"/>
      <c r="B3" s="1596"/>
      <c r="C3" s="1596"/>
      <c r="D3" s="1596"/>
      <c r="E3" s="1596"/>
      <c r="F3" s="60"/>
      <c r="G3" s="60"/>
      <c r="H3" s="60"/>
      <c r="I3" s="764"/>
      <c r="J3" s="60"/>
      <c r="K3" s="60"/>
      <c r="L3" s="60"/>
      <c r="M3" s="60"/>
      <c r="N3" s="60"/>
      <c r="O3" s="60"/>
    </row>
    <row r="4" spans="1:17" s="49" customFormat="1" ht="48" customHeight="1">
      <c r="A4" s="1573" t="s">
        <v>0</v>
      </c>
      <c r="B4" s="1574" t="s">
        <v>217</v>
      </c>
      <c r="C4" s="1575" t="s">
        <v>220</v>
      </c>
      <c r="D4" s="1576" t="s">
        <v>743</v>
      </c>
      <c r="E4" s="917" t="s">
        <v>256</v>
      </c>
      <c r="F4" s="12"/>
      <c r="G4" s="12"/>
      <c r="H4" s="121"/>
      <c r="O4" s="766"/>
      <c r="Q4" s="246"/>
    </row>
    <row r="5" spans="1:17" s="49" customFormat="1" ht="23.25">
      <c r="A5" s="1577" t="s">
        <v>228</v>
      </c>
      <c r="B5" s="1578">
        <v>1566047</v>
      </c>
      <c r="C5" s="1579">
        <v>1188229</v>
      </c>
      <c r="D5" s="1580"/>
      <c r="E5" s="1630">
        <f t="shared" ref="E5:E15" si="0">C5/B5</f>
        <v>0.75874415007978691</v>
      </c>
      <c r="F5" s="12"/>
      <c r="G5" s="12"/>
      <c r="H5" s="121"/>
      <c r="I5" s="382"/>
      <c r="J5" s="766"/>
      <c r="K5" s="12"/>
      <c r="L5" s="766"/>
      <c r="M5" s="766"/>
      <c r="N5" s="382"/>
      <c r="O5" s="766"/>
      <c r="Q5" s="246"/>
    </row>
    <row r="6" spans="1:17" s="49" customFormat="1" ht="23.25">
      <c r="A6" s="1581" t="s">
        <v>126</v>
      </c>
      <c r="B6" s="1582">
        <v>1560994</v>
      </c>
      <c r="C6" s="1583">
        <v>1227725</v>
      </c>
      <c r="D6" s="1631">
        <f>C6/C5-1</f>
        <v>3.323938399079629E-2</v>
      </c>
      <c r="E6" s="1632">
        <f t="shared" si="0"/>
        <v>0.78650206214758034</v>
      </c>
      <c r="F6" s="13"/>
      <c r="G6" s="12"/>
      <c r="H6" s="121"/>
      <c r="I6" s="382"/>
      <c r="J6" s="766"/>
      <c r="L6" s="766"/>
      <c r="M6" s="766"/>
      <c r="O6" s="766"/>
      <c r="Q6" s="246"/>
    </row>
    <row r="7" spans="1:17" s="49" customFormat="1" ht="23.25">
      <c r="A7" s="1581" t="s">
        <v>127</v>
      </c>
      <c r="B7" s="1582">
        <v>1631129</v>
      </c>
      <c r="C7" s="1583">
        <v>1299087</v>
      </c>
      <c r="D7" s="1631">
        <f t="shared" ref="D7:D17" si="1">C7/C6-1</f>
        <v>5.8125394530534225E-2</v>
      </c>
      <c r="E7" s="1632">
        <f t="shared" si="0"/>
        <v>0.79643424891593495</v>
      </c>
      <c r="F7" s="15"/>
      <c r="G7" s="12"/>
      <c r="H7" s="121"/>
      <c r="I7" s="382"/>
      <c r="J7" s="766"/>
      <c r="L7" s="766"/>
      <c r="M7" s="766"/>
      <c r="O7" s="766"/>
      <c r="Q7" s="246"/>
    </row>
    <row r="8" spans="1:17" s="49" customFormat="1" ht="23.25">
      <c r="A8" s="1581" t="s">
        <v>229</v>
      </c>
      <c r="B8" s="1582">
        <v>1686216</v>
      </c>
      <c r="C8" s="1583">
        <v>1367790</v>
      </c>
      <c r="D8" s="1631">
        <f t="shared" si="1"/>
        <v>5.2885603504615242E-2</v>
      </c>
      <c r="E8" s="1632">
        <f t="shared" si="0"/>
        <v>0.81115942441537736</v>
      </c>
      <c r="G8" s="12"/>
      <c r="H8" s="121"/>
      <c r="I8" s="382"/>
      <c r="J8" s="766"/>
      <c r="K8" s="763"/>
      <c r="L8" s="766"/>
      <c r="M8" s="766"/>
      <c r="N8" s="766"/>
      <c r="O8" s="766"/>
      <c r="Q8" s="246"/>
    </row>
    <row r="9" spans="1:17" s="49" customFormat="1" ht="23.25">
      <c r="A9" s="1581" t="s">
        <v>230</v>
      </c>
      <c r="B9" s="1582">
        <v>1716228</v>
      </c>
      <c r="C9" s="1584">
        <v>1430273</v>
      </c>
      <c r="D9" s="1631">
        <f t="shared" si="1"/>
        <v>4.5681720147098703E-2</v>
      </c>
      <c r="E9" s="1632">
        <f t="shared" si="0"/>
        <v>0.83338169520599825</v>
      </c>
      <c r="G9" s="12"/>
      <c r="H9" s="121"/>
      <c r="I9" s="382"/>
      <c r="J9" s="766"/>
      <c r="K9" s="290"/>
      <c r="L9" s="766"/>
      <c r="M9" s="766"/>
      <c r="N9" s="766"/>
      <c r="O9" s="766"/>
      <c r="Q9" s="246"/>
    </row>
    <row r="10" spans="1:17" s="49" customFormat="1" ht="23.25">
      <c r="A10" s="1581" t="s">
        <v>251</v>
      </c>
      <c r="B10" s="1582">
        <v>1769801</v>
      </c>
      <c r="C10" s="1584">
        <v>1530322</v>
      </c>
      <c r="D10" s="1631">
        <f t="shared" si="1"/>
        <v>6.9950981386071032E-2</v>
      </c>
      <c r="E10" s="1632">
        <f t="shared" si="0"/>
        <v>0.864685916665207</v>
      </c>
      <c r="F10" s="15"/>
      <c r="G10" s="12"/>
      <c r="H10" s="121"/>
      <c r="I10" s="766"/>
      <c r="J10" s="766"/>
      <c r="K10" s="290"/>
      <c r="L10" s="766"/>
      <c r="M10" s="766"/>
      <c r="N10" s="768"/>
      <c r="O10" s="766"/>
      <c r="Q10" s="246"/>
    </row>
    <row r="11" spans="1:17" s="49" customFormat="1" ht="23.25">
      <c r="A11" s="1581" t="s">
        <v>262</v>
      </c>
      <c r="B11" s="1582">
        <v>1853784.4208326009</v>
      </c>
      <c r="C11" s="1583">
        <f>+'II.3. Empl x sector '!L11</f>
        <v>1370163</v>
      </c>
      <c r="D11" s="1631">
        <f t="shared" si="1"/>
        <v>-0.10465705910259404</v>
      </c>
      <c r="E11" s="1632">
        <f t="shared" si="0"/>
        <v>0.73911668724921675</v>
      </c>
      <c r="F11" s="15"/>
      <c r="G11" s="15"/>
      <c r="H11" s="121"/>
      <c r="I11" s="766"/>
      <c r="J11" s="766"/>
      <c r="K11" s="763"/>
      <c r="L11" s="766"/>
      <c r="M11" s="766"/>
      <c r="N11" s="768"/>
      <c r="O11" s="766"/>
      <c r="Q11" s="246"/>
    </row>
    <row r="12" spans="1:17" s="382" customFormat="1" ht="23.25">
      <c r="A12" s="1581" t="s">
        <v>457</v>
      </c>
      <c r="B12" s="1582">
        <v>1939410.7036625701</v>
      </c>
      <c r="C12" s="1583">
        <f>+'II.3. Empl x sector '!L12</f>
        <v>1457776</v>
      </c>
      <c r="D12" s="1631">
        <f t="shared" si="1"/>
        <v>6.3943487015778455E-2</v>
      </c>
      <c r="E12" s="1632">
        <f t="shared" si="0"/>
        <v>0.75165925260028488</v>
      </c>
      <c r="F12" s="15"/>
      <c r="G12" s="15"/>
      <c r="H12" s="121"/>
      <c r="I12" s="766"/>
      <c r="J12" s="766"/>
      <c r="K12" s="763"/>
      <c r="L12" s="766"/>
      <c r="M12" s="766"/>
      <c r="N12" s="766"/>
      <c r="O12" s="766"/>
      <c r="Q12" s="246"/>
    </row>
    <row r="13" spans="1:17" s="382" customFormat="1" ht="23.25">
      <c r="A13" s="1581" t="s">
        <v>474</v>
      </c>
      <c r="B13" s="1582">
        <v>2012995.43601726</v>
      </c>
      <c r="C13" s="1583">
        <v>1888238</v>
      </c>
      <c r="D13" s="1631">
        <f t="shared" si="1"/>
        <v>0.29528679303267436</v>
      </c>
      <c r="E13" s="1632">
        <f t="shared" si="0"/>
        <v>0.93802398466233272</v>
      </c>
      <c r="F13" s="15"/>
      <c r="G13" s="15"/>
      <c r="H13" s="121"/>
      <c r="J13" s="766"/>
      <c r="K13" s="763"/>
      <c r="L13" s="766"/>
      <c r="M13" s="766"/>
      <c r="N13" s="766"/>
      <c r="O13" s="766"/>
      <c r="Q13" s="246"/>
    </row>
    <row r="14" spans="1:17" s="49" customFormat="1" ht="23.25">
      <c r="A14" s="1581" t="s">
        <v>507</v>
      </c>
      <c r="B14" s="1585">
        <v>2050906.62490762</v>
      </c>
      <c r="C14" s="1586">
        <v>2038807</v>
      </c>
      <c r="D14" s="1631">
        <f t="shared" si="1"/>
        <v>7.9740477630468209E-2</v>
      </c>
      <c r="E14" s="1632">
        <f t="shared" si="0"/>
        <v>0.99410035310205069</v>
      </c>
      <c r="F14" s="15"/>
      <c r="I14" s="382"/>
      <c r="J14" s="382"/>
      <c r="K14" s="763"/>
      <c r="L14" s="766"/>
      <c r="M14" s="766"/>
      <c r="N14" s="766"/>
      <c r="O14" s="766"/>
      <c r="Q14" s="125"/>
    </row>
    <row r="15" spans="1:17" s="49" customFormat="1" ht="24" customHeight="1">
      <c r="A15" s="1581" t="s">
        <v>521</v>
      </c>
      <c r="B15" s="1585">
        <v>2202518</v>
      </c>
      <c r="C15" s="1586">
        <v>2173990</v>
      </c>
      <c r="D15" s="1631">
        <f t="shared" si="1"/>
        <v>6.6304951866459128E-2</v>
      </c>
      <c r="E15" s="1632">
        <f t="shared" si="0"/>
        <v>0.98704755193828153</v>
      </c>
      <c r="F15" s="15"/>
      <c r="G15" s="15"/>
      <c r="I15" s="765"/>
      <c r="J15" s="15"/>
      <c r="K15" s="15"/>
      <c r="L15" s="766"/>
      <c r="M15" s="766"/>
      <c r="N15" s="766"/>
      <c r="O15" s="766"/>
      <c r="Q15" s="247"/>
    </row>
    <row r="16" spans="1:17" s="382" customFormat="1" ht="24" customHeight="1">
      <c r="A16" s="1581" t="s">
        <v>627</v>
      </c>
      <c r="B16" s="1585">
        <v>2299463</v>
      </c>
      <c r="C16" s="1586">
        <v>2255713</v>
      </c>
      <c r="D16" s="1631">
        <f t="shared" si="1"/>
        <v>3.7591249269775862E-2</v>
      </c>
      <c r="E16" s="1632">
        <f t="shared" ref="E16:E17" si="2">C16/B16</f>
        <v>0.98097381866983724</v>
      </c>
      <c r="F16" s="15"/>
      <c r="G16" s="15"/>
      <c r="I16" s="765"/>
      <c r="J16" s="15"/>
      <c r="K16" s="15"/>
      <c r="L16" s="766"/>
      <c r="M16" s="766"/>
      <c r="N16" s="766"/>
      <c r="O16" s="766"/>
      <c r="Q16" s="247"/>
    </row>
    <row r="17" spans="1:17" s="382" customFormat="1" ht="21" customHeight="1">
      <c r="A17" s="1581" t="s">
        <v>677</v>
      </c>
      <c r="B17" s="1585">
        <v>2045876</v>
      </c>
      <c r="C17" s="1586">
        <v>2117050</v>
      </c>
      <c r="D17" s="1631">
        <f t="shared" si="1"/>
        <v>-6.1471915975126246E-2</v>
      </c>
      <c r="E17" s="1632">
        <f t="shared" si="2"/>
        <v>1.0347890096956023</v>
      </c>
      <c r="F17" s="15"/>
      <c r="G17" s="15"/>
      <c r="I17" s="765"/>
      <c r="J17" s="15"/>
      <c r="K17" s="15"/>
      <c r="L17" s="766"/>
      <c r="M17" s="766"/>
      <c r="N17" s="766"/>
      <c r="O17" s="766"/>
      <c r="Q17" s="247"/>
    </row>
    <row r="18" spans="1:17" s="382" customFormat="1" ht="21" customHeight="1">
      <c r="A18" s="1581" t="s">
        <v>796</v>
      </c>
      <c r="B18" s="1585">
        <v>2030713</v>
      </c>
      <c r="C18" s="1586">
        <v>2311186</v>
      </c>
      <c r="D18" s="1631">
        <f t="shared" ref="D18:D19" si="3">C18/C17-1</f>
        <v>9.1701187973831422E-2</v>
      </c>
      <c r="E18" s="1632">
        <f t="shared" ref="E18:E19" si="4">C18/B18</f>
        <v>1.138115528880743</v>
      </c>
      <c r="F18" s="15"/>
      <c r="G18" s="15"/>
      <c r="I18" s="765"/>
      <c r="J18" s="15"/>
      <c r="K18" s="15"/>
      <c r="L18" s="766"/>
      <c r="M18" s="766"/>
      <c r="N18" s="766"/>
      <c r="O18" s="766"/>
      <c r="Q18" s="247"/>
    </row>
    <row r="19" spans="1:17" s="49" customFormat="1" ht="23.25">
      <c r="A19" s="1587" t="str">
        <f>+'Resumen EEp'!O5</f>
        <v>Ago.2022</v>
      </c>
      <c r="B19" s="1636">
        <f>+'Resumen EEp'!B65</f>
        <v>2158710.5593860699</v>
      </c>
      <c r="C19" s="1637">
        <f>+'Resumen EEp'!D14</f>
        <v>2359209</v>
      </c>
      <c r="D19" s="1633">
        <f t="shared" si="3"/>
        <v>2.0778509388686084E-2</v>
      </c>
      <c r="E19" s="1634">
        <f t="shared" si="4"/>
        <v>1.0928787973645486</v>
      </c>
      <c r="F19" s="15"/>
      <c r="G19" s="15"/>
      <c r="H19" s="15"/>
      <c r="I19" s="765"/>
      <c r="J19" s="15"/>
      <c r="K19" s="15"/>
      <c r="L19" s="766"/>
      <c r="M19" s="766"/>
      <c r="N19" s="766"/>
      <c r="O19" s="766"/>
    </row>
    <row r="20" spans="1:17" s="49" customFormat="1" ht="33" customHeight="1">
      <c r="A20" s="1800" t="s">
        <v>542</v>
      </c>
      <c r="B20" s="1801"/>
      <c r="C20" s="1801"/>
      <c r="D20" s="1801"/>
      <c r="E20" s="1801"/>
      <c r="F20" s="15"/>
      <c r="G20" s="15"/>
      <c r="H20" s="15"/>
      <c r="I20" s="765"/>
      <c r="J20" s="15"/>
      <c r="K20" s="15"/>
      <c r="L20" s="766"/>
      <c r="M20" s="766"/>
      <c r="N20" s="766"/>
      <c r="O20" s="766"/>
    </row>
    <row r="21" spans="1:17" s="49" customFormat="1" ht="21">
      <c r="A21" s="1802"/>
      <c r="B21" s="1802"/>
      <c r="C21" s="1802"/>
      <c r="D21" s="1802"/>
      <c r="E21" s="1802"/>
      <c r="F21" s="15"/>
      <c r="G21" s="15"/>
      <c r="H21" s="15"/>
      <c r="I21" s="765"/>
      <c r="J21" s="15"/>
      <c r="K21" s="15"/>
      <c r="L21" s="766"/>
      <c r="M21" s="766"/>
      <c r="N21" s="766"/>
      <c r="O21" s="15"/>
    </row>
    <row r="22" spans="1:17" s="49" customFormat="1">
      <c r="B22" s="514"/>
      <c r="C22" s="514"/>
      <c r="D22" s="514"/>
      <c r="E22" s="514"/>
      <c r="F22" s="15"/>
      <c r="G22" s="15"/>
      <c r="H22" s="15"/>
      <c r="I22" s="765"/>
      <c r="J22" s="15"/>
      <c r="K22" s="15"/>
      <c r="M22" s="15"/>
      <c r="N22" s="15"/>
      <c r="O22" s="15"/>
    </row>
    <row r="23" spans="1:17" s="49" customFormat="1">
      <c r="B23" s="514"/>
      <c r="C23" s="514"/>
      <c r="D23" s="514"/>
      <c r="E23" s="514"/>
      <c r="F23" s="15"/>
      <c r="G23" s="15"/>
      <c r="H23" s="15"/>
      <c r="I23" s="765"/>
      <c r="J23" s="15"/>
      <c r="K23" s="15"/>
      <c r="L23" s="15"/>
      <c r="M23" s="15"/>
      <c r="N23" s="15"/>
      <c r="O23" s="15"/>
    </row>
    <row r="24" spans="1:17" s="49" customFormat="1">
      <c r="B24" s="514"/>
      <c r="C24" s="514"/>
      <c r="D24" s="514"/>
      <c r="E24" s="514"/>
      <c r="F24" s="15"/>
      <c r="G24" s="15"/>
      <c r="H24" s="15"/>
      <c r="I24" s="765"/>
      <c r="J24" s="15"/>
      <c r="K24" s="15"/>
      <c r="L24" s="15"/>
      <c r="M24" s="15"/>
      <c r="N24" s="15"/>
      <c r="O24" s="15"/>
    </row>
    <row r="25" spans="1:17" s="49" customFormat="1">
      <c r="B25" s="514"/>
      <c r="C25" s="514"/>
      <c r="D25" s="514"/>
      <c r="E25" s="514"/>
      <c r="F25" s="15"/>
      <c r="G25" s="15"/>
      <c r="H25" s="15"/>
      <c r="I25" s="765"/>
      <c r="J25" s="15"/>
      <c r="K25" s="15"/>
      <c r="L25" s="15"/>
      <c r="M25" s="15"/>
      <c r="N25" s="15"/>
      <c r="O25" s="15"/>
    </row>
    <row r="26" spans="1:17" s="49" customFormat="1">
      <c r="B26" s="514"/>
      <c r="C26" s="514"/>
      <c r="D26" s="514"/>
      <c r="E26" s="514"/>
      <c r="F26" s="15"/>
      <c r="G26" s="15"/>
      <c r="H26" s="15"/>
      <c r="I26" s="765"/>
      <c r="J26" s="15"/>
      <c r="K26" s="15"/>
      <c r="L26" s="15"/>
      <c r="M26" s="15"/>
      <c r="N26" s="15"/>
      <c r="O26" s="15"/>
    </row>
    <row r="27" spans="1:17" s="49" customFormat="1">
      <c r="B27" s="514"/>
      <c r="C27" s="514"/>
      <c r="D27" s="514"/>
      <c r="E27" s="514"/>
      <c r="F27" s="15"/>
      <c r="G27" s="15"/>
      <c r="H27" s="15"/>
      <c r="I27" s="765"/>
      <c r="J27" s="15"/>
      <c r="K27" s="15"/>
      <c r="L27" s="15"/>
      <c r="M27" s="15"/>
      <c r="N27" s="15"/>
      <c r="O27" s="15"/>
    </row>
    <row r="28" spans="1:17" s="49" customFormat="1">
      <c r="B28" s="514"/>
      <c r="C28" s="514"/>
      <c r="D28" s="514"/>
      <c r="E28" s="514"/>
      <c r="F28" s="15"/>
      <c r="G28" s="15"/>
      <c r="H28" s="15"/>
      <c r="I28" s="765"/>
      <c r="J28" s="15"/>
      <c r="K28" s="15"/>
      <c r="L28" s="15"/>
      <c r="M28" s="15"/>
      <c r="N28" s="15"/>
      <c r="O28" s="15"/>
    </row>
    <row r="29" spans="1:17" s="49" customFormat="1">
      <c r="B29" s="514"/>
      <c r="C29" s="514"/>
      <c r="D29" s="514"/>
      <c r="E29" s="514"/>
      <c r="F29" s="15"/>
      <c r="G29" s="15"/>
      <c r="H29" s="15"/>
      <c r="I29" s="765"/>
      <c r="J29" s="15"/>
      <c r="K29" s="15"/>
      <c r="L29" s="15"/>
      <c r="M29" s="15"/>
      <c r="N29" s="15"/>
      <c r="O29" s="15"/>
    </row>
    <row r="30" spans="1:17" s="49" customFormat="1">
      <c r="B30" s="514"/>
      <c r="C30" s="514"/>
      <c r="D30" s="514"/>
      <c r="E30" s="514"/>
      <c r="F30" s="15"/>
      <c r="G30" s="15"/>
      <c r="H30" s="15"/>
      <c r="I30" s="765"/>
      <c r="J30" s="15"/>
      <c r="K30" s="15"/>
      <c r="L30" s="15"/>
      <c r="M30" s="15"/>
      <c r="N30" s="15"/>
      <c r="O30" s="15"/>
    </row>
    <row r="31" spans="1:17" s="49" customFormat="1">
      <c r="B31" s="514"/>
      <c r="C31" s="514"/>
      <c r="D31" s="514"/>
      <c r="E31" s="514"/>
      <c r="F31" s="15"/>
      <c r="G31" s="15"/>
      <c r="H31" s="15"/>
      <c r="I31" s="765"/>
      <c r="J31" s="15"/>
      <c r="K31" s="15"/>
      <c r="L31" s="15"/>
      <c r="M31" s="15"/>
      <c r="N31" s="15"/>
      <c r="O31" s="15"/>
    </row>
    <row r="32" spans="1:17" s="49" customFormat="1">
      <c r="B32" s="514"/>
      <c r="C32" s="514"/>
      <c r="D32" s="514"/>
      <c r="E32" s="514"/>
      <c r="F32" s="15"/>
      <c r="G32" s="15"/>
      <c r="H32" s="15"/>
      <c r="I32" s="765"/>
      <c r="J32" s="15"/>
      <c r="K32" s="15"/>
      <c r="L32" s="15"/>
      <c r="M32" s="15"/>
      <c r="N32" s="15"/>
      <c r="O32" s="15"/>
    </row>
    <row r="33" spans="1:15" s="49" customFormat="1">
      <c r="B33" s="514"/>
      <c r="C33" s="514"/>
      <c r="D33" s="514"/>
      <c r="E33" s="514"/>
      <c r="F33" s="15"/>
      <c r="G33" s="15"/>
      <c r="H33" s="15"/>
      <c r="I33" s="765"/>
      <c r="J33" s="15"/>
      <c r="K33" s="15"/>
      <c r="L33" s="15"/>
      <c r="M33" s="15"/>
      <c r="N33" s="15"/>
      <c r="O33" s="15"/>
    </row>
    <row r="34" spans="1:15" s="49" customFormat="1">
      <c r="B34" s="514"/>
      <c r="C34" s="514"/>
      <c r="D34" s="514"/>
      <c r="E34" s="514"/>
      <c r="F34" s="15"/>
      <c r="G34" s="15"/>
      <c r="H34" s="15"/>
      <c r="I34" s="765"/>
      <c r="J34" s="15"/>
      <c r="K34" s="15"/>
      <c r="L34" s="15"/>
      <c r="M34" s="15"/>
      <c r="N34" s="15"/>
      <c r="O34" s="15"/>
    </row>
    <row r="35" spans="1:15" s="49" customFormat="1">
      <c r="B35" s="514"/>
      <c r="C35" s="514"/>
      <c r="D35" s="514"/>
      <c r="E35" s="514"/>
      <c r="F35" s="15"/>
      <c r="G35" s="15"/>
      <c r="H35" s="15"/>
      <c r="I35" s="765"/>
      <c r="J35" s="15"/>
      <c r="K35" s="15"/>
      <c r="L35" s="15"/>
      <c r="M35" s="15"/>
      <c r="N35" s="15"/>
      <c r="O35" s="15"/>
    </row>
    <row r="36" spans="1:15" s="49" customFormat="1">
      <c r="B36" s="514"/>
      <c r="C36" s="514"/>
      <c r="D36" s="514"/>
      <c r="E36" s="514"/>
      <c r="F36" s="15"/>
      <c r="G36" s="15"/>
      <c r="H36" s="15"/>
      <c r="I36" s="765"/>
      <c r="J36" s="15"/>
      <c r="K36" s="15"/>
      <c r="L36" s="15"/>
      <c r="M36" s="15"/>
      <c r="N36" s="15"/>
      <c r="O36" s="15"/>
    </row>
    <row r="37" spans="1:15" s="49" customFormat="1">
      <c r="B37" s="514"/>
      <c r="C37" s="514"/>
      <c r="D37" s="514"/>
      <c r="E37" s="514"/>
      <c r="F37" s="15"/>
      <c r="G37" s="15"/>
      <c r="H37" s="15"/>
      <c r="I37" s="765"/>
      <c r="J37" s="15"/>
      <c r="K37" s="15"/>
      <c r="L37" s="15"/>
      <c r="M37" s="15"/>
      <c r="N37" s="15"/>
      <c r="O37" s="15"/>
    </row>
    <row r="38" spans="1:15" s="49" customFormat="1">
      <c r="B38" s="514"/>
      <c r="C38" s="514"/>
      <c r="D38" s="514"/>
      <c r="E38" s="514"/>
      <c r="F38" s="15"/>
      <c r="G38" s="15"/>
      <c r="H38" s="15"/>
      <c r="I38" s="765"/>
      <c r="J38" s="15"/>
      <c r="K38" s="15"/>
      <c r="L38" s="15"/>
      <c r="M38" s="15"/>
      <c r="N38" s="15"/>
      <c r="O38" s="15"/>
    </row>
    <row r="39" spans="1:15" s="49" customFormat="1">
      <c r="B39" s="514"/>
      <c r="C39" s="514"/>
      <c r="D39" s="514"/>
      <c r="E39" s="514"/>
      <c r="I39" s="765"/>
    </row>
    <row r="40" spans="1:15" s="49" customFormat="1">
      <c r="B40" s="514"/>
      <c r="C40" s="514"/>
      <c r="D40" s="514"/>
      <c r="E40" s="514"/>
      <c r="I40" s="765"/>
    </row>
    <row r="41" spans="1:15" s="49" customFormat="1">
      <c r="B41" s="1595"/>
      <c r="C41" s="1595"/>
      <c r="D41" s="1595"/>
      <c r="E41" s="1595"/>
      <c r="I41" s="765"/>
    </row>
    <row r="42" spans="1:15" s="49" customFormat="1">
      <c r="B42" s="1595"/>
      <c r="C42" s="1595"/>
      <c r="D42" s="1595"/>
      <c r="E42" s="1595"/>
      <c r="I42" s="765"/>
    </row>
    <row r="43" spans="1:15" s="49" customFormat="1">
      <c r="B43" s="1595"/>
      <c r="C43" s="1595"/>
      <c r="D43" s="1595"/>
      <c r="E43" s="1595"/>
      <c r="I43" s="765"/>
    </row>
    <row r="44" spans="1:15" s="49" customFormat="1">
      <c r="B44" s="1595"/>
      <c r="C44" s="1595"/>
      <c r="D44" s="1595"/>
      <c r="E44" s="1595"/>
      <c r="I44" s="765"/>
    </row>
    <row r="45" spans="1:15">
      <c r="A45" s="49"/>
      <c r="B45" s="1595"/>
      <c r="C45" s="1595"/>
      <c r="D45" s="1595"/>
      <c r="E45" s="1595"/>
    </row>
    <row r="46" spans="1:15">
      <c r="A46" s="49"/>
      <c r="B46" s="1595"/>
      <c r="C46" s="1595"/>
      <c r="D46" s="1595"/>
      <c r="E46" s="1595"/>
    </row>
  </sheetData>
  <mergeCells count="4">
    <mergeCell ref="A1:O1"/>
    <mergeCell ref="A20:E20"/>
    <mergeCell ref="A21:E21"/>
    <mergeCell ref="A2:O2"/>
  </mergeCells>
  <conditionalFormatting sqref="C19">
    <cfRule type="cellIs" dxfId="15"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rgb="FF0070C0"/>
    <pageSetUpPr fitToPage="1"/>
  </sheetPr>
  <dimension ref="A1:AR50"/>
  <sheetViews>
    <sheetView showGridLines="0" view="pageBreakPreview" zoomScale="55" zoomScaleNormal="100" zoomScaleSheetLayoutView="55" workbookViewId="0">
      <selection activeCell="P23" sqref="P23"/>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382" customWidth="1"/>
    <col min="19" max="19" width="11.5703125" style="129"/>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85.5" customHeight="1">
      <c r="A1" s="1803" t="s">
        <v>823</v>
      </c>
      <c r="B1" s="1803"/>
      <c r="C1" s="1803"/>
      <c r="D1" s="1803"/>
      <c r="E1" s="1803"/>
      <c r="F1" s="1803"/>
      <c r="G1" s="1803"/>
      <c r="H1" s="1803"/>
      <c r="I1" s="1803"/>
      <c r="J1" s="1803"/>
      <c r="K1" s="1803"/>
      <c r="L1" s="1803"/>
      <c r="M1" s="1803"/>
    </row>
    <row r="2" spans="1:44" s="382" customFormat="1" ht="37.5" customHeight="1">
      <c r="A2" s="1808" t="str">
        <f>+'Resumen EEp'!O3</f>
        <v>Período: Agosto 2022</v>
      </c>
      <c r="B2" s="1808"/>
      <c r="C2" s="1808"/>
      <c r="D2" s="1808"/>
      <c r="E2" s="1808"/>
      <c r="F2" s="1808"/>
      <c r="G2" s="1808"/>
      <c r="H2" s="1808"/>
      <c r="I2" s="1808"/>
      <c r="J2" s="1808"/>
      <c r="K2" s="1808"/>
      <c r="L2" s="1808"/>
      <c r="M2" s="1808"/>
      <c r="P2" s="28"/>
      <c r="S2" s="129"/>
    </row>
    <row r="3" spans="1:44" s="382" customFormat="1" ht="22.5" customHeight="1">
      <c r="P3" s="28"/>
      <c r="S3" s="129"/>
    </row>
    <row r="4" spans="1:44" ht="49.5" customHeight="1">
      <c r="A4" s="249" t="s">
        <v>510</v>
      </c>
      <c r="B4" s="249" t="s">
        <v>452</v>
      </c>
      <c r="C4" s="268" t="s">
        <v>8</v>
      </c>
      <c r="D4" s="268" t="s">
        <v>79</v>
      </c>
      <c r="E4" s="268" t="s">
        <v>511</v>
      </c>
      <c r="F4" s="268" t="s">
        <v>41</v>
      </c>
      <c r="G4" s="269" t="s">
        <v>513</v>
      </c>
      <c r="H4" s="12"/>
      <c r="M4" s="36"/>
      <c r="O4" s="286"/>
      <c r="P4" s="670"/>
      <c r="Q4" s="286"/>
      <c r="R4" s="286"/>
      <c r="S4" s="548"/>
      <c r="T4" s="286"/>
      <c r="U4" s="286"/>
      <c r="V4" s="286"/>
      <c r="W4" s="286"/>
    </row>
    <row r="5" spans="1:44" ht="20.100000000000001" customHeight="1">
      <c r="A5" s="250" t="s">
        <v>80</v>
      </c>
      <c r="B5" s="887">
        <f>+D5+F5</f>
        <v>42021</v>
      </c>
      <c r="C5" s="888">
        <f t="shared" ref="C5:C20" si="0">+B5/$B$21</f>
        <v>1.7811478338714375E-2</v>
      </c>
      <c r="D5" s="889">
        <f>+'Resumen EEp'!F51</f>
        <v>24381</v>
      </c>
      <c r="E5" s="890">
        <f>D5/B5</f>
        <v>0.58020989505247378</v>
      </c>
      <c r="F5" s="889">
        <f>+'Resumen EEp'!G51</f>
        <v>17640</v>
      </c>
      <c r="G5" s="891">
        <f>+F5/B5</f>
        <v>0.41979010494752622</v>
      </c>
      <c r="H5" s="12"/>
      <c r="I5" s="291"/>
      <c r="K5" s="115"/>
      <c r="M5" s="36"/>
      <c r="O5" s="286"/>
      <c r="P5" s="670"/>
      <c r="Q5" s="286"/>
      <c r="R5" s="286"/>
      <c r="S5" s="548"/>
      <c r="T5" s="286"/>
      <c r="U5" s="286"/>
      <c r="V5" s="286"/>
      <c r="W5" s="286"/>
      <c r="AO5" s="1806" t="s">
        <v>77</v>
      </c>
      <c r="AP5" s="1807"/>
      <c r="AQ5" s="1807"/>
    </row>
    <row r="6" spans="1:44" ht="20.100000000000001" customHeight="1">
      <c r="A6" s="250" t="s">
        <v>16</v>
      </c>
      <c r="B6" s="887">
        <f t="shared" ref="B6:B20" si="1">+D6+F6</f>
        <v>289369</v>
      </c>
      <c r="C6" s="888">
        <f t="shared" si="0"/>
        <v>0.12265509329610051</v>
      </c>
      <c r="D6" s="889">
        <f>+'Resumen EEp'!F52</f>
        <v>157452</v>
      </c>
      <c r="E6" s="890">
        <f t="shared" ref="E6:E21" si="2">D6/B6</f>
        <v>0.54412186516178307</v>
      </c>
      <c r="F6" s="889">
        <f>+'Resumen EEp'!G52</f>
        <v>131917</v>
      </c>
      <c r="G6" s="891">
        <f t="shared" ref="G6:G21" si="3">+F6/B6</f>
        <v>0.45587813483821693</v>
      </c>
      <c r="H6" s="12"/>
      <c r="I6" s="505"/>
      <c r="J6" s="506"/>
      <c r="K6" s="507"/>
      <c r="L6" s="505"/>
      <c r="M6" s="506"/>
      <c r="N6" s="508"/>
      <c r="O6" s="730"/>
      <c r="P6" s="731"/>
      <c r="Q6" s="730"/>
      <c r="R6" s="730"/>
      <c r="S6" s="732"/>
      <c r="T6" s="286"/>
      <c r="U6" s="286"/>
      <c r="V6" s="286"/>
      <c r="W6" s="286"/>
      <c r="AO6" s="65" t="s">
        <v>78</v>
      </c>
      <c r="AP6" s="65" t="s">
        <v>79</v>
      </c>
      <c r="AQ6" s="65" t="s">
        <v>41</v>
      </c>
    </row>
    <row r="7" spans="1:44" ht="20.100000000000001" customHeight="1">
      <c r="A7" s="250" t="s">
        <v>17</v>
      </c>
      <c r="B7" s="887">
        <f t="shared" si="1"/>
        <v>367214</v>
      </c>
      <c r="C7" s="888">
        <f t="shared" si="0"/>
        <v>0.15565132211686206</v>
      </c>
      <c r="D7" s="889">
        <f>+'Resumen EEp'!F53</f>
        <v>194672</v>
      </c>
      <c r="E7" s="890">
        <f t="shared" si="2"/>
        <v>0.53013229343107837</v>
      </c>
      <c r="F7" s="889">
        <f>+'Resumen EEp'!G53</f>
        <v>172542</v>
      </c>
      <c r="G7" s="891">
        <f t="shared" si="3"/>
        <v>0.46986770656892168</v>
      </c>
      <c r="H7" s="12"/>
      <c r="I7" s="505"/>
      <c r="J7" s="506"/>
      <c r="K7" s="506"/>
      <c r="L7" s="506"/>
      <c r="M7" s="506"/>
      <c r="N7" s="508"/>
      <c r="O7" s="181"/>
      <c r="P7" s="733"/>
      <c r="Q7" s="181"/>
      <c r="R7" s="181"/>
      <c r="S7" s="548"/>
      <c r="T7" s="286"/>
      <c r="U7" s="286"/>
      <c r="V7" s="286"/>
      <c r="W7" s="286"/>
      <c r="AO7" s="66" t="s">
        <v>80</v>
      </c>
      <c r="AP7" s="40">
        <v>13968</v>
      </c>
      <c r="AQ7" s="40">
        <f>8829*-1</f>
        <v>-8829</v>
      </c>
    </row>
    <row r="8" spans="1:44" ht="20.100000000000001" customHeight="1">
      <c r="A8" s="250" t="s">
        <v>18</v>
      </c>
      <c r="B8" s="887">
        <f t="shared" si="1"/>
        <v>357158</v>
      </c>
      <c r="C8" s="888">
        <f t="shared" si="0"/>
        <v>0.15138887652598815</v>
      </c>
      <c r="D8" s="889">
        <f>+'Resumen EEp'!F54</f>
        <v>189173</v>
      </c>
      <c r="E8" s="890">
        <f t="shared" si="2"/>
        <v>0.52966194233364505</v>
      </c>
      <c r="F8" s="889">
        <f>+'Resumen EEp'!G54</f>
        <v>167985</v>
      </c>
      <c r="G8" s="891">
        <f t="shared" si="3"/>
        <v>0.47033805766635495</v>
      </c>
      <c r="H8" s="12"/>
      <c r="I8" s="505"/>
      <c r="J8" s="506"/>
      <c r="K8" s="506"/>
      <c r="L8" s="506"/>
      <c r="M8" s="506"/>
      <c r="N8" s="508"/>
      <c r="O8" s="291"/>
      <c r="P8" s="734"/>
      <c r="Q8" s="291"/>
      <c r="R8" s="291"/>
      <c r="S8" s="548"/>
      <c r="T8" s="286"/>
      <c r="U8" s="286"/>
      <c r="V8" s="286"/>
      <c r="W8" s="286"/>
      <c r="AO8" s="66" t="s">
        <v>16</v>
      </c>
      <c r="AP8" s="40">
        <v>94691</v>
      </c>
      <c r="AQ8" s="40">
        <f>65301*-1</f>
        <v>-65301</v>
      </c>
    </row>
    <row r="9" spans="1:44" ht="20.100000000000001" customHeight="1">
      <c r="A9" s="250" t="s">
        <v>19</v>
      </c>
      <c r="B9" s="887">
        <f t="shared" si="1"/>
        <v>299286</v>
      </c>
      <c r="C9" s="888">
        <f t="shared" si="0"/>
        <v>0.12685862083435592</v>
      </c>
      <c r="D9" s="889">
        <f>+'Resumen EEp'!F55</f>
        <v>158210</v>
      </c>
      <c r="E9" s="890">
        <f t="shared" si="2"/>
        <v>0.52862479367561466</v>
      </c>
      <c r="F9" s="889">
        <f>+'Resumen EEp'!G55</f>
        <v>141076</v>
      </c>
      <c r="G9" s="891">
        <f t="shared" si="3"/>
        <v>0.47137520632438534</v>
      </c>
      <c r="H9" s="12"/>
      <c r="I9" s="505"/>
      <c r="J9" s="506"/>
      <c r="K9" s="506"/>
      <c r="L9" s="506"/>
      <c r="M9" s="506"/>
      <c r="N9" s="508"/>
      <c r="O9" s="286"/>
      <c r="P9" s="670"/>
      <c r="Q9" s="286"/>
      <c r="R9" s="286"/>
      <c r="S9" s="548"/>
      <c r="T9" s="286"/>
      <c r="U9" s="286"/>
      <c r="V9" s="286"/>
      <c r="W9" s="286"/>
      <c r="AO9" s="66" t="s">
        <v>17</v>
      </c>
      <c r="AP9" s="40">
        <v>114856</v>
      </c>
      <c r="AQ9" s="40">
        <v>-87226</v>
      </c>
      <c r="AR9" s="40" t="e">
        <f t="shared" ref="AR9:AR21" si="4">AQ9*$C$34</f>
        <v>#VALUE!</v>
      </c>
    </row>
    <row r="10" spans="1:44" ht="20.100000000000001" customHeight="1">
      <c r="A10" s="250" t="s">
        <v>20</v>
      </c>
      <c r="B10" s="887">
        <f t="shared" si="1"/>
        <v>271803</v>
      </c>
      <c r="C10" s="888">
        <f t="shared" si="0"/>
        <v>0.11520937738029992</v>
      </c>
      <c r="D10" s="889">
        <f>+'Resumen EEp'!F56</f>
        <v>145056</v>
      </c>
      <c r="E10" s="890">
        <f t="shared" si="2"/>
        <v>0.53368064370150436</v>
      </c>
      <c r="F10" s="889">
        <f>+'Resumen EEp'!G56</f>
        <v>126747</v>
      </c>
      <c r="G10" s="891">
        <f t="shared" si="3"/>
        <v>0.46631935629849558</v>
      </c>
      <c r="H10" s="12"/>
      <c r="I10" s="505"/>
      <c r="J10" s="506"/>
      <c r="K10" s="506"/>
      <c r="L10" s="506"/>
      <c r="M10" s="506"/>
      <c r="N10" s="508"/>
      <c r="O10" s="291"/>
      <c r="P10" s="670"/>
      <c r="Q10" s="286"/>
      <c r="R10" s="286"/>
      <c r="S10" s="548"/>
      <c r="T10" s="286"/>
      <c r="U10" s="286"/>
      <c r="V10" s="286"/>
      <c r="W10" s="286"/>
      <c r="AO10" s="66" t="s">
        <v>18</v>
      </c>
      <c r="AP10" s="40">
        <v>110599</v>
      </c>
      <c r="AQ10" s="40">
        <v>-88163</v>
      </c>
      <c r="AR10" s="40" t="e">
        <f t="shared" si="4"/>
        <v>#VALUE!</v>
      </c>
    </row>
    <row r="11" spans="1:44" ht="20.100000000000001" customHeight="1">
      <c r="A11" s="250" t="s">
        <v>21</v>
      </c>
      <c r="B11" s="887">
        <f t="shared" si="1"/>
        <v>216129</v>
      </c>
      <c r="C11" s="888">
        <f t="shared" si="0"/>
        <v>9.1610789887627594E-2</v>
      </c>
      <c r="D11" s="889">
        <f>+'Resumen EEp'!F57</f>
        <v>117094</v>
      </c>
      <c r="E11" s="890">
        <f t="shared" si="2"/>
        <v>0.54177828981765519</v>
      </c>
      <c r="F11" s="889">
        <f>+'Resumen EEp'!G57</f>
        <v>99035</v>
      </c>
      <c r="G11" s="891">
        <f t="shared" si="3"/>
        <v>0.45822171018234481</v>
      </c>
      <c r="H11" s="12"/>
      <c r="I11" s="505"/>
      <c r="J11" s="506"/>
      <c r="K11" s="506"/>
      <c r="L11" s="506"/>
      <c r="M11" s="506"/>
      <c r="N11" s="508"/>
      <c r="O11" s="291"/>
      <c r="P11" s="670"/>
      <c r="Q11" s="286"/>
      <c r="R11" s="286"/>
      <c r="S11" s="548"/>
      <c r="T11" s="286"/>
      <c r="U11" s="286"/>
      <c r="V11" s="286"/>
      <c r="W11" s="286"/>
      <c r="AO11" s="66" t="s">
        <v>19</v>
      </c>
      <c r="AP11" s="40">
        <v>94068</v>
      </c>
      <c r="AQ11" s="40">
        <v>-78209</v>
      </c>
      <c r="AR11" s="40" t="e">
        <f t="shared" si="4"/>
        <v>#VALUE!</v>
      </c>
    </row>
    <row r="12" spans="1:44" ht="20.100000000000001" customHeight="1">
      <c r="A12" s="250" t="s">
        <v>22</v>
      </c>
      <c r="B12" s="887">
        <f t="shared" si="1"/>
        <v>178236</v>
      </c>
      <c r="C12" s="888">
        <f t="shared" si="0"/>
        <v>7.5549050550417537E-2</v>
      </c>
      <c r="D12" s="889">
        <f>+'Resumen EEp'!F58</f>
        <v>98006</v>
      </c>
      <c r="E12" s="890">
        <f t="shared" si="2"/>
        <v>0.54986646917569959</v>
      </c>
      <c r="F12" s="889">
        <f>+'Resumen EEp'!G58</f>
        <v>80230</v>
      </c>
      <c r="G12" s="891">
        <f t="shared" si="3"/>
        <v>0.45013353082430035</v>
      </c>
      <c r="H12" s="12"/>
      <c r="I12" s="505"/>
      <c r="J12" s="506"/>
      <c r="K12" s="506"/>
      <c r="L12" s="506"/>
      <c r="M12" s="506"/>
      <c r="N12" s="508"/>
      <c r="O12" s="286"/>
      <c r="P12" s="670"/>
      <c r="Q12" s="286"/>
      <c r="R12" s="286"/>
      <c r="S12" s="548"/>
      <c r="T12" s="286"/>
      <c r="U12" s="286"/>
      <c r="V12" s="286"/>
      <c r="W12" s="286"/>
      <c r="AO12" s="66" t="s">
        <v>20</v>
      </c>
      <c r="AP12" s="40">
        <v>82896</v>
      </c>
      <c r="AQ12" s="40">
        <v>-70646</v>
      </c>
      <c r="AR12" s="40" t="e">
        <f t="shared" si="4"/>
        <v>#VALUE!</v>
      </c>
    </row>
    <row r="13" spans="1:44" ht="20.100000000000001" customHeight="1">
      <c r="A13" s="250" t="s">
        <v>23</v>
      </c>
      <c r="B13" s="887">
        <f t="shared" si="1"/>
        <v>141971</v>
      </c>
      <c r="C13" s="888">
        <f t="shared" si="0"/>
        <v>6.0177373009343386E-2</v>
      </c>
      <c r="D13" s="889">
        <f>+'Resumen EEp'!F59</f>
        <v>78516</v>
      </c>
      <c r="E13" s="890">
        <f t="shared" si="2"/>
        <v>0.55304252276873445</v>
      </c>
      <c r="F13" s="889">
        <f>+'Resumen EEp'!G59</f>
        <v>63455</v>
      </c>
      <c r="G13" s="891">
        <f t="shared" si="3"/>
        <v>0.44695747723126555</v>
      </c>
      <c r="H13" s="12"/>
      <c r="I13" s="505"/>
      <c r="J13" s="506"/>
      <c r="K13" s="506"/>
      <c r="L13" s="506"/>
      <c r="M13" s="506"/>
      <c r="N13" s="508"/>
      <c r="O13" s="286"/>
      <c r="P13" s="670"/>
      <c r="Q13" s="286"/>
      <c r="R13" s="286"/>
      <c r="S13" s="548"/>
      <c r="T13" s="286"/>
      <c r="U13" s="286"/>
      <c r="V13" s="286"/>
      <c r="W13" s="286"/>
      <c r="AO13" s="66" t="s">
        <v>21</v>
      </c>
      <c r="AP13" s="40">
        <v>68381</v>
      </c>
      <c r="AQ13" s="40">
        <v>-56998</v>
      </c>
      <c r="AR13" s="40" t="e">
        <f t="shared" si="4"/>
        <v>#VALUE!</v>
      </c>
    </row>
    <row r="14" spans="1:44" ht="20.100000000000001" customHeight="1">
      <c r="A14" s="250" t="s">
        <v>24</v>
      </c>
      <c r="B14" s="887">
        <f t="shared" si="1"/>
        <v>88307</v>
      </c>
      <c r="C14" s="888">
        <f t="shared" si="0"/>
        <v>3.7430765989787257E-2</v>
      </c>
      <c r="D14" s="889">
        <f>+'Resumen EEp'!F60</f>
        <v>49848</v>
      </c>
      <c r="E14" s="890">
        <f t="shared" si="2"/>
        <v>0.56448526164403723</v>
      </c>
      <c r="F14" s="889">
        <f>+'Resumen EEp'!G60</f>
        <v>38459</v>
      </c>
      <c r="G14" s="891">
        <f t="shared" si="3"/>
        <v>0.43551473835596272</v>
      </c>
      <c r="H14" s="12"/>
      <c r="I14" s="505"/>
      <c r="J14" s="506"/>
      <c r="K14" s="507"/>
      <c r="L14" s="505"/>
      <c r="M14" s="506"/>
      <c r="N14" s="508"/>
      <c r="O14" s="286"/>
      <c r="P14" s="670"/>
      <c r="Q14" s="286"/>
      <c r="R14" s="286"/>
      <c r="S14" s="548"/>
      <c r="T14" s="286"/>
      <c r="U14" s="286"/>
      <c r="V14" s="286"/>
      <c r="W14" s="286"/>
      <c r="AO14" s="66" t="s">
        <v>22</v>
      </c>
      <c r="AP14" s="40">
        <v>53231</v>
      </c>
      <c r="AQ14" s="40">
        <v>-40454</v>
      </c>
      <c r="AR14" s="40" t="e">
        <f t="shared" si="4"/>
        <v>#VALUE!</v>
      </c>
    </row>
    <row r="15" spans="1:44" ht="20.100000000000001" customHeight="1">
      <c r="A15" s="250" t="s">
        <v>81</v>
      </c>
      <c r="B15" s="887">
        <f t="shared" si="1"/>
        <v>53381</v>
      </c>
      <c r="C15" s="888">
        <f t="shared" si="0"/>
        <v>2.2626651559908426E-2</v>
      </c>
      <c r="D15" s="889">
        <f>+'Resumen EEp'!F61</f>
        <v>31335</v>
      </c>
      <c r="E15" s="890">
        <f t="shared" si="2"/>
        <v>0.5870066128397744</v>
      </c>
      <c r="F15" s="889">
        <f>+'Resumen EEp'!G61</f>
        <v>22046</v>
      </c>
      <c r="G15" s="891">
        <f t="shared" si="3"/>
        <v>0.41299338716022554</v>
      </c>
      <c r="H15" s="12"/>
      <c r="I15" s="505"/>
      <c r="J15" s="506"/>
      <c r="K15" s="507"/>
      <c r="L15" s="505"/>
      <c r="M15" s="506"/>
      <c r="N15" s="508"/>
      <c r="O15" s="286"/>
      <c r="P15" s="670"/>
      <c r="Q15" s="286"/>
      <c r="R15" s="286"/>
      <c r="S15" s="548"/>
      <c r="T15" s="286"/>
      <c r="U15" s="286"/>
      <c r="V15" s="286"/>
      <c r="W15" s="286"/>
      <c r="AO15" s="66" t="s">
        <v>23</v>
      </c>
      <c r="AP15" s="40">
        <v>39299</v>
      </c>
      <c r="AQ15" s="40">
        <v>-25509</v>
      </c>
      <c r="AR15" s="40" t="e">
        <f t="shared" si="4"/>
        <v>#VALUE!</v>
      </c>
    </row>
    <row r="16" spans="1:44" ht="20.100000000000001" customHeight="1">
      <c r="A16" s="250" t="s">
        <v>82</v>
      </c>
      <c r="B16" s="887">
        <f t="shared" si="1"/>
        <v>28691</v>
      </c>
      <c r="C16" s="888">
        <f t="shared" si="0"/>
        <v>1.2161279479690014E-2</v>
      </c>
      <c r="D16" s="889">
        <f>+'Resumen EEp'!F62</f>
        <v>17151</v>
      </c>
      <c r="E16" s="890">
        <f t="shared" si="2"/>
        <v>0.59778327698581435</v>
      </c>
      <c r="F16" s="889">
        <f>+'Resumen EEp'!G62</f>
        <v>11540</v>
      </c>
      <c r="G16" s="891">
        <f t="shared" si="3"/>
        <v>0.40221672301418565</v>
      </c>
      <c r="H16" s="12"/>
      <c r="I16" s="505"/>
      <c r="J16" s="506"/>
      <c r="K16" s="507"/>
      <c r="L16" s="505"/>
      <c r="M16" s="506"/>
      <c r="N16" s="508"/>
      <c r="O16" s="286"/>
      <c r="P16" s="670"/>
      <c r="Q16" s="286"/>
      <c r="R16" s="286"/>
      <c r="S16" s="548"/>
      <c r="T16" s="286"/>
      <c r="U16" s="286"/>
      <c r="V16" s="286"/>
      <c r="W16" s="286"/>
      <c r="AO16" s="66" t="s">
        <v>24</v>
      </c>
      <c r="AP16" s="40">
        <v>25049</v>
      </c>
      <c r="AQ16" s="40">
        <v>-13161</v>
      </c>
      <c r="AR16" s="40" t="e">
        <f t="shared" si="4"/>
        <v>#VALUE!</v>
      </c>
    </row>
    <row r="17" spans="1:44" ht="20.100000000000001" customHeight="1">
      <c r="A17" s="250" t="s">
        <v>83</v>
      </c>
      <c r="B17" s="887">
        <f t="shared" si="1"/>
        <v>14109</v>
      </c>
      <c r="C17" s="888">
        <f t="shared" si="0"/>
        <v>5.9803942762171559E-3</v>
      </c>
      <c r="D17" s="889">
        <f>+'Resumen EEp'!F63</f>
        <v>8262</v>
      </c>
      <c r="E17" s="890">
        <f t="shared" si="2"/>
        <v>0.5855836699978737</v>
      </c>
      <c r="F17" s="889">
        <f>+'Resumen EEp'!G63</f>
        <v>5847</v>
      </c>
      <c r="G17" s="891">
        <f t="shared" si="3"/>
        <v>0.4144163300021263</v>
      </c>
      <c r="H17" s="12"/>
      <c r="I17" s="505"/>
      <c r="J17" s="509"/>
      <c r="K17" s="507"/>
      <c r="L17" s="505"/>
      <c r="M17" s="509"/>
      <c r="N17" s="508"/>
      <c r="O17" s="286"/>
      <c r="P17" s="670"/>
      <c r="Q17" s="286"/>
      <c r="R17" s="286"/>
      <c r="S17" s="548"/>
      <c r="T17" s="286"/>
      <c r="U17" s="286"/>
      <c r="V17" s="286"/>
      <c r="W17" s="286"/>
      <c r="AO17" s="66" t="s">
        <v>81</v>
      </c>
      <c r="AP17" s="40">
        <v>13405</v>
      </c>
      <c r="AQ17" s="40">
        <v>-5601</v>
      </c>
      <c r="AR17" s="40" t="e">
        <f t="shared" si="4"/>
        <v>#VALUE!</v>
      </c>
    </row>
    <row r="18" spans="1:44" ht="20.100000000000001" customHeight="1">
      <c r="A18" s="250" t="s">
        <v>84</v>
      </c>
      <c r="B18" s="887">
        <f t="shared" si="1"/>
        <v>7003</v>
      </c>
      <c r="C18" s="888">
        <f t="shared" si="0"/>
        <v>2.9683677876779888E-3</v>
      </c>
      <c r="D18" s="889">
        <f>+'Resumen EEp'!F64</f>
        <v>4064</v>
      </c>
      <c r="E18" s="890">
        <f t="shared" si="2"/>
        <v>0.58032271883478515</v>
      </c>
      <c r="F18" s="889">
        <f>+'Resumen EEp'!G64</f>
        <v>2939</v>
      </c>
      <c r="G18" s="891">
        <f t="shared" si="3"/>
        <v>0.41967728116521491</v>
      </c>
      <c r="H18" s="12"/>
      <c r="I18" s="505"/>
      <c r="J18" s="509"/>
      <c r="K18" s="507"/>
      <c r="L18" s="505"/>
      <c r="M18" s="509"/>
      <c r="N18" s="508"/>
      <c r="O18" s="291"/>
      <c r="P18" s="670"/>
      <c r="Q18" s="286"/>
      <c r="R18" s="286"/>
      <c r="S18" s="548"/>
      <c r="T18" s="286"/>
      <c r="U18" s="286"/>
      <c r="V18" s="286"/>
      <c r="W18" s="286"/>
      <c r="AO18" s="66" t="s">
        <v>82</v>
      </c>
      <c r="AP18" s="40">
        <v>7875</v>
      </c>
      <c r="AQ18" s="40">
        <v>-2898</v>
      </c>
      <c r="AR18" s="40" t="e">
        <f t="shared" si="4"/>
        <v>#VALUE!</v>
      </c>
    </row>
    <row r="19" spans="1:44" ht="20.100000000000001" customHeight="1">
      <c r="A19" s="250" t="s">
        <v>85</v>
      </c>
      <c r="B19" s="887">
        <f t="shared" si="1"/>
        <v>4529</v>
      </c>
      <c r="C19" s="888">
        <f t="shared" si="0"/>
        <v>1.9197112252454106E-3</v>
      </c>
      <c r="D19" s="889">
        <f>+'Resumen EEp'!F65</f>
        <v>2474</v>
      </c>
      <c r="E19" s="890">
        <f t="shared" si="2"/>
        <v>0.54625745197615372</v>
      </c>
      <c r="F19" s="889">
        <f>+'Resumen EEp'!G65</f>
        <v>2055</v>
      </c>
      <c r="G19" s="891">
        <f t="shared" si="3"/>
        <v>0.45374254802384634</v>
      </c>
      <c r="H19" s="12"/>
      <c r="I19" s="505"/>
      <c r="J19" s="509"/>
      <c r="K19" s="507"/>
      <c r="L19" s="505"/>
      <c r="M19" s="509"/>
      <c r="N19" s="508"/>
      <c r="O19" s="291"/>
      <c r="P19" s="670"/>
      <c r="Q19" s="286"/>
      <c r="R19" s="286"/>
      <c r="S19" s="548"/>
      <c r="T19" s="286"/>
      <c r="U19" s="286"/>
      <c r="V19" s="286"/>
      <c r="W19" s="286"/>
      <c r="AO19" s="66" t="s">
        <v>83</v>
      </c>
      <c r="AP19" s="40">
        <v>3939</v>
      </c>
      <c r="AQ19" s="40">
        <v>-1434</v>
      </c>
      <c r="AR19" s="40" t="e">
        <f t="shared" si="4"/>
        <v>#VALUE!</v>
      </c>
    </row>
    <row r="20" spans="1:44" ht="23.25" customHeight="1">
      <c r="A20" s="250" t="s">
        <v>441</v>
      </c>
      <c r="B20" s="887">
        <f t="shared" si="1"/>
        <v>2</v>
      </c>
      <c r="C20" s="888">
        <f t="shared" si="0"/>
        <v>8.4774176429472759E-7</v>
      </c>
      <c r="D20" s="889">
        <f>+'Resumen EEp'!F66</f>
        <v>2</v>
      </c>
      <c r="E20" s="890">
        <f t="shared" si="2"/>
        <v>1</v>
      </c>
      <c r="F20" s="889">
        <f>+'Resumen EEp'!G66</f>
        <v>0</v>
      </c>
      <c r="G20" s="891">
        <f t="shared" si="3"/>
        <v>0</v>
      </c>
      <c r="H20" s="12"/>
      <c r="I20" s="505"/>
      <c r="J20" s="509"/>
      <c r="K20" s="507"/>
      <c r="L20" s="505"/>
      <c r="M20" s="509"/>
      <c r="N20" s="508"/>
      <c r="O20" s="286"/>
      <c r="P20" s="670"/>
      <c r="Q20" s="286"/>
      <c r="R20" s="286"/>
      <c r="S20" s="548"/>
      <c r="T20" s="286"/>
      <c r="U20" s="286"/>
      <c r="V20" s="286"/>
      <c r="W20" s="286"/>
      <c r="AO20" s="66" t="s">
        <v>84</v>
      </c>
      <c r="AP20" s="40">
        <v>1841</v>
      </c>
      <c r="AQ20" s="40">
        <v>-673</v>
      </c>
      <c r="AR20" s="40" t="e">
        <f t="shared" si="4"/>
        <v>#VALUE!</v>
      </c>
    </row>
    <row r="21" spans="1:44" ht="21">
      <c r="A21" s="251" t="s">
        <v>1</v>
      </c>
      <c r="B21" s="892">
        <f>SUM(B5:B20)</f>
        <v>2359209</v>
      </c>
      <c r="C21" s="893">
        <f>SUM(C5:C19)</f>
        <v>0.99999915225823544</v>
      </c>
      <c r="D21" s="894">
        <f>SUM(D5:D20)</f>
        <v>1275696</v>
      </c>
      <c r="E21" s="895">
        <f t="shared" si="2"/>
        <v>0.54073038887186342</v>
      </c>
      <c r="F21" s="894">
        <f>SUM(F5:F20)</f>
        <v>1083513</v>
      </c>
      <c r="G21" s="896">
        <f t="shared" si="3"/>
        <v>0.45926961112813658</v>
      </c>
      <c r="H21" s="12"/>
      <c r="I21" s="39"/>
      <c r="J21" s="38"/>
      <c r="L21" s="37"/>
      <c r="M21" s="27"/>
      <c r="O21" s="550"/>
      <c r="P21" s="669"/>
      <c r="Q21" s="286"/>
      <c r="R21" s="286"/>
      <c r="S21" s="548"/>
      <c r="T21" s="286"/>
      <c r="U21" s="286"/>
      <c r="V21" s="286"/>
      <c r="W21" s="286"/>
      <c r="AO21" s="66" t="s">
        <v>85</v>
      </c>
      <c r="AP21" s="40">
        <v>855</v>
      </c>
      <c r="AQ21" s="40">
        <v>-303</v>
      </c>
      <c r="AR21" s="40" t="e">
        <f t="shared" si="4"/>
        <v>#VALUE!</v>
      </c>
    </row>
    <row r="22" spans="1:44" ht="18.75">
      <c r="A22" s="15"/>
      <c r="B22" s="15"/>
      <c r="C22" s="15"/>
      <c r="D22" s="15"/>
      <c r="E22" s="15"/>
      <c r="F22" s="15"/>
      <c r="G22" s="15"/>
      <c r="H22" s="15"/>
      <c r="I22" s="39"/>
      <c r="J22" s="26"/>
      <c r="L22" s="26"/>
      <c r="M22" s="26"/>
      <c r="O22" s="286"/>
      <c r="P22" s="668"/>
      <c r="Q22" s="286"/>
      <c r="R22" s="286"/>
      <c r="S22" s="548"/>
      <c r="T22" s="286"/>
      <c r="U22" s="286"/>
      <c r="V22" s="286"/>
      <c r="W22" s="286"/>
      <c r="AO22" s="66" t="s">
        <v>1</v>
      </c>
      <c r="AP22" s="41">
        <f>SUM(AP7:AP21)</f>
        <v>724953</v>
      </c>
      <c r="AQ22" s="41">
        <f>SUM(AQ7:AQ21)</f>
        <v>-545405</v>
      </c>
    </row>
    <row r="23" spans="1:44" ht="18.75">
      <c r="B23" s="15"/>
      <c r="C23" s="15"/>
      <c r="D23" s="15"/>
      <c r="E23" s="15"/>
      <c r="F23" s="15"/>
      <c r="G23" s="15"/>
      <c r="H23" s="15"/>
      <c r="I23" s="15"/>
      <c r="J23" s="15"/>
      <c r="L23" s="15"/>
      <c r="M23" s="15"/>
      <c r="O23" s="286"/>
      <c r="P23" s="668"/>
      <c r="Q23" s="286"/>
      <c r="R23" s="286"/>
      <c r="S23" s="548"/>
      <c r="T23" s="286"/>
      <c r="U23" s="286"/>
      <c r="V23" s="286"/>
      <c r="W23" s="286"/>
    </row>
    <row r="24" spans="1:44" ht="18.75">
      <c r="B24" s="15"/>
      <c r="C24" s="15"/>
      <c r="D24" s="15"/>
      <c r="E24" s="15"/>
      <c r="F24" s="15"/>
      <c r="G24" s="15"/>
      <c r="H24" s="15"/>
      <c r="I24" s="15"/>
      <c r="J24" s="15"/>
      <c r="K24" s="15"/>
      <c r="L24" s="15"/>
      <c r="M24" s="15"/>
      <c r="O24" s="286"/>
      <c r="P24" s="668"/>
      <c r="Q24" s="286"/>
      <c r="R24" s="286"/>
      <c r="S24" s="548"/>
      <c r="T24" s="286"/>
      <c r="U24" s="286"/>
      <c r="V24" s="286"/>
      <c r="W24" s="286"/>
    </row>
    <row r="25" spans="1:44" ht="18.75">
      <c r="B25" s="15"/>
      <c r="C25" s="15"/>
      <c r="D25" s="15"/>
      <c r="E25" s="15"/>
      <c r="F25" s="15"/>
      <c r="G25" s="15"/>
      <c r="H25" s="15"/>
      <c r="I25" s="15"/>
      <c r="J25" s="15"/>
      <c r="K25" s="15"/>
      <c r="L25" s="15"/>
      <c r="M25" s="15"/>
      <c r="O25" s="286"/>
      <c r="P25" s="668"/>
      <c r="Q25" s="286"/>
      <c r="R25" s="286"/>
      <c r="S25" s="548"/>
      <c r="T25" s="286"/>
      <c r="U25" s="286"/>
      <c r="V25" s="286"/>
      <c r="W25" s="286"/>
    </row>
    <row r="26" spans="1:44" ht="18.75">
      <c r="B26" s="15"/>
      <c r="C26" s="15"/>
      <c r="D26" s="15"/>
      <c r="E26" s="15"/>
      <c r="F26" s="15"/>
      <c r="G26" s="15"/>
      <c r="H26" s="15"/>
      <c r="I26" s="15"/>
      <c r="J26" s="15"/>
      <c r="K26" s="15"/>
      <c r="L26" s="15"/>
      <c r="M26" s="15"/>
      <c r="O26" s="286"/>
      <c r="P26" s="668"/>
      <c r="Q26" s="286"/>
      <c r="R26" s="286"/>
      <c r="S26" s="548"/>
      <c r="T26" s="286"/>
      <c r="U26" s="286"/>
      <c r="V26" s="286"/>
      <c r="W26" s="286"/>
    </row>
    <row r="27" spans="1:44" ht="18.75">
      <c r="B27" s="15"/>
      <c r="C27" s="15"/>
      <c r="D27" s="15"/>
      <c r="E27" s="15"/>
      <c r="F27" s="15"/>
      <c r="G27" s="15"/>
      <c r="H27" s="15"/>
      <c r="I27" s="15"/>
      <c r="J27" s="15"/>
      <c r="K27" s="15"/>
      <c r="L27" s="15"/>
      <c r="M27" s="15"/>
      <c r="O27" s="286"/>
      <c r="P27" s="668"/>
      <c r="Q27" s="286"/>
      <c r="R27" s="286"/>
      <c r="S27" s="548"/>
      <c r="T27" s="286"/>
      <c r="U27" s="286"/>
      <c r="V27" s="286"/>
      <c r="W27" s="286"/>
    </row>
    <row r="28" spans="1:44" ht="18.75">
      <c r="B28" s="15"/>
      <c r="C28" s="15"/>
      <c r="D28" s="15"/>
      <c r="E28" s="15"/>
      <c r="F28" s="15"/>
      <c r="G28" s="15"/>
      <c r="H28" s="15"/>
      <c r="I28" s="15"/>
      <c r="J28" s="15"/>
      <c r="K28" s="15"/>
      <c r="L28" s="15"/>
      <c r="M28" s="15"/>
      <c r="O28" s="286"/>
      <c r="P28" s="668"/>
      <c r="Q28" s="286"/>
      <c r="R28" s="286"/>
      <c r="S28" s="548"/>
      <c r="T28" s="286"/>
      <c r="U28" s="286"/>
      <c r="V28" s="286"/>
      <c r="W28" s="286"/>
    </row>
    <row r="29" spans="1:44" ht="18.75">
      <c r="B29" s="15"/>
      <c r="C29" s="15"/>
      <c r="D29" s="15"/>
      <c r="E29" s="15"/>
      <c r="F29" s="15"/>
      <c r="G29" s="15"/>
      <c r="H29" s="15"/>
      <c r="I29" s="15"/>
      <c r="J29" s="15"/>
      <c r="K29" s="15"/>
      <c r="L29" s="15"/>
      <c r="M29" s="15"/>
      <c r="O29" s="286"/>
      <c r="P29" s="668"/>
      <c r="Q29" s="286"/>
      <c r="R29" s="286"/>
      <c r="S29" s="548"/>
      <c r="T29" s="286"/>
      <c r="U29" s="286"/>
      <c r="V29" s="286"/>
      <c r="W29" s="286"/>
    </row>
    <row r="30" spans="1:44" ht="18.75">
      <c r="B30" s="15"/>
      <c r="G30" s="15"/>
      <c r="H30" s="15"/>
      <c r="I30" s="15"/>
      <c r="J30" s="15"/>
      <c r="K30" s="15"/>
      <c r="L30" s="15"/>
      <c r="M30" s="15"/>
      <c r="O30" s="286"/>
      <c r="P30" s="668"/>
      <c r="Q30" s="286"/>
      <c r="R30" s="286"/>
      <c r="S30" s="548"/>
      <c r="T30" s="286"/>
      <c r="U30" s="286"/>
      <c r="V30" s="286"/>
      <c r="W30" s="286"/>
    </row>
    <row r="31" spans="1:44" ht="18.75">
      <c r="B31" s="15"/>
      <c r="C31" s="1804" t="s">
        <v>78</v>
      </c>
      <c r="G31" s="15"/>
      <c r="H31" s="15"/>
      <c r="I31" s="15"/>
      <c r="J31" s="15"/>
      <c r="K31" s="15"/>
      <c r="L31" s="15"/>
      <c r="M31" s="15"/>
      <c r="O31" s="286"/>
      <c r="P31" s="668"/>
      <c r="Q31" s="286"/>
      <c r="R31" s="286"/>
      <c r="S31" s="548"/>
      <c r="T31" s="286"/>
      <c r="U31" s="286"/>
      <c r="V31" s="286"/>
      <c r="W31" s="286"/>
    </row>
    <row r="32" spans="1:44" ht="18.75">
      <c r="B32" s="15"/>
      <c r="C32" s="1805"/>
      <c r="D32" s="84" t="s">
        <v>41</v>
      </c>
      <c r="E32" s="122" t="s">
        <v>79</v>
      </c>
      <c r="G32" s="15"/>
      <c r="H32" s="15"/>
      <c r="I32" s="15"/>
      <c r="J32" s="15"/>
      <c r="K32" s="15"/>
      <c r="L32" s="15"/>
      <c r="M32" s="15"/>
      <c r="O32" s="286"/>
      <c r="P32" s="668"/>
      <c r="Q32" s="286"/>
      <c r="R32" s="286"/>
      <c r="S32" s="548"/>
      <c r="T32" s="286"/>
      <c r="U32" s="286"/>
      <c r="V32" s="286"/>
      <c r="W32" s="286"/>
    </row>
    <row r="33" spans="2:37" ht="18.75">
      <c r="B33" s="15"/>
      <c r="C33" s="91" t="s">
        <v>80</v>
      </c>
      <c r="D33" s="87">
        <f t="shared" ref="D33:D47" si="5">F5*-1</f>
        <v>-17640</v>
      </c>
      <c r="E33" s="85">
        <f t="shared" ref="E33:E47" si="6">+D5</f>
        <v>24381</v>
      </c>
      <c r="G33" s="15"/>
      <c r="H33" s="15"/>
      <c r="I33" s="15"/>
      <c r="J33" s="15"/>
      <c r="K33" s="15"/>
      <c r="L33" s="15"/>
      <c r="M33" s="15"/>
      <c r="O33" s="286"/>
      <c r="P33" s="668"/>
      <c r="Q33" s="286"/>
      <c r="R33" s="286"/>
      <c r="S33" s="548"/>
      <c r="T33" s="286"/>
      <c r="U33" s="286"/>
      <c r="V33" s="286"/>
      <c r="W33" s="286"/>
    </row>
    <row r="34" spans="2:37" ht="18.75">
      <c r="B34" s="15"/>
      <c r="C34" s="91" t="s">
        <v>16</v>
      </c>
      <c r="D34" s="87">
        <f t="shared" si="5"/>
        <v>-131917</v>
      </c>
      <c r="E34" s="85">
        <f t="shared" si="6"/>
        <v>157452</v>
      </c>
      <c r="G34" s="15"/>
      <c r="H34" s="15"/>
      <c r="I34" s="15"/>
      <c r="J34" s="15"/>
      <c r="K34" s="15"/>
      <c r="L34" s="15"/>
      <c r="M34" s="15"/>
      <c r="O34" s="286"/>
      <c r="P34" s="668"/>
      <c r="Q34" s="286"/>
      <c r="R34" s="286"/>
      <c r="S34" s="548"/>
      <c r="T34" s="286"/>
      <c r="U34" s="286"/>
      <c r="V34" s="286"/>
      <c r="W34" s="286"/>
    </row>
    <row r="35" spans="2:37" ht="18.75">
      <c r="B35" s="15"/>
      <c r="C35" s="91" t="s">
        <v>17</v>
      </c>
      <c r="D35" s="87">
        <f t="shared" si="5"/>
        <v>-172542</v>
      </c>
      <c r="E35" s="85">
        <f t="shared" si="6"/>
        <v>194672</v>
      </c>
      <c r="G35" s="15"/>
      <c r="H35" s="15"/>
      <c r="I35" s="15"/>
      <c r="J35" s="15"/>
      <c r="K35" s="15"/>
      <c r="L35" s="15"/>
      <c r="M35" s="15"/>
      <c r="O35" s="286"/>
      <c r="P35" s="668"/>
      <c r="Q35" s="286"/>
      <c r="R35" s="286"/>
      <c r="S35" s="548"/>
      <c r="T35" s="286"/>
      <c r="U35" s="286"/>
      <c r="V35" s="286"/>
      <c r="W35" s="286"/>
    </row>
    <row r="36" spans="2:37" ht="18.75">
      <c r="B36" s="15"/>
      <c r="C36" s="91" t="s">
        <v>18</v>
      </c>
      <c r="D36" s="87">
        <f t="shared" si="5"/>
        <v>-167985</v>
      </c>
      <c r="E36" s="85">
        <f t="shared" si="6"/>
        <v>189173</v>
      </c>
      <c r="G36" s="15"/>
      <c r="H36" s="15"/>
      <c r="I36" s="15"/>
      <c r="J36" s="15"/>
      <c r="K36" s="15"/>
      <c r="L36" s="15"/>
      <c r="M36" s="15"/>
      <c r="N36" s="39"/>
      <c r="O36" s="735"/>
      <c r="P36" s="668"/>
      <c r="Q36" s="286"/>
      <c r="R36" s="286"/>
      <c r="S36" s="548"/>
      <c r="T36" s="286"/>
      <c r="U36" s="286"/>
      <c r="V36" s="735"/>
      <c r="W36" s="735"/>
      <c r="X36" s="39"/>
      <c r="Y36" s="39"/>
      <c r="Z36" s="39"/>
      <c r="AA36" s="39"/>
      <c r="AB36" s="39"/>
      <c r="AC36" s="39"/>
      <c r="AD36" s="39"/>
      <c r="AE36" s="39"/>
      <c r="AF36" s="39"/>
      <c r="AG36" s="39"/>
      <c r="AH36" s="39"/>
      <c r="AI36" s="39"/>
      <c r="AJ36" s="16"/>
      <c r="AK36" s="16"/>
    </row>
    <row r="37" spans="2:37" ht="18.75">
      <c r="B37" s="15"/>
      <c r="C37" s="91" t="s">
        <v>19</v>
      </c>
      <c r="D37" s="87">
        <f t="shared" si="5"/>
        <v>-141076</v>
      </c>
      <c r="E37" s="85">
        <f t="shared" si="6"/>
        <v>158210</v>
      </c>
      <c r="G37" s="15"/>
      <c r="H37" s="15"/>
      <c r="I37" s="15"/>
      <c r="J37" s="15"/>
      <c r="K37" s="15"/>
      <c r="L37" s="15"/>
      <c r="M37" s="15"/>
      <c r="N37" s="39"/>
      <c r="O37" s="735"/>
      <c r="P37" s="668"/>
      <c r="Q37" s="286"/>
      <c r="R37" s="286"/>
      <c r="S37" s="548"/>
      <c r="T37" s="286"/>
      <c r="U37" s="286"/>
      <c r="V37" s="735"/>
      <c r="W37" s="735"/>
      <c r="X37" s="39"/>
      <c r="Y37" s="39"/>
      <c r="Z37" s="39"/>
      <c r="AA37" s="39"/>
      <c r="AB37" s="39"/>
      <c r="AC37" s="39"/>
      <c r="AD37" s="39"/>
      <c r="AE37" s="39"/>
      <c r="AF37" s="39"/>
      <c r="AG37" s="39"/>
      <c r="AH37" s="39"/>
      <c r="AI37" s="39"/>
      <c r="AJ37" s="16"/>
      <c r="AK37" s="16"/>
    </row>
    <row r="38" spans="2:37" ht="18.75">
      <c r="B38" s="15"/>
      <c r="C38" s="91" t="s">
        <v>20</v>
      </c>
      <c r="D38" s="87">
        <f t="shared" si="5"/>
        <v>-126747</v>
      </c>
      <c r="E38" s="85">
        <f t="shared" si="6"/>
        <v>145056</v>
      </c>
      <c r="G38" s="15"/>
      <c r="H38" s="15"/>
      <c r="I38" s="15"/>
      <c r="J38" s="15"/>
      <c r="K38" s="15"/>
      <c r="L38" s="15"/>
      <c r="M38" s="15"/>
      <c r="N38" s="39"/>
      <c r="O38" s="735"/>
      <c r="P38" s="668"/>
      <c r="Q38" s="286"/>
      <c r="R38" s="286"/>
      <c r="S38" s="548"/>
      <c r="T38" s="735"/>
      <c r="U38" s="735"/>
      <c r="V38" s="735"/>
      <c r="W38" s="735"/>
      <c r="X38" s="39"/>
      <c r="Y38" s="39"/>
      <c r="Z38" s="39"/>
      <c r="AA38" s="39"/>
      <c r="AB38" s="39"/>
      <c r="AC38" s="39"/>
      <c r="AD38" s="39"/>
      <c r="AE38" s="39"/>
      <c r="AF38" s="39"/>
      <c r="AG38" s="39"/>
      <c r="AH38" s="39"/>
      <c r="AI38" s="39"/>
      <c r="AJ38" s="16"/>
      <c r="AK38" s="16"/>
    </row>
    <row r="39" spans="2:37" ht="18.75">
      <c r="B39" s="15"/>
      <c r="C39" s="91" t="s">
        <v>21</v>
      </c>
      <c r="D39" s="87">
        <f t="shared" si="5"/>
        <v>-99035</v>
      </c>
      <c r="E39" s="85">
        <f t="shared" si="6"/>
        <v>117094</v>
      </c>
      <c r="G39" s="15"/>
      <c r="H39" s="15"/>
      <c r="I39" s="15"/>
      <c r="J39" s="15"/>
      <c r="K39" s="15"/>
      <c r="L39" s="15"/>
      <c r="M39" s="15"/>
      <c r="N39" s="39"/>
      <c r="O39" s="735"/>
      <c r="P39" s="668"/>
      <c r="Q39" s="286"/>
      <c r="R39" s="286"/>
      <c r="S39" s="548"/>
      <c r="T39" s="735"/>
      <c r="U39" s="735"/>
      <c r="V39" s="735"/>
      <c r="W39" s="735"/>
      <c r="X39" s="39"/>
      <c r="Y39" s="39"/>
      <c r="Z39" s="39"/>
      <c r="AA39" s="39"/>
      <c r="AB39" s="39"/>
      <c r="AC39" s="39"/>
      <c r="AD39" s="39"/>
      <c r="AE39" s="39"/>
      <c r="AF39" s="39"/>
      <c r="AG39" s="39"/>
      <c r="AH39" s="39"/>
      <c r="AI39" s="39"/>
      <c r="AJ39" s="16"/>
      <c r="AK39" s="16"/>
    </row>
    <row r="40" spans="2:37" ht="18.75">
      <c r="B40" s="15"/>
      <c r="C40" s="91" t="s">
        <v>22</v>
      </c>
      <c r="D40" s="87">
        <f t="shared" si="5"/>
        <v>-80230</v>
      </c>
      <c r="E40" s="85">
        <f t="shared" si="6"/>
        <v>98006</v>
      </c>
      <c r="G40" s="15"/>
      <c r="H40" s="15"/>
      <c r="I40" s="15"/>
      <c r="J40" s="15"/>
      <c r="K40" s="15"/>
      <c r="L40" s="15"/>
      <c r="M40" s="15"/>
      <c r="N40" s="39"/>
      <c r="O40" s="735"/>
      <c r="P40" s="668"/>
      <c r="Q40" s="286"/>
      <c r="R40" s="286"/>
      <c r="S40" s="548"/>
      <c r="T40" s="735"/>
      <c r="U40" s="735"/>
      <c r="V40" s="735"/>
      <c r="W40" s="735"/>
      <c r="X40" s="39"/>
      <c r="Y40" s="39"/>
      <c r="Z40" s="39"/>
      <c r="AA40" s="39"/>
      <c r="AB40" s="39"/>
      <c r="AC40" s="39"/>
      <c r="AD40" s="39"/>
      <c r="AE40" s="39"/>
      <c r="AF40" s="39"/>
      <c r="AG40" s="39"/>
      <c r="AH40" s="39"/>
      <c r="AI40" s="39"/>
      <c r="AJ40" s="16"/>
      <c r="AK40" s="16"/>
    </row>
    <row r="41" spans="2:37" ht="18.75">
      <c r="B41" s="15"/>
      <c r="C41" s="91" t="s">
        <v>23</v>
      </c>
      <c r="D41" s="87">
        <f t="shared" si="5"/>
        <v>-63455</v>
      </c>
      <c r="E41" s="85">
        <f t="shared" si="6"/>
        <v>78516</v>
      </c>
      <c r="G41" s="15"/>
      <c r="H41" s="15"/>
      <c r="I41" s="15"/>
      <c r="J41" s="15"/>
      <c r="K41" s="15"/>
      <c r="L41" s="15"/>
      <c r="M41" s="15"/>
      <c r="N41" s="39"/>
      <c r="O41" s="735"/>
      <c r="P41" s="668"/>
      <c r="Q41" s="286"/>
      <c r="R41" s="286"/>
      <c r="S41" s="548"/>
      <c r="T41" s="735"/>
      <c r="U41" s="735"/>
      <c r="V41" s="735"/>
      <c r="W41" s="735"/>
      <c r="X41" s="39"/>
      <c r="Y41" s="39"/>
      <c r="Z41" s="39"/>
      <c r="AA41" s="39"/>
      <c r="AB41" s="39"/>
      <c r="AC41" s="39"/>
      <c r="AD41" s="39"/>
      <c r="AE41" s="39"/>
      <c r="AF41" s="39"/>
      <c r="AG41" s="39"/>
      <c r="AH41" s="39"/>
      <c r="AI41" s="39"/>
      <c r="AJ41" s="16"/>
      <c r="AK41" s="16"/>
    </row>
    <row r="42" spans="2:37" ht="18.75">
      <c r="B42" s="15"/>
      <c r="C42" s="91" t="s">
        <v>24</v>
      </c>
      <c r="D42" s="87">
        <f t="shared" si="5"/>
        <v>-38459</v>
      </c>
      <c r="E42" s="85">
        <f t="shared" si="6"/>
        <v>49848</v>
      </c>
      <c r="G42" s="15"/>
      <c r="H42" s="15"/>
      <c r="I42" s="15"/>
      <c r="J42" s="15"/>
      <c r="K42" s="15"/>
      <c r="L42" s="15"/>
      <c r="M42" s="15"/>
      <c r="N42" s="39"/>
      <c r="O42" s="735"/>
      <c r="P42" s="736"/>
      <c r="Q42" s="735"/>
      <c r="R42" s="735"/>
      <c r="S42" s="737"/>
      <c r="T42" s="735"/>
      <c r="U42" s="735"/>
      <c r="V42" s="735"/>
      <c r="W42" s="735"/>
      <c r="X42" s="39"/>
      <c r="Y42" s="39"/>
      <c r="Z42" s="39"/>
      <c r="AA42" s="39"/>
      <c r="AB42" s="39"/>
      <c r="AC42" s="39"/>
      <c r="AD42" s="39"/>
      <c r="AE42" s="39"/>
      <c r="AF42" s="39"/>
      <c r="AG42" s="39"/>
      <c r="AH42" s="39"/>
      <c r="AI42" s="39"/>
      <c r="AJ42" s="16"/>
      <c r="AK42" s="16"/>
    </row>
    <row r="43" spans="2:37" ht="15.75">
      <c r="B43" s="15"/>
      <c r="C43" s="91" t="s">
        <v>81</v>
      </c>
      <c r="D43" s="87">
        <f t="shared" si="5"/>
        <v>-22046</v>
      </c>
      <c r="E43" s="85">
        <f t="shared" si="6"/>
        <v>31335</v>
      </c>
      <c r="G43" s="15"/>
      <c r="H43" s="15"/>
      <c r="I43" s="15"/>
      <c r="J43" s="15"/>
      <c r="K43" s="15"/>
      <c r="L43" s="15"/>
      <c r="M43" s="15"/>
      <c r="N43" s="39"/>
      <c r="O43" s="39"/>
      <c r="P43" s="667"/>
      <c r="Q43" s="39"/>
      <c r="R43" s="39"/>
      <c r="S43" s="549"/>
      <c r="T43" s="39"/>
      <c r="U43" s="39"/>
      <c r="V43" s="39"/>
      <c r="W43" s="39"/>
      <c r="X43" s="39"/>
      <c r="Y43" s="39"/>
      <c r="Z43" s="39"/>
      <c r="AA43" s="39"/>
      <c r="AB43" s="39"/>
      <c r="AC43" s="39"/>
      <c r="AD43" s="39"/>
      <c r="AE43" s="39"/>
      <c r="AF43" s="39"/>
      <c r="AG43" s="39"/>
      <c r="AH43" s="39"/>
      <c r="AI43" s="39"/>
      <c r="AJ43" s="16"/>
      <c r="AK43" s="16"/>
    </row>
    <row r="44" spans="2:37" ht="15.75">
      <c r="B44" s="15"/>
      <c r="C44" s="91" t="s">
        <v>82</v>
      </c>
      <c r="D44" s="87">
        <f t="shared" si="5"/>
        <v>-11540</v>
      </c>
      <c r="E44" s="85">
        <f t="shared" si="6"/>
        <v>17151</v>
      </c>
      <c r="G44" s="15"/>
      <c r="H44" s="15"/>
      <c r="I44" s="15"/>
      <c r="J44" s="15"/>
      <c r="K44" s="15"/>
      <c r="L44" s="15"/>
      <c r="M44" s="15"/>
      <c r="N44" s="39"/>
      <c r="O44" s="39"/>
      <c r="P44" s="666"/>
      <c r="Q44" s="39"/>
      <c r="R44" s="39"/>
      <c r="S44" s="549"/>
      <c r="T44" s="39"/>
      <c r="U44" s="39"/>
      <c r="V44" s="39"/>
      <c r="W44" s="39"/>
      <c r="X44" s="39"/>
      <c r="Y44" s="39"/>
      <c r="Z44" s="39"/>
      <c r="AA44" s="39"/>
      <c r="AB44" s="39"/>
      <c r="AC44" s="39"/>
      <c r="AD44" s="39"/>
      <c r="AE44" s="39"/>
      <c r="AF44" s="39"/>
      <c r="AG44" s="39"/>
      <c r="AH44" s="39"/>
      <c r="AI44" s="39"/>
      <c r="AJ44" s="16"/>
      <c r="AK44" s="16"/>
    </row>
    <row r="45" spans="2:37" ht="15.75">
      <c r="B45" s="15"/>
      <c r="C45" s="91" t="s">
        <v>83</v>
      </c>
      <c r="D45" s="87">
        <f t="shared" si="5"/>
        <v>-5847</v>
      </c>
      <c r="E45" s="85">
        <f t="shared" si="6"/>
        <v>8262</v>
      </c>
      <c r="G45" s="15"/>
      <c r="H45" s="15"/>
      <c r="I45" s="15"/>
      <c r="J45" s="15"/>
      <c r="K45" s="15"/>
      <c r="L45" s="15"/>
      <c r="M45" s="15"/>
      <c r="N45" s="39"/>
      <c r="O45" s="39"/>
      <c r="P45" s="666"/>
      <c r="Q45" s="39"/>
      <c r="R45" s="39"/>
      <c r="S45" s="549"/>
      <c r="T45" s="39"/>
      <c r="U45" s="39"/>
      <c r="V45" s="39"/>
      <c r="W45" s="39"/>
      <c r="X45" s="39"/>
      <c r="Y45" s="39"/>
      <c r="Z45" s="39"/>
      <c r="AA45" s="39"/>
      <c r="AB45" s="39"/>
      <c r="AC45" s="39"/>
      <c r="AD45" s="39"/>
      <c r="AE45" s="39"/>
      <c r="AF45" s="39"/>
      <c r="AG45" s="39"/>
      <c r="AH45" s="39"/>
      <c r="AI45" s="39"/>
      <c r="AJ45" s="16"/>
      <c r="AK45" s="16"/>
    </row>
    <row r="46" spans="2:37" ht="15.75">
      <c r="B46" s="15"/>
      <c r="C46" s="91" t="s">
        <v>84</v>
      </c>
      <c r="D46" s="87">
        <f t="shared" si="5"/>
        <v>-2939</v>
      </c>
      <c r="E46" s="85">
        <f t="shared" si="6"/>
        <v>4064</v>
      </c>
      <c r="G46" s="15"/>
      <c r="H46" s="15"/>
      <c r="I46" s="15"/>
      <c r="J46" s="15"/>
      <c r="K46" s="15"/>
      <c r="L46" s="15"/>
      <c r="M46" s="15"/>
      <c r="N46" s="39"/>
      <c r="O46" s="39"/>
      <c r="P46" s="666"/>
      <c r="Q46" s="39"/>
      <c r="R46" s="39"/>
      <c r="S46" s="549"/>
      <c r="T46" s="39"/>
      <c r="U46" s="39"/>
      <c r="V46" s="39"/>
      <c r="W46" s="39"/>
      <c r="X46" s="39"/>
      <c r="Y46" s="39"/>
      <c r="Z46" s="39"/>
      <c r="AA46" s="39"/>
      <c r="AB46" s="39"/>
      <c r="AC46" s="39"/>
      <c r="AD46" s="39"/>
      <c r="AE46" s="39"/>
      <c r="AF46" s="39"/>
      <c r="AG46" s="39"/>
      <c r="AH46" s="39"/>
      <c r="AI46" s="39"/>
      <c r="AJ46" s="16"/>
      <c r="AK46" s="16"/>
    </row>
    <row r="47" spans="2:37" ht="15.75">
      <c r="B47" s="15"/>
      <c r="C47" s="91" t="s">
        <v>85</v>
      </c>
      <c r="D47" s="87">
        <f t="shared" si="5"/>
        <v>-2055</v>
      </c>
      <c r="E47" s="85">
        <f t="shared" si="6"/>
        <v>2474</v>
      </c>
      <c r="G47" s="15"/>
      <c r="H47" s="15"/>
      <c r="I47" s="15"/>
      <c r="J47" s="15"/>
      <c r="K47" s="15"/>
      <c r="L47" s="15"/>
      <c r="M47" s="15"/>
      <c r="N47" s="39"/>
      <c r="O47" s="39"/>
      <c r="P47" s="666"/>
      <c r="Q47" s="39"/>
      <c r="R47" s="39"/>
      <c r="S47" s="549"/>
      <c r="T47" s="39"/>
      <c r="U47" s="39"/>
      <c r="V47" s="39"/>
      <c r="W47" s="39"/>
      <c r="X47" s="39"/>
      <c r="Y47" s="39"/>
      <c r="Z47" s="39"/>
      <c r="AA47" s="39"/>
      <c r="AB47" s="39"/>
      <c r="AC47" s="39"/>
      <c r="AD47" s="39"/>
      <c r="AE47" s="39"/>
      <c r="AF47" s="39"/>
      <c r="AG47" s="39"/>
      <c r="AH47" s="39"/>
      <c r="AI47" s="39"/>
      <c r="AJ47" s="16"/>
      <c r="AK47" s="16"/>
    </row>
    <row r="48" spans="2:37">
      <c r="B48" s="15"/>
      <c r="G48" s="15"/>
      <c r="H48" s="15"/>
      <c r="N48" s="39"/>
      <c r="O48" s="39"/>
      <c r="P48" s="666"/>
      <c r="Q48" s="39"/>
      <c r="R48" s="39"/>
      <c r="S48" s="549"/>
      <c r="T48" s="39"/>
      <c r="U48" s="39"/>
      <c r="V48" s="39"/>
      <c r="W48" s="39"/>
      <c r="X48" s="39"/>
      <c r="Y48" s="39"/>
      <c r="Z48" s="39"/>
      <c r="AA48" s="39"/>
      <c r="AB48" s="39"/>
      <c r="AC48" s="39"/>
      <c r="AD48" s="39"/>
      <c r="AE48" s="39"/>
      <c r="AF48" s="39"/>
      <c r="AG48" s="39"/>
      <c r="AH48" s="39"/>
      <c r="AI48" s="39"/>
      <c r="AJ48" s="16"/>
      <c r="AK48" s="16"/>
    </row>
    <row r="49" spans="14:37">
      <c r="N49" s="39"/>
      <c r="O49" s="39"/>
      <c r="P49" s="666"/>
      <c r="Q49" s="39"/>
      <c r="R49" s="39"/>
      <c r="S49" s="549"/>
      <c r="T49" s="39"/>
      <c r="U49" s="39"/>
      <c r="V49" s="39"/>
      <c r="W49" s="39"/>
      <c r="X49" s="39"/>
      <c r="Y49" s="39"/>
      <c r="Z49" s="39"/>
      <c r="AA49" s="39"/>
      <c r="AB49" s="39"/>
      <c r="AC49" s="39"/>
      <c r="AD49" s="39"/>
      <c r="AE49" s="39"/>
      <c r="AF49" s="39"/>
      <c r="AG49" s="39"/>
      <c r="AH49" s="39"/>
      <c r="AI49" s="39"/>
      <c r="AJ49" s="16"/>
      <c r="AK49" s="92"/>
    </row>
    <row r="50" spans="14:37" ht="15.75">
      <c r="N50" s="39"/>
      <c r="O50" s="39"/>
      <c r="P50" s="666"/>
      <c r="Q50" s="39"/>
      <c r="R50" s="39"/>
      <c r="S50" s="549"/>
      <c r="T50" s="39"/>
      <c r="U50" s="39"/>
      <c r="V50" s="39"/>
      <c r="W50" s="39"/>
      <c r="X50" s="39"/>
      <c r="Y50" s="39"/>
      <c r="Z50" s="39"/>
      <c r="AA50" s="39"/>
      <c r="AB50" s="39"/>
      <c r="AC50" s="39"/>
      <c r="AD50" s="39"/>
      <c r="AE50" s="39"/>
      <c r="AF50" s="39"/>
      <c r="AG50" s="39"/>
      <c r="AH50" s="39"/>
      <c r="AI50" s="93"/>
      <c r="AJ50" s="16"/>
      <c r="AK50" s="92"/>
    </row>
  </sheetData>
  <mergeCells count="4">
    <mergeCell ref="A1:M1"/>
    <mergeCell ref="C31:C32"/>
    <mergeCell ref="AO5:AQ5"/>
    <mergeCell ref="A2:M2"/>
  </mergeCells>
  <conditionalFormatting sqref="B21:G21 B5:G5 B6:C19 D6:D20 E6:G19">
    <cfRule type="cellIs" dxfId="14" priority="1" operator="equal">
      <formula>0</formula>
    </cfRule>
  </conditionalFormatting>
  <printOptions horizontalCentered="1" verticalCentered="1"/>
  <pageMargins left="0.4" right="0.4" top="0.25" bottom="0.25" header="0.31496062992126" footer="0.31496062992126"/>
  <pageSetup scale="35"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rgb="FF0070C0"/>
    <pageSetUpPr fitToPage="1"/>
  </sheetPr>
  <dimension ref="A1:O55"/>
  <sheetViews>
    <sheetView showGridLines="0" view="pageBreakPreview" zoomScale="70" zoomScaleNormal="100" zoomScaleSheetLayoutView="70" workbookViewId="0">
      <selection activeCell="I18" sqref="I18"/>
    </sheetView>
  </sheetViews>
  <sheetFormatPr baseColWidth="10" defaultColWidth="11.42578125" defaultRowHeight="15"/>
  <cols>
    <col min="1" max="1" width="23.140625" style="27" customWidth="1"/>
    <col min="2" max="2" width="16.28515625" style="276"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78" customHeight="1">
      <c r="A1" s="1784" t="s">
        <v>824</v>
      </c>
      <c r="B1" s="1784"/>
      <c r="C1" s="1784"/>
      <c r="D1" s="1784"/>
      <c r="E1" s="1784"/>
      <c r="F1" s="1784"/>
      <c r="G1" s="1784"/>
      <c r="H1" s="1784"/>
      <c r="I1" s="1784"/>
      <c r="J1" s="1784"/>
    </row>
    <row r="2" spans="1:15" s="382" customFormat="1" ht="33" customHeight="1">
      <c r="A2" s="1789" t="str">
        <f>+'Resumen EEp'!O4</f>
        <v>Período:  Diciembre 2008 - Agosto 2022</v>
      </c>
      <c r="B2" s="1789"/>
      <c r="C2" s="1789"/>
      <c r="D2" s="1789"/>
      <c r="E2" s="1789"/>
      <c r="F2" s="1789"/>
      <c r="G2" s="1789"/>
      <c r="H2" s="1789"/>
      <c r="I2" s="1789"/>
      <c r="J2" s="1789"/>
    </row>
    <row r="3" spans="1:15" s="49" customFormat="1" ht="10.5" customHeight="1">
      <c r="A3" s="1809"/>
      <c r="B3" s="1809"/>
      <c r="C3" s="1809"/>
      <c r="D3" s="1809"/>
      <c r="E3" s="1809"/>
      <c r="F3" s="1809"/>
      <c r="G3" s="1809"/>
      <c r="H3" s="1809"/>
      <c r="I3" s="1809"/>
      <c r="J3" s="1809"/>
    </row>
    <row r="4" spans="1:15" s="49" customFormat="1" ht="64.5" customHeight="1">
      <c r="A4" s="303" t="s">
        <v>0</v>
      </c>
      <c r="B4" s="971" t="s">
        <v>163</v>
      </c>
      <c r="C4" s="971" t="s">
        <v>207</v>
      </c>
      <c r="D4" s="971" t="s">
        <v>329</v>
      </c>
      <c r="E4" s="972" t="s">
        <v>162</v>
      </c>
      <c r="F4" s="60"/>
      <c r="G4" s="60"/>
      <c r="H4" s="60"/>
      <c r="I4" s="60"/>
      <c r="J4" s="60"/>
      <c r="K4" s="248"/>
      <c r="L4" s="248"/>
      <c r="M4" s="248"/>
      <c r="N4" s="248"/>
      <c r="O4" s="248"/>
    </row>
    <row r="5" spans="1:15" s="49" customFormat="1" ht="18.75">
      <c r="A5" s="265" t="s">
        <v>4</v>
      </c>
      <c r="B5" s="393">
        <v>992746</v>
      </c>
      <c r="C5" s="394">
        <f>+'V.4.2.NA. Reportes ARL'!D6</f>
        <v>10977</v>
      </c>
      <c r="D5" s="395">
        <f t="shared" ref="D5:D18" si="0">C5/B5*$A$25</f>
        <v>1105.7208994042787</v>
      </c>
      <c r="E5" s="396">
        <f t="shared" ref="E5:E8" si="1">C5/B5</f>
        <v>1.1057208994042786E-2</v>
      </c>
      <c r="F5" s="60" t="s">
        <v>6</v>
      </c>
      <c r="H5" s="60"/>
      <c r="I5" s="60"/>
      <c r="J5" s="60"/>
      <c r="K5" s="248"/>
      <c r="L5" s="248"/>
      <c r="M5" s="248"/>
      <c r="N5" s="248"/>
      <c r="O5" s="248"/>
    </row>
    <row r="6" spans="1:15" s="49" customFormat="1" ht="18.75">
      <c r="A6" s="265" t="s">
        <v>5</v>
      </c>
      <c r="B6" s="393">
        <v>1084705</v>
      </c>
      <c r="C6" s="394">
        <f>+'V.4.2.NA. Reportes ARL'!D7</f>
        <v>14683</v>
      </c>
      <c r="D6" s="395">
        <f t="shared" si="0"/>
        <v>1353.6399297504852</v>
      </c>
      <c r="E6" s="396">
        <f t="shared" si="1"/>
        <v>1.3536399297504852E-2</v>
      </c>
      <c r="F6" s="60"/>
      <c r="H6" s="60"/>
      <c r="I6" s="60"/>
      <c r="J6" s="60"/>
      <c r="K6" s="248"/>
      <c r="L6" s="248"/>
      <c r="M6" s="248"/>
      <c r="N6" s="248"/>
      <c r="O6" s="248"/>
    </row>
    <row r="7" spans="1:15" s="49" customFormat="1" ht="18.75">
      <c r="A7" s="265" t="s">
        <v>124</v>
      </c>
      <c r="B7" s="393">
        <v>1183463</v>
      </c>
      <c r="C7" s="394">
        <f>+'V.4.2.NA. Reportes ARL'!D8</f>
        <v>17456</v>
      </c>
      <c r="D7" s="395">
        <f t="shared" si="0"/>
        <v>1474.9933035506815</v>
      </c>
      <c r="E7" s="396">
        <f t="shared" si="1"/>
        <v>1.4749933035506814E-2</v>
      </c>
      <c r="F7" s="60"/>
      <c r="H7" s="60"/>
      <c r="I7" s="60"/>
      <c r="J7" s="60"/>
      <c r="K7" s="248"/>
      <c r="L7" s="248"/>
      <c r="M7" s="248"/>
      <c r="N7" s="248"/>
      <c r="O7" s="248"/>
    </row>
    <row r="8" spans="1:15" s="49" customFormat="1" ht="18.75">
      <c r="A8" s="265" t="s">
        <v>154</v>
      </c>
      <c r="B8" s="393">
        <v>1367790</v>
      </c>
      <c r="C8" s="394">
        <f>+'V.4.2.NA. Reportes ARL'!D9</f>
        <v>22597</v>
      </c>
      <c r="D8" s="395">
        <f t="shared" si="0"/>
        <v>1652.0810943200345</v>
      </c>
      <c r="E8" s="396">
        <f t="shared" si="1"/>
        <v>1.6520810943200345E-2</v>
      </c>
      <c r="F8" s="60"/>
      <c r="H8" s="244"/>
      <c r="I8" s="60"/>
      <c r="J8" s="60"/>
      <c r="K8" s="248"/>
      <c r="L8" s="248"/>
      <c r="M8" s="248"/>
      <c r="N8" s="248"/>
      <c r="O8" s="248"/>
    </row>
    <row r="9" spans="1:15" s="49" customFormat="1" ht="18.75">
      <c r="A9" s="265" t="s">
        <v>224</v>
      </c>
      <c r="B9" s="393">
        <v>1430273</v>
      </c>
      <c r="C9" s="394">
        <f>+'V.4.2.NA. Reportes ARL'!D10</f>
        <v>26688</v>
      </c>
      <c r="D9" s="395">
        <f t="shared" si="0"/>
        <v>1865.9374818653503</v>
      </c>
      <c r="E9" s="396">
        <f t="shared" ref="E9:E16" si="2">C9/B9</f>
        <v>1.8659374818653502E-2</v>
      </c>
      <c r="F9" s="60"/>
      <c r="H9" s="60"/>
      <c r="I9" s="60"/>
      <c r="J9" s="60"/>
      <c r="K9" s="248"/>
      <c r="L9" s="248"/>
      <c r="M9" s="248"/>
      <c r="N9" s="248"/>
      <c r="O9" s="248"/>
    </row>
    <row r="10" spans="1:15" s="49" customFormat="1" ht="18.75">
      <c r="A10" s="265" t="s">
        <v>253</v>
      </c>
      <c r="B10" s="393">
        <v>1530322</v>
      </c>
      <c r="C10" s="394">
        <f>+'V.4.2.NA. Reportes ARL'!D11</f>
        <v>28635</v>
      </c>
      <c r="D10" s="395">
        <f t="shared" si="0"/>
        <v>1871.174824644748</v>
      </c>
      <c r="E10" s="396">
        <f t="shared" si="2"/>
        <v>1.8711748246447481E-2</v>
      </c>
      <c r="F10" s="60"/>
      <c r="H10" s="60"/>
      <c r="I10" s="60"/>
      <c r="J10" s="60"/>
      <c r="K10" s="248"/>
      <c r="L10" s="248"/>
      <c r="M10" s="248"/>
      <c r="N10" s="248"/>
      <c r="O10" s="248"/>
    </row>
    <row r="11" spans="1:15" s="49" customFormat="1" ht="18.75">
      <c r="A11" s="265" t="s">
        <v>260</v>
      </c>
      <c r="B11" s="393">
        <f>+'[6]VI.1.1 Afil. SRL'!D10</f>
        <v>1651202</v>
      </c>
      <c r="C11" s="394">
        <f>+'V.4.2.NA. Reportes ARL'!D12</f>
        <v>31032</v>
      </c>
      <c r="D11" s="395">
        <f t="shared" si="0"/>
        <v>1879.3581887618836</v>
      </c>
      <c r="E11" s="396">
        <f t="shared" si="2"/>
        <v>1.8793581887618836E-2</v>
      </c>
      <c r="F11" s="60"/>
      <c r="H11" s="60"/>
      <c r="I11" s="60"/>
      <c r="J11" s="60"/>
      <c r="K11" s="248"/>
      <c r="L11" s="248"/>
      <c r="M11" s="248"/>
      <c r="N11" s="248"/>
      <c r="O11" s="248"/>
    </row>
    <row r="12" spans="1:15" s="277" customFormat="1" ht="18.75" customHeight="1">
      <c r="A12" s="265" t="s">
        <v>456</v>
      </c>
      <c r="B12" s="393">
        <v>1759458</v>
      </c>
      <c r="C12" s="394">
        <v>34549</v>
      </c>
      <c r="D12" s="395">
        <f t="shared" si="0"/>
        <v>1963.6160681300721</v>
      </c>
      <c r="E12" s="396">
        <f t="shared" si="2"/>
        <v>1.963616068130072E-2</v>
      </c>
      <c r="F12" s="105"/>
      <c r="H12" s="105"/>
      <c r="I12" s="105"/>
      <c r="J12" s="105"/>
      <c r="K12" s="397"/>
      <c r="L12" s="248"/>
      <c r="M12" s="397"/>
      <c r="N12" s="397"/>
      <c r="O12" s="397"/>
    </row>
    <row r="13" spans="1:15" s="49" customFormat="1" ht="17.25" customHeight="1">
      <c r="A13" s="265" t="s">
        <v>473</v>
      </c>
      <c r="B13" s="393">
        <v>1888238</v>
      </c>
      <c r="C13" s="394">
        <v>38856</v>
      </c>
      <c r="D13" s="395">
        <f t="shared" si="0"/>
        <v>2057.7914436633519</v>
      </c>
      <c r="E13" s="396">
        <f t="shared" si="2"/>
        <v>2.0577914436633517E-2</v>
      </c>
      <c r="F13" s="60"/>
      <c r="H13" s="60"/>
      <c r="I13" s="60"/>
      <c r="J13" s="60"/>
      <c r="K13" s="248"/>
      <c r="L13" s="248"/>
      <c r="M13" s="248"/>
      <c r="N13" s="248"/>
      <c r="O13" s="248"/>
    </row>
    <row r="14" spans="1:15" s="49" customFormat="1" ht="18.75">
      <c r="A14" s="265" t="s">
        <v>506</v>
      </c>
      <c r="B14" s="393">
        <v>2050322</v>
      </c>
      <c r="C14" s="394">
        <v>41489</v>
      </c>
      <c r="D14" s="395">
        <f t="shared" si="0"/>
        <v>2023.5358153499792</v>
      </c>
      <c r="E14" s="396">
        <f t="shared" si="2"/>
        <v>2.0235358153499791E-2</v>
      </c>
      <c r="F14" s="380"/>
      <c r="G14" s="60"/>
      <c r="H14" s="60"/>
      <c r="I14" s="60"/>
      <c r="J14" s="60"/>
      <c r="K14" s="248"/>
      <c r="L14" s="248"/>
      <c r="M14" s="248"/>
      <c r="N14" s="248"/>
      <c r="O14" s="248"/>
    </row>
    <row r="15" spans="1:15" s="49" customFormat="1" ht="18.75">
      <c r="A15" s="265" t="s">
        <v>520</v>
      </c>
      <c r="B15" s="393">
        <v>2202518</v>
      </c>
      <c r="C15" s="394">
        <v>45470</v>
      </c>
      <c r="D15" s="395">
        <f t="shared" si="0"/>
        <v>2064.4553188668606</v>
      </c>
      <c r="E15" s="396">
        <f t="shared" si="2"/>
        <v>2.0644553188668605E-2</v>
      </c>
      <c r="F15" s="380"/>
      <c r="G15" s="60"/>
      <c r="H15" s="60"/>
      <c r="I15" s="60"/>
      <c r="J15" s="60"/>
      <c r="K15" s="248"/>
      <c r="L15" s="248"/>
      <c r="M15" s="248"/>
      <c r="N15" s="248"/>
      <c r="O15" s="248"/>
    </row>
    <row r="16" spans="1:15" s="49" customFormat="1" ht="18.75">
      <c r="A16" s="265" t="s">
        <v>628</v>
      </c>
      <c r="B16" s="393">
        <v>2299153</v>
      </c>
      <c r="C16" s="394">
        <v>49148</v>
      </c>
      <c r="D16" s="395">
        <f t="shared" si="0"/>
        <v>2137.6567805622331</v>
      </c>
      <c r="E16" s="396">
        <f t="shared" si="2"/>
        <v>2.1376567805622332E-2</v>
      </c>
      <c r="F16" s="380"/>
      <c r="G16" s="60"/>
      <c r="H16" s="60"/>
      <c r="I16" s="60"/>
      <c r="J16" s="60"/>
      <c r="K16" s="248"/>
      <c r="L16" s="248"/>
      <c r="M16" s="248"/>
      <c r="N16" s="248"/>
      <c r="O16" s="248"/>
    </row>
    <row r="17" spans="1:15" s="382" customFormat="1" ht="18.75">
      <c r="A17" s="265" t="s">
        <v>678</v>
      </c>
      <c r="B17" s="393">
        <v>2117050</v>
      </c>
      <c r="C17" s="394">
        <v>40145</v>
      </c>
      <c r="D17" s="395">
        <f t="shared" si="0"/>
        <v>1896.2707541153964</v>
      </c>
      <c r="E17" s="396">
        <f t="shared" ref="E17" si="3">C17/B17</f>
        <v>1.8962707541153964E-2</v>
      </c>
      <c r="F17" s="380"/>
      <c r="G17" s="380"/>
      <c r="H17" s="380"/>
      <c r="I17" s="380"/>
      <c r="J17" s="380"/>
      <c r="K17" s="248"/>
      <c r="L17" s="248"/>
      <c r="M17" s="248"/>
      <c r="N17" s="248"/>
      <c r="O17" s="248"/>
    </row>
    <row r="18" spans="1:15" s="382" customFormat="1" ht="18.75">
      <c r="A18" s="385" t="s">
        <v>796</v>
      </c>
      <c r="B18" s="393">
        <v>2352043</v>
      </c>
      <c r="C18" s="394">
        <v>47450</v>
      </c>
      <c r="D18" s="395">
        <f t="shared" si="0"/>
        <v>2017.3950901407841</v>
      </c>
      <c r="E18" s="396">
        <f t="shared" ref="E18" si="4">C18/B18</f>
        <v>2.017395090140784E-2</v>
      </c>
      <c r="F18" s="380"/>
      <c r="G18" s="380"/>
      <c r="H18" s="380"/>
      <c r="I18" s="380"/>
      <c r="J18" s="380"/>
      <c r="K18" s="248"/>
      <c r="L18" s="248"/>
      <c r="M18" s="248"/>
      <c r="N18" s="248"/>
      <c r="O18" s="248"/>
    </row>
    <row r="19" spans="1:15" s="382" customFormat="1" ht="18.75">
      <c r="A19" s="385" t="str">
        <f>+'Resumen EEp'!O5</f>
        <v>Ago.2022</v>
      </c>
      <c r="B19" s="393">
        <f>+'Resumen EEp'!D14</f>
        <v>2359209</v>
      </c>
      <c r="C19" s="394">
        <v>33862</v>
      </c>
      <c r="D19" s="395">
        <f t="shared" ref="D19" si="5">C19/B19*$A$25</f>
        <v>1435.3115811274033</v>
      </c>
      <c r="E19" s="396">
        <f t="shared" ref="E19" si="6">C19/B19</f>
        <v>1.4353115811274034E-2</v>
      </c>
      <c r="F19" s="380"/>
      <c r="G19" s="380"/>
      <c r="H19" s="380"/>
      <c r="I19" s="380"/>
      <c r="J19" s="380"/>
      <c r="K19" s="248"/>
      <c r="L19" s="248"/>
      <c r="M19" s="248"/>
      <c r="N19" s="248"/>
      <c r="O19" s="248"/>
    </row>
    <row r="20" spans="1:15" s="49" customFormat="1" ht="18.75">
      <c r="A20" s="187" t="s">
        <v>1</v>
      </c>
      <c r="B20" s="976"/>
      <c r="C20" s="977">
        <f>SUM(C5:C17)</f>
        <v>401725</v>
      </c>
      <c r="D20" s="977"/>
      <c r="E20" s="978">
        <f>AVERAGE(E5:E17)</f>
        <v>1.7958639925373349E-2</v>
      </c>
      <c r="F20" s="60"/>
      <c r="G20" s="60"/>
      <c r="H20" s="60"/>
      <c r="I20" s="60"/>
      <c r="J20" s="60"/>
      <c r="K20" s="248"/>
      <c r="L20" s="715"/>
      <c r="M20" s="248"/>
      <c r="N20" s="248"/>
      <c r="O20" s="248"/>
    </row>
    <row r="21" spans="1:15" s="49" customFormat="1" ht="18.75">
      <c r="A21" s="451" t="s">
        <v>462</v>
      </c>
      <c r="B21" s="107"/>
      <c r="C21" s="380"/>
      <c r="D21" s="380"/>
      <c r="E21" s="380"/>
      <c r="F21" s="60"/>
      <c r="G21" s="60"/>
      <c r="H21" s="60"/>
      <c r="I21" s="60"/>
      <c r="J21" s="60"/>
      <c r="K21" s="248"/>
      <c r="L21" s="248"/>
      <c r="M21" s="248"/>
      <c r="N21" s="248"/>
      <c r="O21" s="248"/>
    </row>
    <row r="22" spans="1:15" s="49" customFormat="1">
      <c r="A22" s="380"/>
      <c r="B22" s="107"/>
      <c r="C22" s="380"/>
      <c r="D22" s="380"/>
      <c r="E22" s="380"/>
      <c r="F22" s="60"/>
      <c r="G22" s="60"/>
      <c r="H22" s="60"/>
      <c r="I22" s="60"/>
      <c r="J22" s="60"/>
      <c r="K22" s="248"/>
      <c r="L22" s="248"/>
      <c r="M22" s="248"/>
      <c r="N22" s="248"/>
      <c r="O22" s="248"/>
    </row>
    <row r="23" spans="1:15" s="49" customFormat="1">
      <c r="A23" s="60"/>
      <c r="B23" s="107"/>
      <c r="C23" s="60"/>
      <c r="D23" s="60"/>
      <c r="E23" s="60"/>
      <c r="F23" s="60"/>
      <c r="G23" s="60"/>
      <c r="H23" s="60"/>
      <c r="I23" s="60"/>
      <c r="J23" s="60"/>
      <c r="K23" s="15"/>
      <c r="L23" s="248"/>
    </row>
    <row r="24" spans="1:15" s="49" customFormat="1">
      <c r="A24" s="60"/>
      <c r="B24" s="107"/>
      <c r="C24" s="60"/>
      <c r="D24" s="60"/>
      <c r="E24" s="60"/>
      <c r="F24" s="60"/>
      <c r="G24" s="60"/>
      <c r="H24" s="60"/>
      <c r="I24" s="60"/>
      <c r="J24" s="60"/>
      <c r="K24" s="15"/>
      <c r="L24" s="248"/>
    </row>
    <row r="25" spans="1:15" s="49" customFormat="1" ht="15.75">
      <c r="A25" s="100">
        <v>100000</v>
      </c>
      <c r="B25" s="107"/>
      <c r="C25" s="60"/>
      <c r="D25" s="60"/>
      <c r="E25" s="60"/>
      <c r="F25" s="60"/>
      <c r="G25" s="60"/>
      <c r="H25" s="60"/>
      <c r="I25" s="60"/>
      <c r="J25" s="60"/>
      <c r="K25" s="15"/>
      <c r="L25" s="15"/>
    </row>
    <row r="26" spans="1:15" s="49" customFormat="1">
      <c r="A26" s="60"/>
      <c r="B26" s="107"/>
      <c r="C26" s="60"/>
      <c r="D26" s="60"/>
      <c r="E26" s="60"/>
      <c r="F26" s="60"/>
      <c r="G26" s="60"/>
      <c r="H26" s="60"/>
      <c r="I26" s="60"/>
      <c r="J26" s="60"/>
      <c r="K26" s="15"/>
      <c r="L26" s="15"/>
    </row>
    <row r="27" spans="1:15" s="49" customFormat="1">
      <c r="A27" s="60"/>
      <c r="B27" s="107"/>
      <c r="C27" s="60"/>
      <c r="D27" s="60"/>
      <c r="E27" s="60"/>
      <c r="F27" s="60"/>
      <c r="G27" s="60"/>
      <c r="H27" s="60"/>
      <c r="I27" s="60"/>
      <c r="J27" s="60"/>
      <c r="K27" s="15"/>
      <c r="L27" s="15"/>
    </row>
    <row r="28" spans="1:15" s="49" customFormat="1">
      <c r="A28" s="60"/>
      <c r="B28" s="107"/>
      <c r="C28" s="60"/>
      <c r="D28" s="60"/>
      <c r="E28" s="60"/>
      <c r="F28" s="60"/>
      <c r="G28" s="60"/>
      <c r="H28" s="60"/>
      <c r="I28" s="60"/>
      <c r="J28" s="60"/>
      <c r="K28" s="15"/>
      <c r="L28" s="15"/>
    </row>
    <row r="29" spans="1:15" s="49" customFormat="1">
      <c r="A29" s="60"/>
      <c r="B29" s="107"/>
      <c r="C29" s="60"/>
      <c r="D29" s="60"/>
      <c r="E29" s="60"/>
      <c r="F29" s="60"/>
      <c r="G29" s="60"/>
      <c r="H29" s="60"/>
      <c r="I29" s="60"/>
      <c r="J29" s="60"/>
      <c r="K29" s="15"/>
      <c r="L29" s="15"/>
      <c r="M29" s="11"/>
    </row>
    <row r="30" spans="1:15" s="49" customFormat="1">
      <c r="A30" s="60"/>
      <c r="B30" s="107"/>
      <c r="C30" s="60"/>
      <c r="D30" s="60"/>
      <c r="E30" s="60"/>
      <c r="F30" s="60"/>
      <c r="G30" s="60"/>
      <c r="H30" s="60"/>
      <c r="I30" s="60"/>
      <c r="J30" s="60"/>
      <c r="K30" s="15"/>
      <c r="L30" s="15"/>
    </row>
    <row r="31" spans="1:15" s="49" customFormat="1">
      <c r="A31" s="60"/>
      <c r="B31" s="107"/>
      <c r="C31" s="60"/>
      <c r="D31" s="60"/>
      <c r="E31" s="60"/>
      <c r="F31" s="60"/>
      <c r="G31" s="60"/>
      <c r="H31" s="60"/>
      <c r="I31" s="60"/>
      <c r="J31" s="60"/>
      <c r="K31" s="15"/>
      <c r="L31" s="15"/>
    </row>
    <row r="32" spans="1:15" s="49" customFormat="1">
      <c r="A32" s="60"/>
      <c r="B32" s="107"/>
      <c r="C32" s="60"/>
      <c r="D32" s="60"/>
      <c r="E32" s="60"/>
      <c r="F32" s="60"/>
      <c r="G32" s="60"/>
      <c r="H32" s="60"/>
      <c r="I32" s="60"/>
      <c r="J32" s="60"/>
      <c r="K32" s="15"/>
      <c r="L32" s="15"/>
    </row>
    <row r="33" spans="1:12" s="49" customFormat="1">
      <c r="A33" s="60"/>
      <c r="B33" s="107"/>
      <c r="C33" s="60"/>
      <c r="D33" s="60"/>
      <c r="E33" s="60"/>
      <c r="F33" s="60"/>
      <c r="G33" s="60"/>
      <c r="H33" s="60"/>
      <c r="I33" s="60"/>
      <c r="J33" s="60"/>
      <c r="K33" s="15"/>
      <c r="L33" s="15"/>
    </row>
    <row r="34" spans="1:12" s="49" customFormat="1">
      <c r="A34" s="60"/>
      <c r="B34" s="107"/>
      <c r="C34" s="60"/>
      <c r="D34" s="60"/>
      <c r="E34" s="60"/>
      <c r="F34" s="60"/>
      <c r="G34" s="60"/>
      <c r="H34" s="60"/>
      <c r="I34" s="60"/>
      <c r="J34" s="60"/>
      <c r="K34" s="15"/>
      <c r="L34" s="15"/>
    </row>
    <row r="35" spans="1:12" s="49" customFormat="1">
      <c r="A35" s="60"/>
      <c r="B35" s="107"/>
      <c r="C35" s="60"/>
      <c r="D35" s="60"/>
      <c r="E35" s="60"/>
      <c r="F35" s="60"/>
      <c r="G35" s="60"/>
      <c r="H35" s="60"/>
      <c r="I35" s="60"/>
      <c r="J35" s="60"/>
      <c r="K35" s="15"/>
      <c r="L35" s="15"/>
    </row>
    <row r="36" spans="1:12" s="49" customFormat="1">
      <c r="A36" s="60"/>
      <c r="B36" s="107"/>
      <c r="C36" s="60"/>
      <c r="D36" s="60"/>
      <c r="E36" s="60"/>
      <c r="F36" s="60"/>
      <c r="G36" s="60"/>
      <c r="H36" s="60"/>
      <c r="I36" s="60"/>
      <c r="J36" s="60"/>
      <c r="K36" s="15"/>
      <c r="L36" s="15"/>
    </row>
    <row r="37" spans="1:12" s="49" customFormat="1">
      <c r="A37" s="60"/>
      <c r="B37" s="107"/>
      <c r="C37" s="60"/>
      <c r="D37" s="60"/>
      <c r="E37" s="60"/>
      <c r="F37" s="60"/>
      <c r="G37" s="60"/>
      <c r="H37" s="60"/>
      <c r="I37" s="60"/>
      <c r="J37" s="60"/>
    </row>
    <row r="38" spans="1:12" s="49" customFormat="1">
      <c r="A38" s="60"/>
      <c r="B38" s="107"/>
      <c r="C38" s="60"/>
      <c r="D38" s="60"/>
      <c r="E38" s="60"/>
      <c r="F38" s="60"/>
      <c r="G38" s="60"/>
      <c r="H38" s="60"/>
      <c r="I38" s="60"/>
      <c r="J38" s="60"/>
    </row>
    <row r="39" spans="1:12" s="49" customFormat="1">
      <c r="A39" s="60"/>
      <c r="B39" s="107"/>
      <c r="C39" s="60"/>
      <c r="D39" s="60"/>
      <c r="E39" s="60"/>
      <c r="F39" s="60"/>
      <c r="G39" s="60"/>
      <c r="H39" s="60"/>
      <c r="I39" s="60"/>
      <c r="J39" s="60"/>
    </row>
    <row r="40" spans="1:12" s="49" customFormat="1">
      <c r="A40" s="60"/>
      <c r="B40" s="107"/>
      <c r="C40" s="60"/>
      <c r="D40" s="60"/>
      <c r="E40" s="60"/>
      <c r="F40" s="60"/>
      <c r="G40" s="60"/>
      <c r="H40" s="60"/>
      <c r="I40" s="60"/>
      <c r="J40" s="60"/>
    </row>
    <row r="41" spans="1:12" s="49" customFormat="1">
      <c r="A41" s="60"/>
      <c r="B41" s="107"/>
      <c r="C41" s="60"/>
      <c r="D41" s="60"/>
      <c r="E41" s="60"/>
      <c r="F41" s="60"/>
      <c r="G41" s="60"/>
      <c r="H41" s="60"/>
      <c r="I41" s="60"/>
      <c r="J41" s="60"/>
    </row>
    <row r="42" spans="1:12" s="49" customFormat="1">
      <c r="A42" s="60"/>
      <c r="B42" s="107"/>
      <c r="C42" s="60"/>
      <c r="D42" s="60"/>
      <c r="E42" s="60"/>
      <c r="F42" s="60"/>
      <c r="G42" s="60"/>
      <c r="H42" s="60"/>
      <c r="I42" s="60"/>
      <c r="J42" s="60"/>
    </row>
    <row r="43" spans="1:12" s="49" customFormat="1">
      <c r="A43" s="60"/>
      <c r="B43" s="107"/>
      <c r="C43" s="60"/>
      <c r="D43" s="60"/>
      <c r="E43" s="60"/>
      <c r="F43" s="60"/>
      <c r="G43" s="60"/>
      <c r="H43" s="60"/>
      <c r="I43" s="60"/>
      <c r="J43" s="60"/>
    </row>
    <row r="44" spans="1:12" s="49" customFormat="1">
      <c r="A44" s="60"/>
      <c r="B44" s="107"/>
      <c r="C44" s="60"/>
      <c r="D44" s="60"/>
      <c r="E44" s="60"/>
      <c r="F44" s="60"/>
      <c r="G44" s="60"/>
      <c r="H44" s="60"/>
      <c r="I44" s="60"/>
      <c r="J44" s="60"/>
    </row>
    <row r="45" spans="1:12" s="49" customFormat="1">
      <c r="A45" s="60"/>
      <c r="B45" s="107"/>
      <c r="C45" s="60"/>
      <c r="D45" s="60"/>
      <c r="E45" s="60"/>
      <c r="F45" s="60"/>
      <c r="G45" s="60"/>
      <c r="H45" s="60"/>
      <c r="I45" s="60"/>
      <c r="J45" s="60"/>
    </row>
    <row r="46" spans="1:12" s="49" customFormat="1">
      <c r="A46" s="60"/>
      <c r="B46" s="107"/>
      <c r="C46" s="60"/>
      <c r="D46" s="60"/>
      <c r="E46" s="60"/>
      <c r="F46" s="60"/>
      <c r="G46" s="60"/>
      <c r="H46" s="60"/>
      <c r="I46" s="60"/>
      <c r="J46" s="60"/>
    </row>
    <row r="47" spans="1:12" s="49" customFormat="1">
      <c r="A47" s="60"/>
      <c r="B47" s="107"/>
      <c r="C47" s="60"/>
      <c r="D47" s="60"/>
      <c r="E47" s="60"/>
      <c r="F47" s="60"/>
    </row>
    <row r="48" spans="1:12" s="49" customFormat="1">
      <c r="A48" s="60"/>
      <c r="B48" s="107"/>
      <c r="C48" s="60"/>
      <c r="D48" s="60"/>
      <c r="E48" s="60"/>
      <c r="F48" s="60"/>
    </row>
    <row r="49" spans="1:6" s="49" customFormat="1">
      <c r="A49" s="60"/>
      <c r="B49" s="107"/>
      <c r="C49" s="60"/>
      <c r="D49" s="60"/>
      <c r="E49" s="60"/>
    </row>
    <row r="50" spans="1:6" s="49" customFormat="1">
      <c r="A50" s="60"/>
      <c r="B50" s="107"/>
      <c r="C50" s="60"/>
      <c r="D50" s="60"/>
      <c r="E50" s="60"/>
    </row>
    <row r="51" spans="1:6" s="49" customFormat="1">
      <c r="B51" s="30"/>
    </row>
    <row r="52" spans="1:6">
      <c r="A52" s="49"/>
      <c r="B52" s="30"/>
      <c r="C52" s="49"/>
      <c r="D52" s="49"/>
      <c r="E52" s="49"/>
      <c r="F52" s="49"/>
    </row>
    <row r="53" spans="1:6">
      <c r="A53" s="49"/>
      <c r="B53" s="30"/>
      <c r="C53" s="49"/>
      <c r="D53" s="49"/>
      <c r="E53" s="49"/>
      <c r="F53" s="49"/>
    </row>
    <row r="54" spans="1:6">
      <c r="A54" s="49"/>
      <c r="B54" s="30"/>
      <c r="C54" s="49"/>
      <c r="D54" s="49"/>
      <c r="E54" s="49"/>
    </row>
    <row r="55" spans="1:6">
      <c r="A55" s="49"/>
      <c r="B55" s="30"/>
      <c r="C55" s="49"/>
      <c r="D55" s="49"/>
      <c r="E55" s="49"/>
    </row>
  </sheetData>
  <mergeCells count="3">
    <mergeCell ref="A1:J1"/>
    <mergeCell ref="A3:J3"/>
    <mergeCell ref="A2:J2"/>
  </mergeCells>
  <conditionalFormatting sqref="B15:E19">
    <cfRule type="cellIs" dxfId="13" priority="2" operator="equal">
      <formula>0</formula>
    </cfRule>
  </conditionalFormatting>
  <conditionalFormatting sqref="C16:C19">
    <cfRule type="cellIs" dxfId="12"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4:M39"/>
  <sheetViews>
    <sheetView showGridLines="0" view="pageBreakPreview" zoomScaleNormal="100" zoomScaleSheetLayoutView="100" workbookViewId="0">
      <selection activeCell="N39" sqref="N39"/>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4.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6.85546875" style="89" customWidth="1"/>
    <col min="14" max="16384" width="11.42578125" style="49"/>
  </cols>
  <sheetData>
    <row r="4" spans="13:13" ht="33" customHeight="1"/>
    <row r="5" spans="13:13" ht="9" customHeight="1"/>
    <row r="10" spans="13:13" ht="15.75" customHeight="1"/>
    <row r="11" spans="13:13" ht="49.5" customHeight="1">
      <c r="M11" s="444"/>
    </row>
    <row r="12" spans="13:13" ht="17.25" customHeight="1">
      <c r="M12" s="444"/>
    </row>
    <row r="13" spans="13:13" ht="15.75" customHeight="1">
      <c r="M13" s="491"/>
    </row>
    <row r="14" spans="13:13" ht="14.25" customHeight="1">
      <c r="M14" s="444"/>
    </row>
    <row r="15" spans="13:13" ht="15.75" customHeight="1">
      <c r="M15" s="491"/>
    </row>
    <row r="16" spans="13:13" ht="33.75" customHeight="1">
      <c r="M16" s="444"/>
    </row>
    <row r="17" spans="13:13" ht="18" customHeight="1">
      <c r="M17" s="490"/>
    </row>
    <row r="18" spans="13:13">
      <c r="M18" s="490"/>
    </row>
    <row r="19" spans="13:13">
      <c r="M19" s="492"/>
    </row>
    <row r="20" spans="13:13">
      <c r="M20" s="492"/>
    </row>
    <row r="21" spans="13:13">
      <c r="M21" s="492"/>
    </row>
    <row r="22" spans="13:13">
      <c r="M22" s="492"/>
    </row>
    <row r="23" spans="13:13">
      <c r="M23" s="492"/>
    </row>
    <row r="26" spans="13:13">
      <c r="M26" s="444"/>
    </row>
    <row r="27" spans="13:13">
      <c r="M27" s="444"/>
    </row>
    <row r="28" spans="13:13">
      <c r="M28" s="492"/>
    </row>
    <row r="29" spans="13:13">
      <c r="M29" s="495"/>
    </row>
    <row r="30" spans="13:13">
      <c r="M30" s="874"/>
    </row>
    <row r="31" spans="13:13">
      <c r="M31" s="874"/>
    </row>
    <row r="32" spans="13:13">
      <c r="M32" s="874"/>
    </row>
    <row r="33" spans="6:13">
      <c r="M33" s="874"/>
    </row>
    <row r="34" spans="6:13" ht="21" customHeight="1">
      <c r="M34" s="874"/>
    </row>
    <row r="39" spans="6:13">
      <c r="F39" s="197"/>
    </row>
  </sheetData>
  <pageMargins left="0.70866141732283472" right="0.70866141732283472" top="0.74803149606299213" bottom="0.74803149606299213" header="0.31496062992125984" footer="0.31496062992125984"/>
  <pageSetup scale="75" fitToHeight="0"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40"/>
  <sheetViews>
    <sheetView showGridLines="0" view="pageBreakPreview" zoomScale="70" zoomScaleNormal="85" zoomScaleSheetLayoutView="70" workbookViewId="0">
      <pane xSplit="1" ySplit="5" topLeftCell="B6" activePane="bottomRight" state="frozen"/>
      <selection pane="topRight" activeCell="B1" sqref="B1"/>
      <selection pane="bottomLeft" activeCell="A5" sqref="A5"/>
      <selection pane="bottomRight" activeCell="O40" sqref="O40"/>
    </sheetView>
  </sheetViews>
  <sheetFormatPr baseColWidth="10" defaultColWidth="11.42578125" defaultRowHeight="15"/>
  <cols>
    <col min="1" max="1" width="17.85546875" style="422" customWidth="1"/>
    <col min="2" max="2" width="23.140625" style="398" customWidth="1"/>
    <col min="3" max="3" width="24.5703125" style="398" customWidth="1"/>
    <col min="4" max="4" width="19.85546875" style="398" customWidth="1"/>
    <col min="5" max="5" width="18.28515625" style="398" bestFit="1" customWidth="1"/>
    <col min="6" max="6" width="23.7109375" style="398" customWidth="1"/>
    <col min="7" max="7" width="25.28515625" style="398" customWidth="1"/>
    <col min="8" max="8" width="26" style="398" customWidth="1"/>
    <col min="9" max="9" width="25.28515625" style="398" customWidth="1"/>
    <col min="10" max="10" width="24.42578125" style="398" customWidth="1"/>
    <col min="11" max="11" width="25.5703125" style="398"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75" customHeight="1">
      <c r="A1" s="1703" t="s">
        <v>825</v>
      </c>
      <c r="B1" s="1703"/>
      <c r="C1" s="1703"/>
      <c r="D1" s="1703"/>
      <c r="E1" s="1703"/>
      <c r="F1" s="1703"/>
      <c r="G1" s="1703"/>
      <c r="H1" s="1703"/>
      <c r="I1" s="1703"/>
      <c r="J1" s="1703"/>
      <c r="K1" s="1703"/>
      <c r="L1" s="1703"/>
      <c r="M1" s="1703"/>
      <c r="N1" s="1703"/>
      <c r="O1" s="116"/>
      <c r="P1" s="60"/>
    </row>
    <row r="2" spans="1:19" s="382" customFormat="1" ht="28.5" customHeight="1">
      <c r="A2" s="1782" t="str">
        <f>+'Resumen EEp'!O4</f>
        <v>Período:  Diciembre 2008 - Agosto 2022</v>
      </c>
      <c r="B2" s="1782"/>
      <c r="C2" s="1782"/>
      <c r="D2" s="1782"/>
      <c r="E2" s="1782"/>
      <c r="F2" s="1782"/>
      <c r="G2" s="1782"/>
      <c r="H2" s="1782"/>
      <c r="I2" s="1782"/>
      <c r="J2" s="1782"/>
      <c r="K2" s="1782"/>
      <c r="L2" s="1782"/>
      <c r="M2" s="1782"/>
      <c r="N2" s="1782"/>
      <c r="O2" s="116"/>
      <c r="P2" s="380"/>
    </row>
    <row r="3" spans="1:19" ht="13.5" customHeight="1">
      <c r="A3" s="1811" t="s">
        <v>288</v>
      </c>
      <c r="B3" s="1811"/>
      <c r="C3" s="1811"/>
      <c r="D3" s="1811"/>
      <c r="E3" s="1811"/>
      <c r="F3" s="1811"/>
      <c r="G3" s="1811"/>
      <c r="H3" s="1811"/>
      <c r="I3" s="1811"/>
      <c r="J3" s="1811"/>
      <c r="K3" s="1811"/>
      <c r="L3" s="1811"/>
      <c r="M3" s="1811"/>
      <c r="N3" s="1811"/>
      <c r="S3" s="382"/>
    </row>
    <row r="4" spans="1:19" s="1309" customFormat="1" ht="30.75" customHeight="1">
      <c r="A4" s="1812" t="s">
        <v>0</v>
      </c>
      <c r="B4" s="1816" t="s">
        <v>884</v>
      </c>
      <c r="C4" s="1817"/>
      <c r="D4" s="1817"/>
      <c r="E4" s="1817"/>
      <c r="F4" s="1817"/>
      <c r="G4" s="1818" t="s">
        <v>218</v>
      </c>
      <c r="H4" s="1816" t="s">
        <v>885</v>
      </c>
      <c r="I4" s="1817"/>
      <c r="J4" s="1817"/>
      <c r="K4" s="1818" t="s">
        <v>219</v>
      </c>
      <c r="L4" s="1365"/>
      <c r="M4" s="1365"/>
      <c r="N4" s="1366"/>
      <c r="S4" s="286"/>
    </row>
    <row r="5" spans="1:19" s="1309" customFormat="1" ht="64.5" customHeight="1">
      <c r="A5" s="1813"/>
      <c r="B5" s="1367" t="s">
        <v>333</v>
      </c>
      <c r="C5" s="1359" t="s">
        <v>332</v>
      </c>
      <c r="D5" s="1359" t="s">
        <v>461</v>
      </c>
      <c r="E5" s="1359" t="s">
        <v>460</v>
      </c>
      <c r="F5" s="1359" t="s">
        <v>508</v>
      </c>
      <c r="G5" s="1818"/>
      <c r="H5" s="1359" t="s">
        <v>301</v>
      </c>
      <c r="I5" s="1359" t="s">
        <v>302</v>
      </c>
      <c r="J5" s="1359" t="s">
        <v>509</v>
      </c>
      <c r="K5" s="1818"/>
      <c r="L5" s="1359" t="s">
        <v>324</v>
      </c>
      <c r="M5" s="1359" t="s">
        <v>222</v>
      </c>
      <c r="N5" s="1368" t="s">
        <v>459</v>
      </c>
      <c r="S5" s="286"/>
    </row>
    <row r="6" spans="1:19" s="414" customFormat="1" ht="15.75">
      <c r="A6" s="425">
        <v>2008</v>
      </c>
      <c r="B6" s="1003">
        <v>33078165051.270004</v>
      </c>
      <c r="C6" s="1003">
        <v>2203369531</v>
      </c>
      <c r="D6" s="1003">
        <v>173508720.10999998</v>
      </c>
      <c r="E6" s="1003">
        <v>256250000</v>
      </c>
      <c r="F6" s="1003">
        <v>0</v>
      </c>
      <c r="G6" s="406">
        <f t="shared" ref="G6:G18" si="0">+C6+B6+D6+E6+F6</f>
        <v>35711293302.380005</v>
      </c>
      <c r="H6" s="412">
        <v>30384608580.630005</v>
      </c>
      <c r="I6" s="412">
        <v>2556770326.0999999</v>
      </c>
      <c r="J6" s="412">
        <v>0</v>
      </c>
      <c r="K6" s="413">
        <f t="shared" ref="K6:K15" si="1">+I6+H6+J6</f>
        <v>32941378906.730003</v>
      </c>
      <c r="L6" s="408">
        <f t="shared" ref="L6:L13" si="2">+B6-H6</f>
        <v>2693556470.6399994</v>
      </c>
      <c r="M6" s="408">
        <f t="shared" ref="M6:M13" si="3">+G6-K6</f>
        <v>2769914395.6500015</v>
      </c>
      <c r="N6" s="409">
        <f t="shared" ref="N6:N13" si="4">C6-I6</f>
        <v>-353400795.0999999</v>
      </c>
    </row>
    <row r="7" spans="1:19" s="414" customFormat="1" ht="15.75">
      <c r="A7" s="425">
        <v>2009</v>
      </c>
      <c r="B7" s="1003">
        <v>37872770644.519997</v>
      </c>
      <c r="C7" s="1003">
        <v>3190675855.0100002</v>
      </c>
      <c r="D7" s="1003">
        <v>756417677.61999989</v>
      </c>
      <c r="E7" s="1003">
        <v>18750000</v>
      </c>
      <c r="F7" s="1003">
        <v>178872817.62</v>
      </c>
      <c r="G7" s="406">
        <f t="shared" si="0"/>
        <v>42017486994.770004</v>
      </c>
      <c r="H7" s="412">
        <v>36497964610.739998</v>
      </c>
      <c r="I7" s="412">
        <v>2723337644.3600001</v>
      </c>
      <c r="J7" s="412">
        <v>0</v>
      </c>
      <c r="K7" s="413">
        <f t="shared" si="1"/>
        <v>39221302255.099998</v>
      </c>
      <c r="L7" s="408">
        <f t="shared" si="2"/>
        <v>1374806033.7799988</v>
      </c>
      <c r="M7" s="408">
        <f t="shared" si="3"/>
        <v>2796184739.6700058</v>
      </c>
      <c r="N7" s="409">
        <f t="shared" si="4"/>
        <v>467338210.6500001</v>
      </c>
      <c r="O7" s="415"/>
      <c r="P7" s="415"/>
      <c r="Q7" s="415"/>
      <c r="R7" s="415"/>
      <c r="S7" s="416"/>
    </row>
    <row r="8" spans="1:19" s="414" customFormat="1" ht="15.75">
      <c r="A8" s="425">
        <v>2010</v>
      </c>
      <c r="B8" s="1003">
        <v>43605006094</v>
      </c>
      <c r="C8" s="1003">
        <v>3736675849.46</v>
      </c>
      <c r="D8" s="1003">
        <v>592502085.87</v>
      </c>
      <c r="E8" s="1003">
        <v>0</v>
      </c>
      <c r="F8" s="1003">
        <v>95767340.060000002</v>
      </c>
      <c r="G8" s="406">
        <f t="shared" si="0"/>
        <v>48029951369.389999</v>
      </c>
      <c r="H8" s="412">
        <v>47159091999.259995</v>
      </c>
      <c r="I8" s="412">
        <v>3444380482.9799995</v>
      </c>
      <c r="J8" s="412">
        <v>115952658.19999999</v>
      </c>
      <c r="K8" s="413">
        <f t="shared" si="1"/>
        <v>50719425140.439987</v>
      </c>
      <c r="L8" s="408">
        <f t="shared" si="2"/>
        <v>-3554085905.2599945</v>
      </c>
      <c r="M8" s="408">
        <f t="shared" si="3"/>
        <v>-2689473771.0499878</v>
      </c>
      <c r="N8" s="409">
        <f t="shared" si="4"/>
        <v>292295366.4800005</v>
      </c>
      <c r="O8" s="130"/>
      <c r="P8" s="130"/>
      <c r="Q8" s="130"/>
      <c r="R8" s="130"/>
      <c r="S8" s="417"/>
    </row>
    <row r="9" spans="1:19" s="414" customFormat="1" ht="15.75">
      <c r="A9" s="425">
        <v>2011</v>
      </c>
      <c r="B9" s="1003">
        <v>49415884815.839996</v>
      </c>
      <c r="C9" s="1003">
        <v>4134675852</v>
      </c>
      <c r="D9" s="1003">
        <v>678652741.80999982</v>
      </c>
      <c r="E9" s="1003">
        <v>0</v>
      </c>
      <c r="F9" s="1003">
        <v>320281085.42000002</v>
      </c>
      <c r="G9" s="406">
        <f t="shared" si="0"/>
        <v>54549494495.069992</v>
      </c>
      <c r="H9" s="412">
        <v>49687029143.730011</v>
      </c>
      <c r="I9" s="412">
        <v>4363872025.2399998</v>
      </c>
      <c r="J9" s="412">
        <v>291946073.39999998</v>
      </c>
      <c r="K9" s="413">
        <f t="shared" si="1"/>
        <v>54342847242.37001</v>
      </c>
      <c r="L9" s="408">
        <f t="shared" si="2"/>
        <v>-271144327.89001465</v>
      </c>
      <c r="M9" s="408">
        <f t="shared" si="3"/>
        <v>206647252.69998169</v>
      </c>
      <c r="N9" s="409">
        <f t="shared" si="4"/>
        <v>-229196173.23999977</v>
      </c>
    </row>
    <row r="10" spans="1:19" s="414" customFormat="1" ht="15.75">
      <c r="A10" s="425">
        <v>2012</v>
      </c>
      <c r="B10" s="1003">
        <v>55065532307.990005</v>
      </c>
      <c r="C10" s="1003">
        <v>4599999999.96</v>
      </c>
      <c r="D10" s="1003">
        <v>728182337.74000013</v>
      </c>
      <c r="E10" s="1003">
        <v>0</v>
      </c>
      <c r="F10" s="1003">
        <v>349151178.95999998</v>
      </c>
      <c r="G10" s="406">
        <f t="shared" si="0"/>
        <v>60742865824.650002</v>
      </c>
      <c r="H10" s="412">
        <v>56015800379.699997</v>
      </c>
      <c r="I10" s="412">
        <v>4742082647.7799997</v>
      </c>
      <c r="J10" s="412">
        <v>331635794.92000002</v>
      </c>
      <c r="K10" s="413">
        <f t="shared" si="1"/>
        <v>61089518822.399994</v>
      </c>
      <c r="L10" s="408">
        <f t="shared" si="2"/>
        <v>-950268071.70999146</v>
      </c>
      <c r="M10" s="408">
        <f t="shared" si="3"/>
        <v>-346652997.74999237</v>
      </c>
      <c r="N10" s="409">
        <f t="shared" si="4"/>
        <v>-142082647.81999969</v>
      </c>
    </row>
    <row r="11" spans="1:19" s="414" customFormat="1" ht="15.75">
      <c r="A11" s="425">
        <v>2013</v>
      </c>
      <c r="B11" s="1003">
        <v>61483003598.400002</v>
      </c>
      <c r="C11" s="1003">
        <v>5302610000</v>
      </c>
      <c r="D11" s="1003">
        <v>546685227.30000007</v>
      </c>
      <c r="E11" s="1003">
        <v>0</v>
      </c>
      <c r="F11" s="1003">
        <v>362641633.79000002</v>
      </c>
      <c r="G11" s="406">
        <f t="shared" si="0"/>
        <v>67694940459.490005</v>
      </c>
      <c r="H11" s="412">
        <v>62148659498.759995</v>
      </c>
      <c r="I11" s="412">
        <v>5215203784.9399996</v>
      </c>
      <c r="J11" s="412">
        <v>333800248.55999994</v>
      </c>
      <c r="K11" s="413">
        <f t="shared" si="1"/>
        <v>67697663532.259995</v>
      </c>
      <c r="L11" s="408">
        <f t="shared" si="2"/>
        <v>-665655900.35999298</v>
      </c>
      <c r="M11" s="408">
        <f t="shared" si="3"/>
        <v>-2723072.7699890137</v>
      </c>
      <c r="N11" s="409">
        <f t="shared" si="4"/>
        <v>87406215.06000042</v>
      </c>
    </row>
    <row r="12" spans="1:19" s="414" customFormat="1" ht="15.75">
      <c r="A12" s="425">
        <v>2014</v>
      </c>
      <c r="B12" s="1003">
        <v>69920892914.539993</v>
      </c>
      <c r="C12" s="1003">
        <v>6839999499</v>
      </c>
      <c r="D12" s="1003">
        <v>518319800.63000005</v>
      </c>
      <c r="E12" s="1003">
        <v>0</v>
      </c>
      <c r="F12" s="1003">
        <v>332071916.05000001</v>
      </c>
      <c r="G12" s="406">
        <f t="shared" si="0"/>
        <v>77611284130.220001</v>
      </c>
      <c r="H12" s="412">
        <v>70212118559.800003</v>
      </c>
      <c r="I12" s="412">
        <v>7378610518.96</v>
      </c>
      <c r="J12" s="412">
        <v>329249337.19999999</v>
      </c>
      <c r="K12" s="413">
        <f t="shared" si="1"/>
        <v>77919978415.960007</v>
      </c>
      <c r="L12" s="408">
        <f t="shared" si="2"/>
        <v>-291225645.26000977</v>
      </c>
      <c r="M12" s="408">
        <f t="shared" si="3"/>
        <v>-308694285.74000549</v>
      </c>
      <c r="N12" s="409">
        <f t="shared" si="4"/>
        <v>-538611019.96000004</v>
      </c>
      <c r="O12" s="716"/>
      <c r="P12" s="716"/>
      <c r="Q12" s="716"/>
    </row>
    <row r="13" spans="1:19" s="418" customFormat="1" ht="15.75">
      <c r="A13" s="425">
        <v>2015</v>
      </c>
      <c r="B13" s="1003">
        <v>79052372049.329987</v>
      </c>
      <c r="C13" s="1003">
        <v>6922811271.25</v>
      </c>
      <c r="D13" s="1003">
        <v>554292818.75</v>
      </c>
      <c r="E13" s="1003">
        <v>0</v>
      </c>
      <c r="F13" s="1003">
        <v>355290192.04999995</v>
      </c>
      <c r="G13" s="406">
        <f t="shared" si="0"/>
        <v>86884766331.37999</v>
      </c>
      <c r="H13" s="412">
        <v>78537174647.860001</v>
      </c>
      <c r="I13" s="412">
        <v>6892825210.3000002</v>
      </c>
      <c r="J13" s="412">
        <v>335652778.95999998</v>
      </c>
      <c r="K13" s="413">
        <f t="shared" si="1"/>
        <v>85765652637.12001</v>
      </c>
      <c r="L13" s="408">
        <f t="shared" si="2"/>
        <v>515197401.46998596</v>
      </c>
      <c r="M13" s="408">
        <f t="shared" si="3"/>
        <v>1119113694.2599792</v>
      </c>
      <c r="N13" s="409">
        <f t="shared" si="4"/>
        <v>29986060.949999809</v>
      </c>
      <c r="O13" s="520"/>
    </row>
    <row r="14" spans="1:19" s="418" customFormat="1" ht="15.75">
      <c r="A14" s="425">
        <v>2016</v>
      </c>
      <c r="B14" s="1003">
        <v>89049164221.449982</v>
      </c>
      <c r="C14" s="1003">
        <v>8498167479</v>
      </c>
      <c r="D14" s="1003">
        <v>683922196.33000004</v>
      </c>
      <c r="E14" s="1003">
        <v>0</v>
      </c>
      <c r="F14" s="1003">
        <v>371308008.60000002</v>
      </c>
      <c r="G14" s="406">
        <f t="shared" si="0"/>
        <v>98602561905.37999</v>
      </c>
      <c r="H14" s="412">
        <v>89080179368.25</v>
      </c>
      <c r="I14" s="412">
        <v>8178603831.1000004</v>
      </c>
      <c r="J14" s="412">
        <v>328531909.15999991</v>
      </c>
      <c r="K14" s="413">
        <f t="shared" si="1"/>
        <v>97587315108.51001</v>
      </c>
      <c r="L14" s="408">
        <f t="shared" ref="L14:L17" si="5">+B14-H14</f>
        <v>-31015146.800018311</v>
      </c>
      <c r="M14" s="408">
        <f t="shared" ref="M14:M18" si="6">+G14-K14</f>
        <v>1015246796.8699799</v>
      </c>
      <c r="N14" s="409">
        <f t="shared" ref="N14:N18" si="7">C14-I14</f>
        <v>319563647.89999962</v>
      </c>
      <c r="O14" s="520"/>
      <c r="P14" s="520"/>
      <c r="Q14" s="520"/>
      <c r="R14" s="520"/>
    </row>
    <row r="15" spans="1:19" s="570" customFormat="1" ht="15.75">
      <c r="A15" s="566">
        <v>2017</v>
      </c>
      <c r="B15" s="1003">
        <v>99657751352.690002</v>
      </c>
      <c r="C15" s="1003">
        <v>8861365332.7000008</v>
      </c>
      <c r="D15" s="1003">
        <v>576015155.07000005</v>
      </c>
      <c r="E15" s="1003">
        <v>0</v>
      </c>
      <c r="F15" s="1003">
        <v>666539596.8900001</v>
      </c>
      <c r="G15" s="406">
        <f t="shared" si="0"/>
        <v>109761671437.35001</v>
      </c>
      <c r="H15" s="412">
        <v>98826710388.779999</v>
      </c>
      <c r="I15" s="412">
        <v>9002153750.7799988</v>
      </c>
      <c r="J15" s="412">
        <v>558973905.84000003</v>
      </c>
      <c r="K15" s="413">
        <f t="shared" si="1"/>
        <v>108387838045.39999</v>
      </c>
      <c r="L15" s="567">
        <f t="shared" si="5"/>
        <v>831040963.91000366</v>
      </c>
      <c r="M15" s="567">
        <f t="shared" si="6"/>
        <v>1373833391.9500122</v>
      </c>
      <c r="N15" s="568">
        <f t="shared" si="7"/>
        <v>-140788418.07999802</v>
      </c>
      <c r="O15" s="569"/>
      <c r="P15" s="569"/>
      <c r="Q15" s="569"/>
      <c r="R15" s="569"/>
    </row>
    <row r="16" spans="1:19" s="570" customFormat="1" ht="15.75">
      <c r="A16" s="566">
        <v>2018</v>
      </c>
      <c r="B16" s="1003">
        <v>112854009382.5</v>
      </c>
      <c r="C16" s="1003">
        <v>9303031999.3699989</v>
      </c>
      <c r="D16" s="1003">
        <v>740948848.4799999</v>
      </c>
      <c r="E16" s="1003">
        <v>0</v>
      </c>
      <c r="F16" s="1003">
        <v>793166886.71000004</v>
      </c>
      <c r="G16" s="406">
        <f t="shared" si="0"/>
        <v>123691157117.06</v>
      </c>
      <c r="H16" s="412">
        <v>112956079448.92</v>
      </c>
      <c r="I16" s="412">
        <v>9656741344.960001</v>
      </c>
      <c r="J16" s="412">
        <v>758411882.95999992</v>
      </c>
      <c r="K16" s="413">
        <f>+I16+H16+J16</f>
        <v>123371232676.84001</v>
      </c>
      <c r="L16" s="567">
        <f t="shared" si="5"/>
        <v>-102070066.41999817</v>
      </c>
      <c r="M16" s="567">
        <f t="shared" si="6"/>
        <v>319924440.21998596</v>
      </c>
      <c r="N16" s="568">
        <f t="shared" si="7"/>
        <v>-353709345.59000206</v>
      </c>
      <c r="O16" s="569"/>
      <c r="P16" s="569"/>
      <c r="Q16" s="569"/>
      <c r="R16" s="569"/>
    </row>
    <row r="17" spans="1:19" s="570" customFormat="1" ht="15.75">
      <c r="A17" s="566">
        <v>2019</v>
      </c>
      <c r="B17" s="1003">
        <v>122800092365.86</v>
      </c>
      <c r="C17" s="1003">
        <v>10073865331.690001</v>
      </c>
      <c r="D17" s="1003">
        <v>847776257.70000005</v>
      </c>
      <c r="E17" s="1003">
        <v>0</v>
      </c>
      <c r="F17" s="1003">
        <v>910105888.26999998</v>
      </c>
      <c r="G17" s="406">
        <f t="shared" si="0"/>
        <v>134631839843.52</v>
      </c>
      <c r="H17" s="412">
        <v>122933736042.72</v>
      </c>
      <c r="I17" s="412">
        <v>10092459380.139999</v>
      </c>
      <c r="J17" s="412">
        <v>973800800.96999991</v>
      </c>
      <c r="K17" s="413">
        <f t="shared" ref="K17:K20" si="8">+I17+H17+J17</f>
        <v>133999996223.83</v>
      </c>
      <c r="L17" s="567">
        <f t="shared" si="5"/>
        <v>-133643676.86000061</v>
      </c>
      <c r="M17" s="567">
        <f t="shared" si="6"/>
        <v>631843619.69000244</v>
      </c>
      <c r="N17" s="568">
        <f t="shared" si="7"/>
        <v>-18594048.449998856</v>
      </c>
      <c r="O17" s="569"/>
      <c r="P17" s="569"/>
      <c r="Q17" s="569"/>
      <c r="R17" s="569"/>
    </row>
    <row r="18" spans="1:19" s="570" customFormat="1" ht="15.75">
      <c r="A18" s="566">
        <v>2020</v>
      </c>
      <c r="B18" s="1003">
        <v>121397990565.51001</v>
      </c>
      <c r="C18" s="1003">
        <v>10800531999.639999</v>
      </c>
      <c r="D18" s="1003">
        <v>613627915.26999998</v>
      </c>
      <c r="E18" s="1003">
        <v>0</v>
      </c>
      <c r="F18" s="1003">
        <v>1093851359.3600001</v>
      </c>
      <c r="G18" s="406">
        <f t="shared" si="0"/>
        <v>133906001839.78001</v>
      </c>
      <c r="H18" s="412">
        <v>127588985376.33</v>
      </c>
      <c r="I18" s="412">
        <v>12108569830.129999</v>
      </c>
      <c r="J18" s="412">
        <v>970014744.09000003</v>
      </c>
      <c r="K18" s="413">
        <f t="shared" si="8"/>
        <v>140667569950.54999</v>
      </c>
      <c r="L18" s="567">
        <f>+B18-H18</f>
        <v>-6190994810.8199921</v>
      </c>
      <c r="M18" s="567">
        <f t="shared" si="6"/>
        <v>-6761568110.7699738</v>
      </c>
      <c r="N18" s="568">
        <f t="shared" si="7"/>
        <v>-1308037830.4899998</v>
      </c>
      <c r="O18" s="569"/>
      <c r="P18" s="569"/>
      <c r="Q18" s="569"/>
      <c r="R18" s="569"/>
    </row>
    <row r="19" spans="1:19" s="570" customFormat="1" ht="15.75">
      <c r="A19" s="566">
        <f>+'Resumen EEp'!O9</f>
        <v>2021</v>
      </c>
      <c r="B19" s="1003">
        <v>139642528713.32999</v>
      </c>
      <c r="C19" s="1003">
        <v>16360531999.959999</v>
      </c>
      <c r="D19" s="1003">
        <v>242577047.74000001</v>
      </c>
      <c r="E19" s="1003">
        <v>0</v>
      </c>
      <c r="F19" s="1003">
        <v>1116049433.3900001</v>
      </c>
      <c r="G19" s="406">
        <f>+C19+B19+D19+E19+F19</f>
        <v>157361687194.41998</v>
      </c>
      <c r="H19" s="412">
        <v>138588204021.92499</v>
      </c>
      <c r="I19" s="412">
        <v>18026955388.759998</v>
      </c>
      <c r="J19" s="412">
        <v>854040296.11999989</v>
      </c>
      <c r="K19" s="413">
        <f t="shared" si="8"/>
        <v>157469199706.80499</v>
      </c>
      <c r="L19" s="567">
        <f>+B19-H19</f>
        <v>1054324691.4049988</v>
      </c>
      <c r="M19" s="567">
        <f>+G19-K19</f>
        <v>-107512512.38500977</v>
      </c>
      <c r="N19" s="568">
        <f>C19-I19</f>
        <v>-1666423388.7999992</v>
      </c>
      <c r="O19" s="569"/>
      <c r="P19" s="569"/>
      <c r="Q19" s="569"/>
      <c r="R19" s="569"/>
    </row>
    <row r="20" spans="1:19" s="570" customFormat="1" ht="15.75">
      <c r="A20" s="566" t="str">
        <f>+'Resumen EEp'!O6</f>
        <v>Ene-Ago.2022</v>
      </c>
      <c r="B20" s="1003">
        <v>109986551683.17</v>
      </c>
      <c r="C20" s="1003">
        <v>11240354666.639999</v>
      </c>
      <c r="D20" s="1003">
        <v>389255200.35000002</v>
      </c>
      <c r="E20" s="1003">
        <v>0</v>
      </c>
      <c r="F20" s="1003">
        <v>819889259.25999987</v>
      </c>
      <c r="G20" s="406">
        <f>+C20+B20+D20+E20+F20</f>
        <v>122436050809.42</v>
      </c>
      <c r="H20" s="412">
        <f>51408018255.53+5144844420.91+52561722927.36</f>
        <v>109114585603.8</v>
      </c>
      <c r="I20" s="412">
        <v>12372820420.02</v>
      </c>
      <c r="J20" s="412">
        <v>887560219.60000002</v>
      </c>
      <c r="K20" s="413">
        <f t="shared" si="8"/>
        <v>122374966243.42001</v>
      </c>
      <c r="L20" s="567">
        <f>+B20-H20</f>
        <v>871966079.36999512</v>
      </c>
      <c r="M20" s="567">
        <f>+G20-K20</f>
        <v>61084565.999984741</v>
      </c>
      <c r="N20" s="568">
        <f>C20-I20</f>
        <v>-1132465753.3800011</v>
      </c>
      <c r="O20" s="569"/>
      <c r="P20" s="569"/>
      <c r="Q20" s="569"/>
      <c r="R20" s="569"/>
    </row>
    <row r="21" spans="1:19" s="411" customFormat="1" ht="23.25" customHeight="1">
      <c r="A21" s="426" t="s">
        <v>88</v>
      </c>
      <c r="B21" s="407">
        <f>SUM(B6:B20)</f>
        <v>1224881715760.3999</v>
      </c>
      <c r="C21" s="407">
        <f t="shared" ref="C21:N21" si="9">SUM(C6:C20)</f>
        <v>112068666666.68001</v>
      </c>
      <c r="D21" s="407">
        <f t="shared" si="9"/>
        <v>8642684030.7699986</v>
      </c>
      <c r="E21" s="407">
        <f t="shared" si="9"/>
        <v>275000000</v>
      </c>
      <c r="F21" s="407">
        <f>SUM(F6:F20)</f>
        <v>7764986596.4300013</v>
      </c>
      <c r="G21" s="653">
        <f>SUM(G6:G20)</f>
        <v>1353633053054.2798</v>
      </c>
      <c r="H21" s="407">
        <f t="shared" si="9"/>
        <v>1229730927671.2051</v>
      </c>
      <c r="I21" s="407">
        <f t="shared" si="9"/>
        <v>116755386586.54999</v>
      </c>
      <c r="J21" s="407">
        <f t="shared" si="9"/>
        <v>7069570649.9800005</v>
      </c>
      <c r="K21" s="653">
        <f t="shared" si="9"/>
        <v>1353555884907.7349</v>
      </c>
      <c r="L21" s="407">
        <f t="shared" si="9"/>
        <v>-4849211910.8050308</v>
      </c>
      <c r="M21" s="407">
        <f t="shared" si="9"/>
        <v>77168146.544975281</v>
      </c>
      <c r="N21" s="407">
        <f t="shared" si="9"/>
        <v>-4686719919.869998</v>
      </c>
      <c r="O21" s="410"/>
      <c r="P21" s="410"/>
      <c r="Q21" s="410"/>
      <c r="R21" s="410"/>
    </row>
    <row r="22" spans="1:19" ht="19.5" customHeight="1">
      <c r="A22" s="1814" t="s">
        <v>469</v>
      </c>
      <c r="B22" s="1814"/>
      <c r="C22" s="1814"/>
      <c r="D22" s="1814"/>
      <c r="E22" s="1814"/>
      <c r="F22" s="1814"/>
      <c r="G22" s="1814"/>
      <c r="H22" s="1815"/>
      <c r="I22" s="1815"/>
      <c r="J22" s="1815"/>
      <c r="K22" s="1814"/>
      <c r="L22" s="1814"/>
      <c r="M22" s="1814"/>
      <c r="N22" s="1814"/>
      <c r="O22" s="3"/>
    </row>
    <row r="23" spans="1:19" ht="15.75">
      <c r="A23" s="1810" t="s">
        <v>470</v>
      </c>
      <c r="B23" s="1810"/>
      <c r="C23" s="1810"/>
      <c r="D23" s="1810"/>
      <c r="E23" s="1810"/>
      <c r="F23" s="1810"/>
      <c r="G23" s="448"/>
      <c r="H23" s="499"/>
      <c r="I23" s="499"/>
      <c r="J23" s="499"/>
      <c r="K23" s="499"/>
      <c r="O23" s="414"/>
      <c r="P23" s="400"/>
      <c r="Q23" s="400"/>
      <c r="R23" s="400"/>
      <c r="S23" s="400"/>
    </row>
    <row r="24" spans="1:19" s="455" customFormat="1" ht="15.75">
      <c r="A24" s="463"/>
      <c r="B24" s="510"/>
      <c r="C24" s="510"/>
      <c r="D24" s="510"/>
      <c r="E24" s="510"/>
      <c r="F24" s="510"/>
      <c r="G24" s="510"/>
      <c r="H24" s="510"/>
      <c r="I24" s="510"/>
      <c r="J24" s="510"/>
      <c r="K24" s="510"/>
      <c r="L24" s="510"/>
      <c r="M24" s="510"/>
      <c r="N24" s="510"/>
      <c r="O24" s="510"/>
    </row>
    <row r="25" spans="1:19" s="34" customFormat="1" ht="15.75">
      <c r="A25" s="461"/>
      <c r="B25" s="953"/>
      <c r="C25" s="31"/>
      <c r="D25" s="31"/>
      <c r="E25" s="31"/>
      <c r="F25" s="31"/>
      <c r="G25" s="31"/>
      <c r="H25" s="31"/>
      <c r="I25" s="31"/>
      <c r="J25" s="31"/>
      <c r="K25" s="31"/>
      <c r="L25" s="31"/>
      <c r="M25" s="31"/>
      <c r="N25" s="31"/>
      <c r="O25" s="31"/>
      <c r="P25" s="456"/>
      <c r="Q25" s="456"/>
      <c r="R25" s="457"/>
      <c r="S25" s="458"/>
    </row>
    <row r="26" spans="1:19" ht="15.75">
      <c r="A26" s="461"/>
      <c r="B26" s="953"/>
      <c r="C26" s="461"/>
      <c r="D26" s="461"/>
      <c r="E26" s="461"/>
      <c r="F26" s="461"/>
      <c r="G26" s="461"/>
      <c r="H26" s="461"/>
      <c r="I26" s="461"/>
      <c r="J26" s="461"/>
      <c r="K26" s="461"/>
      <c r="L26" s="461"/>
      <c r="M26" s="461"/>
      <c r="N26" s="461"/>
      <c r="O26" s="461"/>
      <c r="P26" s="463"/>
      <c r="Q26" s="463"/>
      <c r="R26" s="463"/>
      <c r="S26" s="463"/>
    </row>
    <row r="27" spans="1:19" ht="15.75">
      <c r="A27" s="461"/>
      <c r="B27" s="461"/>
      <c r="C27" s="461"/>
      <c r="D27" s="461"/>
      <c r="E27" s="461"/>
      <c r="F27" s="461"/>
      <c r="G27" s="461"/>
      <c r="H27" s="461"/>
      <c r="I27" s="461"/>
      <c r="J27" s="461"/>
      <c r="K27" s="461"/>
      <c r="O27" s="461"/>
      <c r="P27" s="461"/>
      <c r="Q27" s="412"/>
      <c r="R27" s="461"/>
      <c r="S27" s="456"/>
    </row>
    <row r="28" spans="1:19" ht="15.75">
      <c r="C28" s="34"/>
      <c r="D28" s="34"/>
      <c r="E28" s="459"/>
      <c r="F28" s="399"/>
      <c r="K28" s="488"/>
      <c r="O28" s="461"/>
      <c r="P28" s="461"/>
      <c r="Q28" s="461"/>
      <c r="R28" s="461"/>
      <c r="S28" s="398"/>
    </row>
    <row r="29" spans="1:19" ht="15.75">
      <c r="C29" s="34"/>
      <c r="D29" s="34"/>
      <c r="F29" s="399"/>
      <c r="K29" s="488"/>
    </row>
    <row r="30" spans="1:19" ht="15.75">
      <c r="C30" s="34"/>
      <c r="D30" s="34"/>
      <c r="F30" s="399"/>
      <c r="K30" s="488"/>
    </row>
    <row r="31" spans="1:19" ht="15.75">
      <c r="C31" s="34"/>
      <c r="D31" s="34"/>
      <c r="F31" s="399"/>
      <c r="K31" s="488"/>
    </row>
    <row r="32" spans="1:19" ht="15.75">
      <c r="C32" s="34"/>
      <c r="D32" s="34"/>
      <c r="F32" s="399"/>
      <c r="K32" s="488"/>
    </row>
    <row r="33" spans="3:11">
      <c r="C33" s="34"/>
      <c r="D33" s="34"/>
      <c r="K33" s="488"/>
    </row>
    <row r="34" spans="3:11">
      <c r="C34" s="34"/>
      <c r="D34" s="34"/>
      <c r="K34" s="488"/>
    </row>
    <row r="35" spans="3:11">
      <c r="C35" s="34"/>
      <c r="D35" s="34"/>
      <c r="K35" s="488"/>
    </row>
    <row r="36" spans="3:11">
      <c r="C36" s="34"/>
      <c r="D36" s="34"/>
      <c r="K36" s="488"/>
    </row>
    <row r="37" spans="3:11">
      <c r="C37" s="34"/>
      <c r="D37" s="34"/>
      <c r="K37" s="488"/>
    </row>
    <row r="38" spans="3:11">
      <c r="C38" s="34"/>
      <c r="D38" s="34"/>
      <c r="K38" s="488"/>
    </row>
    <row r="39" spans="3:11">
      <c r="C39" s="34"/>
      <c r="D39" s="34"/>
      <c r="K39" s="488"/>
    </row>
    <row r="40" spans="3:11">
      <c r="K40" s="488"/>
    </row>
  </sheetData>
  <mergeCells count="10">
    <mergeCell ref="A23:F23"/>
    <mergeCell ref="A1:N1"/>
    <mergeCell ref="A3:N3"/>
    <mergeCell ref="A4:A5"/>
    <mergeCell ref="A22:N22"/>
    <mergeCell ref="B4:F4"/>
    <mergeCell ref="G4:G5"/>
    <mergeCell ref="H4:J4"/>
    <mergeCell ref="K4:K5"/>
    <mergeCell ref="A2:N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9"/>
  <sheetViews>
    <sheetView showGridLines="0" view="pageBreakPreview" zoomScale="70" zoomScaleNormal="100" zoomScaleSheetLayoutView="70" workbookViewId="0">
      <selection activeCell="H9" sqref="H9"/>
    </sheetView>
  </sheetViews>
  <sheetFormatPr baseColWidth="10" defaultColWidth="11.42578125" defaultRowHeight="15"/>
  <cols>
    <col min="1" max="1" width="23" style="241" customWidth="1"/>
    <col min="2" max="2" width="27.140625" style="241" bestFit="1" customWidth="1"/>
    <col min="3" max="3" width="26.7109375" style="241" bestFit="1" customWidth="1"/>
    <col min="4" max="4" width="29.5703125" style="241" customWidth="1"/>
    <col min="5" max="5" width="28.5703125" style="241" bestFit="1" customWidth="1"/>
    <col min="6" max="6" width="17.140625" style="875" customWidth="1"/>
    <col min="7" max="7" width="18" style="875" customWidth="1"/>
    <col min="8" max="8" width="15.42578125" style="875" bestFit="1" customWidth="1"/>
    <col min="9" max="9" width="19.28515625" style="875" customWidth="1"/>
    <col min="10" max="10" width="20.7109375" style="875" customWidth="1"/>
    <col min="11" max="11" width="15.42578125" style="875" customWidth="1"/>
    <col min="12" max="12" width="27.5703125" style="241" customWidth="1"/>
    <col min="13" max="13" width="24.42578125" style="241" customWidth="1"/>
    <col min="14" max="14" width="23.140625" style="241" bestFit="1" customWidth="1"/>
    <col min="15" max="16384" width="11.42578125" style="241"/>
  </cols>
  <sheetData>
    <row r="1" spans="1:15" ht="42" customHeight="1">
      <c r="A1" s="1819" t="s">
        <v>826</v>
      </c>
      <c r="B1" s="1819"/>
      <c r="C1" s="1819"/>
      <c r="D1" s="1819"/>
      <c r="E1" s="1819"/>
      <c r="F1" s="1819"/>
      <c r="G1" s="1819"/>
      <c r="H1" s="1819"/>
      <c r="I1" s="1819"/>
      <c r="J1" s="1819"/>
      <c r="K1" s="1819"/>
      <c r="M1" s="308"/>
    </row>
    <row r="2" spans="1:15" ht="42" customHeight="1">
      <c r="A2" s="1819" t="str">
        <f>+'Resumen EEp'!O4</f>
        <v>Período:  Diciembre 2008 - Agosto 2022</v>
      </c>
      <c r="B2" s="1819"/>
      <c r="C2" s="1819"/>
      <c r="D2" s="1819"/>
      <c r="E2" s="1819"/>
      <c r="F2" s="1819"/>
      <c r="G2" s="1819"/>
      <c r="H2" s="1819"/>
      <c r="I2" s="1819"/>
      <c r="J2" s="1819"/>
      <c r="K2" s="1819"/>
      <c r="M2" s="308"/>
    </row>
    <row r="3" spans="1:15" ht="14.25" customHeight="1">
      <c r="M3" s="308"/>
    </row>
    <row r="4" spans="1:15" s="880" customFormat="1" ht="45.75" customHeight="1">
      <c r="A4" s="940" t="s">
        <v>122</v>
      </c>
      <c r="B4" s="1467" t="s">
        <v>279</v>
      </c>
      <c r="C4" s="1467" t="s">
        <v>192</v>
      </c>
      <c r="D4" s="1468" t="s">
        <v>859</v>
      </c>
      <c r="E4" s="940" t="s">
        <v>280</v>
      </c>
      <c r="F4" s="878"/>
      <c r="G4" s="878"/>
      <c r="H4" s="878"/>
      <c r="I4" s="879"/>
      <c r="J4" s="878"/>
      <c r="K4" s="878"/>
      <c r="M4" s="308"/>
    </row>
    <row r="5" spans="1:15" hidden="1">
      <c r="A5" s="433">
        <v>2007</v>
      </c>
      <c r="B5" s="1369">
        <v>7440643704.1800003</v>
      </c>
      <c r="C5" s="1462">
        <v>13755990830.42</v>
      </c>
      <c r="D5" s="1370">
        <v>0</v>
      </c>
      <c r="E5" s="937">
        <f t="shared" ref="E5:E16" si="0">+C5+B5</f>
        <v>21196634534.599998</v>
      </c>
      <c r="G5" s="877"/>
      <c r="H5" s="876"/>
      <c r="J5" s="876"/>
      <c r="K5" s="876"/>
      <c r="M5" s="308"/>
      <c r="N5" s="254"/>
      <c r="O5" s="254"/>
    </row>
    <row r="6" spans="1:15">
      <c r="A6" s="433">
        <v>2008</v>
      </c>
      <c r="B6" s="1095">
        <v>10090935314.219999</v>
      </c>
      <c r="C6" s="682">
        <v>22987229737.049999</v>
      </c>
      <c r="D6" s="856">
        <v>0</v>
      </c>
      <c r="E6" s="937">
        <f t="shared" si="0"/>
        <v>33078165051.269997</v>
      </c>
      <c r="G6" s="877"/>
      <c r="H6" s="876"/>
      <c r="J6" s="876"/>
      <c r="K6" s="876"/>
      <c r="M6" s="308"/>
      <c r="N6" s="308"/>
      <c r="O6" s="311"/>
    </row>
    <row r="7" spans="1:15">
      <c r="A7" s="433">
        <v>2009</v>
      </c>
      <c r="B7" s="1095">
        <v>12419428715.15</v>
      </c>
      <c r="C7" s="682">
        <v>25453341929.369999</v>
      </c>
      <c r="D7" s="856">
        <v>0</v>
      </c>
      <c r="E7" s="937">
        <f t="shared" si="0"/>
        <v>37872770644.519997</v>
      </c>
      <c r="G7" s="877"/>
      <c r="H7" s="876"/>
      <c r="J7" s="876"/>
      <c r="K7" s="876"/>
      <c r="M7" s="308"/>
    </row>
    <row r="8" spans="1:15">
      <c r="A8" s="433">
        <v>2010</v>
      </c>
      <c r="B8" s="1095">
        <v>13982932933.34</v>
      </c>
      <c r="C8" s="682">
        <v>29622073160.660004</v>
      </c>
      <c r="D8" s="856">
        <v>0</v>
      </c>
      <c r="E8" s="937">
        <f t="shared" si="0"/>
        <v>43605006094</v>
      </c>
      <c r="G8" s="877"/>
      <c r="H8" s="876"/>
      <c r="J8" s="876"/>
      <c r="K8" s="876"/>
      <c r="M8" s="308"/>
    </row>
    <row r="9" spans="1:15">
      <c r="A9" s="433">
        <v>2011</v>
      </c>
      <c r="B9" s="1095">
        <v>15631836986.009998</v>
      </c>
      <c r="C9" s="682">
        <v>33784047829.830002</v>
      </c>
      <c r="D9" s="856">
        <v>0</v>
      </c>
      <c r="E9" s="937">
        <f t="shared" si="0"/>
        <v>49415884815.839996</v>
      </c>
      <c r="G9" s="877"/>
      <c r="H9" s="876"/>
      <c r="J9" s="876"/>
      <c r="K9" s="876"/>
      <c r="M9" s="308"/>
    </row>
    <row r="10" spans="1:15">
      <c r="A10" s="433">
        <v>2012</v>
      </c>
      <c r="B10" s="1095">
        <v>17595724643.350403</v>
      </c>
      <c r="C10" s="682">
        <v>37469807664.639603</v>
      </c>
      <c r="D10" s="856">
        <v>0</v>
      </c>
      <c r="E10" s="937">
        <f t="shared" si="0"/>
        <v>55065532307.990005</v>
      </c>
      <c r="G10" s="877"/>
      <c r="H10" s="877"/>
      <c r="J10" s="877"/>
      <c r="M10" s="308"/>
    </row>
    <row r="11" spans="1:15">
      <c r="A11" s="433">
        <v>2013</v>
      </c>
      <c r="B11" s="1095">
        <v>20873289030.960003</v>
      </c>
      <c r="C11" s="682">
        <v>40609714567.439995</v>
      </c>
      <c r="D11" s="856">
        <v>0</v>
      </c>
      <c r="E11" s="937">
        <f t="shared" si="0"/>
        <v>61483003598.399994</v>
      </c>
      <c r="G11" s="877"/>
      <c r="H11" s="877"/>
      <c r="J11" s="877"/>
      <c r="M11" s="308"/>
    </row>
    <row r="12" spans="1:15">
      <c r="A12" s="433">
        <v>2014</v>
      </c>
      <c r="B12" s="1095">
        <v>24657599719.139999</v>
      </c>
      <c r="C12" s="682">
        <v>45263293195.400002</v>
      </c>
      <c r="D12" s="856">
        <v>0</v>
      </c>
      <c r="E12" s="937">
        <f t="shared" si="0"/>
        <v>69920892914.540009</v>
      </c>
      <c r="G12" s="877"/>
      <c r="H12" s="877"/>
      <c r="J12" s="877"/>
      <c r="M12" s="308"/>
    </row>
    <row r="13" spans="1:15">
      <c r="A13" s="433">
        <v>2015</v>
      </c>
      <c r="B13" s="1095">
        <v>29250900435.389999</v>
      </c>
      <c r="C13" s="682">
        <v>49801471613.939987</v>
      </c>
      <c r="D13" s="856">
        <v>0</v>
      </c>
      <c r="E13" s="937">
        <f t="shared" si="0"/>
        <v>79052372049.329987</v>
      </c>
      <c r="M13" s="308"/>
    </row>
    <row r="14" spans="1:15">
      <c r="A14" s="433">
        <v>2016</v>
      </c>
      <c r="B14" s="1095">
        <v>33197918782.480003</v>
      </c>
      <c r="C14" s="682">
        <v>55851245438.969994</v>
      </c>
      <c r="D14" s="856">
        <v>0</v>
      </c>
      <c r="E14" s="937">
        <f t="shared" si="0"/>
        <v>89049164221.449997</v>
      </c>
      <c r="M14" s="308"/>
    </row>
    <row r="15" spans="1:15">
      <c r="A15" s="433">
        <v>2017</v>
      </c>
      <c r="B15" s="1090">
        <v>37563341220.540001</v>
      </c>
      <c r="C15" s="681">
        <v>62094410132.149994</v>
      </c>
      <c r="D15" s="856">
        <v>0</v>
      </c>
      <c r="E15" s="938">
        <f t="shared" si="0"/>
        <v>99657751352.690002</v>
      </c>
      <c r="M15" s="308"/>
    </row>
    <row r="16" spans="1:15">
      <c r="A16" s="433">
        <v>2018</v>
      </c>
      <c r="B16" s="1090">
        <v>42779387567.769997</v>
      </c>
      <c r="C16" s="681">
        <v>70074621814.729996</v>
      </c>
      <c r="D16" s="856">
        <v>0</v>
      </c>
      <c r="E16" s="938">
        <f t="shared" si="0"/>
        <v>112854009382.5</v>
      </c>
    </row>
    <row r="17" spans="1:12">
      <c r="A17" s="433">
        <v>2019</v>
      </c>
      <c r="B17" s="1090">
        <v>46529847103.790001</v>
      </c>
      <c r="C17" s="681">
        <v>76380977283.079987</v>
      </c>
      <c r="D17" s="856">
        <v>0</v>
      </c>
      <c r="E17" s="938">
        <f>+C17+B17</f>
        <v>122910824386.87</v>
      </c>
    </row>
    <row r="18" spans="1:12">
      <c r="A18" s="1089">
        <v>2020</v>
      </c>
      <c r="B18" s="1090">
        <v>51494714927.979996</v>
      </c>
      <c r="C18" s="681">
        <v>69903275637.529999</v>
      </c>
      <c r="D18" s="856">
        <v>0</v>
      </c>
      <c r="E18" s="938">
        <f>+C18+B18</f>
        <v>121397990565.50999</v>
      </c>
    </row>
    <row r="19" spans="1:12" s="328" customFormat="1">
      <c r="A19" s="936">
        <f>+'Resumen EEp'!O9</f>
        <v>2021</v>
      </c>
      <c r="B19" s="1090">
        <v>53978644084.050003</v>
      </c>
      <c r="C19" s="681">
        <v>85663651015.01001</v>
      </c>
      <c r="D19" s="856">
        <v>0</v>
      </c>
      <c r="E19" s="938">
        <f>+C19+B19</f>
        <v>139642295099.06</v>
      </c>
      <c r="F19" s="875"/>
      <c r="G19" s="876"/>
      <c r="H19" s="876"/>
      <c r="I19" s="876"/>
      <c r="J19" s="876"/>
      <c r="K19" s="876"/>
    </row>
    <row r="20" spans="1:12" s="328" customFormat="1">
      <c r="A20" s="1089" t="str">
        <f>+'Resumen EEp'!O6</f>
        <v>Ene-Ago.2022</v>
      </c>
      <c r="B20" s="571">
        <v>45225769297.220001</v>
      </c>
      <c r="C20" s="1463">
        <v>64890780991.569992</v>
      </c>
      <c r="D20" s="939">
        <v>5577996</v>
      </c>
      <c r="E20" s="938">
        <f>+C20+B20</f>
        <v>110116550288.78999</v>
      </c>
      <c r="F20" s="875"/>
      <c r="G20" s="876"/>
      <c r="H20" s="876"/>
      <c r="I20" s="876"/>
      <c r="J20" s="876"/>
      <c r="K20" s="876"/>
    </row>
    <row r="21" spans="1:12" ht="19.5" customHeight="1">
      <c r="A21" s="738" t="s">
        <v>54</v>
      </c>
      <c r="B21" s="739">
        <f>SUM(B5:B20)</f>
        <v>462712914465.57043</v>
      </c>
      <c r="C21" s="739">
        <f>SUM(C5:C20)</f>
        <v>783605932841.78943</v>
      </c>
      <c r="D21" s="739">
        <f>SUM(D5:D20)</f>
        <v>5577996</v>
      </c>
      <c r="E21" s="740">
        <f>SUM(E5:E20)</f>
        <v>1246318847307.3601</v>
      </c>
      <c r="F21" s="876"/>
    </row>
    <row r="22" spans="1:12">
      <c r="L22" s="272"/>
    </row>
    <row r="23" spans="1:12">
      <c r="L23" s="272"/>
    </row>
    <row r="26" spans="1:12">
      <c r="L26" s="311"/>
    </row>
    <row r="27" spans="1:12">
      <c r="L27" s="311"/>
    </row>
    <row r="28" spans="1:12">
      <c r="L28" s="1091"/>
    </row>
    <row r="29" spans="1:12">
      <c r="L29" s="311"/>
    </row>
  </sheetData>
  <mergeCells count="2">
    <mergeCell ref="A1:K1"/>
    <mergeCell ref="A2:K2"/>
  </mergeCells>
  <conditionalFormatting sqref="B20:D20 B17:C19">
    <cfRule type="cellIs" dxfId="11" priority="1" operator="equal">
      <formula>0</formula>
    </cfRule>
  </conditionalFormatting>
  <pageMargins left="0.7" right="0.7" top="0.75" bottom="0.75" header="0.3" footer="0.3"/>
  <pageSetup scale="50"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P72"/>
  <sheetViews>
    <sheetView showGridLines="0" view="pageBreakPreview" zoomScale="70" zoomScaleNormal="100" zoomScaleSheetLayoutView="70" workbookViewId="0">
      <pane xSplit="1" ySplit="4" topLeftCell="B5" activePane="bottomRight" state="frozen"/>
      <selection activeCell="G12" sqref="G12"/>
      <selection pane="topRight" activeCell="G12" sqref="G12"/>
      <selection pane="bottomLeft" activeCell="G12" sqref="G12"/>
      <selection pane="bottomRight" activeCell="N19" sqref="N19"/>
    </sheetView>
  </sheetViews>
  <sheetFormatPr baseColWidth="10" defaultColWidth="11.42578125" defaultRowHeight="15"/>
  <cols>
    <col min="1" max="1" width="19.85546875" style="242" customWidth="1"/>
    <col min="2" max="2" width="26.140625" style="242" customWidth="1"/>
    <col min="3" max="3" width="26.5703125" style="242" customWidth="1"/>
    <col min="4" max="4" width="27.140625" style="242" customWidth="1"/>
    <col min="5" max="6" width="29.28515625" style="242" customWidth="1"/>
    <col min="7" max="7" width="31.28515625" style="242" customWidth="1"/>
    <col min="8" max="8" width="11.42578125" style="242"/>
    <col min="9" max="9" width="23.7109375" style="242" customWidth="1"/>
    <col min="10" max="10" width="18.7109375" style="242" customWidth="1"/>
    <col min="11" max="11" width="16.42578125" style="242" customWidth="1"/>
    <col min="12" max="12" width="9.42578125" style="242" customWidth="1"/>
    <col min="13" max="13" width="33.140625" style="242" customWidth="1"/>
    <col min="14" max="14" width="25.28515625" style="242" bestFit="1" customWidth="1"/>
    <col min="15" max="16384" width="11.42578125" style="242"/>
  </cols>
  <sheetData>
    <row r="1" spans="1:16" ht="44.25" customHeight="1">
      <c r="A1" s="1820" t="s">
        <v>827</v>
      </c>
      <c r="B1" s="1820"/>
      <c r="C1" s="1820"/>
      <c r="D1" s="1820"/>
      <c r="E1" s="1820"/>
      <c r="F1" s="1820"/>
      <c r="G1" s="1820"/>
      <c r="H1" s="1820"/>
      <c r="I1" s="1820"/>
      <c r="J1" s="1820"/>
      <c r="K1" s="1820"/>
      <c r="L1" s="1820"/>
    </row>
    <row r="2" spans="1:16" ht="40.5" customHeight="1">
      <c r="A2" s="1821" t="str">
        <f>+'Resumen EEp'!O4</f>
        <v>Período:  Diciembre 2008 - Agosto 2022</v>
      </c>
      <c r="B2" s="1821"/>
      <c r="C2" s="1821"/>
      <c r="D2" s="1821"/>
      <c r="E2" s="1821"/>
      <c r="F2" s="1821"/>
      <c r="G2" s="1821"/>
      <c r="H2" s="1821"/>
      <c r="I2" s="1821"/>
      <c r="J2" s="1821"/>
      <c r="K2" s="1821"/>
      <c r="L2" s="1821"/>
    </row>
    <row r="3" spans="1:16" ht="12.75" customHeight="1">
      <c r="A3" s="565"/>
      <c r="B3" s="661"/>
      <c r="C3" s="661"/>
      <c r="D3" s="661"/>
      <c r="E3" s="661"/>
      <c r="F3" s="661"/>
      <c r="G3" s="661"/>
    </row>
    <row r="4" spans="1:16" ht="51.75" customHeight="1">
      <c r="A4" s="741" t="s">
        <v>11</v>
      </c>
      <c r="B4" s="742" t="s">
        <v>281</v>
      </c>
      <c r="C4" s="742" t="s">
        <v>282</v>
      </c>
      <c r="D4" s="742" t="s">
        <v>283</v>
      </c>
      <c r="E4" s="742" t="s">
        <v>284</v>
      </c>
      <c r="F4" s="1464" t="str">
        <f>+'IV.1.4. Recaudo x sector'!D4</f>
        <v>PE_Aportes
Extraordinario Persona</v>
      </c>
      <c r="G4" s="743" t="s">
        <v>285</v>
      </c>
    </row>
    <row r="5" spans="1:16">
      <c r="A5" s="630">
        <v>2008</v>
      </c>
      <c r="B5" s="631">
        <v>2875916564.5526996</v>
      </c>
      <c r="C5" s="631">
        <v>6551360475.0592489</v>
      </c>
      <c r="D5" s="631">
        <v>7215018749.6672993</v>
      </c>
      <c r="E5" s="631">
        <v>16435869261.990749</v>
      </c>
      <c r="F5" s="631">
        <f>+'IV.1.4. Recaudo x sector'!D6</f>
        <v>0</v>
      </c>
      <c r="G5" s="632">
        <f t="shared" ref="G5:G14" si="0">SUM(B5:E5)</f>
        <v>33078165051.269997</v>
      </c>
      <c r="H5" s="253"/>
      <c r="I5" s="992"/>
      <c r="J5" s="992"/>
      <c r="K5" s="992"/>
      <c r="M5" s="527"/>
      <c r="N5" s="493"/>
    </row>
    <row r="6" spans="1:16">
      <c r="A6" s="630">
        <v>2009</v>
      </c>
      <c r="B6" s="631">
        <v>3539537183.8177495</v>
      </c>
      <c r="C6" s="631">
        <v>7254202449.8704491</v>
      </c>
      <c r="D6" s="631">
        <v>8879891531.3322487</v>
      </c>
      <c r="E6" s="631">
        <v>18199139479.49955</v>
      </c>
      <c r="F6" s="631">
        <f>+'IV.1.4. Recaudo x sector'!D7</f>
        <v>0</v>
      </c>
      <c r="G6" s="632">
        <f t="shared" si="0"/>
        <v>37872770644.519997</v>
      </c>
      <c r="H6" s="253"/>
      <c r="I6" s="992"/>
      <c r="J6" s="992"/>
      <c r="K6" s="992"/>
      <c r="M6" s="494"/>
      <c r="N6" s="101"/>
    </row>
    <row r="7" spans="1:16">
      <c r="A7" s="630">
        <v>2010</v>
      </c>
      <c r="B7" s="631">
        <v>3985135886.0018997</v>
      </c>
      <c r="C7" s="631">
        <v>8442290850.7881002</v>
      </c>
      <c r="D7" s="631">
        <v>9997797047.3381004</v>
      </c>
      <c r="E7" s="631">
        <v>21179782309.871902</v>
      </c>
      <c r="F7" s="631">
        <f>+'IV.1.4. Recaudo x sector'!D8</f>
        <v>0</v>
      </c>
      <c r="G7" s="632">
        <f t="shared" si="0"/>
        <v>43605006094</v>
      </c>
      <c r="H7" s="253"/>
      <c r="I7" s="992"/>
      <c r="J7" s="992"/>
      <c r="K7" s="992"/>
      <c r="L7" s="253"/>
      <c r="M7" s="253"/>
      <c r="O7" s="254"/>
    </row>
    <row r="8" spans="1:16">
      <c r="A8" s="630">
        <v>2011</v>
      </c>
      <c r="B8" s="631">
        <v>4455073541.0128489</v>
      </c>
      <c r="C8" s="631">
        <v>9628453631.5015488</v>
      </c>
      <c r="D8" s="631">
        <v>11176763444.997149</v>
      </c>
      <c r="E8" s="631">
        <v>24155594198.328449</v>
      </c>
      <c r="F8" s="631">
        <f>+'IV.1.4. Recaudo x sector'!D9</f>
        <v>0</v>
      </c>
      <c r="G8" s="632">
        <f t="shared" si="0"/>
        <v>49415884815.839996</v>
      </c>
      <c r="H8" s="253"/>
      <c r="I8" s="992"/>
      <c r="J8" s="992"/>
      <c r="K8" s="992"/>
      <c r="L8" s="254"/>
      <c r="M8" s="254"/>
      <c r="O8" s="254"/>
    </row>
    <row r="9" spans="1:16">
      <c r="A9" s="630">
        <v>2012</v>
      </c>
      <c r="B9" s="631">
        <v>5014781523.3548641</v>
      </c>
      <c r="C9" s="631">
        <v>10678895184.422285</v>
      </c>
      <c r="D9" s="631">
        <v>12580943119.995537</v>
      </c>
      <c r="E9" s="631">
        <v>26790912480.217316</v>
      </c>
      <c r="F9" s="631">
        <f>+'IV.1.4. Recaudo x sector'!D10</f>
        <v>0</v>
      </c>
      <c r="G9" s="632">
        <f t="shared" si="0"/>
        <v>55065532307.990005</v>
      </c>
      <c r="H9" s="253"/>
      <c r="I9" s="992"/>
      <c r="J9" s="992"/>
      <c r="K9" s="992"/>
      <c r="M9" s="254"/>
      <c r="N9" s="254"/>
    </row>
    <row r="10" spans="1:16">
      <c r="A10" s="630">
        <v>2013</v>
      </c>
      <c r="B10" s="631">
        <v>5948887373.8236008</v>
      </c>
      <c r="C10" s="631">
        <v>11573768651.720398</v>
      </c>
      <c r="D10" s="631">
        <v>14924401657.136402</v>
      </c>
      <c r="E10" s="631">
        <v>29035945915.719597</v>
      </c>
      <c r="F10" s="631">
        <f>+'IV.1.4. Recaudo x sector'!D11</f>
        <v>0</v>
      </c>
      <c r="G10" s="632">
        <f t="shared" si="0"/>
        <v>61483003598.399994</v>
      </c>
      <c r="H10" s="253"/>
      <c r="I10" s="992"/>
      <c r="J10" s="992"/>
      <c r="K10" s="992"/>
      <c r="M10" s="254"/>
    </row>
    <row r="11" spans="1:16">
      <c r="A11" s="630">
        <v>2014</v>
      </c>
      <c r="B11" s="631">
        <v>7027415919.9548988</v>
      </c>
      <c r="C11" s="631">
        <v>12900038560.688999</v>
      </c>
      <c r="D11" s="631">
        <v>17630183799.185101</v>
      </c>
      <c r="E11" s="631">
        <v>32363254634.710999</v>
      </c>
      <c r="F11" s="631">
        <f>+'IV.1.4. Recaudo x sector'!D12</f>
        <v>0</v>
      </c>
      <c r="G11" s="632">
        <f t="shared" si="0"/>
        <v>69920892914.539993</v>
      </c>
      <c r="H11" s="253"/>
      <c r="I11" s="992"/>
      <c r="J11" s="992"/>
      <c r="K11" s="992"/>
      <c r="M11" s="254"/>
    </row>
    <row r="12" spans="1:16">
      <c r="A12" s="630">
        <v>2015</v>
      </c>
      <c r="B12" s="631">
        <v>8336506624.0861492</v>
      </c>
      <c r="C12" s="631">
        <v>14193419409.972895</v>
      </c>
      <c r="D12" s="631">
        <v>20914393811.303848</v>
      </c>
      <c r="E12" s="631">
        <v>35608052203.967087</v>
      </c>
      <c r="F12" s="631">
        <f>+'IV.1.4. Recaudo x sector'!D13</f>
        <v>0</v>
      </c>
      <c r="G12" s="632">
        <f t="shared" si="0"/>
        <v>79052372049.329987</v>
      </c>
      <c r="H12" s="253"/>
      <c r="I12" s="992"/>
      <c r="J12" s="992"/>
      <c r="K12" s="992"/>
      <c r="L12" s="253"/>
      <c r="M12" s="254"/>
    </row>
    <row r="13" spans="1:16">
      <c r="A13" s="630">
        <v>2016</v>
      </c>
      <c r="B13" s="631">
        <v>9461406853.0067997</v>
      </c>
      <c r="C13" s="631">
        <v>15917604950.106447</v>
      </c>
      <c r="D13" s="631">
        <v>23736511929.473202</v>
      </c>
      <c r="E13" s="631">
        <v>39933640488.863541</v>
      </c>
      <c r="F13" s="631">
        <f>+'IV.1.4. Recaudo x sector'!D14</f>
        <v>0</v>
      </c>
      <c r="G13" s="632">
        <f t="shared" si="0"/>
        <v>89049164221.449982</v>
      </c>
      <c r="H13" s="253"/>
      <c r="I13" s="992"/>
      <c r="J13" s="992"/>
      <c r="K13" s="992"/>
      <c r="M13" s="272"/>
      <c r="N13" s="272"/>
      <c r="O13" s="272"/>
      <c r="P13" s="272"/>
    </row>
    <row r="14" spans="1:16">
      <c r="A14" s="633">
        <v>2017</v>
      </c>
      <c r="B14" s="631">
        <v>10705552247.853899</v>
      </c>
      <c r="C14" s="631">
        <v>17696906887.662746</v>
      </c>
      <c r="D14" s="631">
        <v>26857788972.6861</v>
      </c>
      <c r="E14" s="631">
        <v>44397503244.487244</v>
      </c>
      <c r="F14" s="631">
        <f>+'IV.1.4. Recaudo x sector'!D15</f>
        <v>0</v>
      </c>
      <c r="G14" s="632">
        <f t="shared" si="0"/>
        <v>99657751352.689987</v>
      </c>
      <c r="H14" s="253"/>
      <c r="I14" s="992"/>
      <c r="J14" s="993"/>
      <c r="K14" s="992"/>
    </row>
    <row r="15" spans="1:16">
      <c r="A15" s="633">
        <v>2018</v>
      </c>
      <c r="B15" s="631">
        <v>12192125456.814447</v>
      </c>
      <c r="C15" s="631">
        <v>19971267217.198051</v>
      </c>
      <c r="D15" s="631">
        <v>30587262110.955547</v>
      </c>
      <c r="E15" s="631">
        <v>50103354597.531952</v>
      </c>
      <c r="F15" s="631">
        <f>+'IV.1.4. Recaudo x sector'!D16</f>
        <v>0</v>
      </c>
      <c r="G15" s="632">
        <f>SUM(B15:E15)</f>
        <v>112854009382.5</v>
      </c>
      <c r="H15" s="631"/>
      <c r="I15" s="992"/>
      <c r="J15" s="992"/>
      <c r="K15" s="992"/>
    </row>
    <row r="16" spans="1:16">
      <c r="A16" s="633">
        <v>2019</v>
      </c>
      <c r="B16" s="631">
        <v>13261006424.580149</v>
      </c>
      <c r="C16" s="631">
        <v>21768578525.677795</v>
      </c>
      <c r="D16" s="631">
        <v>33268840679.20985</v>
      </c>
      <c r="E16" s="631">
        <v>54612398757.402191</v>
      </c>
      <c r="F16" s="631">
        <f>+'IV.1.4. Recaudo x sector'!D17</f>
        <v>0</v>
      </c>
      <c r="G16" s="632">
        <f>SUM(B16:E16)</f>
        <v>122910824386.86998</v>
      </c>
      <c r="H16" s="253"/>
      <c r="I16" s="992"/>
      <c r="J16" s="992"/>
      <c r="K16" s="992"/>
    </row>
    <row r="17" spans="1:14">
      <c r="A17" s="941">
        <v>2020</v>
      </c>
      <c r="B17" s="631">
        <v>14675993754.4743</v>
      </c>
      <c r="C17" s="631">
        <v>19922433556.696049</v>
      </c>
      <c r="D17" s="631">
        <v>36818721173.505692</v>
      </c>
      <c r="E17" s="631">
        <v>49980842080.833946</v>
      </c>
      <c r="F17" s="631">
        <f>+'IV.1.4. Recaudo x sector'!D18</f>
        <v>0</v>
      </c>
      <c r="G17" s="632">
        <f>SUM(B17:E17)</f>
        <v>121397990565.50998</v>
      </c>
      <c r="H17" s="253"/>
      <c r="I17" s="992"/>
      <c r="J17" s="992"/>
      <c r="K17" s="992"/>
    </row>
    <row r="18" spans="1:14">
      <c r="A18" s="1092">
        <f>+'Resumen EEp'!O9</f>
        <v>2021</v>
      </c>
      <c r="B18" s="631">
        <v>15383913563.95425</v>
      </c>
      <c r="C18" s="631">
        <v>24414140539.277851</v>
      </c>
      <c r="D18" s="631">
        <v>38594730520.095749</v>
      </c>
      <c r="E18" s="631">
        <v>61249510475.732155</v>
      </c>
      <c r="F18" s="631">
        <f>+'IV.1.4. Recaudo x sector'!D19</f>
        <v>0</v>
      </c>
      <c r="G18" s="632">
        <f>SUM(B18:E18)</f>
        <v>139642295099.06</v>
      </c>
      <c r="H18" s="253"/>
      <c r="I18" s="992"/>
      <c r="J18" s="992"/>
      <c r="K18" s="992"/>
    </row>
    <row r="19" spans="1:14">
      <c r="A19" s="1092" t="str">
        <f>+'Resumen EEp'!O6</f>
        <v>Ene-Ago.2022</v>
      </c>
      <c r="B19" s="631">
        <v>12889344249.707699</v>
      </c>
      <c r="C19" s="631">
        <v>18493872582.597446</v>
      </c>
      <c r="D19" s="631">
        <v>32336425047.512299</v>
      </c>
      <c r="E19" s="631">
        <v>46396908408.972542</v>
      </c>
      <c r="F19" s="631">
        <f>+'IV.1.4. Recaudo x sector'!D20</f>
        <v>5577996</v>
      </c>
      <c r="G19" s="632">
        <f>SUM(B19:E19)</f>
        <v>110116550288.78998</v>
      </c>
      <c r="H19" s="253"/>
      <c r="I19" s="992"/>
      <c r="J19" s="992"/>
      <c r="K19" s="992"/>
    </row>
    <row r="20" spans="1:14" ht="17.25" customHeight="1">
      <c r="A20" s="634" t="s">
        <v>54</v>
      </c>
      <c r="B20" s="942">
        <f t="shared" ref="B20:G20" si="1">SUM(B5:B19)</f>
        <v>129752597166.99626</v>
      </c>
      <c r="C20" s="1093">
        <f t="shared" si="1"/>
        <v>219407233473.24033</v>
      </c>
      <c r="D20" s="1093">
        <f t="shared" si="1"/>
        <v>325519673594.39417</v>
      </c>
      <c r="E20" s="1093">
        <f t="shared" si="1"/>
        <v>550442708538.12927</v>
      </c>
      <c r="F20" s="1093">
        <f t="shared" si="1"/>
        <v>5577996</v>
      </c>
      <c r="G20" s="1371">
        <f t="shared" si="1"/>
        <v>1225122212772.76</v>
      </c>
      <c r="I20" s="992"/>
      <c r="J20" s="992"/>
      <c r="K20" s="992"/>
      <c r="M20" s="253"/>
    </row>
    <row r="21" spans="1:14" ht="18.75">
      <c r="A21" s="635"/>
      <c r="B21" s="635"/>
      <c r="C21" s="635"/>
      <c r="D21" s="635"/>
      <c r="E21" s="635"/>
      <c r="F21" s="635"/>
      <c r="G21" s="635"/>
      <c r="M21" s="401"/>
    </row>
    <row r="22" spans="1:14" ht="18.75">
      <c r="M22" s="401"/>
      <c r="N22" s="253"/>
    </row>
    <row r="23" spans="1:14">
      <c r="C23" s="312"/>
      <c r="E23" s="312"/>
      <c r="F23" s="312"/>
      <c r="M23" s="369"/>
      <c r="N23" s="253"/>
    </row>
    <row r="24" spans="1:14">
      <c r="M24" s="253"/>
    </row>
    <row r="71" spans="5:7">
      <c r="G71" s="631"/>
    </row>
    <row r="72" spans="5:7">
      <c r="E72" s="631"/>
      <c r="F72" s="631"/>
      <c r="G72" s="631"/>
    </row>
  </sheetData>
  <mergeCells count="2">
    <mergeCell ref="A1:L1"/>
    <mergeCell ref="A2:L2"/>
  </mergeCells>
  <conditionalFormatting sqref="B16:E19">
    <cfRule type="cellIs" dxfId="10" priority="1" operator="equal">
      <formula>0</formula>
    </cfRule>
  </conditionalFormatting>
  <pageMargins left="0.7" right="0.7" top="0.75" bottom="0.75" header="0.3" footer="0.3"/>
  <pageSetup scale="4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J9" sqref="J9"/>
    </sheetView>
  </sheetViews>
  <sheetFormatPr baseColWidth="10" defaultColWidth="11.42578125" defaultRowHeight="15"/>
  <cols>
    <col min="1" max="1" width="15.140625" style="273" customWidth="1"/>
    <col min="2" max="2" width="21.42578125" style="273" customWidth="1"/>
    <col min="3" max="3" width="19.140625" style="273" customWidth="1"/>
    <col min="4" max="4" width="21.7109375" style="273" customWidth="1"/>
    <col min="5" max="5" width="22.28515625" style="273" customWidth="1"/>
    <col min="6" max="6" width="21.42578125" style="273" customWidth="1"/>
    <col min="7" max="7" width="25.140625" style="273" customWidth="1"/>
    <col min="8" max="9" width="14.85546875" style="273" customWidth="1"/>
    <col min="10" max="10" width="28.7109375" style="273" customWidth="1"/>
    <col min="11" max="11" width="22" style="273" bestFit="1" customWidth="1"/>
    <col min="12" max="12" width="14" style="273" customWidth="1"/>
    <col min="13" max="13" width="17.140625" style="273" bestFit="1" customWidth="1"/>
    <col min="14" max="14" width="21" style="273" bestFit="1" customWidth="1"/>
    <col min="15" max="16384" width="11.42578125" style="273"/>
  </cols>
  <sheetData>
    <row r="1" spans="1:14" ht="31.5" customHeight="1">
      <c r="A1" s="1822" t="s">
        <v>828</v>
      </c>
      <c r="B1" s="1822"/>
      <c r="C1" s="1822"/>
      <c r="D1" s="1822"/>
      <c r="E1" s="1822"/>
      <c r="F1" s="1822"/>
      <c r="G1" s="1822"/>
      <c r="H1" s="1822"/>
      <c r="I1" s="1822"/>
      <c r="J1" s="1822"/>
      <c r="K1" s="1822"/>
      <c r="L1" s="1822"/>
    </row>
    <row r="2" spans="1:14" s="296" customFormat="1" ht="33.75" customHeight="1">
      <c r="A2" s="1823" t="str">
        <f>++'Resumen EEp'!O4</f>
        <v>Período:  Diciembre 2008 - Agosto 2022</v>
      </c>
      <c r="B2" s="1823"/>
      <c r="C2" s="1823"/>
      <c r="D2" s="1823"/>
      <c r="E2" s="1823"/>
      <c r="F2" s="1823"/>
      <c r="G2" s="1823"/>
      <c r="H2" s="1823"/>
      <c r="I2" s="1823"/>
      <c r="J2" s="1823"/>
      <c r="K2" s="1823"/>
      <c r="L2" s="1823"/>
    </row>
    <row r="3" spans="1:14" ht="18" customHeight="1">
      <c r="A3" s="274"/>
      <c r="B3" s="274"/>
      <c r="C3" s="274"/>
      <c r="D3" s="274"/>
      <c r="E3" s="274"/>
      <c r="F3" s="274"/>
      <c r="G3" s="296"/>
      <c r="H3" s="296"/>
      <c r="I3" s="296"/>
      <c r="J3" s="296"/>
      <c r="K3" s="296"/>
      <c r="L3" s="296"/>
      <c r="M3" s="379"/>
    </row>
    <row r="4" spans="1:14" s="537" customFormat="1" ht="36" customHeight="1">
      <c r="A4" s="389" t="s">
        <v>11</v>
      </c>
      <c r="B4" s="1098" t="s">
        <v>544</v>
      </c>
      <c r="C4" s="1098" t="s">
        <v>321</v>
      </c>
      <c r="D4" s="1098" t="s">
        <v>518</v>
      </c>
      <c r="E4" s="1098" t="s">
        <v>322</v>
      </c>
      <c r="F4" s="1099" t="s">
        <v>1</v>
      </c>
      <c r="G4" s="1100" t="s">
        <v>323</v>
      </c>
      <c r="H4" s="389" t="s">
        <v>523</v>
      </c>
      <c r="I4" s="779"/>
      <c r="J4" s="402"/>
      <c r="K4" s="402"/>
      <c r="M4" s="538"/>
      <c r="N4" s="536"/>
    </row>
    <row r="5" spans="1:14" ht="14.25" customHeight="1">
      <c r="A5" s="696">
        <v>2008</v>
      </c>
      <c r="B5" s="853">
        <v>0</v>
      </c>
      <c r="C5" s="681">
        <v>256250000</v>
      </c>
      <c r="D5" s="681">
        <f>+'IV.1.3. Ingr y egr SDSS'!C6</f>
        <v>2203369531</v>
      </c>
      <c r="E5" s="854">
        <f>+'IV.1.5 Rec. x origen'!D5</f>
        <v>7215018749.6672993</v>
      </c>
      <c r="F5" s="944">
        <f t="shared" ref="F5:F18" si="0">SUM(B5:E5)</f>
        <v>9674638280.6672993</v>
      </c>
      <c r="G5" s="654">
        <v>1576162800000</v>
      </c>
      <c r="H5" s="482">
        <f t="shared" ref="H5:H11" si="1">+F5/G5</f>
        <v>6.138095811338333E-3</v>
      </c>
      <c r="I5" s="780"/>
      <c r="J5" s="403"/>
      <c r="M5" s="379"/>
      <c r="N5" s="309"/>
    </row>
    <row r="6" spans="1:14" ht="14.25" customHeight="1">
      <c r="A6" s="696">
        <v>2009</v>
      </c>
      <c r="B6" s="853">
        <f>+'IV.1.3. Ingr y egr SDSS'!F7</f>
        <v>178872817.62</v>
      </c>
      <c r="C6" s="681">
        <v>18750000</v>
      </c>
      <c r="D6" s="681">
        <f>+'IV.1.3. Ingr y egr SDSS'!C7</f>
        <v>3190675855.0100002</v>
      </c>
      <c r="E6" s="854">
        <f>+'IV.1.5 Rec. x origen'!D6</f>
        <v>8879891531.3322487</v>
      </c>
      <c r="F6" s="944">
        <f t="shared" si="0"/>
        <v>12268190203.96225</v>
      </c>
      <c r="G6" s="654">
        <v>1678762600000</v>
      </c>
      <c r="H6" s="482">
        <f t="shared" si="1"/>
        <v>7.3078767682591035E-3</v>
      </c>
      <c r="I6" s="780"/>
      <c r="J6" s="403"/>
      <c r="M6" s="379"/>
      <c r="N6" s="309"/>
    </row>
    <row r="7" spans="1:14" ht="14.25" customHeight="1">
      <c r="A7" s="696">
        <v>2010</v>
      </c>
      <c r="B7" s="853">
        <f>+'IV.1.3. Ingr y egr SDSS'!F8</f>
        <v>95767340.060000002</v>
      </c>
      <c r="C7" s="681">
        <v>0</v>
      </c>
      <c r="D7" s="681">
        <f>+'IV.1.3. Ingr y egr SDSS'!C8</f>
        <v>3736675849.46</v>
      </c>
      <c r="E7" s="854">
        <f>+'IV.1.5 Rec. x origen'!D7</f>
        <v>9997797047.3381004</v>
      </c>
      <c r="F7" s="944">
        <f t="shared" si="0"/>
        <v>13830240236.858101</v>
      </c>
      <c r="G7" s="654">
        <v>1901896700000</v>
      </c>
      <c r="H7" s="482">
        <f t="shared" si="1"/>
        <v>7.2718146242422635E-3</v>
      </c>
      <c r="I7" s="780"/>
      <c r="J7" s="403"/>
      <c r="M7" s="379"/>
      <c r="N7" s="309"/>
    </row>
    <row r="8" spans="1:14" ht="14.25" customHeight="1">
      <c r="A8" s="696">
        <v>2011</v>
      </c>
      <c r="B8" s="853">
        <f>+'IV.1.3. Ingr y egr SDSS'!F9</f>
        <v>320281085.42000002</v>
      </c>
      <c r="C8" s="681">
        <v>0</v>
      </c>
      <c r="D8" s="681">
        <f>+'IV.1.3. Ingr y egr SDSS'!C9</f>
        <v>4134675852</v>
      </c>
      <c r="E8" s="854">
        <f>+'IV.1.5 Rec. x origen'!D8</f>
        <v>11176763444.997149</v>
      </c>
      <c r="F8" s="944">
        <f t="shared" si="0"/>
        <v>15631720382.417149</v>
      </c>
      <c r="G8" s="654">
        <v>2119301799999.9998</v>
      </c>
      <c r="H8" s="482">
        <f t="shared" si="1"/>
        <v>7.3758821808282094E-3</v>
      </c>
      <c r="I8" s="780"/>
      <c r="J8" s="403"/>
      <c r="M8" s="379"/>
      <c r="N8" s="309"/>
    </row>
    <row r="9" spans="1:14" ht="14.25" customHeight="1">
      <c r="A9" s="696">
        <v>2012</v>
      </c>
      <c r="B9" s="853">
        <f>+'IV.1.3. Ingr y egr SDSS'!F10</f>
        <v>349151178.95999998</v>
      </c>
      <c r="C9" s="681">
        <v>0</v>
      </c>
      <c r="D9" s="681">
        <f>+'IV.1.3. Ingr y egr SDSS'!C10</f>
        <v>4599999999.96</v>
      </c>
      <c r="E9" s="854">
        <f>+'IV.1.5 Rec. x origen'!D9</f>
        <v>12580943119.995537</v>
      </c>
      <c r="F9" s="944">
        <f t="shared" si="0"/>
        <v>17530094298.915535</v>
      </c>
      <c r="G9" s="654">
        <v>2316783700000</v>
      </c>
      <c r="H9" s="482">
        <f t="shared" si="1"/>
        <v>7.5665649317696489E-3</v>
      </c>
      <c r="I9" s="780"/>
      <c r="J9" s="403"/>
      <c r="K9" s="994"/>
      <c r="M9" s="379"/>
      <c r="N9" s="309"/>
    </row>
    <row r="10" spans="1:14" ht="14.25" customHeight="1">
      <c r="A10" s="696">
        <v>2013</v>
      </c>
      <c r="B10" s="853">
        <f>+'IV.1.3. Ingr y egr SDSS'!F11</f>
        <v>362641633.79000002</v>
      </c>
      <c r="C10" s="681">
        <v>0</v>
      </c>
      <c r="D10" s="681">
        <f>+'IV.1.3. Ingr y egr SDSS'!C11</f>
        <v>5302610000</v>
      </c>
      <c r="E10" s="854">
        <f>+'IV.1.5 Rec. x origen'!D10</f>
        <v>14924401657.136402</v>
      </c>
      <c r="F10" s="944">
        <f t="shared" si="0"/>
        <v>20589653290.926403</v>
      </c>
      <c r="G10" s="654">
        <v>2534067800000</v>
      </c>
      <c r="H10" s="482">
        <f t="shared" si="1"/>
        <v>8.1251390712302179E-3</v>
      </c>
      <c r="I10" s="780"/>
      <c r="J10" s="403"/>
      <c r="K10" s="994"/>
      <c r="M10" s="379"/>
      <c r="N10" s="309"/>
    </row>
    <row r="11" spans="1:14" ht="14.25" customHeight="1">
      <c r="A11" s="696">
        <v>2014</v>
      </c>
      <c r="B11" s="853">
        <f>+'IV.1.3. Ingr y egr SDSS'!F12</f>
        <v>332071916.05000001</v>
      </c>
      <c r="C11" s="681">
        <v>0</v>
      </c>
      <c r="D11" s="681">
        <f>+'IV.1.3. Ingr y egr SDSS'!C12</f>
        <v>6839999499</v>
      </c>
      <c r="E11" s="854">
        <f>+'IV.1.5 Rec. x origen'!D11</f>
        <v>17630183799.185101</v>
      </c>
      <c r="F11" s="944">
        <f t="shared" si="0"/>
        <v>24802255214.2351</v>
      </c>
      <c r="G11" s="654">
        <v>2786229703801.9404</v>
      </c>
      <c r="H11" s="482">
        <f t="shared" si="1"/>
        <v>8.9017266524692006E-3</v>
      </c>
      <c r="I11" s="780"/>
      <c r="J11" s="403"/>
      <c r="K11" s="994"/>
      <c r="M11" s="379"/>
      <c r="N11" s="309"/>
    </row>
    <row r="12" spans="1:14" ht="14.25" customHeight="1">
      <c r="A12" s="696">
        <v>2015</v>
      </c>
      <c r="B12" s="853">
        <f>+'IV.1.3. Ingr y egr SDSS'!F13</f>
        <v>355290192.04999995</v>
      </c>
      <c r="C12" s="681">
        <v>0</v>
      </c>
      <c r="D12" s="681">
        <f>+'IV.1.3. Ingr y egr SDSS'!C13</f>
        <v>6922811271.25</v>
      </c>
      <c r="E12" s="854">
        <f>+'IV.1.5 Rec. x origen'!D12</f>
        <v>20914393811.303848</v>
      </c>
      <c r="F12" s="944">
        <f t="shared" si="0"/>
        <v>28192495274.603848</v>
      </c>
      <c r="G12" s="655">
        <v>3068138700000</v>
      </c>
      <c r="H12" s="482">
        <f>+F12/G12</f>
        <v>9.1887942597262129E-3</v>
      </c>
      <c r="I12" s="780"/>
      <c r="J12" s="403"/>
      <c r="K12" s="994"/>
      <c r="M12" s="379"/>
      <c r="N12" s="309"/>
    </row>
    <row r="13" spans="1:14" ht="14.25" customHeight="1">
      <c r="A13" s="697">
        <v>2016</v>
      </c>
      <c r="B13" s="855">
        <f>+'IV.1.3. Ingr y egr SDSS'!F14</f>
        <v>371308008.60000002</v>
      </c>
      <c r="C13" s="682">
        <v>0</v>
      </c>
      <c r="D13" s="682">
        <f>+'IV.1.3. Ingr y egr SDSS'!C14</f>
        <v>8498167479</v>
      </c>
      <c r="E13" s="856">
        <f>+'IV.1.5 Rec. x origen'!D13</f>
        <v>23736511929.473202</v>
      </c>
      <c r="F13" s="944">
        <f t="shared" si="0"/>
        <v>32605987417.073204</v>
      </c>
      <c r="G13" s="655">
        <v>3298427000000</v>
      </c>
      <c r="H13" s="529">
        <f>F13/G13</f>
        <v>9.8853142473891969E-3</v>
      </c>
      <c r="I13" s="780"/>
      <c r="J13" s="403"/>
      <c r="K13" s="994"/>
      <c r="M13" s="379"/>
      <c r="N13" s="309"/>
    </row>
    <row r="14" spans="1:14" s="275" customFormat="1" ht="14.25" customHeight="1">
      <c r="A14" s="697">
        <v>2017</v>
      </c>
      <c r="B14" s="855">
        <f>+'IV.1.3. Ingr y egr SDSS'!F15</f>
        <v>666539596.8900001</v>
      </c>
      <c r="C14" s="682">
        <v>0</v>
      </c>
      <c r="D14" s="682">
        <f>+'IV.1.3. Ingr y egr SDSS'!C15</f>
        <v>8861365332.7000008</v>
      </c>
      <c r="E14" s="856">
        <f>+'IV.1.5 Rec. x origen'!D14</f>
        <v>26857788972.6861</v>
      </c>
      <c r="F14" s="944">
        <f t="shared" si="0"/>
        <v>36385693902.2761</v>
      </c>
      <c r="G14" s="655">
        <f>1000000*3613147.14416204</f>
        <v>3613147144162.04</v>
      </c>
      <c r="H14" s="529">
        <f>F14/G14</f>
        <v>1.0070360395110523E-2</v>
      </c>
      <c r="I14" s="780"/>
      <c r="J14" s="403"/>
    </row>
    <row r="15" spans="1:14" s="275" customFormat="1" ht="14.25" customHeight="1">
      <c r="A15" s="697">
        <v>2018</v>
      </c>
      <c r="B15" s="855">
        <f>+'IV.1.3. Ingr y egr SDSS'!F16</f>
        <v>793166886.71000004</v>
      </c>
      <c r="C15" s="682">
        <v>0</v>
      </c>
      <c r="D15" s="682">
        <f>+'IV.1.3. Ingr y egr SDSS'!C16</f>
        <v>9303031999.3699989</v>
      </c>
      <c r="E15" s="856">
        <f>+'IV.1.5 Rec. x origen'!D15</f>
        <v>30587262110.955547</v>
      </c>
      <c r="F15" s="944">
        <f t="shared" si="0"/>
        <v>40683460997.035545</v>
      </c>
      <c r="G15" s="655">
        <v>4025092382609.7397</v>
      </c>
      <c r="H15" s="529">
        <f>F15/G15</f>
        <v>1.0107460184716978E-2</v>
      </c>
      <c r="I15" s="780"/>
      <c r="J15" s="403"/>
    </row>
    <row r="16" spans="1:14" s="275" customFormat="1" ht="14.25" customHeight="1">
      <c r="A16" s="697">
        <v>2019</v>
      </c>
      <c r="B16" s="855">
        <f>+'IV.1.3. Ingr y egr SDSS'!F17</f>
        <v>910105888.26999998</v>
      </c>
      <c r="C16" s="682">
        <v>0</v>
      </c>
      <c r="D16" s="682">
        <f>+'IV.1.3. Ingr y egr SDSS'!C17</f>
        <v>10073865331.690001</v>
      </c>
      <c r="E16" s="856">
        <f>+'IV.1.5 Rec. x origen'!D16</f>
        <v>33268840679.20985</v>
      </c>
      <c r="F16" s="944">
        <f t="shared" si="0"/>
        <v>44252811899.169853</v>
      </c>
      <c r="G16" s="655">
        <v>4562235100000</v>
      </c>
      <c r="H16" s="529">
        <f t="shared" ref="H16:H19" si="2">F16/G16</f>
        <v>9.6998096172575266E-3</v>
      </c>
      <c r="I16" s="780"/>
      <c r="J16" s="403"/>
    </row>
    <row r="17" spans="1:14" s="275" customFormat="1" ht="14.25" customHeight="1">
      <c r="A17" s="943">
        <v>2020</v>
      </c>
      <c r="B17" s="853">
        <v>1093851359.3600001</v>
      </c>
      <c r="C17" s="681">
        <v>0</v>
      </c>
      <c r="D17" s="681">
        <v>9955487666.2999992</v>
      </c>
      <c r="E17" s="854">
        <v>36818721173.505699</v>
      </c>
      <c r="F17" s="944">
        <f t="shared" si="0"/>
        <v>47868060199.165695</v>
      </c>
      <c r="G17" s="654">
        <v>4456657376752.2695</v>
      </c>
      <c r="H17" s="529">
        <f t="shared" si="2"/>
        <v>1.0740798798863221E-2</v>
      </c>
      <c r="I17" s="780"/>
      <c r="J17" s="403"/>
    </row>
    <row r="18" spans="1:14" s="275" customFormat="1" ht="14.25" customHeight="1">
      <c r="A18" s="1094">
        <v>2021</v>
      </c>
      <c r="B18" s="1090">
        <v>1116049433.3900001</v>
      </c>
      <c r="C18" s="681">
        <v>0</v>
      </c>
      <c r="D18" s="681">
        <v>16360531999.959999</v>
      </c>
      <c r="E18" s="854">
        <v>38594730520.095749</v>
      </c>
      <c r="F18" s="944">
        <f t="shared" si="0"/>
        <v>56071311953.445747</v>
      </c>
      <c r="G18" s="654">
        <v>5392714102083.8203</v>
      </c>
      <c r="H18" s="529">
        <f t="shared" si="2"/>
        <v>1.0397605156145587E-2</v>
      </c>
      <c r="I18" s="780"/>
      <c r="J18" s="403"/>
    </row>
    <row r="19" spans="1:14" s="275" customFormat="1" ht="14.25" customHeight="1">
      <c r="A19" s="1094" t="str">
        <f>+'Resumen EEp'!O6</f>
        <v>Ene-Ago.2022</v>
      </c>
      <c r="B19" s="1090">
        <f>+'IV.1.3. Ingr y egr SDSS'!F20</f>
        <v>819889259.25999987</v>
      </c>
      <c r="C19" s="681">
        <v>0</v>
      </c>
      <c r="D19" s="681">
        <f>+'IV.1.3. Ingr y egr SDSS'!C20</f>
        <v>11240354666.639999</v>
      </c>
      <c r="E19" s="854">
        <f>+'IV.1.5 Rec. x origen'!D19</f>
        <v>32336425047.512299</v>
      </c>
      <c r="F19" s="944">
        <f>SUM(B19:E19)</f>
        <v>44396668973.4123</v>
      </c>
      <c r="G19" s="1394">
        <f>+'Resumen EEp'!B60</f>
        <v>5392714102083.8203</v>
      </c>
      <c r="H19" s="483">
        <f t="shared" si="2"/>
        <v>8.232713274426472E-3</v>
      </c>
      <c r="I19" s="780"/>
      <c r="J19" s="403"/>
    </row>
    <row r="20" spans="1:14" ht="16.5" customHeight="1">
      <c r="A20" s="1372" t="s">
        <v>1</v>
      </c>
      <c r="B20" s="945">
        <f>SUM(B5:B19)</f>
        <v>7764986596.4300013</v>
      </c>
      <c r="C20" s="1374">
        <f t="shared" ref="C20:E20" si="3">SUM(C5:C19)</f>
        <v>275000000</v>
      </c>
      <c r="D20" s="1374">
        <f t="shared" si="3"/>
        <v>111223622333.34001</v>
      </c>
      <c r="E20" s="1373">
        <f t="shared" si="3"/>
        <v>325519673594.39417</v>
      </c>
      <c r="F20" s="1373">
        <f>SUM(F5:F19)</f>
        <v>444783282524.16412</v>
      </c>
      <c r="G20" s="1096"/>
      <c r="H20" s="1097"/>
      <c r="I20" s="780"/>
      <c r="J20" s="403"/>
      <c r="K20" s="403"/>
      <c r="M20" s="344"/>
    </row>
    <row r="21" spans="1:14" ht="36" customHeight="1">
      <c r="A21" s="1073" t="s">
        <v>647</v>
      </c>
      <c r="B21" s="1073"/>
      <c r="C21" s="1073"/>
      <c r="D21" s="1073"/>
      <c r="E21" s="1073"/>
      <c r="F21" s="1073"/>
      <c r="G21" s="434"/>
      <c r="H21" s="698"/>
      <c r="I21" s="780"/>
      <c r="J21" s="403"/>
      <c r="M21" s="344"/>
    </row>
    <row r="22" spans="1:14" ht="15.75">
      <c r="D22" s="321"/>
      <c r="E22" s="321"/>
      <c r="F22" s="321"/>
      <c r="G22" s="1073"/>
    </row>
    <row r="23" spans="1:14">
      <c r="B23" s="319"/>
      <c r="E23" s="321"/>
    </row>
    <row r="24" spans="1:14">
      <c r="D24" s="320"/>
      <c r="N24" s="310"/>
    </row>
  </sheetData>
  <mergeCells count="2">
    <mergeCell ref="A1:L1"/>
    <mergeCell ref="A2:L2"/>
  </mergeCells>
  <pageMargins left="0.7" right="0.7" top="0.75" bottom="0.75" header="0.3" footer="0.3"/>
  <pageSetup scale="5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view="pageBreakPreview" zoomScale="70" zoomScaleNormal="100" zoomScaleSheetLayoutView="70" workbookViewId="0">
      <selection activeCell="S24" sqref="S24"/>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11.28515625" style="498" customWidth="1"/>
  </cols>
  <sheetData>
    <row r="1" spans="1:13" ht="21">
      <c r="A1" s="270" t="s">
        <v>305</v>
      </c>
    </row>
    <row r="2" spans="1:13" ht="37.5" customHeight="1">
      <c r="A2" s="270" t="s">
        <v>306</v>
      </c>
    </row>
    <row r="3" spans="1:13" ht="21">
      <c r="A3" s="270" t="s">
        <v>307</v>
      </c>
      <c r="M3" s="497"/>
    </row>
    <row r="4" spans="1:13">
      <c r="M4" s="496"/>
    </row>
    <row r="5" spans="1:13">
      <c r="M5" s="497"/>
    </row>
    <row r="6" spans="1:13">
      <c r="M6" s="496"/>
    </row>
    <row r="13" spans="1:13">
      <c r="M13" s="727"/>
    </row>
    <row r="14" spans="1:13">
      <c r="M14" s="727"/>
    </row>
    <row r="15" spans="1:13">
      <c r="M15" s="728"/>
    </row>
    <row r="16" spans="1:13">
      <c r="M16" s="497"/>
    </row>
    <row r="17" spans="13:13">
      <c r="M17" s="497"/>
    </row>
    <row r="18" spans="13:13">
      <c r="M18" s="497"/>
    </row>
    <row r="19" spans="13:13">
      <c r="M19" s="497"/>
    </row>
    <row r="20" spans="13:13">
      <c r="M20" s="497"/>
    </row>
    <row r="21" spans="13:13">
      <c r="M21" s="497"/>
    </row>
    <row r="22" spans="13:13">
      <c r="M22" s="497"/>
    </row>
    <row r="23" spans="13:13">
      <c r="M23" s="497"/>
    </row>
    <row r="24" spans="13:13">
      <c r="M24" s="497"/>
    </row>
    <row r="28" spans="13:13">
      <c r="M28" s="781"/>
    </row>
    <row r="29" spans="13:13">
      <c r="M29" s="954"/>
    </row>
    <row r="49" spans="8:8">
      <c r="H49" t="s">
        <v>6</v>
      </c>
    </row>
  </sheetData>
  <pageMargins left="0.7" right="0.7" top="0.75" bottom="0.75" header="0.3" footer="0.3"/>
  <pageSetup scale="5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M41"/>
  <sheetViews>
    <sheetView showGridLines="0" view="pageBreakPreview" zoomScale="70" zoomScaleNormal="66" zoomScaleSheetLayoutView="70" workbookViewId="0">
      <pane xSplit="1" ySplit="4" topLeftCell="B5" activePane="bottomRight" state="frozen"/>
      <selection pane="topRight" activeCell="B1" sqref="B1"/>
      <selection pane="bottomLeft" activeCell="A4" sqref="A4"/>
      <selection pane="bottomRight" activeCell="P27" sqref="P27"/>
    </sheetView>
  </sheetViews>
  <sheetFormatPr baseColWidth="10" defaultColWidth="11.5703125" defaultRowHeight="15"/>
  <cols>
    <col min="1" max="1" width="32" style="30" customWidth="1"/>
    <col min="2" max="10" width="25" style="30" customWidth="1"/>
    <col min="11" max="11" width="25.85546875" style="30" customWidth="1"/>
    <col min="12" max="12" width="7.42578125" style="30" customWidth="1"/>
    <col min="13" max="13" width="8.7109375" style="30" customWidth="1"/>
    <col min="14" max="16384" width="11.5703125" style="30"/>
  </cols>
  <sheetData>
    <row r="1" spans="1:13" ht="64.5" customHeight="1">
      <c r="A1" s="1740" t="s">
        <v>830</v>
      </c>
      <c r="B1" s="1740"/>
      <c r="C1" s="1740"/>
      <c r="D1" s="1740"/>
      <c r="E1" s="1740"/>
      <c r="F1" s="1740"/>
      <c r="G1" s="1740"/>
      <c r="H1" s="1740"/>
      <c r="I1" s="1740"/>
      <c r="J1" s="1740"/>
      <c r="K1" s="1740"/>
      <c r="L1" s="1740"/>
      <c r="M1" s="1740"/>
    </row>
    <row r="2" spans="1:13" ht="33" customHeight="1">
      <c r="A2" s="1826" t="str">
        <f>+'Resumen EEp'!O2</f>
        <v>Período:  Diciembre 2007 - Agosto 2022</v>
      </c>
      <c r="B2" s="1826"/>
      <c r="C2" s="1826"/>
      <c r="D2" s="1826"/>
      <c r="E2" s="1826"/>
      <c r="F2" s="1826"/>
      <c r="G2" s="1826"/>
      <c r="H2" s="1826"/>
      <c r="I2" s="1826"/>
      <c r="J2" s="1826"/>
      <c r="K2" s="1826"/>
      <c r="L2" s="1826"/>
      <c r="M2" s="1826"/>
    </row>
    <row r="3" spans="1:13" ht="26.25">
      <c r="A3" s="1323"/>
      <c r="B3" s="1323"/>
      <c r="C3" s="1323"/>
      <c r="D3" s="1323"/>
      <c r="E3" s="1323"/>
      <c r="F3" s="1323"/>
      <c r="G3" s="1323"/>
      <c r="H3" s="1323"/>
      <c r="I3" s="1323"/>
      <c r="J3" s="1323"/>
      <c r="K3" s="1323"/>
      <c r="L3" s="1323"/>
      <c r="M3" s="1323"/>
    </row>
    <row r="4" spans="1:13" s="286" customFormat="1" ht="23.25" customHeight="1">
      <c r="A4" s="199" t="s">
        <v>112</v>
      </c>
      <c r="B4" s="533" t="s">
        <v>477</v>
      </c>
      <c r="C4" s="533" t="s">
        <v>478</v>
      </c>
      <c r="D4" s="533" t="s">
        <v>479</v>
      </c>
      <c r="E4" s="533" t="s">
        <v>480</v>
      </c>
      <c r="F4" s="533" t="s">
        <v>481</v>
      </c>
      <c r="G4" s="919" t="s">
        <v>524</v>
      </c>
      <c r="H4" s="1115" t="s">
        <v>682</v>
      </c>
      <c r="I4" s="1061">
        <f>+'Resumen EEp'!O9</f>
        <v>2021</v>
      </c>
      <c r="J4" s="1379" t="str">
        <f>+'Resumen EEp'!O6</f>
        <v>Ene-Ago.2022</v>
      </c>
      <c r="K4" s="199" t="s">
        <v>1</v>
      </c>
      <c r="L4" s="430"/>
    </row>
    <row r="5" spans="1:13" s="286" customFormat="1" ht="18.75">
      <c r="A5" s="744" t="s">
        <v>517</v>
      </c>
      <c r="B5" s="745">
        <v>15018129512.620003</v>
      </c>
      <c r="C5" s="745">
        <v>35035269115.589996</v>
      </c>
      <c r="D5" s="745">
        <v>47539455208.419998</v>
      </c>
      <c r="E5" s="745">
        <v>59033208452.770004</v>
      </c>
      <c r="F5" s="745">
        <v>73978573779.360001</v>
      </c>
      <c r="G5" s="745">
        <v>93488150137.309998</v>
      </c>
      <c r="H5" s="745">
        <v>114378060695.97</v>
      </c>
      <c r="I5" s="745">
        <f>+[7]R_Contributivo!$DZ$266</f>
        <v>2631048991.1500006</v>
      </c>
      <c r="J5" s="1279">
        <f>+'Resumen EEp'!E88</f>
        <v>47942212137.489998</v>
      </c>
      <c r="K5" s="746">
        <f>SUM(B5:J5)</f>
        <v>489044108030.68005</v>
      </c>
      <c r="L5" s="430"/>
    </row>
    <row r="6" spans="1:13" s="286" customFormat="1" ht="18.75">
      <c r="A6" s="744" t="s">
        <v>58</v>
      </c>
      <c r="B6" s="745">
        <v>316651427</v>
      </c>
      <c r="C6" s="745">
        <v>83348568.400000006</v>
      </c>
      <c r="D6" s="745">
        <v>331989675.60000002</v>
      </c>
      <c r="E6" s="745">
        <v>474614439.30000001</v>
      </c>
      <c r="F6" s="745">
        <v>821824647</v>
      </c>
      <c r="G6" s="745">
        <v>1663090988.95</v>
      </c>
      <c r="H6" s="745">
        <v>2065925776.5999999</v>
      </c>
      <c r="I6" s="745">
        <f>+[7]R_Contributivo!$EF$266</f>
        <v>215635601.82999998</v>
      </c>
      <c r="J6" s="1279">
        <f>+'Resumen EEp'!E89</f>
        <v>746103343.73000002</v>
      </c>
      <c r="K6" s="746">
        <f>SUM(B6:J6)</f>
        <v>6719184468.4099998</v>
      </c>
      <c r="L6" s="747"/>
      <c r="M6" s="327"/>
    </row>
    <row r="7" spans="1:13" s="286" customFormat="1" ht="18.75">
      <c r="A7" s="744" t="s">
        <v>59</v>
      </c>
      <c r="B7" s="745">
        <v>283848938.23000002</v>
      </c>
      <c r="C7" s="745">
        <v>1676399904.9400001</v>
      </c>
      <c r="D7" s="745">
        <v>2348545926.4299998</v>
      </c>
      <c r="E7" s="745">
        <v>2914498916.9399996</v>
      </c>
      <c r="F7" s="745">
        <v>3549422081.1300001</v>
      </c>
      <c r="G7" s="745">
        <v>4451295710.4700003</v>
      </c>
      <c r="H7" s="745">
        <v>5242453305.3699999</v>
      </c>
      <c r="I7" s="745">
        <f>+[7]R_Contributivo!$EH$266</f>
        <v>1232188436.5999999</v>
      </c>
      <c r="J7" s="1279">
        <f>+'Resumen EEp'!E90</f>
        <v>2379758644.1100001</v>
      </c>
      <c r="K7" s="746">
        <f>SUM(B7:J7)</f>
        <v>24078411864.219997</v>
      </c>
      <c r="L7" s="747"/>
      <c r="M7" s="327"/>
    </row>
    <row r="8" spans="1:13" s="286" customFormat="1" ht="18.75">
      <c r="A8" s="744" t="s">
        <v>60</v>
      </c>
      <c r="B8" s="745">
        <v>38720972.609999999</v>
      </c>
      <c r="C8" s="745">
        <v>260292292.16999999</v>
      </c>
      <c r="D8" s="745">
        <v>326422713.55000007</v>
      </c>
      <c r="E8" s="745">
        <v>406410873.13</v>
      </c>
      <c r="F8" s="745">
        <v>519463005.38</v>
      </c>
      <c r="G8" s="745">
        <v>662353141.31999993</v>
      </c>
      <c r="H8" s="745">
        <v>761134844.75999999</v>
      </c>
      <c r="I8" s="745">
        <f>+[7]R_Contributivo!$EJ$266</f>
        <v>265066141.55999997</v>
      </c>
      <c r="J8" s="1279">
        <f>+'Resumen EEp'!E91</f>
        <v>339944130.19999999</v>
      </c>
      <c r="K8" s="746">
        <f>SUM(B8:J8)</f>
        <v>3579808114.6799998</v>
      </c>
      <c r="L8" s="747"/>
      <c r="M8" s="327"/>
    </row>
    <row r="9" spans="1:13" s="286" customFormat="1" ht="18.75">
      <c r="A9" s="744" t="s">
        <v>89</v>
      </c>
      <c r="B9" s="745">
        <v>0</v>
      </c>
      <c r="C9" s="745">
        <v>84686000</v>
      </c>
      <c r="D9" s="745">
        <v>350762079.85000002</v>
      </c>
      <c r="E9" s="745">
        <v>478215575.86000001</v>
      </c>
      <c r="F9" s="745">
        <v>613991100</v>
      </c>
      <c r="G9" s="745">
        <v>645222098.00999999</v>
      </c>
      <c r="H9" s="745">
        <v>689627181.53999996</v>
      </c>
      <c r="I9" s="1279">
        <v>0</v>
      </c>
      <c r="J9" s="1279">
        <f>+'Resumen EEp'!E92</f>
        <v>0</v>
      </c>
      <c r="K9" s="746">
        <f t="shared" ref="K9:K10" si="0">SUM(B9:I9)</f>
        <v>2862504035.2600002</v>
      </c>
      <c r="L9" s="747"/>
      <c r="M9" s="327"/>
    </row>
    <row r="10" spans="1:13" s="286" customFormat="1" ht="18.75">
      <c r="A10" s="744" t="s">
        <v>489</v>
      </c>
      <c r="B10" s="745">
        <v>0</v>
      </c>
      <c r="C10" s="745">
        <v>0</v>
      </c>
      <c r="D10" s="745">
        <v>0</v>
      </c>
      <c r="E10" s="745">
        <v>0</v>
      </c>
      <c r="F10" s="745">
        <v>0</v>
      </c>
      <c r="G10" s="745">
        <v>3402850</v>
      </c>
      <c r="H10" s="745">
        <v>0</v>
      </c>
      <c r="I10" s="1279">
        <v>0</v>
      </c>
      <c r="J10" s="1279">
        <f>+'Resumen EEp'!E93</f>
        <v>0</v>
      </c>
      <c r="K10" s="746">
        <f t="shared" si="0"/>
        <v>3402850</v>
      </c>
      <c r="L10" s="747"/>
      <c r="M10" s="327"/>
    </row>
    <row r="11" spans="1:13" s="289" customFormat="1" ht="23.25" customHeight="1">
      <c r="A11" s="748" t="s">
        <v>7</v>
      </c>
      <c r="B11" s="749">
        <f>SUM(B5:B10)</f>
        <v>15657350850.460003</v>
      </c>
      <c r="C11" s="749">
        <f>SUM(C5:C10)</f>
        <v>37139995881.099998</v>
      </c>
      <c r="D11" s="749">
        <f t="shared" ref="D11:H11" si="1">SUM(D5:D10)</f>
        <v>50897175603.849998</v>
      </c>
      <c r="E11" s="749">
        <f t="shared" si="1"/>
        <v>63306948258.000008</v>
      </c>
      <c r="F11" s="749">
        <f t="shared" si="1"/>
        <v>79483274612.87001</v>
      </c>
      <c r="G11" s="749">
        <f t="shared" si="1"/>
        <v>100913514926.06</v>
      </c>
      <c r="H11" s="749">
        <f t="shared" si="1"/>
        <v>123137201804.23999</v>
      </c>
      <c r="I11" s="749">
        <f>SUM(I5:I10)</f>
        <v>4343939171.1400003</v>
      </c>
      <c r="J11" s="749">
        <f>SUM(J5:J10)</f>
        <v>51408018255.529999</v>
      </c>
      <c r="K11" s="750">
        <f>SUM(K5:K10)</f>
        <v>526287419363.25</v>
      </c>
      <c r="L11" s="751" t="s">
        <v>118</v>
      </c>
    </row>
    <row r="12" spans="1:13" ht="48.75" customHeight="1">
      <c r="A12" s="1824" t="s">
        <v>532</v>
      </c>
      <c r="B12" s="1824"/>
      <c r="C12" s="1824"/>
      <c r="D12" s="1824"/>
      <c r="E12" s="1824"/>
      <c r="F12" s="1824"/>
      <c r="G12" s="1824"/>
      <c r="H12" s="1824"/>
      <c r="I12" s="1824"/>
      <c r="J12" s="1825"/>
      <c r="K12" s="1824"/>
      <c r="L12" s="1195"/>
      <c r="M12" s="1195"/>
    </row>
    <row r="13" spans="1:13">
      <c r="I13" s="70"/>
      <c r="J13" s="70"/>
      <c r="K13" s="70"/>
      <c r="L13" s="70"/>
      <c r="M13" s="70"/>
    </row>
    <row r="14" spans="1:13">
      <c r="I14" s="70"/>
      <c r="J14" s="70"/>
      <c r="K14" s="70"/>
      <c r="L14" s="70"/>
      <c r="M14" s="70"/>
    </row>
    <row r="15" spans="1:13">
      <c r="I15" s="70"/>
      <c r="J15" s="70"/>
      <c r="K15" s="70"/>
      <c r="L15" s="70"/>
      <c r="M15" s="70"/>
    </row>
    <row r="16" spans="1:13" ht="21">
      <c r="I16" s="70"/>
      <c r="J16" s="70"/>
      <c r="K16" s="300"/>
      <c r="L16" s="70"/>
      <c r="M16" s="70"/>
    </row>
    <row r="17" spans="9:13">
      <c r="I17" s="70"/>
      <c r="J17" s="70"/>
      <c r="K17" s="21"/>
      <c r="L17" s="21"/>
      <c r="M17" s="21"/>
    </row>
    <row r="18" spans="9:13">
      <c r="I18" s="70"/>
      <c r="J18" s="70"/>
      <c r="K18" s="21"/>
      <c r="L18" s="21"/>
      <c r="M18" s="21"/>
    </row>
    <row r="19" spans="9:13">
      <c r="I19" s="70"/>
      <c r="J19" s="70"/>
      <c r="K19" s="21"/>
      <c r="L19" s="21"/>
      <c r="M19" s="21"/>
    </row>
    <row r="20" spans="9:13">
      <c r="I20" s="70"/>
      <c r="J20" s="70"/>
      <c r="K20" s="21"/>
      <c r="L20" s="21"/>
      <c r="M20" s="21"/>
    </row>
    <row r="21" spans="9:13">
      <c r="I21" s="21"/>
      <c r="J21" s="21"/>
      <c r="K21" s="21"/>
      <c r="L21" s="21"/>
      <c r="M21" s="21"/>
    </row>
    <row r="22" spans="9:13">
      <c r="I22" s="21"/>
      <c r="J22" s="21"/>
      <c r="K22" s="21"/>
      <c r="L22" s="21"/>
      <c r="M22" s="21"/>
    </row>
    <row r="23" spans="9:13">
      <c r="I23" s="21"/>
      <c r="J23" s="21"/>
      <c r="K23" s="21"/>
      <c r="L23" s="21"/>
      <c r="M23" s="21"/>
    </row>
    <row r="24" spans="9:13">
      <c r="I24" s="21"/>
      <c r="J24" s="21"/>
      <c r="K24" s="21"/>
      <c r="L24" s="21"/>
      <c r="M24" s="21"/>
    </row>
    <row r="25" spans="9:13">
      <c r="I25" s="21"/>
      <c r="J25" s="21"/>
      <c r="K25" s="21"/>
      <c r="L25" s="21"/>
      <c r="M25" s="21"/>
    </row>
    <row r="26" spans="9:13">
      <c r="I26" s="21"/>
      <c r="J26" s="21"/>
      <c r="K26" s="21"/>
      <c r="L26" s="21"/>
      <c r="M26" s="21"/>
    </row>
    <row r="27" spans="9:13">
      <c r="I27" s="21"/>
      <c r="J27" s="21"/>
      <c r="K27" s="21"/>
      <c r="L27" s="21"/>
      <c r="M27" s="21"/>
    </row>
    <row r="28" spans="9:13">
      <c r="I28" s="21"/>
      <c r="J28" s="21"/>
      <c r="K28" s="21"/>
      <c r="L28" s="21"/>
      <c r="M28" s="21"/>
    </row>
    <row r="29" spans="9:13">
      <c r="I29" s="21"/>
      <c r="J29" s="21"/>
      <c r="K29" s="21"/>
      <c r="L29" s="21"/>
      <c r="M29" s="21"/>
    </row>
    <row r="30" spans="9:13">
      <c r="I30" s="70"/>
      <c r="J30" s="70"/>
      <c r="K30" s="70"/>
      <c r="L30" s="70"/>
      <c r="M30" s="70"/>
    </row>
    <row r="31" spans="9:13">
      <c r="I31" s="70"/>
      <c r="J31" s="70"/>
      <c r="K31" s="70"/>
      <c r="L31" s="70"/>
      <c r="M31" s="70"/>
    </row>
    <row r="32" spans="9:13">
      <c r="I32" s="70"/>
      <c r="J32" s="70"/>
      <c r="K32" s="70"/>
      <c r="L32" s="70"/>
      <c r="M32" s="70"/>
    </row>
    <row r="33" spans="9:13">
      <c r="I33" s="70"/>
      <c r="J33" s="70"/>
      <c r="K33" s="70"/>
      <c r="L33" s="70"/>
      <c r="M33" s="70"/>
    </row>
    <row r="34" spans="9:13">
      <c r="I34" s="70"/>
      <c r="J34" s="70"/>
      <c r="K34" s="70"/>
      <c r="L34" s="70"/>
      <c r="M34" s="70"/>
    </row>
    <row r="35" spans="9:13">
      <c r="I35" s="70"/>
      <c r="J35" s="70"/>
      <c r="K35" s="70"/>
      <c r="L35" s="70"/>
      <c r="M35" s="70"/>
    </row>
    <row r="36" spans="9:13">
      <c r="I36" s="70"/>
      <c r="J36" s="70"/>
      <c r="K36" s="70"/>
      <c r="L36" s="70"/>
      <c r="M36" s="70"/>
    </row>
    <row r="37" spans="9:13">
      <c r="I37" s="70"/>
      <c r="J37" s="70"/>
      <c r="K37" s="70"/>
      <c r="L37" s="70"/>
      <c r="M37" s="70"/>
    </row>
    <row r="38" spans="9:13">
      <c r="I38" s="70"/>
      <c r="J38" s="70"/>
      <c r="K38" s="70"/>
      <c r="L38" s="70"/>
      <c r="M38" s="70"/>
    </row>
    <row r="39" spans="9:13">
      <c r="I39" s="70"/>
      <c r="J39" s="70"/>
      <c r="K39" s="70"/>
      <c r="L39" s="70"/>
      <c r="M39" s="70"/>
    </row>
    <row r="40" spans="9:13">
      <c r="I40" s="70"/>
      <c r="J40" s="70"/>
      <c r="K40" s="70"/>
      <c r="L40" s="70"/>
      <c r="M40" s="70"/>
    </row>
    <row r="41" spans="9:13">
      <c r="I41" s="70"/>
      <c r="J41" s="70"/>
      <c r="K41" s="70"/>
      <c r="L41" s="70"/>
      <c r="M41" s="70"/>
    </row>
  </sheetData>
  <mergeCells count="3">
    <mergeCell ref="A1:M1"/>
    <mergeCell ref="A12:K12"/>
    <mergeCell ref="A2:M2"/>
  </mergeCells>
  <conditionalFormatting sqref="B5:J10">
    <cfRule type="cellIs" dxfId="9" priority="1" operator="equal">
      <formula>0</formula>
    </cfRule>
  </conditionalFormatting>
  <printOptions horizontalCentered="1" verticalCentered="1"/>
  <pageMargins left="0.4" right="0.4" top="0.25" bottom="0.25" header="0.31496062992126" footer="0.31496062992126"/>
  <pageSetup scale="43"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Q69"/>
  <sheetViews>
    <sheetView showGridLines="0" view="pageBreakPreview" zoomScaleNormal="100" zoomScaleSheetLayoutView="100" workbookViewId="0">
      <selection activeCell="M42" sqref="M42"/>
    </sheetView>
  </sheetViews>
  <sheetFormatPr baseColWidth="10" defaultColWidth="11.5703125" defaultRowHeight="15"/>
  <cols>
    <col min="1" max="1" width="7.42578125" style="1456" customWidth="1"/>
    <col min="2" max="2" width="29.7109375" style="30" customWidth="1"/>
    <col min="3" max="3" width="20.42578125" style="28" customWidth="1"/>
    <col min="4" max="4" width="20.140625" style="28" customWidth="1"/>
    <col min="5" max="5" width="19.5703125" style="28" customWidth="1"/>
    <col min="6" max="8" width="20.140625" style="28" customWidth="1"/>
    <col min="9" max="12" width="20.140625" style="382" customWidth="1"/>
    <col min="13" max="13" width="24.28515625" style="49" customWidth="1"/>
    <col min="14" max="14" width="21.42578125" style="49" customWidth="1"/>
    <col min="15" max="15" width="21.42578125" style="1310" customWidth="1"/>
    <col min="16" max="16" width="14.28515625" style="1313" customWidth="1"/>
    <col min="17" max="16384" width="11.5703125" style="49"/>
  </cols>
  <sheetData>
    <row r="1" spans="1:17" ht="54" customHeight="1">
      <c r="A1" s="1827" t="s">
        <v>831</v>
      </c>
      <c r="B1" s="1827"/>
      <c r="C1" s="1827"/>
      <c r="D1" s="1827"/>
      <c r="E1" s="1827"/>
      <c r="F1" s="1827"/>
      <c r="G1" s="1827"/>
      <c r="H1" s="1827"/>
      <c r="I1" s="1827"/>
      <c r="J1" s="1827"/>
      <c r="K1" s="1827"/>
      <c r="L1" s="1827"/>
      <c r="M1" s="1193"/>
      <c r="Q1" s="101"/>
    </row>
    <row r="2" spans="1:17" s="382" customFormat="1" ht="21.75" customHeight="1">
      <c r="A2" s="1828" t="str">
        <f>+'Resumen EEp'!O2</f>
        <v>Período:  Diciembre 2007 - Agosto 2022</v>
      </c>
      <c r="B2" s="1828"/>
      <c r="C2" s="1828"/>
      <c r="D2" s="1828"/>
      <c r="E2" s="1828"/>
      <c r="F2" s="1828"/>
      <c r="G2" s="1828"/>
      <c r="H2" s="1828"/>
      <c r="I2" s="1828"/>
      <c r="J2" s="1828"/>
      <c r="K2" s="1828"/>
      <c r="L2" s="1828"/>
      <c r="M2" s="1193"/>
      <c r="O2" s="1310"/>
      <c r="P2" s="1313"/>
      <c r="Q2" s="101"/>
    </row>
    <row r="3" spans="1:17" s="382" customFormat="1" ht="15.75" customHeight="1">
      <c r="A3" s="1456"/>
      <c r="B3" s="1324"/>
      <c r="C3" s="1324"/>
      <c r="D3" s="1324"/>
      <c r="E3" s="1324"/>
      <c r="F3" s="1324"/>
      <c r="G3" s="1324"/>
      <c r="H3" s="1324"/>
      <c r="I3" s="1324"/>
      <c r="J3" s="1324"/>
      <c r="K3" s="1324"/>
      <c r="L3" s="1324"/>
      <c r="M3" s="1193"/>
      <c r="O3" s="1310"/>
      <c r="P3" s="1313"/>
      <c r="Q3" s="101"/>
    </row>
    <row r="4" spans="1:17" s="89" customFormat="1" ht="22.5" customHeight="1">
      <c r="A4" s="1469" t="s">
        <v>337</v>
      </c>
      <c r="B4" s="1469" t="s">
        <v>61</v>
      </c>
      <c r="C4" s="1470" t="s">
        <v>54</v>
      </c>
      <c r="D4" s="1471" t="str">
        <f>+'Resumen EEp'!O6</f>
        <v>Ene-Ago.2022</v>
      </c>
      <c r="E4" s="1471">
        <f>+'Resumen EEp'!O9</f>
        <v>2021</v>
      </c>
      <c r="F4" s="1472" t="s">
        <v>681</v>
      </c>
      <c r="G4" s="1473" t="s">
        <v>633</v>
      </c>
      <c r="H4" s="1474" t="s">
        <v>490</v>
      </c>
      <c r="I4" s="1475" t="s">
        <v>491</v>
      </c>
      <c r="J4" s="1475" t="s">
        <v>492</v>
      </c>
      <c r="K4" s="1476" t="s">
        <v>493</v>
      </c>
      <c r="L4" s="1476" t="s">
        <v>487</v>
      </c>
      <c r="M4" s="1211"/>
      <c r="N4" s="382"/>
      <c r="O4" s="1310"/>
      <c r="P4" s="1314"/>
      <c r="Q4" s="49"/>
    </row>
    <row r="5" spans="1:17">
      <c r="A5" s="881">
        <v>1</v>
      </c>
      <c r="B5" s="674" t="s">
        <v>465</v>
      </c>
      <c r="C5" s="1477">
        <f>SUM(D5:L5)</f>
        <v>178130632023.56998</v>
      </c>
      <c r="D5" s="1478">
        <f>+'Resumen EEp'!M72</f>
        <v>14376171463.83</v>
      </c>
      <c r="E5" s="1478">
        <v>19266763278.790001</v>
      </c>
      <c r="F5" s="1478">
        <v>36784907190.309998</v>
      </c>
      <c r="G5" s="1478">
        <v>31531259161.440002</v>
      </c>
      <c r="H5" s="1478">
        <v>26028374333.02</v>
      </c>
      <c r="I5" s="1478">
        <v>20591385001.029999</v>
      </c>
      <c r="J5" s="1478">
        <v>15412899719.469999</v>
      </c>
      <c r="K5" s="1478">
        <v>10249691698.619999</v>
      </c>
      <c r="L5" s="1478">
        <v>3889180177.0599999</v>
      </c>
      <c r="M5" s="1212"/>
      <c r="O5" s="1311"/>
      <c r="Q5" s="382"/>
    </row>
    <row r="6" spans="1:17">
      <c r="A6" s="881">
        <v>2</v>
      </c>
      <c r="B6" s="674" t="s">
        <v>64</v>
      </c>
      <c r="C6" s="1477">
        <f t="shared" ref="C6:C33" si="0">SUM(D6:L6)</f>
        <v>116251905924.5</v>
      </c>
      <c r="D6" s="1478">
        <f>+'Resumen EEp'!M73</f>
        <v>14478874801.25</v>
      </c>
      <c r="E6" s="1478">
        <v>17716765585.970001</v>
      </c>
      <c r="F6" s="1478">
        <v>30648953509.110001</v>
      </c>
      <c r="G6" s="1478">
        <v>21114183205.59</v>
      </c>
      <c r="H6" s="1478">
        <v>11915445348.740002</v>
      </c>
      <c r="I6" s="1478">
        <v>9245910476.5100002</v>
      </c>
      <c r="J6" s="1478">
        <v>5646491833.4399996</v>
      </c>
      <c r="K6" s="1478">
        <v>4196309834.75</v>
      </c>
      <c r="L6" s="1478">
        <v>1288971329.1399999</v>
      </c>
      <c r="M6" s="1212"/>
      <c r="O6" s="1311"/>
      <c r="Q6" s="382"/>
    </row>
    <row r="7" spans="1:17">
      <c r="A7" s="881">
        <v>3</v>
      </c>
      <c r="B7" s="674" t="s">
        <v>679</v>
      </c>
      <c r="C7" s="1477">
        <f t="shared" si="0"/>
        <v>79814101428.259995</v>
      </c>
      <c r="D7" s="1478">
        <f>+'Resumen EEp'!M74</f>
        <v>6414254899.4099998</v>
      </c>
      <c r="E7" s="1478">
        <v>8694828046.4599991</v>
      </c>
      <c r="F7" s="1478">
        <v>16934553274.289999</v>
      </c>
      <c r="G7" s="1478">
        <v>14571074722.939999</v>
      </c>
      <c r="H7" s="1478">
        <v>11774252017.169998</v>
      </c>
      <c r="I7" s="1478">
        <v>9113362936.5</v>
      </c>
      <c r="J7" s="1478">
        <v>6500518686.8699999</v>
      </c>
      <c r="K7" s="1478">
        <v>4184175428.8499999</v>
      </c>
      <c r="L7" s="1478">
        <v>1627081415.77</v>
      </c>
      <c r="M7" s="1212"/>
      <c r="Q7" s="382"/>
    </row>
    <row r="8" spans="1:17">
      <c r="A8" s="881">
        <v>4</v>
      </c>
      <c r="B8" s="674" t="s">
        <v>63</v>
      </c>
      <c r="C8" s="1477">
        <f t="shared" si="0"/>
        <v>54584527720.93</v>
      </c>
      <c r="D8" s="1478">
        <f>+'Resumen EEp'!M75</f>
        <v>3499160640.29</v>
      </c>
      <c r="E8" s="1478">
        <v>4727219402.1800003</v>
      </c>
      <c r="F8" s="1478">
        <v>9782374669.5900002</v>
      </c>
      <c r="G8" s="1478">
        <v>9243319670.4599991</v>
      </c>
      <c r="H8" s="1478">
        <v>8697237559.4200001</v>
      </c>
      <c r="I8" s="1478">
        <v>7996955621.7199993</v>
      </c>
      <c r="J8" s="1478">
        <v>5176598663.1999998</v>
      </c>
      <c r="K8" s="1478">
        <v>3852938849.1199999</v>
      </c>
      <c r="L8" s="1478">
        <v>1608722644.9499998</v>
      </c>
      <c r="M8" s="1213"/>
      <c r="O8" s="1311"/>
      <c r="Q8" s="382"/>
    </row>
    <row r="9" spans="1:17">
      <c r="A9" s="881">
        <v>5</v>
      </c>
      <c r="B9" s="674" t="s">
        <v>65</v>
      </c>
      <c r="C9" s="1477">
        <f t="shared" si="0"/>
        <v>20854396441.590004</v>
      </c>
      <c r="D9" s="1478">
        <f>+'Resumen EEp'!M76</f>
        <v>1603622991.3199999</v>
      </c>
      <c r="E9" s="1478">
        <v>2041471107.97</v>
      </c>
      <c r="F9" s="1478">
        <v>3479544259.6899996</v>
      </c>
      <c r="G9" s="1478">
        <v>2667487838.1800003</v>
      </c>
      <c r="H9" s="1478">
        <v>2702336318.77</v>
      </c>
      <c r="I9" s="1478">
        <v>2241823449.9400001</v>
      </c>
      <c r="J9" s="1478">
        <v>2265447549.5699997</v>
      </c>
      <c r="K9" s="1478">
        <v>2505415801.98</v>
      </c>
      <c r="L9" s="1478">
        <v>1347247124.1700001</v>
      </c>
      <c r="O9" s="1311"/>
      <c r="Q9" s="382"/>
    </row>
    <row r="10" spans="1:17">
      <c r="A10" s="881">
        <v>6</v>
      </c>
      <c r="B10" s="674" t="s">
        <v>69</v>
      </c>
      <c r="C10" s="1477">
        <f t="shared" si="0"/>
        <v>20408975739.339996</v>
      </c>
      <c r="D10" s="1478">
        <f>+'Resumen EEp'!M77</f>
        <v>2413657072.46</v>
      </c>
      <c r="E10" s="1478">
        <v>2784333415.46</v>
      </c>
      <c r="F10" s="1478">
        <v>5235524252.6999998</v>
      </c>
      <c r="G10" s="1478">
        <v>3968068246.2399998</v>
      </c>
      <c r="H10" s="1478">
        <v>3220899414.6300001</v>
      </c>
      <c r="I10" s="1478">
        <v>1610587618.9400001</v>
      </c>
      <c r="J10" s="1478">
        <v>695689120.21000004</v>
      </c>
      <c r="K10" s="1478">
        <v>355683726.17999995</v>
      </c>
      <c r="L10" s="1478">
        <v>124532872.52</v>
      </c>
      <c r="M10" s="60"/>
      <c r="Q10" s="382"/>
    </row>
    <row r="11" spans="1:17">
      <c r="A11" s="881">
        <v>7</v>
      </c>
      <c r="B11" s="1280" t="s">
        <v>62</v>
      </c>
      <c r="C11" s="1477">
        <f t="shared" si="0"/>
        <v>15490633522.299999</v>
      </c>
      <c r="D11" s="1479">
        <v>0</v>
      </c>
      <c r="E11" s="1479">
        <v>0</v>
      </c>
      <c r="F11" s="1478">
        <v>316557476.06</v>
      </c>
      <c r="G11" s="1478">
        <v>944643439.42000008</v>
      </c>
      <c r="H11" s="1478">
        <v>1449669930.9200001</v>
      </c>
      <c r="I11" s="1478">
        <v>2060754651.1799998</v>
      </c>
      <c r="J11" s="1478">
        <v>4783807205.8299999</v>
      </c>
      <c r="K11" s="1478">
        <v>3707817862.73</v>
      </c>
      <c r="L11" s="1478">
        <v>2227382956.1599998</v>
      </c>
      <c r="M11" s="1214"/>
      <c r="N11" s="1192"/>
      <c r="O11" s="1311"/>
      <c r="Q11" s="382"/>
    </row>
    <row r="12" spans="1:17" ht="14.25" customHeight="1">
      <c r="A12" s="881">
        <v>8</v>
      </c>
      <c r="B12" s="674" t="s">
        <v>327</v>
      </c>
      <c r="C12" s="1477">
        <f t="shared" si="0"/>
        <v>9976004797.5200024</v>
      </c>
      <c r="D12" s="1478">
        <f>+'Resumen EEp'!M79</f>
        <v>905758191.94000006</v>
      </c>
      <c r="E12" s="1478">
        <v>1139638484.6900001</v>
      </c>
      <c r="F12" s="1478">
        <v>2242163276.6300001</v>
      </c>
      <c r="G12" s="1478">
        <v>1923410427.5999999</v>
      </c>
      <c r="H12" s="1478">
        <v>1290346395.1500001</v>
      </c>
      <c r="I12" s="1478">
        <v>990693011.47000003</v>
      </c>
      <c r="J12" s="1478">
        <v>712933897.16000009</v>
      </c>
      <c r="K12" s="1478">
        <v>561964129.87</v>
      </c>
      <c r="L12" s="1478">
        <v>209096983.00999999</v>
      </c>
      <c r="M12" s="1192"/>
      <c r="N12" s="1192"/>
      <c r="O12" s="1311"/>
      <c r="Q12" s="382"/>
    </row>
    <row r="13" spans="1:17">
      <c r="A13" s="881">
        <v>9</v>
      </c>
      <c r="B13" s="674" t="s">
        <v>68</v>
      </c>
      <c r="C13" s="1477">
        <f t="shared" si="0"/>
        <v>8956481560.7600021</v>
      </c>
      <c r="D13" s="1478">
        <f>+'Resumen EEp'!M80</f>
        <v>838408700.54999995</v>
      </c>
      <c r="E13" s="1478">
        <v>1142432960.01</v>
      </c>
      <c r="F13" s="1478">
        <v>2142294149.1800001</v>
      </c>
      <c r="G13" s="1478">
        <v>1536839121.1300001</v>
      </c>
      <c r="H13" s="1478">
        <v>1282483981.8000002</v>
      </c>
      <c r="I13" s="1478">
        <v>956656621.00999999</v>
      </c>
      <c r="J13" s="1478">
        <v>526391350.10000002</v>
      </c>
      <c r="K13" s="1478">
        <v>356740624.87</v>
      </c>
      <c r="L13" s="1478">
        <v>174234052.10999998</v>
      </c>
      <c r="M13" s="1192"/>
      <c r="N13" s="1192"/>
      <c r="Q13" s="382"/>
    </row>
    <row r="14" spans="1:17">
      <c r="A14" s="881">
        <v>10</v>
      </c>
      <c r="B14" s="674" t="s">
        <v>71</v>
      </c>
      <c r="C14" s="1477">
        <f t="shared" si="0"/>
        <v>7464087435.54</v>
      </c>
      <c r="D14" s="1478">
        <f>+'Resumen EEp'!M81</f>
        <v>806551298.33000004</v>
      </c>
      <c r="E14" s="1478">
        <v>910244572.52999997</v>
      </c>
      <c r="F14" s="1478">
        <v>1612129963.26</v>
      </c>
      <c r="G14" s="1478">
        <v>1440571410.29</v>
      </c>
      <c r="H14" s="1478">
        <v>1034331872.09</v>
      </c>
      <c r="I14" s="1478">
        <v>815603975.29999995</v>
      </c>
      <c r="J14" s="1478">
        <v>488879261.30000001</v>
      </c>
      <c r="K14" s="1478">
        <v>276830530.73000002</v>
      </c>
      <c r="L14" s="1478">
        <v>78944551.709999993</v>
      </c>
      <c r="M14" s="1192"/>
      <c r="N14" s="1192"/>
      <c r="O14" s="1311"/>
      <c r="Q14" s="382"/>
    </row>
    <row r="15" spans="1:17">
      <c r="A15" s="881">
        <v>12</v>
      </c>
      <c r="B15" s="674" t="s">
        <v>70</v>
      </c>
      <c r="C15" s="1477">
        <f t="shared" si="0"/>
        <v>6356516651.7000008</v>
      </c>
      <c r="D15" s="1478">
        <f>+'Resumen EEp'!M82</f>
        <v>977172380.50999999</v>
      </c>
      <c r="E15" s="1478">
        <v>1110003924.27</v>
      </c>
      <c r="F15" s="1478">
        <v>1440359672.24</v>
      </c>
      <c r="G15" s="1478">
        <v>962118859.8499999</v>
      </c>
      <c r="H15" s="1478">
        <v>665030334.29999995</v>
      </c>
      <c r="I15" s="1478">
        <v>365257995.41999996</v>
      </c>
      <c r="J15" s="1478">
        <v>365285094.85000002</v>
      </c>
      <c r="K15" s="1478">
        <v>296307997.81</v>
      </c>
      <c r="L15" s="1478">
        <v>174980392.45000002</v>
      </c>
      <c r="M15" s="1192"/>
      <c r="N15" s="1192"/>
      <c r="O15" s="1311"/>
      <c r="Q15" s="382"/>
    </row>
    <row r="16" spans="1:17">
      <c r="A16" s="881">
        <v>13</v>
      </c>
      <c r="B16" s="674" t="s">
        <v>136</v>
      </c>
      <c r="C16" s="1477">
        <f t="shared" si="0"/>
        <v>5580334510.3499994</v>
      </c>
      <c r="D16" s="1478">
        <f>+'Resumen EEp'!M83</f>
        <v>458548600.31</v>
      </c>
      <c r="E16" s="1478">
        <v>588361067.09000003</v>
      </c>
      <c r="F16" s="1478">
        <v>1239133942.22</v>
      </c>
      <c r="G16" s="1478">
        <v>938832202.25</v>
      </c>
      <c r="H16" s="1478">
        <v>566985910.78999996</v>
      </c>
      <c r="I16" s="1478">
        <v>473759891.01999998</v>
      </c>
      <c r="J16" s="1478">
        <v>556945895.63</v>
      </c>
      <c r="K16" s="1478">
        <v>409981570.48000002</v>
      </c>
      <c r="L16" s="1478">
        <v>347785430.56</v>
      </c>
      <c r="M16" s="1192"/>
      <c r="N16" s="1192"/>
      <c r="Q16" s="382"/>
    </row>
    <row r="17" spans="1:17">
      <c r="A17" s="881">
        <v>11</v>
      </c>
      <c r="B17" s="674" t="s">
        <v>128</v>
      </c>
      <c r="C17" s="1477">
        <f t="shared" si="0"/>
        <v>5333988870.8200006</v>
      </c>
      <c r="D17" s="1478">
        <f>+'Resumen EEp'!M84</f>
        <v>393799451.85000002</v>
      </c>
      <c r="E17" s="1478">
        <v>557611347.25</v>
      </c>
      <c r="F17" s="1478">
        <v>1044843012.9299999</v>
      </c>
      <c r="G17" s="1478">
        <v>995819613.31999993</v>
      </c>
      <c r="H17" s="1478">
        <v>988445257.94000006</v>
      </c>
      <c r="I17" s="1478">
        <v>576978241.38</v>
      </c>
      <c r="J17" s="1478">
        <v>405148766.25</v>
      </c>
      <c r="K17" s="1478">
        <v>259645532.84</v>
      </c>
      <c r="L17" s="1478">
        <v>111697647.06</v>
      </c>
      <c r="M17" s="1192"/>
      <c r="N17" s="1192"/>
      <c r="O17" s="1311"/>
      <c r="Q17" s="382"/>
    </row>
    <row r="18" spans="1:17">
      <c r="A18" s="881">
        <v>15</v>
      </c>
      <c r="B18" s="674" t="s">
        <v>214</v>
      </c>
      <c r="C18" s="1477">
        <f t="shared" si="0"/>
        <v>4471853206.3800001</v>
      </c>
      <c r="D18" s="1478">
        <f>+'Resumen EEp'!M85</f>
        <v>302294426.29000002</v>
      </c>
      <c r="E18" s="1478">
        <v>416181186.26999998</v>
      </c>
      <c r="F18" s="1478">
        <v>1057761475.97</v>
      </c>
      <c r="G18" s="1478">
        <v>841220508.23000002</v>
      </c>
      <c r="H18" s="1478">
        <v>797104780.28999996</v>
      </c>
      <c r="I18" s="1478">
        <v>487913310.88999999</v>
      </c>
      <c r="J18" s="1478">
        <v>277211995.81999999</v>
      </c>
      <c r="K18" s="1478">
        <v>228756137.74000001</v>
      </c>
      <c r="L18" s="1478">
        <v>63409384.879999995</v>
      </c>
      <c r="M18" s="1192"/>
      <c r="N18" s="1192"/>
      <c r="O18" s="1311"/>
      <c r="Q18" s="382"/>
    </row>
    <row r="19" spans="1:17">
      <c r="A19" s="881">
        <v>14</v>
      </c>
      <c r="B19" s="674" t="s">
        <v>56</v>
      </c>
      <c r="C19" s="1477">
        <f t="shared" si="0"/>
        <v>4545972468.460001</v>
      </c>
      <c r="D19" s="1478">
        <f>+'Resumen EEp'!M86</f>
        <v>370230812.13999999</v>
      </c>
      <c r="E19" s="1478">
        <v>488022719.43000001</v>
      </c>
      <c r="F19" s="1478">
        <v>875934211.02999997</v>
      </c>
      <c r="G19" s="1478">
        <v>696750955.61000001</v>
      </c>
      <c r="H19" s="1478">
        <v>575445051.25</v>
      </c>
      <c r="I19" s="1478">
        <v>475818392.00999999</v>
      </c>
      <c r="J19" s="1478">
        <v>547835705.57000005</v>
      </c>
      <c r="K19" s="1478">
        <v>342163347.94999999</v>
      </c>
      <c r="L19" s="1478">
        <v>173771273.47</v>
      </c>
      <c r="M19" s="1192"/>
      <c r="N19" s="1192"/>
      <c r="Q19" s="382"/>
    </row>
    <row r="20" spans="1:17">
      <c r="A20" s="881">
        <v>16</v>
      </c>
      <c r="B20" s="674" t="s">
        <v>72</v>
      </c>
      <c r="C20" s="1477">
        <f t="shared" si="0"/>
        <v>4015951482.7000003</v>
      </c>
      <c r="D20" s="1478">
        <f>+'Resumen EEp'!M87</f>
        <v>379117393.25</v>
      </c>
      <c r="E20" s="1478">
        <v>467596731.37</v>
      </c>
      <c r="F20" s="1478">
        <v>894739762.91999996</v>
      </c>
      <c r="G20" s="1478">
        <v>802302210.35000002</v>
      </c>
      <c r="H20" s="1478">
        <v>543415267.52999997</v>
      </c>
      <c r="I20" s="1478">
        <v>351323337.46000004</v>
      </c>
      <c r="J20" s="1478">
        <v>284083332.64999998</v>
      </c>
      <c r="K20" s="1478">
        <v>198988555.56</v>
      </c>
      <c r="L20" s="1478">
        <v>94384891.609999999</v>
      </c>
      <c r="M20" s="1192"/>
      <c r="N20" s="1192"/>
      <c r="O20" s="1311"/>
      <c r="Q20" s="382"/>
    </row>
    <row r="21" spans="1:17">
      <c r="A21" s="881">
        <v>19</v>
      </c>
      <c r="B21" s="1280" t="s">
        <v>130</v>
      </c>
      <c r="C21" s="1477">
        <f t="shared" si="0"/>
        <v>3119370268.7700005</v>
      </c>
      <c r="D21" s="1479">
        <v>0</v>
      </c>
      <c r="E21" s="1479">
        <v>0</v>
      </c>
      <c r="F21" s="1479">
        <v>0</v>
      </c>
      <c r="G21" s="1479">
        <v>0</v>
      </c>
      <c r="H21" s="1479">
        <v>0</v>
      </c>
      <c r="I21" s="1479">
        <v>0</v>
      </c>
      <c r="J21" s="1478">
        <v>1256819195.5500002</v>
      </c>
      <c r="K21" s="1478">
        <v>1196498213.51</v>
      </c>
      <c r="L21" s="1478">
        <v>666052859.71000004</v>
      </c>
      <c r="M21" s="1192"/>
      <c r="N21" s="1192"/>
      <c r="O21" s="1311"/>
      <c r="Q21" s="382"/>
    </row>
    <row r="22" spans="1:17">
      <c r="A22" s="881">
        <v>17</v>
      </c>
      <c r="B22" s="674" t="s">
        <v>67</v>
      </c>
      <c r="C22" s="1477">
        <f t="shared" si="0"/>
        <v>3335600328.73</v>
      </c>
      <c r="D22" s="1478">
        <f>+'Resumen EEp'!M89</f>
        <v>388928755.67000002</v>
      </c>
      <c r="E22" s="1478">
        <v>386148319.88999999</v>
      </c>
      <c r="F22" s="1478">
        <v>432934996.64999998</v>
      </c>
      <c r="G22" s="1478">
        <v>420947857.37</v>
      </c>
      <c r="H22" s="1478">
        <v>471998105.99000001</v>
      </c>
      <c r="I22" s="1478">
        <v>315574128.45000005</v>
      </c>
      <c r="J22" s="1478">
        <v>373153627.13999999</v>
      </c>
      <c r="K22" s="1478">
        <v>356384770.05999994</v>
      </c>
      <c r="L22" s="1478">
        <v>189529767.51000002</v>
      </c>
      <c r="M22" s="1192"/>
      <c r="N22" s="1192"/>
      <c r="P22" s="1315"/>
      <c r="Q22" s="1192"/>
    </row>
    <row r="23" spans="1:17">
      <c r="A23" s="881">
        <v>18</v>
      </c>
      <c r="B23" s="1280" t="s">
        <v>66</v>
      </c>
      <c r="C23" s="1477">
        <f t="shared" si="0"/>
        <v>2163231786.7200003</v>
      </c>
      <c r="D23" s="1479">
        <v>0</v>
      </c>
      <c r="E23" s="1479">
        <v>0</v>
      </c>
      <c r="F23" s="1479">
        <v>0</v>
      </c>
      <c r="G23" s="1479">
        <v>0</v>
      </c>
      <c r="H23" s="1479">
        <v>0</v>
      </c>
      <c r="I23" s="1479">
        <v>0</v>
      </c>
      <c r="J23" s="1478">
        <v>863836007.36000001</v>
      </c>
      <c r="K23" s="1478">
        <v>845310772.94000006</v>
      </c>
      <c r="L23" s="1478">
        <v>454085006.42000002</v>
      </c>
      <c r="M23" s="1192"/>
      <c r="N23" s="1192"/>
      <c r="O23" s="1311"/>
      <c r="P23" s="1315"/>
      <c r="Q23" s="1192"/>
    </row>
    <row r="24" spans="1:17">
      <c r="A24" s="881">
        <v>20</v>
      </c>
      <c r="B24" s="1280" t="s">
        <v>680</v>
      </c>
      <c r="C24" s="1477">
        <f t="shared" si="0"/>
        <v>1604309375.4899991</v>
      </c>
      <c r="D24" s="1479">
        <v>0</v>
      </c>
      <c r="E24" s="1479">
        <v>0</v>
      </c>
      <c r="F24" s="1478">
        <v>68137900.599999994</v>
      </c>
      <c r="G24" s="1478">
        <v>332167439.15999997</v>
      </c>
      <c r="H24" s="1478">
        <v>475416343.64999998</v>
      </c>
      <c r="I24" s="1478">
        <v>461192115.76999998</v>
      </c>
      <c r="J24" s="1478">
        <v>167609040.38999999</v>
      </c>
      <c r="K24" s="1478">
        <v>97694135.319999993</v>
      </c>
      <c r="L24" s="1478">
        <v>2092400.5999994278</v>
      </c>
      <c r="M24" s="1192"/>
      <c r="N24" s="1192"/>
      <c r="O24" s="1311"/>
      <c r="P24" s="1315"/>
      <c r="Q24" s="1192"/>
    </row>
    <row r="25" spans="1:17">
      <c r="A25" s="881">
        <v>21</v>
      </c>
      <c r="B25" s="674" t="s">
        <v>129</v>
      </c>
      <c r="C25" s="1477">
        <f t="shared" si="0"/>
        <v>1230670447.79</v>
      </c>
      <c r="D25" s="1478">
        <f>+'Resumen EEp'!M92</f>
        <v>81763601.819999993</v>
      </c>
      <c r="E25" s="1478">
        <v>110441656.88</v>
      </c>
      <c r="F25" s="1478">
        <v>206167137.38</v>
      </c>
      <c r="G25" s="1478">
        <v>181909487.63</v>
      </c>
      <c r="H25" s="1478">
        <v>172637503.78</v>
      </c>
      <c r="I25" s="1478">
        <v>162668431.88</v>
      </c>
      <c r="J25" s="1478">
        <v>129863590.42</v>
      </c>
      <c r="K25" s="1478">
        <v>125505015.65000001</v>
      </c>
      <c r="L25" s="1478">
        <v>59714022.350000001</v>
      </c>
      <c r="M25" s="60"/>
    </row>
    <row r="26" spans="1:17">
      <c r="A26" s="881">
        <v>22</v>
      </c>
      <c r="B26" s="1280" t="s">
        <v>73</v>
      </c>
      <c r="C26" s="1477">
        <f t="shared" si="0"/>
        <v>582323149.63</v>
      </c>
      <c r="D26" s="1479">
        <v>0</v>
      </c>
      <c r="E26" s="1479">
        <v>0</v>
      </c>
      <c r="F26" s="1479">
        <v>0</v>
      </c>
      <c r="G26" s="1478">
        <v>2895055.88</v>
      </c>
      <c r="H26" s="1478">
        <v>77043750.159999996</v>
      </c>
      <c r="I26" s="1478">
        <v>82506705.420000002</v>
      </c>
      <c r="J26" s="1478">
        <v>195754400.82999998</v>
      </c>
      <c r="K26" s="1478">
        <v>145073985.47</v>
      </c>
      <c r="L26" s="1478">
        <v>79049251.870000005</v>
      </c>
      <c r="M26" s="60"/>
    </row>
    <row r="27" spans="1:17">
      <c r="A27" s="881">
        <v>23</v>
      </c>
      <c r="B27" s="1280" t="s">
        <v>339</v>
      </c>
      <c r="C27" s="1477">
        <f t="shared" si="0"/>
        <v>387469499.47999996</v>
      </c>
      <c r="D27" s="1479">
        <v>0</v>
      </c>
      <c r="E27" s="1479">
        <v>0</v>
      </c>
      <c r="F27" s="1479">
        <v>0</v>
      </c>
      <c r="G27" s="1479">
        <v>0</v>
      </c>
      <c r="H27" s="1478">
        <v>23446830.300000001</v>
      </c>
      <c r="I27" s="1478">
        <v>77626184.239999995</v>
      </c>
      <c r="J27" s="1478">
        <v>99663734.969999999</v>
      </c>
      <c r="K27" s="1478">
        <v>120686888.83</v>
      </c>
      <c r="L27" s="1478">
        <v>66045861.140000001</v>
      </c>
      <c r="M27" s="60"/>
    </row>
    <row r="28" spans="1:17">
      <c r="A28" s="881">
        <v>24</v>
      </c>
      <c r="B28" s="1280" t="s">
        <v>99</v>
      </c>
      <c r="C28" s="1477">
        <f t="shared" si="0"/>
        <v>260644027.95999998</v>
      </c>
      <c r="D28" s="1479">
        <v>0</v>
      </c>
      <c r="E28" s="1479">
        <v>0</v>
      </c>
      <c r="F28" s="1479">
        <v>0</v>
      </c>
      <c r="G28" s="1479">
        <v>0</v>
      </c>
      <c r="H28" s="1479">
        <v>0</v>
      </c>
      <c r="I28" s="1479">
        <v>0</v>
      </c>
      <c r="J28" s="1478">
        <v>75662331.959999993</v>
      </c>
      <c r="K28" s="1478">
        <v>84626497.980000004</v>
      </c>
      <c r="L28" s="1478">
        <v>100355198.02</v>
      </c>
      <c r="M28" s="60"/>
    </row>
    <row r="29" spans="1:17">
      <c r="A29" s="881">
        <v>25</v>
      </c>
      <c r="B29" s="1280" t="s">
        <v>74</v>
      </c>
      <c r="C29" s="1477">
        <f t="shared" si="0"/>
        <v>248597782</v>
      </c>
      <c r="D29" s="1479">
        <v>0</v>
      </c>
      <c r="E29" s="1479">
        <v>0</v>
      </c>
      <c r="F29" s="1478">
        <v>4972339.8099999996</v>
      </c>
      <c r="G29" s="1478">
        <v>35419693.32</v>
      </c>
      <c r="H29" s="1478">
        <v>48052118.670000002</v>
      </c>
      <c r="I29" s="1478">
        <v>44430908.109999999</v>
      </c>
      <c r="J29" s="1478">
        <v>20222094.07</v>
      </c>
      <c r="K29" s="1478">
        <v>56554126.450000003</v>
      </c>
      <c r="L29" s="1478">
        <v>38946501.57</v>
      </c>
      <c r="M29" s="60"/>
    </row>
    <row r="30" spans="1:17">
      <c r="A30" s="881">
        <v>26</v>
      </c>
      <c r="B30" s="1280" t="s">
        <v>75</v>
      </c>
      <c r="C30" s="1477">
        <f t="shared" si="0"/>
        <v>114002984.84</v>
      </c>
      <c r="D30" s="1479">
        <v>0</v>
      </c>
      <c r="E30" s="1479">
        <v>0</v>
      </c>
      <c r="F30" s="1479">
        <v>0</v>
      </c>
      <c r="G30" s="1479">
        <v>0</v>
      </c>
      <c r="H30" s="1479">
        <v>0</v>
      </c>
      <c r="I30" s="1479">
        <v>0</v>
      </c>
      <c r="J30" s="1478">
        <v>19428109.170000002</v>
      </c>
      <c r="K30" s="1478">
        <v>55600161.200000003</v>
      </c>
      <c r="L30" s="1478">
        <v>38974714.469999999</v>
      </c>
      <c r="M30" s="60"/>
    </row>
    <row r="31" spans="1:17">
      <c r="A31" s="881">
        <v>27</v>
      </c>
      <c r="B31" s="1280" t="s">
        <v>98</v>
      </c>
      <c r="C31" s="1477">
        <f t="shared" si="0"/>
        <v>75538660.520000011</v>
      </c>
      <c r="D31" s="1479">
        <v>0</v>
      </c>
      <c r="E31" s="1479">
        <v>0</v>
      </c>
      <c r="F31" s="1479">
        <v>0</v>
      </c>
      <c r="G31" s="1479">
        <v>0</v>
      </c>
      <c r="H31" s="1479">
        <v>0</v>
      </c>
      <c r="I31" s="1478">
        <v>9039886.4199999999</v>
      </c>
      <c r="J31" s="1478">
        <v>23264674.240000002</v>
      </c>
      <c r="K31" s="1478">
        <v>25413938.969999999</v>
      </c>
      <c r="L31" s="1478">
        <v>17820160.890000001</v>
      </c>
      <c r="M31" s="60"/>
    </row>
    <row r="32" spans="1:17">
      <c r="A32" s="881">
        <v>28</v>
      </c>
      <c r="B32" s="1280" t="s">
        <v>97</v>
      </c>
      <c r="C32" s="1477">
        <f t="shared" si="0"/>
        <v>65746073.510000005</v>
      </c>
      <c r="D32" s="1479">
        <v>0</v>
      </c>
      <c r="E32" s="1479">
        <v>0</v>
      </c>
      <c r="F32" s="1479">
        <v>0</v>
      </c>
      <c r="G32" s="1479">
        <v>0</v>
      </c>
      <c r="H32" s="1479">
        <v>0</v>
      </c>
      <c r="I32" s="1479">
        <v>0</v>
      </c>
      <c r="J32" s="1479">
        <v>0</v>
      </c>
      <c r="K32" s="1479">
        <v>0</v>
      </c>
      <c r="L32" s="1478">
        <v>65746073.510000005</v>
      </c>
      <c r="M32" s="60"/>
    </row>
    <row r="33" spans="1:17">
      <c r="A33" s="881">
        <v>29</v>
      </c>
      <c r="B33" s="1280" t="s">
        <v>76</v>
      </c>
      <c r="C33" s="1477">
        <f t="shared" si="0"/>
        <v>40803540.200000003</v>
      </c>
      <c r="D33" s="1479">
        <v>0</v>
      </c>
      <c r="E33" s="1479">
        <v>0</v>
      </c>
      <c r="F33" s="1479">
        <v>0</v>
      </c>
      <c r="G33" s="1479">
        <v>0</v>
      </c>
      <c r="H33" s="1479">
        <v>0</v>
      </c>
      <c r="I33" s="1479">
        <v>0</v>
      </c>
      <c r="J33" s="1479">
        <v>0</v>
      </c>
      <c r="K33" s="1478">
        <v>25857547.27</v>
      </c>
      <c r="L33" s="1478">
        <v>14945992.93</v>
      </c>
      <c r="M33" s="60"/>
    </row>
    <row r="34" spans="1:17" s="552" customFormat="1" ht="18" customHeight="1">
      <c r="A34" s="1469" t="s">
        <v>1</v>
      </c>
      <c r="B34" s="1469" t="s">
        <v>1</v>
      </c>
      <c r="C34" s="1480">
        <f>SUM(C5:C33)</f>
        <v>555464671710.35986</v>
      </c>
      <c r="D34" s="1481">
        <f>SUM(D5:D33)</f>
        <v>48688315481.220009</v>
      </c>
      <c r="E34" s="1481">
        <f>SUM(E5:E33)</f>
        <v>62548063806.509995</v>
      </c>
      <c r="F34" s="1481">
        <f t="shared" ref="F34:L34" si="1">SUM(F5:F33)</f>
        <v>116443986472.56998</v>
      </c>
      <c r="G34" s="1481">
        <f t="shared" si="1"/>
        <v>95151241126.260025</v>
      </c>
      <c r="H34" s="1481">
        <f t="shared" si="1"/>
        <v>74800398426.359985</v>
      </c>
      <c r="I34" s="1481">
        <f t="shared" si="1"/>
        <v>59507822892.069992</v>
      </c>
      <c r="J34" s="1481">
        <f t="shared" si="1"/>
        <v>47871444884.020004</v>
      </c>
      <c r="K34" s="1481">
        <f t="shared" si="1"/>
        <v>35118617683.729996</v>
      </c>
      <c r="L34" s="1481">
        <f t="shared" si="1"/>
        <v>15334780937.619999</v>
      </c>
      <c r="M34" s="551"/>
      <c r="N34" s="551"/>
      <c r="O34" s="1312"/>
      <c r="P34" s="1316"/>
      <c r="Q34" s="551"/>
    </row>
    <row r="35" spans="1:17" ht="5.25" customHeight="1">
      <c r="B35" s="133"/>
      <c r="C35" s="419"/>
      <c r="D35" s="419"/>
      <c r="E35" s="419"/>
      <c r="F35" s="419"/>
      <c r="G35" s="419"/>
      <c r="H35" s="530"/>
      <c r="I35" s="69"/>
      <c r="J35" s="69"/>
      <c r="K35" s="69"/>
      <c r="L35" s="381"/>
    </row>
    <row r="36" spans="1:17" ht="15.75">
      <c r="B36" s="107"/>
      <c r="C36" s="420"/>
      <c r="D36" s="420"/>
      <c r="E36" s="420"/>
      <c r="F36" s="420"/>
      <c r="G36" s="420"/>
      <c r="H36" s="530"/>
      <c r="I36" s="380"/>
      <c r="J36" s="69"/>
      <c r="K36" s="69"/>
      <c r="L36" s="381"/>
    </row>
    <row r="37" spans="1:17" ht="15.75">
      <c r="B37" s="107"/>
      <c r="C37" s="420"/>
      <c r="D37" s="420"/>
      <c r="E37" s="420"/>
      <c r="F37" s="420"/>
      <c r="G37" s="420"/>
      <c r="H37" s="530"/>
      <c r="I37" s="380"/>
      <c r="J37" s="69"/>
      <c r="K37" s="69"/>
      <c r="L37" s="381"/>
    </row>
    <row r="38" spans="1:17">
      <c r="B38" s="107"/>
      <c r="C38" s="420"/>
      <c r="D38" s="420"/>
      <c r="E38" s="420"/>
      <c r="F38" s="420"/>
      <c r="G38" s="420"/>
      <c r="H38" s="530"/>
      <c r="I38" s="380"/>
      <c r="J38" s="380"/>
      <c r="K38" s="380"/>
      <c r="L38" s="381"/>
    </row>
    <row r="39" spans="1:17">
      <c r="B39" s="107"/>
      <c r="C39" s="420"/>
      <c r="D39" s="420"/>
      <c r="E39" s="420"/>
      <c r="F39" s="420"/>
      <c r="G39" s="420"/>
      <c r="H39" s="530"/>
      <c r="I39" s="380"/>
      <c r="J39" s="380"/>
      <c r="K39" s="380"/>
      <c r="L39" s="381"/>
    </row>
    <row r="40" spans="1:17">
      <c r="B40" s="107"/>
      <c r="C40" s="420"/>
      <c r="D40" s="420"/>
      <c r="E40" s="420"/>
      <c r="F40" s="420"/>
      <c r="G40" s="420"/>
      <c r="H40" s="530"/>
      <c r="I40" s="380"/>
      <c r="J40" s="380"/>
      <c r="K40" s="380"/>
      <c r="L40" s="381"/>
    </row>
    <row r="41" spans="1:17">
      <c r="B41" s="107"/>
      <c r="C41" s="420"/>
      <c r="D41" s="420"/>
      <c r="E41" s="420"/>
      <c r="F41" s="420"/>
      <c r="G41" s="420"/>
      <c r="H41" s="530"/>
      <c r="I41" s="380"/>
      <c r="J41" s="380"/>
      <c r="K41" s="380"/>
      <c r="L41" s="381"/>
    </row>
    <row r="42" spans="1:17">
      <c r="B42" s="107"/>
      <c r="C42" s="420"/>
      <c r="D42" s="420"/>
      <c r="E42" s="420"/>
      <c r="F42" s="420"/>
      <c r="G42" s="420"/>
      <c r="H42" s="530"/>
      <c r="I42" s="380"/>
      <c r="J42" s="380"/>
      <c r="K42" s="380"/>
      <c r="L42" s="381"/>
    </row>
    <row r="43" spans="1:17">
      <c r="B43" s="107"/>
      <c r="C43" s="420"/>
      <c r="D43" s="420"/>
      <c r="E43" s="420"/>
      <c r="F43" s="420"/>
      <c r="G43" s="420"/>
      <c r="H43" s="530"/>
      <c r="I43" s="380"/>
      <c r="J43" s="380"/>
      <c r="K43" s="380"/>
      <c r="L43" s="381"/>
    </row>
    <row r="44" spans="1:17">
      <c r="B44" s="107"/>
      <c r="C44" s="420"/>
      <c r="D44" s="420"/>
      <c r="E44" s="420"/>
      <c r="F44" s="420"/>
      <c r="G44" s="420"/>
      <c r="H44" s="530"/>
      <c r="I44" s="380"/>
      <c r="J44" s="380"/>
      <c r="K44" s="380"/>
      <c r="L44" s="381"/>
    </row>
    <row r="45" spans="1:17">
      <c r="B45" s="107"/>
      <c r="C45" s="420"/>
      <c r="D45" s="420"/>
      <c r="E45" s="420"/>
      <c r="F45" s="420"/>
      <c r="G45" s="420"/>
      <c r="H45" s="530"/>
      <c r="I45" s="380"/>
      <c r="J45" s="380"/>
      <c r="K45" s="380"/>
      <c r="L45" s="381"/>
    </row>
    <row r="46" spans="1:17">
      <c r="B46" s="107"/>
      <c r="C46" s="420"/>
      <c r="D46" s="420"/>
      <c r="E46" s="420"/>
      <c r="F46" s="420"/>
      <c r="G46" s="420"/>
      <c r="H46" s="530"/>
      <c r="I46" s="380"/>
      <c r="J46" s="380"/>
      <c r="K46" s="380"/>
      <c r="L46" s="381"/>
    </row>
    <row r="47" spans="1:17">
      <c r="B47" s="107"/>
      <c r="C47" s="420"/>
      <c r="D47" s="420"/>
      <c r="E47" s="420"/>
      <c r="F47" s="420"/>
      <c r="G47" s="420"/>
      <c r="H47" s="530"/>
      <c r="I47" s="380"/>
      <c r="J47" s="380"/>
      <c r="K47" s="380"/>
      <c r="L47" s="381"/>
    </row>
    <row r="48" spans="1:17">
      <c r="B48" s="107"/>
      <c r="C48" s="420"/>
      <c r="D48" s="420"/>
      <c r="E48" s="420"/>
      <c r="F48" s="420"/>
      <c r="G48" s="420"/>
      <c r="H48" s="530"/>
      <c r="I48" s="380"/>
      <c r="J48" s="380"/>
      <c r="K48" s="380"/>
      <c r="L48" s="381"/>
    </row>
    <row r="49" spans="2:12">
      <c r="B49" s="107"/>
      <c r="C49" s="420"/>
      <c r="D49" s="420"/>
      <c r="E49" s="420"/>
      <c r="F49" s="420"/>
      <c r="G49" s="420"/>
      <c r="H49" s="530"/>
      <c r="I49" s="380"/>
      <c r="J49" s="380"/>
      <c r="K49" s="380"/>
      <c r="L49" s="381"/>
    </row>
    <row r="50" spans="2:12">
      <c r="B50" s="107"/>
      <c r="C50" s="420"/>
      <c r="D50" s="420"/>
      <c r="E50" s="420"/>
      <c r="F50" s="420"/>
      <c r="G50" s="420"/>
      <c r="H50" s="530"/>
      <c r="I50" s="380"/>
      <c r="J50" s="380"/>
      <c r="K50" s="380"/>
      <c r="L50" s="381"/>
    </row>
    <row r="51" spans="2:12">
      <c r="B51" s="107"/>
      <c r="C51" s="420"/>
      <c r="D51" s="420"/>
      <c r="E51" s="420"/>
      <c r="F51" s="420"/>
      <c r="G51" s="420"/>
      <c r="H51" s="530"/>
      <c r="I51" s="380"/>
      <c r="J51" s="380"/>
      <c r="K51" s="380"/>
      <c r="L51" s="381"/>
    </row>
    <row r="52" spans="2:12">
      <c r="B52" s="107"/>
      <c r="C52" s="420"/>
      <c r="D52" s="420"/>
      <c r="E52" s="420"/>
      <c r="F52" s="420"/>
      <c r="G52" s="420"/>
      <c r="H52" s="530"/>
      <c r="I52" s="380"/>
      <c r="J52" s="380"/>
      <c r="K52" s="380"/>
      <c r="L52" s="381"/>
    </row>
    <row r="53" spans="2:12">
      <c r="B53" s="107"/>
      <c r="C53" s="420"/>
      <c r="D53" s="420"/>
      <c r="E53" s="420"/>
      <c r="F53" s="420"/>
      <c r="G53" s="420"/>
      <c r="H53" s="530"/>
      <c r="I53" s="380"/>
      <c r="J53" s="380"/>
      <c r="K53" s="380"/>
      <c r="L53" s="381"/>
    </row>
    <row r="54" spans="2:12">
      <c r="B54" s="107"/>
      <c r="C54" s="420"/>
      <c r="D54" s="420"/>
      <c r="E54" s="420"/>
      <c r="F54" s="420"/>
      <c r="G54" s="420"/>
      <c r="H54" s="530"/>
      <c r="I54" s="380"/>
      <c r="J54" s="380"/>
      <c r="K54" s="380"/>
      <c r="L54" s="381"/>
    </row>
    <row r="55" spans="2:12">
      <c r="B55" s="107"/>
      <c r="C55" s="420"/>
      <c r="D55" s="420"/>
      <c r="E55" s="420"/>
      <c r="F55" s="420"/>
      <c r="G55" s="420"/>
      <c r="H55" s="530"/>
      <c r="I55" s="380"/>
      <c r="J55" s="380"/>
      <c r="K55" s="380"/>
      <c r="L55" s="381"/>
    </row>
    <row r="56" spans="2:12">
      <c r="B56" s="107"/>
      <c r="C56" s="420"/>
      <c r="D56" s="420"/>
      <c r="E56" s="420"/>
      <c r="F56" s="420"/>
      <c r="G56" s="420"/>
      <c r="H56" s="530"/>
      <c r="I56" s="380"/>
      <c r="J56" s="380"/>
      <c r="K56" s="380"/>
      <c r="L56" s="381"/>
    </row>
    <row r="57" spans="2:12">
      <c r="B57" s="107"/>
      <c r="C57" s="420"/>
      <c r="D57" s="420"/>
      <c r="E57" s="420"/>
      <c r="F57" s="420"/>
      <c r="G57" s="420"/>
      <c r="H57" s="530"/>
      <c r="I57" s="380"/>
      <c r="J57" s="380"/>
      <c r="K57" s="380"/>
      <c r="L57" s="381"/>
    </row>
    <row r="58" spans="2:12">
      <c r="B58" s="107"/>
      <c r="C58" s="420"/>
      <c r="D58" s="420"/>
      <c r="E58" s="420"/>
      <c r="F58" s="420"/>
      <c r="G58" s="420"/>
      <c r="H58" s="530"/>
      <c r="I58" s="380"/>
      <c r="J58" s="380"/>
      <c r="K58" s="380"/>
      <c r="L58" s="381"/>
    </row>
    <row r="59" spans="2:12">
      <c r="B59" s="107"/>
      <c r="C59" s="420"/>
      <c r="D59" s="420"/>
      <c r="E59" s="420"/>
      <c r="F59" s="420"/>
      <c r="G59" s="420"/>
      <c r="H59" s="530"/>
      <c r="I59" s="380"/>
      <c r="J59" s="380"/>
      <c r="K59" s="380"/>
      <c r="L59" s="381"/>
    </row>
    <row r="68" spans="2:2" ht="15.75" customHeight="1"/>
    <row r="69" spans="2:2" ht="13.5" customHeight="1">
      <c r="B69" s="33" t="s">
        <v>6</v>
      </c>
    </row>
  </sheetData>
  <sortState ref="B4:K32">
    <sortCondition descending="1" ref="C4:C32"/>
  </sortState>
  <mergeCells count="2">
    <mergeCell ref="A1:L1"/>
    <mergeCell ref="A2:L2"/>
  </mergeCells>
  <conditionalFormatting sqref="G24:G26 F6:F16 F24:F25 F29:G29 G5:G16 E19:G20 F18:G18 E12:E18 D5:F5 D6:E10 D12:D20 D22 D25:E25">
    <cfRule type="cellIs" dxfId="8" priority="4" operator="equal">
      <formula>0</formula>
    </cfRule>
  </conditionalFormatting>
  <conditionalFormatting sqref="E22">
    <cfRule type="cellIs" dxfId="7"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7"/>
  <sheetViews>
    <sheetView showGridLines="0" view="pageBreakPreview" zoomScale="85" zoomScaleNormal="100" zoomScaleSheetLayoutView="85" workbookViewId="0">
      <selection activeCell="C5" sqref="C5"/>
    </sheetView>
  </sheetViews>
  <sheetFormatPr baseColWidth="10" defaultColWidth="11.5703125" defaultRowHeight="15"/>
  <cols>
    <col min="1" max="1" width="7.42578125" style="1494" customWidth="1"/>
    <col min="2" max="2" width="46.5703125" style="30" customWidth="1"/>
    <col min="3" max="3" width="17.7109375" style="28" customWidth="1"/>
    <col min="4" max="4" width="15.42578125" style="28" customWidth="1"/>
    <col min="5" max="5" width="19.42578125" style="28" customWidth="1"/>
    <col min="6" max="8" width="20.140625" style="28" customWidth="1"/>
    <col min="9" max="12" width="20.140625" style="382" customWidth="1"/>
    <col min="13" max="13" width="24.28515625" style="382" customWidth="1"/>
    <col min="14" max="14" width="21.42578125" style="382" customWidth="1"/>
    <col min="15" max="15" width="21.42578125" style="1310" customWidth="1"/>
    <col min="16" max="16" width="14.28515625" style="1313" customWidth="1"/>
    <col min="17" max="16384" width="11.5703125" style="382"/>
  </cols>
  <sheetData>
    <row r="1" spans="1:17" ht="58.5" customHeight="1">
      <c r="A1" s="1827" t="s">
        <v>882</v>
      </c>
      <c r="B1" s="1827"/>
      <c r="C1" s="1827"/>
      <c r="D1" s="1827"/>
      <c r="E1" s="1827"/>
      <c r="F1" s="1827"/>
      <c r="G1" s="1827"/>
      <c r="H1" s="1827"/>
      <c r="I1" s="1827"/>
      <c r="J1" s="1827"/>
      <c r="K1" s="1827"/>
      <c r="L1" s="1827"/>
      <c r="M1" s="1193"/>
      <c r="Q1" s="101"/>
    </row>
    <row r="2" spans="1:17" ht="31.5" customHeight="1">
      <c r="A2" s="1827" t="str">
        <f>+'Resumen EEp'!O2</f>
        <v>Período:  Diciembre 2007 - Agosto 2022</v>
      </c>
      <c r="B2" s="1827"/>
      <c r="C2" s="1827"/>
      <c r="D2" s="1827"/>
      <c r="E2" s="1827"/>
      <c r="F2" s="1827"/>
      <c r="G2" s="1827"/>
      <c r="H2" s="1827"/>
      <c r="I2" s="1827"/>
      <c r="J2" s="1827"/>
      <c r="K2" s="1827"/>
      <c r="L2" s="1827"/>
      <c r="M2" s="1193"/>
      <c r="Q2" s="101"/>
    </row>
    <row r="3" spans="1:17" ht="15.75" customHeight="1">
      <c r="B3" s="1324"/>
      <c r="C3" s="1324"/>
      <c r="D3" s="1324"/>
      <c r="E3" s="1324"/>
      <c r="F3" s="1324"/>
      <c r="G3" s="1324"/>
      <c r="H3" s="1324"/>
      <c r="I3" s="1324"/>
      <c r="J3" s="1324"/>
      <c r="K3" s="1324"/>
      <c r="L3" s="1324"/>
      <c r="M3" s="1193"/>
      <c r="Q3" s="101"/>
    </row>
    <row r="4" spans="1:17" s="89" customFormat="1" ht="43.5" customHeight="1">
      <c r="A4" s="182" t="s">
        <v>337</v>
      </c>
      <c r="B4" s="182" t="s">
        <v>61</v>
      </c>
      <c r="C4" s="1503" t="s">
        <v>862</v>
      </c>
      <c r="D4" s="1504" t="s">
        <v>863</v>
      </c>
      <c r="E4" s="1510"/>
      <c r="F4" s="1324"/>
      <c r="G4" s="1510"/>
      <c r="H4" s="1324"/>
      <c r="I4" s="1324"/>
      <c r="J4" s="1324"/>
      <c r="K4" s="1324"/>
      <c r="L4" s="1324"/>
      <c r="M4" s="1211"/>
      <c r="N4" s="382"/>
      <c r="O4" s="1310"/>
      <c r="P4" s="1314"/>
      <c r="Q4" s="382"/>
    </row>
    <row r="5" spans="1:17" ht="15.75" customHeight="1">
      <c r="A5" s="913">
        <v>1</v>
      </c>
      <c r="B5" s="1505" t="s">
        <v>880</v>
      </c>
      <c r="C5" s="1506">
        <v>1275405</v>
      </c>
      <c r="D5" s="1507">
        <f>+C5/$C$22</f>
        <v>0.29727350407030489</v>
      </c>
      <c r="E5" s="1510"/>
      <c r="F5" s="1324"/>
      <c r="G5" s="1510"/>
      <c r="H5" s="1324"/>
      <c r="I5" s="1324"/>
      <c r="J5" s="1324"/>
      <c r="K5" s="1324"/>
      <c r="L5" s="1324"/>
      <c r="M5" s="1212"/>
      <c r="O5" s="1311"/>
    </row>
    <row r="6" spans="1:17" ht="15.75" customHeight="1">
      <c r="A6" s="913">
        <v>2</v>
      </c>
      <c r="B6" s="1505" t="s">
        <v>877</v>
      </c>
      <c r="C6" s="1506">
        <v>1260845</v>
      </c>
      <c r="D6" s="1507">
        <f t="shared" ref="D6:D21" si="0">+C6/$C$22</f>
        <v>0.29387983522059546</v>
      </c>
      <c r="E6" s="1510"/>
      <c r="F6" s="1324"/>
      <c r="G6" s="1510"/>
      <c r="H6" s="1324"/>
      <c r="I6" s="1324"/>
      <c r="J6" s="1324"/>
      <c r="K6" s="1324"/>
      <c r="L6" s="1324"/>
      <c r="M6" s="1212"/>
    </row>
    <row r="7" spans="1:17" ht="15.75" customHeight="1">
      <c r="A7" s="913">
        <v>3</v>
      </c>
      <c r="B7" s="1505" t="s">
        <v>864</v>
      </c>
      <c r="C7" s="1506">
        <v>570296</v>
      </c>
      <c r="D7" s="1507">
        <f t="shared" si="0"/>
        <v>0.13292553367540397</v>
      </c>
      <c r="E7" s="1510"/>
      <c r="F7" s="1324"/>
      <c r="G7" s="1510"/>
      <c r="H7" s="1324"/>
      <c r="I7" s="1324"/>
      <c r="J7" s="1324"/>
      <c r="K7" s="1324"/>
      <c r="L7" s="1324"/>
      <c r="M7" s="1213"/>
      <c r="O7" s="1311"/>
    </row>
    <row r="8" spans="1:17" ht="15.75" customHeight="1">
      <c r="A8" s="913">
        <v>4</v>
      </c>
      <c r="B8" s="1505" t="s">
        <v>865</v>
      </c>
      <c r="C8" s="1506">
        <v>311806</v>
      </c>
      <c r="D8" s="1507">
        <f t="shared" si="0"/>
        <v>7.2676257510473519E-2</v>
      </c>
      <c r="E8" s="1510"/>
      <c r="F8" s="1324"/>
      <c r="G8" s="1510"/>
      <c r="H8" s="1324"/>
      <c r="I8" s="1324"/>
      <c r="J8" s="1324"/>
      <c r="K8" s="1324"/>
      <c r="L8" s="1324"/>
      <c r="O8" s="1311"/>
    </row>
    <row r="9" spans="1:17" ht="15.75" customHeight="1">
      <c r="A9" s="913">
        <v>5</v>
      </c>
      <c r="B9" s="1505" t="s">
        <v>866</v>
      </c>
      <c r="C9" s="1506">
        <v>207716</v>
      </c>
      <c r="D9" s="1507">
        <f t="shared" si="0"/>
        <v>4.8414788378175914E-2</v>
      </c>
      <c r="E9" s="1510"/>
      <c r="F9" s="1324"/>
      <c r="G9" s="1324"/>
      <c r="H9" s="1324"/>
      <c r="I9" s="1324"/>
      <c r="J9" s="1324"/>
      <c r="K9" s="1324"/>
      <c r="L9" s="1324"/>
      <c r="M9" s="380"/>
    </row>
    <row r="10" spans="1:17" ht="15.75" customHeight="1">
      <c r="A10" s="913">
        <v>6</v>
      </c>
      <c r="B10" s="1505" t="s">
        <v>867</v>
      </c>
      <c r="C10" s="1506">
        <v>147632</v>
      </c>
      <c r="D10" s="1507">
        <f t="shared" si="0"/>
        <v>3.4410310413482185E-2</v>
      </c>
      <c r="E10" s="1510"/>
      <c r="F10" s="1324"/>
      <c r="G10" s="1324"/>
      <c r="H10" s="1324"/>
      <c r="I10" s="1324"/>
      <c r="J10" s="1324"/>
      <c r="K10" s="1324"/>
      <c r="L10" s="1324"/>
      <c r="M10" s="1214"/>
      <c r="N10" s="1192"/>
      <c r="O10" s="1311"/>
    </row>
    <row r="11" spans="1:17" ht="15.75" customHeight="1">
      <c r="A11" s="913">
        <v>7</v>
      </c>
      <c r="B11" s="1505" t="s">
        <v>868</v>
      </c>
      <c r="C11" s="1506">
        <v>83005</v>
      </c>
      <c r="D11" s="1507">
        <f t="shared" si="0"/>
        <v>1.9346942504816632E-2</v>
      </c>
      <c r="E11" s="1510"/>
      <c r="F11" s="1324"/>
      <c r="G11" s="1324"/>
      <c r="H11" s="1324"/>
      <c r="I11" s="1324"/>
      <c r="J11" s="1324"/>
      <c r="K11" s="1324"/>
      <c r="L11" s="1324"/>
      <c r="M11" s="1192"/>
      <c r="N11" s="1192"/>
      <c r="O11" s="1311"/>
    </row>
    <row r="12" spans="1:17" ht="15.75" customHeight="1">
      <c r="A12" s="913">
        <v>8</v>
      </c>
      <c r="B12" s="1505" t="s">
        <v>869</v>
      </c>
      <c r="C12" s="1506">
        <v>80455</v>
      </c>
      <c r="D12" s="1507">
        <f t="shared" si="0"/>
        <v>1.8752584292813953E-2</v>
      </c>
      <c r="E12" s="1510"/>
      <c r="F12" s="1324"/>
      <c r="G12" s="1324"/>
      <c r="H12" s="1324"/>
      <c r="I12" s="1324"/>
      <c r="J12" s="1324"/>
      <c r="K12" s="1324"/>
      <c r="L12" s="1324"/>
      <c r="M12" s="1192"/>
      <c r="N12" s="1192"/>
    </row>
    <row r="13" spans="1:17" ht="15.75" customHeight="1">
      <c r="A13" s="913">
        <v>9</v>
      </c>
      <c r="B13" s="1505" t="s">
        <v>870</v>
      </c>
      <c r="C13" s="1506">
        <v>74134</v>
      </c>
      <c r="D13" s="1507">
        <f t="shared" si="0"/>
        <v>1.7279275172002603E-2</v>
      </c>
      <c r="E13" s="1510"/>
      <c r="F13" s="1324"/>
      <c r="G13" s="1324"/>
      <c r="H13" s="1324"/>
      <c r="I13" s="1324"/>
      <c r="J13" s="1324"/>
      <c r="K13" s="1324"/>
      <c r="L13" s="1324"/>
      <c r="M13" s="1192"/>
      <c r="N13" s="1192"/>
      <c r="O13" s="1311"/>
    </row>
    <row r="14" spans="1:17" ht="15.75" customHeight="1">
      <c r="A14" s="913">
        <v>10</v>
      </c>
      <c r="B14" s="1505" t="s">
        <v>871</v>
      </c>
      <c r="C14" s="1506">
        <v>68860</v>
      </c>
      <c r="D14" s="1507">
        <f t="shared" si="0"/>
        <v>1.6050002540590004E-2</v>
      </c>
      <c r="E14" s="1510"/>
      <c r="F14" s="1324"/>
      <c r="G14" s="1324"/>
      <c r="H14" s="1324"/>
      <c r="I14" s="1324"/>
      <c r="J14" s="1324"/>
      <c r="K14" s="1324"/>
      <c r="L14" s="1324"/>
      <c r="M14" s="1192"/>
      <c r="N14" s="1192"/>
      <c r="O14" s="1311"/>
    </row>
    <row r="15" spans="1:17" ht="15.75" customHeight="1">
      <c r="A15" s="913">
        <v>11</v>
      </c>
      <c r="B15" s="1505" t="s">
        <v>872</v>
      </c>
      <c r="C15" s="1506">
        <v>38335</v>
      </c>
      <c r="D15" s="1507">
        <f t="shared" si="0"/>
        <v>8.9351851204402827E-3</v>
      </c>
      <c r="E15" s="1510"/>
      <c r="F15" s="1510"/>
      <c r="G15" s="1510"/>
      <c r="H15" s="1510"/>
      <c r="I15" s="1324"/>
      <c r="J15" s="1324"/>
      <c r="K15" s="1324"/>
      <c r="L15" s="1324"/>
      <c r="M15" s="1192"/>
      <c r="N15" s="1192"/>
    </row>
    <row r="16" spans="1:17" ht="15.75" customHeight="1">
      <c r="A16" s="913">
        <v>12</v>
      </c>
      <c r="B16" s="1505" t="s">
        <v>873</v>
      </c>
      <c r="C16" s="1506">
        <v>36097</v>
      </c>
      <c r="D16" s="1507">
        <f t="shared" si="0"/>
        <v>8.4135483837885182E-3</v>
      </c>
      <c r="E16" s="1510"/>
      <c r="F16" s="1510"/>
      <c r="G16" s="1510"/>
      <c r="H16" s="1510"/>
      <c r="I16" s="1324"/>
      <c r="J16" s="1324"/>
      <c r="K16" s="1324"/>
      <c r="L16" s="1324"/>
      <c r="M16" s="1192"/>
      <c r="N16" s="1192"/>
      <c r="O16" s="1311"/>
    </row>
    <row r="17" spans="1:17" ht="15.75" customHeight="1">
      <c r="A17" s="913">
        <v>13</v>
      </c>
      <c r="B17" s="1505" t="s">
        <v>881</v>
      </c>
      <c r="C17" s="1506">
        <v>34619</v>
      </c>
      <c r="D17" s="1507">
        <f t="shared" si="0"/>
        <v>8.0690537024787293E-3</v>
      </c>
      <c r="E17" s="1510"/>
      <c r="F17" s="1510"/>
      <c r="G17" s="1510"/>
      <c r="H17" s="1510"/>
      <c r="I17" s="1324"/>
      <c r="J17" s="1324"/>
      <c r="K17" s="1324"/>
      <c r="L17" s="1324"/>
      <c r="M17" s="1192"/>
      <c r="N17" s="1192"/>
      <c r="O17" s="1311"/>
    </row>
    <row r="18" spans="1:17" ht="15.75" customHeight="1">
      <c r="A18" s="913">
        <v>14</v>
      </c>
      <c r="B18" s="1505" t="s">
        <v>878</v>
      </c>
      <c r="C18" s="1506">
        <v>33960</v>
      </c>
      <c r="D18" s="1507">
        <f t="shared" si="0"/>
        <v>7.9154528939650963E-3</v>
      </c>
      <c r="E18" s="1510"/>
      <c r="F18" s="1510"/>
      <c r="G18" s="1510"/>
      <c r="H18" s="1510"/>
      <c r="I18" s="1324"/>
      <c r="J18" s="1324"/>
      <c r="K18" s="1324"/>
      <c r="L18" s="1324"/>
      <c r="M18" s="1192"/>
      <c r="N18" s="1192"/>
    </row>
    <row r="19" spans="1:17" ht="15.75" customHeight="1">
      <c r="A19" s="913">
        <v>15</v>
      </c>
      <c r="B19" s="1505" t="s">
        <v>874</v>
      </c>
      <c r="C19" s="1506">
        <v>32797</v>
      </c>
      <c r="D19" s="1507">
        <f t="shared" si="0"/>
        <v>7.6443789329615217E-3</v>
      </c>
      <c r="E19" s="1510"/>
      <c r="F19" s="1510"/>
      <c r="G19" s="1510"/>
      <c r="H19" s="1510"/>
      <c r="I19" s="1324"/>
      <c r="J19" s="1324"/>
      <c r="K19" s="1324"/>
      <c r="L19" s="1324"/>
      <c r="M19" s="1192"/>
      <c r="N19" s="1192"/>
      <c r="O19" s="1311"/>
    </row>
    <row r="20" spans="1:17" ht="15.75" customHeight="1">
      <c r="A20" s="913">
        <v>16</v>
      </c>
      <c r="B20" s="1505" t="s">
        <v>875</v>
      </c>
      <c r="C20" s="1506">
        <v>26836</v>
      </c>
      <c r="D20" s="1507">
        <f t="shared" si="0"/>
        <v>6.2549792067858462E-3</v>
      </c>
      <c r="E20" s="1510"/>
      <c r="F20" s="1510"/>
      <c r="G20" s="1510"/>
      <c r="H20" s="1510"/>
      <c r="I20" s="1324"/>
      <c r="J20" s="1324"/>
      <c r="K20" s="1324"/>
      <c r="L20" s="1324"/>
      <c r="M20" s="1192"/>
      <c r="N20" s="1192"/>
      <c r="O20" s="1311"/>
    </row>
    <row r="21" spans="1:17" ht="15.75" customHeight="1">
      <c r="A21" s="913">
        <v>17</v>
      </c>
      <c r="B21" s="1505" t="s">
        <v>876</v>
      </c>
      <c r="C21" s="1506">
        <v>7544</v>
      </c>
      <c r="D21" s="1507">
        <f t="shared" si="0"/>
        <v>1.7583679809208682E-3</v>
      </c>
      <c r="E21" s="1510"/>
      <c r="F21" s="1510"/>
      <c r="G21" s="1510"/>
      <c r="H21" s="1510"/>
      <c r="I21" s="1324"/>
      <c r="J21" s="1324"/>
      <c r="K21" s="1324"/>
      <c r="L21" s="1324"/>
      <c r="M21" s="1192"/>
      <c r="N21" s="1192"/>
      <c r="P21" s="1315"/>
      <c r="Q21" s="1192"/>
    </row>
    <row r="22" spans="1:17" s="552" customFormat="1" ht="18" customHeight="1">
      <c r="A22" s="182" t="s">
        <v>1</v>
      </c>
      <c r="B22" s="1511" t="s">
        <v>1</v>
      </c>
      <c r="C22" s="1508">
        <f>SUM(C5:C21)</f>
        <v>4290342</v>
      </c>
      <c r="D22" s="1509">
        <f>SUM(D5:D21)</f>
        <v>0.99999999999999978</v>
      </c>
      <c r="E22" s="1510"/>
      <c r="F22" s="1324"/>
      <c r="G22" s="1324"/>
      <c r="H22" s="1324"/>
      <c r="I22" s="1324"/>
      <c r="J22" s="1324"/>
      <c r="K22" s="1324"/>
      <c r="L22" s="1324"/>
      <c r="M22" s="551"/>
      <c r="N22" s="551"/>
      <c r="O22" s="1312"/>
      <c r="P22" s="1316"/>
      <c r="Q22" s="551"/>
    </row>
    <row r="23" spans="1:17" ht="5.25" customHeight="1">
      <c r="B23" s="133"/>
      <c r="C23" s="419"/>
      <c r="D23" s="419"/>
      <c r="E23" s="1324"/>
      <c r="F23" s="1324"/>
      <c r="G23" s="1324"/>
      <c r="H23" s="1324"/>
      <c r="I23" s="1324"/>
      <c r="J23" s="1324"/>
      <c r="K23" s="1324"/>
      <c r="L23" s="1324"/>
    </row>
    <row r="24" spans="1:17" ht="18.75">
      <c r="A24" s="1829" t="s">
        <v>879</v>
      </c>
      <c r="B24" s="1829"/>
      <c r="C24" s="1829"/>
      <c r="D24" s="1829"/>
      <c r="E24" s="420"/>
      <c r="F24" s="420"/>
      <c r="G24" s="420"/>
      <c r="H24" s="530"/>
      <c r="I24" s="380"/>
      <c r="J24" s="69"/>
      <c r="K24" s="69"/>
      <c r="L24" s="381"/>
    </row>
    <row r="25" spans="1:17" ht="15.75">
      <c r="B25" s="107"/>
      <c r="C25" s="420"/>
      <c r="D25" s="420"/>
      <c r="E25" s="420"/>
      <c r="F25" s="420"/>
      <c r="G25" s="420"/>
      <c r="H25" s="530"/>
      <c r="I25" s="380"/>
      <c r="J25" s="69"/>
      <c r="K25" s="69"/>
      <c r="L25" s="381"/>
    </row>
    <row r="26" spans="1:17">
      <c r="B26" s="107"/>
      <c r="C26" s="420"/>
      <c r="D26" s="420"/>
      <c r="E26" s="420"/>
      <c r="F26" s="420"/>
      <c r="G26" s="420"/>
      <c r="H26" s="530"/>
      <c r="I26" s="380"/>
      <c r="J26" s="380"/>
      <c r="K26" s="380"/>
      <c r="L26" s="381"/>
    </row>
    <row r="27" spans="1:17">
      <c r="B27" s="107"/>
      <c r="C27" s="420"/>
      <c r="D27" s="420"/>
      <c r="E27" s="420"/>
      <c r="F27" s="420"/>
      <c r="G27" s="420"/>
      <c r="H27" s="530"/>
      <c r="I27" s="380"/>
      <c r="J27" s="380"/>
      <c r="K27" s="380"/>
      <c r="L27" s="381"/>
    </row>
    <row r="28" spans="1:17">
      <c r="B28" s="107"/>
      <c r="C28" s="420"/>
      <c r="D28" s="420"/>
      <c r="E28" s="420"/>
      <c r="F28" s="420"/>
      <c r="G28" s="420"/>
      <c r="H28" s="530"/>
      <c r="I28" s="380"/>
      <c r="J28" s="380"/>
      <c r="K28" s="380"/>
      <c r="L28" s="381"/>
    </row>
    <row r="29" spans="1:17">
      <c r="B29" s="107"/>
      <c r="C29" s="420"/>
      <c r="D29" s="420"/>
      <c r="E29" s="420"/>
      <c r="F29" s="420"/>
      <c r="G29" s="420"/>
      <c r="H29" s="530"/>
      <c r="I29" s="380"/>
      <c r="J29" s="380"/>
      <c r="K29" s="380"/>
      <c r="L29" s="381"/>
    </row>
    <row r="30" spans="1:17">
      <c r="B30" s="107"/>
      <c r="C30" s="420"/>
      <c r="D30" s="420"/>
      <c r="E30" s="420"/>
      <c r="F30" s="420"/>
      <c r="G30" s="420"/>
      <c r="H30" s="530"/>
      <c r="I30" s="380"/>
      <c r="J30" s="380"/>
      <c r="K30" s="380"/>
      <c r="L30" s="381"/>
    </row>
    <row r="31" spans="1:17">
      <c r="B31" s="107"/>
      <c r="C31" s="420"/>
      <c r="D31" s="420"/>
      <c r="E31" s="420"/>
      <c r="F31" s="420"/>
      <c r="G31" s="420"/>
      <c r="H31" s="530"/>
      <c r="I31" s="380"/>
      <c r="J31" s="380"/>
      <c r="K31" s="380"/>
      <c r="L31" s="381"/>
    </row>
    <row r="32" spans="1:17">
      <c r="B32" s="107"/>
      <c r="C32" s="420"/>
      <c r="D32" s="420"/>
      <c r="E32" s="420"/>
      <c r="F32" s="420"/>
      <c r="G32" s="420"/>
      <c r="H32" s="530"/>
      <c r="I32" s="380"/>
      <c r="J32" s="380"/>
      <c r="K32" s="380"/>
      <c r="L32" s="381"/>
    </row>
    <row r="33" spans="2:12">
      <c r="B33" s="107"/>
      <c r="C33" s="420"/>
      <c r="D33" s="420"/>
      <c r="E33" s="420"/>
      <c r="F33" s="420"/>
      <c r="G33" s="420"/>
      <c r="H33" s="530"/>
      <c r="I33" s="380"/>
      <c r="J33" s="380"/>
      <c r="K33" s="380"/>
      <c r="L33" s="381"/>
    </row>
    <row r="34" spans="2:12">
      <c r="B34" s="107"/>
      <c r="C34" s="420"/>
      <c r="D34" s="420"/>
      <c r="E34" s="420"/>
      <c r="F34" s="420"/>
      <c r="G34" s="420"/>
      <c r="H34" s="530"/>
      <c r="I34" s="380"/>
      <c r="J34" s="380"/>
      <c r="K34" s="380"/>
      <c r="L34" s="381"/>
    </row>
    <row r="35" spans="2:12">
      <c r="B35" s="107"/>
      <c r="C35" s="420"/>
      <c r="D35" s="420"/>
      <c r="E35" s="420"/>
      <c r="F35" s="420"/>
      <c r="G35" s="420"/>
      <c r="H35" s="530"/>
      <c r="I35" s="380"/>
      <c r="J35" s="380"/>
      <c r="K35" s="380"/>
      <c r="L35" s="381"/>
    </row>
    <row r="36" spans="2:12">
      <c r="B36" s="107"/>
      <c r="C36" s="420"/>
      <c r="D36" s="420"/>
      <c r="E36" s="420"/>
      <c r="F36" s="420"/>
      <c r="G36" s="420"/>
      <c r="H36" s="530"/>
      <c r="I36" s="380"/>
      <c r="J36" s="380"/>
      <c r="K36" s="380"/>
      <c r="L36" s="381"/>
    </row>
    <row r="37" spans="2:12">
      <c r="B37" s="107"/>
      <c r="C37" s="420"/>
      <c r="D37" s="420"/>
      <c r="E37" s="420"/>
      <c r="F37" s="420"/>
      <c r="G37" s="420"/>
      <c r="H37" s="530"/>
      <c r="I37" s="380"/>
      <c r="J37" s="380"/>
      <c r="K37" s="380"/>
      <c r="L37" s="381"/>
    </row>
    <row r="38" spans="2:12">
      <c r="B38" s="107"/>
      <c r="C38" s="420"/>
      <c r="D38" s="420"/>
      <c r="E38" s="420"/>
      <c r="F38" s="420"/>
      <c r="G38" s="420"/>
      <c r="H38" s="530"/>
      <c r="I38" s="380"/>
      <c r="J38" s="380"/>
      <c r="K38" s="380"/>
      <c r="L38" s="381"/>
    </row>
    <row r="39" spans="2:12">
      <c r="B39" s="107"/>
      <c r="C39" s="420"/>
      <c r="D39" s="420"/>
      <c r="E39" s="420"/>
      <c r="F39" s="420"/>
      <c r="G39" s="420"/>
      <c r="H39" s="530"/>
      <c r="I39" s="380"/>
      <c r="J39" s="380"/>
      <c r="K39" s="380"/>
      <c r="L39" s="381"/>
    </row>
    <row r="40" spans="2:12">
      <c r="B40" s="107"/>
      <c r="C40" s="420"/>
      <c r="D40" s="420"/>
      <c r="E40" s="420"/>
      <c r="F40" s="420"/>
      <c r="G40" s="420"/>
      <c r="H40" s="530"/>
      <c r="I40" s="380"/>
      <c r="J40" s="380"/>
      <c r="K40" s="380"/>
      <c r="L40" s="381"/>
    </row>
    <row r="41" spans="2:12">
      <c r="B41" s="107"/>
      <c r="C41" s="420"/>
      <c r="D41" s="420"/>
      <c r="E41" s="420"/>
      <c r="F41" s="420"/>
      <c r="G41" s="420"/>
      <c r="H41" s="530"/>
      <c r="I41" s="380"/>
      <c r="J41" s="380"/>
      <c r="K41" s="380"/>
      <c r="L41" s="381"/>
    </row>
    <row r="42" spans="2:12">
      <c r="B42" s="107"/>
      <c r="C42" s="420"/>
      <c r="D42" s="420"/>
      <c r="E42" s="420"/>
      <c r="F42" s="420"/>
      <c r="G42" s="420"/>
      <c r="H42" s="530"/>
      <c r="I42" s="380"/>
      <c r="J42" s="380"/>
      <c r="K42" s="380"/>
      <c r="L42" s="381"/>
    </row>
    <row r="43" spans="2:12">
      <c r="B43" s="107"/>
      <c r="C43" s="420"/>
      <c r="D43" s="420"/>
      <c r="E43" s="420"/>
      <c r="F43" s="420"/>
      <c r="G43" s="420"/>
      <c r="H43" s="530"/>
      <c r="I43" s="380"/>
      <c r="J43" s="380"/>
      <c r="K43" s="380"/>
      <c r="L43" s="381"/>
    </row>
    <row r="44" spans="2:12">
      <c r="B44" s="107"/>
      <c r="C44" s="420"/>
      <c r="D44" s="420"/>
      <c r="E44" s="420"/>
      <c r="F44" s="420"/>
      <c r="G44" s="420"/>
      <c r="H44" s="530"/>
      <c r="I44" s="380"/>
      <c r="J44" s="380"/>
      <c r="K44" s="380"/>
      <c r="L44" s="381"/>
    </row>
    <row r="45" spans="2:12">
      <c r="B45" s="107"/>
      <c r="C45" s="420"/>
      <c r="D45" s="420"/>
      <c r="E45" s="420"/>
      <c r="F45" s="420"/>
      <c r="G45" s="420"/>
      <c r="H45" s="530"/>
      <c r="I45" s="380"/>
      <c r="J45" s="380"/>
      <c r="K45" s="380"/>
      <c r="L45" s="381"/>
    </row>
    <row r="46" spans="2:12">
      <c r="B46" s="107"/>
      <c r="C46" s="420"/>
      <c r="D46" s="420"/>
      <c r="E46" s="420"/>
      <c r="F46" s="420"/>
      <c r="G46" s="420"/>
      <c r="H46" s="530"/>
      <c r="I46" s="380"/>
      <c r="J46" s="380"/>
      <c r="K46" s="380"/>
      <c r="L46" s="381"/>
    </row>
    <row r="47" spans="2:12">
      <c r="B47" s="107"/>
      <c r="C47" s="420"/>
      <c r="D47" s="420"/>
      <c r="E47" s="420"/>
      <c r="F47" s="420"/>
      <c r="G47" s="420"/>
      <c r="H47" s="530"/>
      <c r="I47" s="380"/>
      <c r="J47" s="380"/>
      <c r="K47" s="380"/>
      <c r="L47" s="381"/>
    </row>
    <row r="56" spans="1:17" s="28" customFormat="1" ht="15.75" customHeight="1">
      <c r="A56" s="1494"/>
      <c r="B56" s="30"/>
      <c r="I56" s="382"/>
      <c r="J56" s="382"/>
      <c r="K56" s="382"/>
      <c r="L56" s="382"/>
      <c r="M56" s="382"/>
      <c r="N56" s="382"/>
      <c r="O56" s="1310"/>
      <c r="P56" s="1313"/>
      <c r="Q56" s="382"/>
    </row>
    <row r="57" spans="1:17" s="28" customFormat="1" ht="13.5" customHeight="1">
      <c r="A57" s="1494"/>
      <c r="B57" s="33" t="s">
        <v>6</v>
      </c>
      <c r="I57" s="382"/>
      <c r="J57" s="382"/>
      <c r="K57" s="382"/>
      <c r="L57" s="382"/>
      <c r="M57" s="382"/>
      <c r="N57" s="382"/>
      <c r="O57" s="1310"/>
      <c r="P57" s="1313"/>
      <c r="Q57" s="382"/>
    </row>
  </sheetData>
  <mergeCells count="3">
    <mergeCell ref="A1:L1"/>
    <mergeCell ref="A2:L2"/>
    <mergeCell ref="A24:D24"/>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G45"/>
  <sheetViews>
    <sheetView showGridLines="0" view="pageBreakPreview" zoomScale="85" zoomScaleNormal="85" zoomScaleSheetLayoutView="85" workbookViewId="0">
      <selection activeCell="F23" sqref="F23"/>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5" style="48" bestFit="1" customWidth="1"/>
    <col min="6" max="16384" width="11.42578125" style="48"/>
  </cols>
  <sheetData>
    <row r="1" spans="1:7" ht="45.75" customHeight="1">
      <c r="A1" s="1830" t="s">
        <v>903</v>
      </c>
      <c r="B1" s="1830"/>
      <c r="C1" s="1830"/>
      <c r="D1" s="1830"/>
      <c r="E1" s="382"/>
      <c r="F1" s="382"/>
      <c r="G1" s="383"/>
    </row>
    <row r="2" spans="1:7" s="383" customFormat="1" ht="27.75" customHeight="1">
      <c r="A2" s="1830" t="str">
        <f>+'Resumen EEp'!O3</f>
        <v>Período: Agosto 2022</v>
      </c>
      <c r="B2" s="1830"/>
      <c r="C2" s="1830"/>
      <c r="D2" s="1830"/>
      <c r="E2" s="382"/>
      <c r="F2" s="382"/>
    </row>
    <row r="3" spans="1:7" ht="12" customHeight="1">
      <c r="E3" s="382"/>
      <c r="F3" s="382"/>
      <c r="G3" s="383"/>
    </row>
    <row r="4" spans="1:7" s="600" customFormat="1" ht="24.75" customHeight="1">
      <c r="A4" s="980" t="s">
        <v>303</v>
      </c>
      <c r="B4" s="981" t="s">
        <v>134</v>
      </c>
      <c r="C4" s="981" t="s">
        <v>8</v>
      </c>
      <c r="D4" s="815"/>
    </row>
    <row r="5" spans="1:7" s="600" customFormat="1" ht="24.75" customHeight="1">
      <c r="A5" s="1266" t="s">
        <v>792</v>
      </c>
      <c r="B5" s="1395">
        <v>2888480308.04</v>
      </c>
      <c r="C5" s="601">
        <f>+B5/$B$9</f>
        <v>0.37998938073374111</v>
      </c>
      <c r="D5" s="815"/>
    </row>
    <row r="6" spans="1:7" s="600" customFormat="1" ht="20.25" customHeight="1">
      <c r="A6" s="1267" t="s">
        <v>278</v>
      </c>
      <c r="B6" s="1395">
        <v>3207350456.0700002</v>
      </c>
      <c r="C6" s="601">
        <f>+B6/$B$9</f>
        <v>0.42193783014747976</v>
      </c>
      <c r="D6" s="815"/>
      <c r="E6" s="599"/>
      <c r="F6" s="599"/>
    </row>
    <row r="7" spans="1:7" s="600" customFormat="1" ht="20.25" customHeight="1">
      <c r="A7" s="1267" t="s">
        <v>533</v>
      </c>
      <c r="B7" s="1395">
        <v>725995645.32000005</v>
      </c>
      <c r="C7" s="601">
        <f>+B7/$B$9</f>
        <v>9.5507189338511947E-2</v>
      </c>
      <c r="D7" s="815"/>
      <c r="E7" s="599"/>
      <c r="F7" s="599"/>
    </row>
    <row r="8" spans="1:7" s="600" customFormat="1" ht="20.25" customHeight="1">
      <c r="A8" s="1267" t="s">
        <v>793</v>
      </c>
      <c r="B8" s="1395">
        <v>779649985.68000031</v>
      </c>
      <c r="C8" s="601">
        <f>+B8/$B$9</f>
        <v>0.10256559978026716</v>
      </c>
      <c r="D8" s="815"/>
      <c r="E8" s="599"/>
      <c r="F8" s="599"/>
    </row>
    <row r="9" spans="1:7" s="598" customFormat="1" ht="24.75" customHeight="1">
      <c r="A9" s="981" t="s">
        <v>1</v>
      </c>
      <c r="B9" s="979">
        <f>SUM(B5:B8)</f>
        <v>7601476395.1100006</v>
      </c>
      <c r="C9" s="982">
        <f>SUM(C5:C8)</f>
        <v>1</v>
      </c>
      <c r="D9" s="815"/>
      <c r="E9" s="599"/>
      <c r="F9" s="599"/>
    </row>
    <row r="10" spans="1:7" ht="21">
      <c r="A10" s="572" t="s">
        <v>501</v>
      </c>
      <c r="B10" s="76"/>
      <c r="C10" s="76"/>
      <c r="D10" s="815"/>
      <c r="E10" s="599"/>
    </row>
    <row r="11" spans="1:7">
      <c r="B11" s="76"/>
      <c r="C11" s="76"/>
      <c r="D11" s="76"/>
    </row>
    <row r="12" spans="1:7">
      <c r="B12" s="76"/>
      <c r="C12" s="76"/>
      <c r="D12" s="76"/>
    </row>
    <row r="13" spans="1:7">
      <c r="B13" s="76"/>
      <c r="C13" s="76"/>
      <c r="D13" s="76"/>
    </row>
    <row r="14" spans="1:7">
      <c r="B14" s="76"/>
      <c r="C14" s="76"/>
      <c r="D14" s="76"/>
    </row>
    <row r="15" spans="1:7">
      <c r="B15" s="76"/>
      <c r="C15" s="76"/>
      <c r="D15" s="76"/>
    </row>
    <row r="16" spans="1:7">
      <c r="B16" s="76"/>
      <c r="C16" s="76"/>
      <c r="D16" s="76"/>
    </row>
    <row r="17" spans="2:7">
      <c r="B17" s="76"/>
      <c r="C17" s="76"/>
      <c r="D17" s="76"/>
    </row>
    <row r="18" spans="2:7">
      <c r="B18" s="76"/>
      <c r="C18" s="76"/>
      <c r="D18" s="76"/>
    </row>
    <row r="19" spans="2:7">
      <c r="B19" s="76"/>
      <c r="C19" s="76"/>
      <c r="D19" s="76"/>
    </row>
    <row r="20" spans="2:7">
      <c r="B20" s="76"/>
      <c r="C20" s="76"/>
      <c r="D20" s="76"/>
    </row>
    <row r="21" spans="2:7">
      <c r="B21" s="76"/>
      <c r="C21" s="76"/>
      <c r="D21" s="76"/>
    </row>
    <row r="22" spans="2:7">
      <c r="B22" s="76"/>
      <c r="C22" s="76"/>
      <c r="D22" s="76"/>
    </row>
    <row r="23" spans="2:7">
      <c r="B23" s="76"/>
      <c r="C23" s="76"/>
      <c r="D23" s="76"/>
    </row>
    <row r="24" spans="2:7">
      <c r="E24" s="76"/>
      <c r="F24" s="76"/>
      <c r="G24" s="76"/>
    </row>
    <row r="25" spans="2:7">
      <c r="E25" s="76"/>
      <c r="F25" s="76"/>
      <c r="G25" s="76"/>
    </row>
    <row r="26" spans="2:7">
      <c r="E26" s="76"/>
      <c r="F26" s="76"/>
      <c r="G26" s="76"/>
    </row>
    <row r="27" spans="2:7">
      <c r="E27" s="76"/>
      <c r="F27" s="76"/>
      <c r="G27" s="76"/>
    </row>
    <row r="28" spans="2:7">
      <c r="E28" s="76"/>
      <c r="F28" s="76"/>
      <c r="G28" s="76"/>
    </row>
    <row r="29" spans="2:7">
      <c r="E29" s="76"/>
      <c r="F29" s="76"/>
      <c r="G29" s="76"/>
    </row>
    <row r="30" spans="2:7">
      <c r="B30" s="76"/>
      <c r="C30" s="76"/>
      <c r="D30" s="76"/>
    </row>
    <row r="31" spans="2:7" ht="28.5">
      <c r="B31" s="76"/>
      <c r="C31" s="76"/>
      <c r="D31" s="77"/>
    </row>
    <row r="32" spans="2:7">
      <c r="B32" s="76"/>
      <c r="C32" s="76"/>
      <c r="D32" s="76"/>
    </row>
    <row r="33" spans="2:4">
      <c r="B33" s="76"/>
    </row>
    <row r="34" spans="2:4">
      <c r="B34" s="76"/>
    </row>
    <row r="35" spans="2:4">
      <c r="B35" s="76"/>
    </row>
    <row r="36" spans="2:4">
      <c r="B36" s="76"/>
    </row>
    <row r="37" spans="2:4">
      <c r="B37" s="76"/>
    </row>
    <row r="38" spans="2:4">
      <c r="B38" s="76"/>
    </row>
    <row r="39" spans="2:4">
      <c r="B39" s="76"/>
    </row>
    <row r="40" spans="2:4">
      <c r="B40" s="76"/>
      <c r="C40" s="76"/>
      <c r="D40" s="76"/>
    </row>
    <row r="41" spans="2:4">
      <c r="B41" s="76"/>
      <c r="C41" s="76"/>
      <c r="D41" s="76"/>
    </row>
    <row r="42" spans="2:4">
      <c r="B42" s="76"/>
      <c r="C42" s="76"/>
      <c r="D42" s="76"/>
    </row>
    <row r="43" spans="2:4">
      <c r="B43" s="76"/>
      <c r="C43" s="76"/>
      <c r="D43" s="76"/>
    </row>
    <row r="44" spans="2:4">
      <c r="B44" s="76"/>
      <c r="C44" s="76"/>
      <c r="D44" s="76"/>
    </row>
    <row r="45" spans="2:4">
      <c r="B45" s="76"/>
      <c r="C45" s="76"/>
      <c r="D45" s="76"/>
    </row>
  </sheetData>
  <sortState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L75"/>
  <sheetViews>
    <sheetView showGridLines="0" view="pageBreakPreview" zoomScale="70" zoomScaleNormal="85" zoomScaleSheetLayoutView="70" workbookViewId="0">
      <selection activeCell="H28" sqref="H28"/>
    </sheetView>
  </sheetViews>
  <sheetFormatPr baseColWidth="10" defaultColWidth="11.42578125" defaultRowHeight="15"/>
  <cols>
    <col min="1" max="1" width="62.85546875" style="48" customWidth="1"/>
    <col min="2" max="2" width="32.7109375" style="48" customWidth="1"/>
    <col min="3" max="3" width="22.5703125" style="48" customWidth="1"/>
    <col min="4" max="6" width="21.7109375" style="48" customWidth="1"/>
    <col min="7" max="7" width="18.7109375" style="48" customWidth="1"/>
    <col min="8" max="8" width="15.140625" style="48" bestFit="1" customWidth="1"/>
    <col min="9" max="16384" width="11.42578125" style="48"/>
  </cols>
  <sheetData>
    <row r="1" spans="1:11" ht="63" customHeight="1">
      <c r="A1" s="1831" t="s">
        <v>902</v>
      </c>
      <c r="B1" s="1831"/>
      <c r="C1" s="1831"/>
      <c r="D1" s="1831"/>
      <c r="E1" s="1831"/>
      <c r="F1" s="1831"/>
      <c r="G1"/>
      <c r="H1"/>
      <c r="I1"/>
      <c r="J1"/>
      <c r="K1"/>
    </row>
    <row r="2" spans="1:11" s="383" customFormat="1" ht="27" customHeight="1">
      <c r="A2" s="1832" t="str">
        <f>+'Resumen EEp'!O3</f>
        <v>Período: Agosto 2022</v>
      </c>
      <c r="B2" s="1832"/>
      <c r="C2" s="1832"/>
      <c r="D2" s="1832"/>
      <c r="E2" s="1832"/>
      <c r="F2" s="1832"/>
      <c r="G2" s="382"/>
      <c r="H2" s="382"/>
      <c r="I2" s="382"/>
      <c r="J2" s="382"/>
      <c r="K2" s="382"/>
    </row>
    <row r="3" spans="1:11" s="383" customFormat="1" ht="21.75" customHeight="1">
      <c r="A3" s="382"/>
      <c r="B3" s="382"/>
      <c r="C3" s="382"/>
      <c r="D3" s="382"/>
      <c r="E3" s="382"/>
      <c r="F3" s="382"/>
      <c r="G3" s="382"/>
      <c r="H3" s="382"/>
      <c r="I3" s="382"/>
      <c r="J3" s="382"/>
      <c r="K3" s="382"/>
    </row>
    <row r="4" spans="1:11" s="983" customFormat="1" ht="23.25" customHeight="1">
      <c r="A4" s="604" t="s">
        <v>112</v>
      </c>
      <c r="B4" s="604" t="s">
        <v>134</v>
      </c>
      <c r="C4" s="605" t="s">
        <v>8</v>
      </c>
      <c r="F4" s="286"/>
    </row>
    <row r="5" spans="1:11" s="983" customFormat="1" ht="23.25" customHeight="1">
      <c r="A5" s="1116" t="s">
        <v>9</v>
      </c>
      <c r="B5" s="1395">
        <f>+'IV.2.7.INV_SFS x Entidad'!B9</f>
        <v>7601476395.1100006</v>
      </c>
      <c r="C5" s="1117">
        <f>+B5/$B$11</f>
        <v>0.71777334664255765</v>
      </c>
      <c r="F5" s="286"/>
    </row>
    <row r="6" spans="1:11" s="983" customFormat="1" ht="23.25" customHeight="1">
      <c r="A6" s="602" t="s">
        <v>684</v>
      </c>
      <c r="B6" s="1395">
        <v>2291628357.6999998</v>
      </c>
      <c r="C6" s="1117">
        <f>+B6/$B$11</f>
        <v>0.21638819488085961</v>
      </c>
      <c r="F6" s="286"/>
    </row>
    <row r="7" spans="1:11" s="983" customFormat="1" ht="23.25" customHeight="1">
      <c r="A7" s="602" t="s">
        <v>721</v>
      </c>
      <c r="B7" s="1395">
        <v>240790041.16999999</v>
      </c>
      <c r="C7" s="1117">
        <f>+B7/$B$11</f>
        <v>2.2736724381591543E-2</v>
      </c>
      <c r="F7" s="286"/>
    </row>
    <row r="8" spans="1:11" s="983" customFormat="1" ht="23.25" customHeight="1">
      <c r="A8" s="602" t="s">
        <v>720</v>
      </c>
      <c r="B8" s="1395">
        <v>96077099.489999995</v>
      </c>
      <c r="C8" s="1117">
        <f>+B8/$B$11</f>
        <v>9.0721298932152153E-3</v>
      </c>
      <c r="F8" s="286"/>
    </row>
    <row r="9" spans="1:11" s="983" customFormat="1" ht="23.25" customHeight="1">
      <c r="A9" s="1268" t="s">
        <v>794</v>
      </c>
      <c r="B9" s="1396">
        <v>79025963.579999998</v>
      </c>
      <c r="C9" s="1117">
        <f t="shared" ref="C9:C10" si="0">+B9/$B$11</f>
        <v>7.4620675513718598E-3</v>
      </c>
      <c r="F9" s="286"/>
    </row>
    <row r="10" spans="1:11" s="983" customFormat="1" ht="23.25" customHeight="1">
      <c r="A10" s="1116" t="s">
        <v>91</v>
      </c>
      <c r="B10" s="1588">
        <v>281359712.88000011</v>
      </c>
      <c r="C10" s="1117">
        <f t="shared" si="0"/>
        <v>2.6567536650404133E-2</v>
      </c>
      <c r="F10" s="286"/>
    </row>
    <row r="11" spans="1:11" s="983" customFormat="1" ht="23.25" customHeight="1">
      <c r="A11" s="603" t="s">
        <v>1</v>
      </c>
      <c r="B11" s="1118">
        <f>SUM(B5:B10)</f>
        <v>10590357569.93</v>
      </c>
      <c r="C11" s="1119">
        <f>SUM(C5:C10)</f>
        <v>1.0000000000000002</v>
      </c>
      <c r="F11" s="286"/>
      <c r="H11" s="984"/>
    </row>
    <row r="12" spans="1:11">
      <c r="A12" s="76"/>
      <c r="B12" s="76"/>
      <c r="C12" s="76"/>
      <c r="D12" s="76"/>
      <c r="F12"/>
    </row>
    <row r="13" spans="1:11">
      <c r="A13" s="76"/>
      <c r="B13" s="76"/>
      <c r="C13" s="76"/>
      <c r="D13" s="76"/>
      <c r="E13" s="76"/>
      <c r="F13"/>
    </row>
    <row r="14" spans="1:11">
      <c r="B14" s="76"/>
      <c r="C14" s="76"/>
      <c r="D14" s="76"/>
      <c r="E14" s="76"/>
      <c r="F14"/>
    </row>
    <row r="15" spans="1:11">
      <c r="B15" s="76"/>
      <c r="C15" s="76"/>
      <c r="D15" s="76"/>
      <c r="E15" s="76"/>
      <c r="F15"/>
    </row>
    <row r="16" spans="1:11">
      <c r="B16" s="76"/>
      <c r="C16" s="76"/>
      <c r="D16" s="76"/>
      <c r="E16" s="76"/>
      <c r="F16"/>
    </row>
    <row r="17" spans="2:12">
      <c r="B17" s="76"/>
      <c r="C17" s="76"/>
      <c r="D17" s="76"/>
      <c r="E17" s="76"/>
      <c r="F17"/>
    </row>
    <row r="18" spans="2:12">
      <c r="B18" s="76"/>
      <c r="C18" s="76"/>
      <c r="D18" s="76"/>
      <c r="E18" s="76"/>
      <c r="F18"/>
    </row>
    <row r="19" spans="2:12">
      <c r="B19" s="76"/>
      <c r="C19" s="76"/>
      <c r="D19" s="76"/>
      <c r="E19" s="76"/>
      <c r="F19" s="76"/>
    </row>
    <row r="20" spans="2:12">
      <c r="B20" s="76"/>
      <c r="C20" s="76"/>
      <c r="D20" s="76"/>
      <c r="E20" s="76"/>
      <c r="F20" s="76"/>
    </row>
    <row r="21" spans="2:12">
      <c r="B21" s="76"/>
      <c r="C21" s="76"/>
      <c r="D21" s="76"/>
      <c r="E21" s="76"/>
      <c r="F21" s="76"/>
    </row>
    <row r="22" spans="2:12">
      <c r="B22" s="76"/>
      <c r="C22" s="76"/>
      <c r="D22" s="76"/>
      <c r="E22" s="76"/>
      <c r="F22" s="76"/>
    </row>
    <row r="23" spans="2:12">
      <c r="B23" s="76"/>
      <c r="C23" s="76"/>
      <c r="D23" s="76"/>
      <c r="E23" s="76"/>
      <c r="F23" s="76"/>
    </row>
    <row r="24" spans="2:12">
      <c r="B24" s="76"/>
      <c r="C24" s="76"/>
      <c r="D24" s="76"/>
      <c r="E24" s="76"/>
      <c r="F24" s="76"/>
    </row>
    <row r="25" spans="2:12">
      <c r="B25" s="76"/>
      <c r="C25" s="76"/>
      <c r="D25" s="76"/>
      <c r="E25" s="76"/>
      <c r="F25" s="76"/>
    </row>
    <row r="26" spans="2:12">
      <c r="B26" s="76"/>
      <c r="C26" s="76"/>
      <c r="D26" s="76"/>
      <c r="E26" s="76"/>
      <c r="F26" s="76"/>
    </row>
    <row r="27" spans="2:12">
      <c r="B27" s="76"/>
      <c r="C27" s="76"/>
      <c r="D27" s="76"/>
      <c r="E27" s="76"/>
      <c r="F27" s="76"/>
    </row>
    <row r="28" spans="2:12">
      <c r="B28" s="76"/>
      <c r="C28" s="76"/>
      <c r="D28" s="76"/>
      <c r="E28" s="76"/>
      <c r="F28" s="76"/>
    </row>
    <row r="29" spans="2:12">
      <c r="B29" s="76"/>
      <c r="C29" s="76"/>
      <c r="D29" s="76"/>
      <c r="E29" s="76"/>
      <c r="F29" s="76"/>
    </row>
    <row r="30" spans="2:12">
      <c r="B30" s="76"/>
      <c r="C30" s="76"/>
      <c r="D30" s="76"/>
      <c r="E30" s="76"/>
      <c r="F30" s="76"/>
    </row>
    <row r="31" spans="2:12">
      <c r="E31" s="76"/>
      <c r="F31" s="76"/>
      <c r="I31" s="76"/>
      <c r="J31" s="76"/>
      <c r="K31" s="76"/>
      <c r="L31" s="76"/>
    </row>
    <row r="32" spans="2:12">
      <c r="E32" s="76"/>
      <c r="F32" s="76"/>
      <c r="I32" s="76"/>
      <c r="J32" s="76"/>
      <c r="K32" s="76"/>
      <c r="L32" s="76"/>
    </row>
    <row r="33" spans="2:12">
      <c r="E33" s="76"/>
      <c r="F33" s="76"/>
      <c r="I33" s="76"/>
      <c r="J33" s="76"/>
      <c r="K33" s="76"/>
      <c r="L33" s="76"/>
    </row>
    <row r="34" spans="2:12">
      <c r="E34" s="76"/>
      <c r="F34" s="76"/>
      <c r="I34" s="76"/>
      <c r="J34" s="76"/>
      <c r="K34" s="76"/>
      <c r="L34" s="76"/>
    </row>
    <row r="35" spans="2:12">
      <c r="E35" s="76"/>
      <c r="F35" s="76"/>
      <c r="I35" s="76"/>
      <c r="J35" s="76"/>
      <c r="K35" s="76"/>
      <c r="L35" s="76"/>
    </row>
    <row r="36" spans="2:12">
      <c r="E36" s="76"/>
      <c r="F36" s="76"/>
      <c r="I36" s="76"/>
      <c r="J36" s="76"/>
      <c r="K36" s="76"/>
      <c r="L36" s="76"/>
    </row>
    <row r="37" spans="2:12">
      <c r="B37" s="76"/>
      <c r="C37" s="76"/>
      <c r="D37" s="76"/>
      <c r="E37" s="76"/>
      <c r="F37" s="76"/>
      <c r="I37" s="76"/>
    </row>
    <row r="38" spans="2:12" ht="28.5">
      <c r="B38" s="76"/>
      <c r="C38" s="76"/>
      <c r="D38" s="77"/>
      <c r="E38" s="76"/>
      <c r="F38" s="76"/>
      <c r="I38" s="76"/>
    </row>
    <row r="39" spans="2:12">
      <c r="B39" s="76"/>
      <c r="C39" s="76"/>
      <c r="D39" s="76"/>
      <c r="E39" s="76"/>
      <c r="F39" s="76"/>
      <c r="I39" s="76"/>
    </row>
    <row r="40" spans="2:12">
      <c r="B40" s="76"/>
      <c r="F40" s="76"/>
      <c r="I40" s="76"/>
    </row>
    <row r="41" spans="2:12">
      <c r="B41" s="76"/>
      <c r="F41" s="76"/>
      <c r="I41" s="76"/>
    </row>
    <row r="42" spans="2:12">
      <c r="B42" s="76"/>
      <c r="F42" s="76"/>
    </row>
    <row r="43" spans="2:12">
      <c r="B43" s="76"/>
      <c r="F43" s="76"/>
    </row>
    <row r="44" spans="2:12">
      <c r="B44" s="76"/>
      <c r="F44" s="76"/>
    </row>
    <row r="45" spans="2:12">
      <c r="B45" s="76"/>
      <c r="C45" s="76"/>
      <c r="D45" s="76"/>
      <c r="E45" s="76"/>
    </row>
    <row r="46" spans="2:12">
      <c r="B46" s="76"/>
      <c r="C46" s="76"/>
      <c r="D46" s="76"/>
      <c r="E46" s="76"/>
    </row>
    <row r="47" spans="2:12">
      <c r="B47" s="76"/>
      <c r="C47" s="76"/>
      <c r="D47" s="76"/>
      <c r="E47" s="76"/>
    </row>
    <row r="48" spans="2:12">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row r="75" spans="2:5">
      <c r="B75" s="76"/>
      <c r="C75" s="76"/>
      <c r="D75" s="76"/>
      <c r="E75" s="76"/>
    </row>
  </sheetData>
  <mergeCells count="2">
    <mergeCell ref="A1:F1"/>
    <mergeCell ref="A2:F2"/>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view="pageBreakPreview" zoomScale="55" zoomScaleNormal="70" zoomScaleSheetLayoutView="55" workbookViewId="0">
      <selection activeCell="G16" sqref="G16"/>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79.5" customHeight="1">
      <c r="A1" s="1741" t="s">
        <v>832</v>
      </c>
      <c r="B1" s="1741"/>
      <c r="C1" s="1741"/>
      <c r="D1" s="1741"/>
      <c r="E1" s="1741"/>
      <c r="F1" s="1741"/>
      <c r="G1" s="1741"/>
      <c r="H1" s="1741"/>
      <c r="I1" s="1741"/>
      <c r="J1" s="1741"/>
      <c r="K1" s="1741"/>
      <c r="L1" s="1741"/>
    </row>
    <row r="2" spans="1:14" s="382" customFormat="1" ht="33.75" customHeight="1">
      <c r="A2" s="1714" t="str">
        <f>+'Resumen EEp'!O4</f>
        <v>Período:  Diciembre 2008 - Agosto 2022</v>
      </c>
      <c r="B2" s="1714"/>
      <c r="C2" s="1714"/>
      <c r="D2" s="1714"/>
      <c r="E2" s="1714"/>
      <c r="F2" s="1714"/>
      <c r="G2" s="1714"/>
      <c r="H2" s="1714"/>
      <c r="I2" s="1714"/>
      <c r="J2" s="1714"/>
      <c r="K2" s="1714"/>
      <c r="L2" s="1714"/>
    </row>
    <row r="3" spans="1:14" customFormat="1" ht="30" customHeight="1">
      <c r="A3" s="1833"/>
      <c r="B3" s="1833"/>
      <c r="C3" s="1833"/>
      <c r="D3" s="1833"/>
      <c r="E3" s="1833"/>
      <c r="F3" s="1833"/>
      <c r="G3" s="1833"/>
      <c r="H3" s="1833"/>
      <c r="I3" s="1833"/>
      <c r="J3" s="1833"/>
      <c r="K3" s="1833"/>
      <c r="L3" s="1833"/>
      <c r="M3" s="71"/>
      <c r="N3" s="71"/>
    </row>
    <row r="4" spans="1:14" customFormat="1" ht="47.25" customHeight="1">
      <c r="A4" s="750" t="s">
        <v>0</v>
      </c>
      <c r="B4" s="1101" t="s">
        <v>334</v>
      </c>
      <c r="C4" s="1102" t="s">
        <v>304</v>
      </c>
      <c r="D4" s="1103" t="s">
        <v>100</v>
      </c>
      <c r="E4" s="14"/>
      <c r="F4" s="23"/>
      <c r="G4" s="23"/>
      <c r="H4" s="23"/>
      <c r="I4" s="23"/>
      <c r="J4" s="12"/>
      <c r="K4" s="12"/>
      <c r="L4" s="12"/>
      <c r="M4" s="75"/>
    </row>
    <row r="5" spans="1:14" customFormat="1" ht="19.5" customHeight="1">
      <c r="A5" s="385">
        <v>2008</v>
      </c>
      <c r="B5" s="946">
        <f>+'IV.1.3. Ingr y egr SDSS'!C6</f>
        <v>2203369531</v>
      </c>
      <c r="C5" s="700">
        <f>+'IV.1.3. Ingr y egr SDSS'!I6</f>
        <v>2556770326.0999999</v>
      </c>
      <c r="D5" s="699">
        <f t="shared" ref="D5:D11" si="0">B5-C5</f>
        <v>-353400795.0999999</v>
      </c>
      <c r="E5" s="380"/>
      <c r="F5" s="23"/>
      <c r="G5" s="23"/>
      <c r="H5" s="23"/>
      <c r="I5" s="23"/>
      <c r="J5" s="12"/>
      <c r="K5" s="12"/>
      <c r="L5" s="12"/>
      <c r="M5" s="75"/>
    </row>
    <row r="6" spans="1:14" customFormat="1" ht="19.5" customHeight="1">
      <c r="A6" s="385">
        <v>2009</v>
      </c>
      <c r="B6" s="946">
        <f>+'IV.1.3. Ingr y egr SDSS'!C7</f>
        <v>3190675855.0100002</v>
      </c>
      <c r="C6" s="700">
        <f>+'IV.1.3. Ingr y egr SDSS'!I7</f>
        <v>2723337644.3600001</v>
      </c>
      <c r="D6" s="699">
        <f t="shared" si="0"/>
        <v>467338210.6500001</v>
      </c>
      <c r="E6" s="380"/>
      <c r="F6" s="23"/>
      <c r="G6" s="23"/>
      <c r="H6" s="23"/>
      <c r="I6" s="23"/>
      <c r="J6" s="12"/>
      <c r="K6" s="12"/>
      <c r="L6" s="12"/>
      <c r="M6" s="75"/>
    </row>
    <row r="7" spans="1:14" customFormat="1" ht="19.5" customHeight="1">
      <c r="A7" s="385">
        <v>2010</v>
      </c>
      <c r="B7" s="946">
        <f>+'IV.1.3. Ingr y egr SDSS'!C8</f>
        <v>3736675849.46</v>
      </c>
      <c r="C7" s="700">
        <f>+'IV.1.3. Ingr y egr SDSS'!I8</f>
        <v>3444380482.9799995</v>
      </c>
      <c r="D7" s="699">
        <f t="shared" si="0"/>
        <v>292295366.4800005</v>
      </c>
      <c r="E7" s="380"/>
      <c r="F7" s="23"/>
      <c r="G7" s="23"/>
      <c r="H7" s="23"/>
      <c r="I7" s="23"/>
      <c r="J7" s="12"/>
      <c r="K7" s="12"/>
      <c r="L7" s="12"/>
      <c r="M7" s="75"/>
    </row>
    <row r="8" spans="1:14" s="49" customFormat="1" ht="19.5" customHeight="1">
      <c r="A8" s="385">
        <v>2011</v>
      </c>
      <c r="B8" s="946">
        <f>+'IV.1.3. Ingr y egr SDSS'!C9</f>
        <v>4134675852</v>
      </c>
      <c r="C8" s="700">
        <f>+'IV.1.3. Ingr y egr SDSS'!I9</f>
        <v>4363872025.2399998</v>
      </c>
      <c r="D8" s="699">
        <f t="shared" si="0"/>
        <v>-229196173.23999977</v>
      </c>
      <c r="E8" s="380"/>
      <c r="F8" s="23"/>
      <c r="G8" s="23"/>
      <c r="H8" s="23"/>
      <c r="I8" s="23"/>
      <c r="J8" s="12"/>
      <c r="K8" s="12"/>
      <c r="L8" s="12"/>
      <c r="M8" s="75"/>
    </row>
    <row r="9" spans="1:14" s="49" customFormat="1" ht="19.5" customHeight="1">
      <c r="A9" s="385">
        <v>2012</v>
      </c>
      <c r="B9" s="946">
        <f>+'IV.1.3. Ingr y egr SDSS'!C10</f>
        <v>4599999999.96</v>
      </c>
      <c r="C9" s="700">
        <f>+'IV.1.3. Ingr y egr SDSS'!I10</f>
        <v>4742082647.7799997</v>
      </c>
      <c r="D9" s="699">
        <f t="shared" si="0"/>
        <v>-142082647.81999969</v>
      </c>
      <c r="E9" s="380"/>
      <c r="F9" s="23"/>
      <c r="G9" s="23"/>
      <c r="H9" s="23"/>
      <c r="I9" s="23"/>
      <c r="J9" s="12"/>
      <c r="K9" s="12"/>
      <c r="L9" s="12"/>
      <c r="M9" s="75"/>
    </row>
    <row r="10" spans="1:14" s="49" customFormat="1" ht="19.5" customHeight="1">
      <c r="A10" s="385">
        <v>2013</v>
      </c>
      <c r="B10" s="946">
        <f>+'IV.1.3. Ingr y egr SDSS'!C11</f>
        <v>5302610000</v>
      </c>
      <c r="C10" s="700">
        <f>+'IV.1.3. Ingr y egr SDSS'!I11</f>
        <v>5215203784.9399996</v>
      </c>
      <c r="D10" s="699">
        <f t="shared" si="0"/>
        <v>87406215.06000042</v>
      </c>
      <c r="E10" s="380"/>
      <c r="F10" s="23"/>
      <c r="G10" s="23"/>
      <c r="H10" s="23"/>
      <c r="I10" s="23"/>
      <c r="J10" s="12"/>
      <c r="K10" s="12"/>
      <c r="L10" s="12"/>
      <c r="M10" s="75"/>
    </row>
    <row r="11" spans="1:14" s="49" customFormat="1" ht="19.5" customHeight="1">
      <c r="A11" s="385">
        <v>2014</v>
      </c>
      <c r="B11" s="946">
        <f>+'IV.1.3. Ingr y egr SDSS'!C12</f>
        <v>6839999499</v>
      </c>
      <c r="C11" s="700">
        <f>+'IV.1.3. Ingr y egr SDSS'!I12</f>
        <v>7378610518.96</v>
      </c>
      <c r="D11" s="699">
        <f t="shared" si="0"/>
        <v>-538611019.96000004</v>
      </c>
      <c r="E11" s="380"/>
      <c r="F11" s="23"/>
      <c r="G11" s="23"/>
      <c r="H11" s="23"/>
      <c r="I11" s="23"/>
      <c r="J11" s="12"/>
      <c r="K11" s="12"/>
      <c r="L11" s="12"/>
      <c r="M11" s="75"/>
    </row>
    <row r="12" spans="1:14" s="49" customFormat="1" ht="19.5" customHeight="1">
      <c r="A12" s="385">
        <v>2015</v>
      </c>
      <c r="B12" s="946">
        <f>+'IV.1.3. Ingr y egr SDSS'!C13</f>
        <v>6922811271.25</v>
      </c>
      <c r="C12" s="700">
        <f>+'IV.1.3. Ingr y egr SDSS'!I13</f>
        <v>6892825210.3000002</v>
      </c>
      <c r="D12" s="699">
        <f t="shared" ref="D12:D18" si="1">B12-C12</f>
        <v>29986060.949999809</v>
      </c>
      <c r="E12" s="380"/>
      <c r="F12" s="23"/>
      <c r="G12" s="23"/>
      <c r="H12" s="23"/>
      <c r="I12" s="23"/>
      <c r="J12" s="12"/>
      <c r="K12" s="12"/>
      <c r="L12" s="12"/>
      <c r="M12" s="75"/>
    </row>
    <row r="13" spans="1:14" s="382" customFormat="1" ht="19.5" customHeight="1">
      <c r="A13" s="385">
        <v>2016</v>
      </c>
      <c r="B13" s="946">
        <f>+'IV.1.3. Ingr y egr SDSS'!C14</f>
        <v>8498167479</v>
      </c>
      <c r="C13" s="700">
        <f>+'IV.1.3. Ingr y egr SDSS'!I14</f>
        <v>8178603831.1000004</v>
      </c>
      <c r="D13" s="699">
        <f t="shared" si="1"/>
        <v>319563647.89999962</v>
      </c>
      <c r="E13" s="380"/>
      <c r="F13" s="23"/>
      <c r="G13" s="23"/>
      <c r="H13" s="23"/>
      <c r="I13" s="23"/>
      <c r="J13" s="12"/>
      <c r="K13" s="12"/>
      <c r="L13" s="12"/>
      <c r="M13" s="75"/>
    </row>
    <row r="14" spans="1:14" s="382" customFormat="1" ht="19.5" customHeight="1">
      <c r="A14" s="385">
        <v>2017</v>
      </c>
      <c r="B14" s="946">
        <f>+'IV.1.3. Ingr y egr SDSS'!C15</f>
        <v>8861365332.7000008</v>
      </c>
      <c r="C14" s="700">
        <f>+'IV.1.3. Ingr y egr SDSS'!I15</f>
        <v>9002153750.7799988</v>
      </c>
      <c r="D14" s="699">
        <f t="shared" si="1"/>
        <v>-140788418.07999802</v>
      </c>
      <c r="E14" s="380"/>
      <c r="F14" s="23"/>
      <c r="G14" s="23"/>
      <c r="H14" s="23"/>
      <c r="I14" s="23"/>
      <c r="J14" s="12"/>
      <c r="K14" s="12"/>
      <c r="L14" s="12"/>
      <c r="M14" s="75"/>
    </row>
    <row r="15" spans="1:14" s="382" customFormat="1" ht="19.5" customHeight="1">
      <c r="A15" s="385">
        <f>+'IV.1.3. Ingr y egr SDSS'!A16</f>
        <v>2018</v>
      </c>
      <c r="B15" s="946">
        <f>+'IV.1.3. Ingr y egr SDSS'!C16</f>
        <v>9303031999.3699989</v>
      </c>
      <c r="C15" s="700">
        <f>+'IV.1.3. Ingr y egr SDSS'!I16</f>
        <v>9656741344.960001</v>
      </c>
      <c r="D15" s="699">
        <f t="shared" si="1"/>
        <v>-353709345.59000206</v>
      </c>
      <c r="E15" s="380"/>
      <c r="F15" s="23"/>
      <c r="G15" s="23"/>
      <c r="H15" s="23"/>
      <c r="I15" s="23"/>
      <c r="J15" s="12"/>
      <c r="K15" s="12"/>
      <c r="L15" s="12"/>
      <c r="M15" s="75"/>
    </row>
    <row r="16" spans="1:14" customFormat="1" ht="19.5" customHeight="1">
      <c r="A16" s="385">
        <v>2019</v>
      </c>
      <c r="B16" s="946">
        <f>+'IV.1.3. Ingr y egr SDSS'!C17</f>
        <v>10073865331.690001</v>
      </c>
      <c r="C16" s="700">
        <f>+'IV.1.3. Ingr y egr SDSS'!I17</f>
        <v>10092459380.139999</v>
      </c>
      <c r="D16" s="699">
        <f>B16-C16</f>
        <v>-18594048.449998856</v>
      </c>
      <c r="E16" s="380"/>
      <c r="F16" s="23"/>
      <c r="G16" s="23"/>
      <c r="H16" s="23"/>
      <c r="I16" s="23"/>
      <c r="J16" s="12"/>
      <c r="K16" s="12"/>
      <c r="L16" s="12"/>
      <c r="M16" s="75"/>
    </row>
    <row r="17" spans="1:13" s="382" customFormat="1" ht="19.5" customHeight="1">
      <c r="A17" s="385">
        <v>2020</v>
      </c>
      <c r="B17" s="946">
        <f>+'IV.1.3. Ingr y egr SDSS'!C18</f>
        <v>10800531999.639999</v>
      </c>
      <c r="C17" s="700">
        <f>+'IV.1.3. Ingr y egr SDSS'!I18</f>
        <v>12108569830.129999</v>
      </c>
      <c r="D17" s="699">
        <f t="shared" si="1"/>
        <v>-1308037830.4899998</v>
      </c>
      <c r="E17" s="380"/>
      <c r="F17" s="23"/>
      <c r="G17" s="23"/>
      <c r="H17" s="23"/>
      <c r="I17" s="23"/>
      <c r="J17" s="12"/>
      <c r="K17" s="12"/>
      <c r="L17" s="12"/>
      <c r="M17" s="75"/>
    </row>
    <row r="18" spans="1:13" s="382" customFormat="1" ht="19.5" customHeight="1">
      <c r="A18" s="385">
        <v>2021</v>
      </c>
      <c r="B18" s="946">
        <v>16360531999.959999</v>
      </c>
      <c r="C18" s="700">
        <v>18026955388.759998</v>
      </c>
      <c r="D18" s="699">
        <f t="shared" si="1"/>
        <v>-1666423388.7999992</v>
      </c>
      <c r="E18" s="380"/>
      <c r="F18" s="23"/>
      <c r="G18" s="23"/>
      <c r="H18" s="23"/>
      <c r="I18" s="23"/>
      <c r="J18" s="12"/>
      <c r="K18" s="12"/>
      <c r="L18" s="12"/>
      <c r="M18" s="75"/>
    </row>
    <row r="19" spans="1:13" s="382" customFormat="1" ht="19.5" customHeight="1">
      <c r="A19" s="385" t="str">
        <f>+'Resumen EEp'!O6</f>
        <v>Ene-Ago.2022</v>
      </c>
      <c r="B19" s="946">
        <f>+'IV.1.3. Ingr y egr SDSS'!C20</f>
        <v>11240354666.639999</v>
      </c>
      <c r="C19" s="700">
        <f>+'IV.1.3. Ingr y egr SDSS'!I20</f>
        <v>12372820420.02</v>
      </c>
      <c r="D19" s="699">
        <f>B19-C19</f>
        <v>-1132465753.3800011</v>
      </c>
      <c r="E19" s="380"/>
      <c r="F19" s="23"/>
      <c r="G19" s="23"/>
      <c r="H19" s="23"/>
      <c r="I19" s="23"/>
      <c r="J19" s="12"/>
      <c r="K19" s="12"/>
      <c r="L19" s="12"/>
      <c r="M19" s="75"/>
    </row>
    <row r="20" spans="1:13" customFormat="1" ht="24" customHeight="1">
      <c r="A20" s="547" t="s">
        <v>1</v>
      </c>
      <c r="B20" s="701">
        <f>SUM(B5:B19)</f>
        <v>112068666666.68001</v>
      </c>
      <c r="C20" s="702">
        <f>SUM(C5:C19)</f>
        <v>116755386586.54999</v>
      </c>
      <c r="D20" s="703">
        <f>SUM(D5:D19)</f>
        <v>-4686719919.869998</v>
      </c>
      <c r="E20" s="329"/>
      <c r="F20" s="24"/>
      <c r="G20" s="24"/>
      <c r="H20" s="24"/>
      <c r="I20" s="24"/>
      <c r="J20" s="15"/>
      <c r="K20" s="15"/>
      <c r="L20" s="15"/>
    </row>
    <row r="21" spans="1:13" customFormat="1">
      <c r="A21" s="322"/>
      <c r="B21" s="322"/>
      <c r="C21" s="322"/>
      <c r="D21" s="127"/>
      <c r="E21" s="24"/>
      <c r="F21" s="24"/>
      <c r="G21" s="24"/>
      <c r="H21" s="24"/>
      <c r="I21" s="24"/>
      <c r="J21" s="15"/>
      <c r="K21" s="15"/>
      <c r="L21" s="15"/>
      <c r="M21" s="35"/>
    </row>
    <row r="22" spans="1:13" customFormat="1">
      <c r="C22" s="15"/>
      <c r="D22" s="15"/>
      <c r="E22" s="24"/>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12" customFormat="1">
      <c r="C33" s="15"/>
      <c r="D33" s="15"/>
      <c r="E33" s="15"/>
      <c r="F33" s="15"/>
      <c r="G33" s="15"/>
      <c r="H33" s="15"/>
      <c r="I33" s="15"/>
      <c r="J33" s="15"/>
      <c r="K33" s="15"/>
      <c r="L33" s="15"/>
    </row>
    <row r="34" spans="3:12" customFormat="1">
      <c r="C34" s="15"/>
      <c r="D34" s="15"/>
      <c r="E34" s="15"/>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1:J18"/>
  <sheetViews>
    <sheetView showGridLines="0" view="pageBreakPreview" zoomScale="85" zoomScaleNormal="85" zoomScaleSheetLayoutView="85" workbookViewId="0">
      <selection activeCell="E13" sqref="E13"/>
    </sheetView>
  </sheetViews>
  <sheetFormatPr baseColWidth="10" defaultColWidth="11.42578125"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1" spans="1:10" ht="64.5" customHeight="1">
      <c r="A1" s="1834" t="s">
        <v>833</v>
      </c>
      <c r="B1" s="1834"/>
      <c r="C1" s="1834"/>
      <c r="D1" s="1834"/>
      <c r="E1" s="1834"/>
      <c r="F1" s="1834"/>
      <c r="G1" s="1834"/>
      <c r="H1" s="1834"/>
      <c r="I1" s="1834"/>
      <c r="J1" s="1834"/>
    </row>
    <row r="2" spans="1:10" ht="23.25">
      <c r="A2" s="1835" t="str">
        <f>+'Resumen EEp'!O7</f>
        <v>Período:  Diciembre 2010 - Agosto 2022</v>
      </c>
      <c r="B2" s="1835"/>
      <c r="C2" s="1835"/>
      <c r="D2" s="1835"/>
      <c r="E2" s="1835"/>
      <c r="F2" s="1835"/>
      <c r="G2" s="1835"/>
      <c r="H2" s="1835"/>
      <c r="I2" s="1835"/>
      <c r="J2" s="1835"/>
    </row>
    <row r="3" spans="1:10" ht="8.25" customHeight="1">
      <c r="C3" s="382"/>
      <c r="D3" s="382"/>
    </row>
    <row r="4" spans="1:10" ht="21" customHeight="1">
      <c r="A4" s="175" t="s">
        <v>2</v>
      </c>
      <c r="B4" s="295" t="s">
        <v>543</v>
      </c>
      <c r="C4" s="310"/>
      <c r="D4" s="382"/>
    </row>
    <row r="5" spans="1:10" ht="15.75">
      <c r="A5" s="435" t="s">
        <v>125</v>
      </c>
      <c r="B5" s="436">
        <f>+'IV.1.3. Ingr y egr SDSS'!J8</f>
        <v>115952658.19999999</v>
      </c>
      <c r="C5" s="310"/>
      <c r="D5" s="382"/>
      <c r="E5" s="382"/>
    </row>
    <row r="6" spans="1:10" ht="15.75">
      <c r="A6" s="435">
        <v>2011</v>
      </c>
      <c r="B6" s="436">
        <f>+'IV.1.3. Ingr y egr SDSS'!J9</f>
        <v>291946073.39999998</v>
      </c>
      <c r="C6" s="310"/>
      <c r="D6" s="382"/>
      <c r="E6" s="382"/>
    </row>
    <row r="7" spans="1:10" ht="15.75">
      <c r="A7" s="435" t="s">
        <v>225</v>
      </c>
      <c r="B7" s="436">
        <f>+'IV.1.3. Ingr y egr SDSS'!J10</f>
        <v>331635794.92000002</v>
      </c>
      <c r="C7" s="310"/>
      <c r="D7" s="382"/>
      <c r="E7" s="382"/>
    </row>
    <row r="8" spans="1:10" ht="15.75">
      <c r="A8" s="435" t="s">
        <v>255</v>
      </c>
      <c r="B8" s="436">
        <f>+'IV.1.3. Ingr y egr SDSS'!J11</f>
        <v>333800248.55999994</v>
      </c>
      <c r="C8" s="310"/>
      <c r="D8" s="382"/>
      <c r="E8" s="382"/>
    </row>
    <row r="9" spans="1:10" ht="15.75">
      <c r="A9" s="435" t="s">
        <v>259</v>
      </c>
      <c r="B9" s="436">
        <f>+'IV.1.3. Ingr y egr SDSS'!J12</f>
        <v>329249337.19999999</v>
      </c>
      <c r="C9" s="310"/>
      <c r="D9" s="382"/>
      <c r="E9" s="382"/>
    </row>
    <row r="10" spans="1:10" ht="15.75">
      <c r="A10" s="435" t="s">
        <v>440</v>
      </c>
      <c r="B10" s="436">
        <f>+'IV.1.3. Ingr y egr SDSS'!J13</f>
        <v>335652778.95999998</v>
      </c>
      <c r="C10" s="310"/>
      <c r="D10" s="382"/>
      <c r="E10" s="382"/>
    </row>
    <row r="11" spans="1:10" s="382" customFormat="1" ht="15.75">
      <c r="A11" s="435" t="s">
        <v>472</v>
      </c>
      <c r="B11" s="436">
        <f>+'IV.1.3. Ingr y egr SDSS'!J14</f>
        <v>328531909.15999991</v>
      </c>
      <c r="C11" s="310"/>
    </row>
    <row r="12" spans="1:10" s="382" customFormat="1" ht="15.75">
      <c r="A12" s="435" t="s">
        <v>488</v>
      </c>
      <c r="B12" s="436">
        <f>+'IV.1.3. Ingr y egr SDSS'!J15</f>
        <v>558973905.84000003</v>
      </c>
      <c r="C12" s="310"/>
    </row>
    <row r="13" spans="1:10" s="382" customFormat="1" ht="15.75">
      <c r="A13" s="435" t="s">
        <v>515</v>
      </c>
      <c r="B13" s="436">
        <f>+'IV.1.3. Ingr y egr SDSS'!J16</f>
        <v>758411882.95999992</v>
      </c>
      <c r="C13" s="310"/>
    </row>
    <row r="14" spans="1:10" s="382" customFormat="1" ht="15.75">
      <c r="A14" s="435" t="s">
        <v>545</v>
      </c>
      <c r="B14" s="436">
        <f>+'IV.1.3. Ingr y egr SDSS'!J17</f>
        <v>973800800.96999991</v>
      </c>
      <c r="C14" s="310"/>
    </row>
    <row r="15" spans="1:10" s="382" customFormat="1" ht="15.75">
      <c r="A15" s="1062">
        <v>2020</v>
      </c>
      <c r="B15" s="436">
        <v>970014744.09000003</v>
      </c>
      <c r="C15" s="310"/>
    </row>
    <row r="16" spans="1:10" s="382" customFormat="1" ht="15.75">
      <c r="A16" s="1062">
        <f>+'Resumen EEp'!O9</f>
        <v>2021</v>
      </c>
      <c r="B16" s="436">
        <f>+'IV.1.3. Ingr y egr SDSS'!J19</f>
        <v>854040296.11999989</v>
      </c>
      <c r="C16" s="310"/>
    </row>
    <row r="17" spans="1:5" s="382" customFormat="1" ht="15.75">
      <c r="A17" s="1062" t="str">
        <f>+'Resumen EEp'!O6</f>
        <v>Ene-Ago.2022</v>
      </c>
      <c r="B17" s="436">
        <f>+'IV.1.3. Ingr y egr SDSS'!J20</f>
        <v>887560219.60000002</v>
      </c>
      <c r="C17" s="310"/>
    </row>
    <row r="18" spans="1:5" ht="15.75">
      <c r="A18" s="437" t="s">
        <v>1</v>
      </c>
      <c r="B18" s="438">
        <f>SUM(B5:B17)</f>
        <v>7069570649.9800005</v>
      </c>
      <c r="C18" s="310"/>
      <c r="D18" s="382"/>
      <c r="E18" s="382"/>
    </row>
  </sheetData>
  <mergeCells count="2">
    <mergeCell ref="A1:J1"/>
    <mergeCell ref="A2:J2"/>
  </mergeCells>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M49"/>
  <sheetViews>
    <sheetView showGridLines="0" view="pageBreakPreview" zoomScale="70" zoomScaleNormal="100" zoomScaleSheetLayoutView="70" workbookViewId="0">
      <selection activeCell="O56" sqref="O56"/>
    </sheetView>
  </sheetViews>
  <sheetFormatPr baseColWidth="10" defaultRowHeight="15"/>
  <cols>
    <col min="3" max="3" width="18.85546875" customWidth="1"/>
    <col min="4" max="12" width="22.140625" customWidth="1"/>
    <col min="13" max="13" width="4.7109375" style="382" customWidth="1"/>
  </cols>
  <sheetData>
    <row r="5" ht="21" customHeight="1"/>
    <row r="26" ht="24" customHeight="1"/>
    <row r="48" spans="9:9">
      <c r="I48" s="97"/>
    </row>
    <row r="49" spans="9:9">
      <c r="I49" s="155"/>
    </row>
  </sheetData>
  <pageMargins left="0.7" right="0.7" top="0.75" bottom="0.75" header="0.3" footer="0.3"/>
  <pageSetup scale="50"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view="pageBreakPreview" zoomScale="55" zoomScaleNormal="85" zoomScaleSheetLayoutView="55" workbookViewId="0">
      <selection activeCell="C17" sqref="C17"/>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12" ht="84.75" customHeight="1">
      <c r="A1" s="1836" t="s">
        <v>834</v>
      </c>
      <c r="B1" s="1836"/>
      <c r="C1" s="1836"/>
      <c r="D1" s="1836"/>
      <c r="E1" s="1836"/>
      <c r="F1" s="1836"/>
      <c r="G1" s="1836"/>
      <c r="H1" s="1836"/>
      <c r="I1" s="1836"/>
      <c r="J1" s="1836"/>
      <c r="K1" s="1836"/>
      <c r="L1" s="1836"/>
    </row>
    <row r="2" spans="1:12" s="382" customFormat="1" ht="43.5" customHeight="1">
      <c r="A2" s="1714" t="str">
        <f>+'Resumen EEp'!O4</f>
        <v>Período:  Diciembre 2008 - Agosto 2022</v>
      </c>
      <c r="B2" s="1714"/>
      <c r="C2" s="1714"/>
      <c r="D2" s="1714"/>
      <c r="E2" s="1714"/>
      <c r="F2" s="1714"/>
      <c r="G2" s="1714"/>
      <c r="H2" s="1714"/>
      <c r="I2" s="1714"/>
      <c r="J2" s="1714"/>
      <c r="K2" s="1714"/>
      <c r="L2" s="1714"/>
    </row>
    <row r="3" spans="1:12" ht="17.25" customHeight="1"/>
    <row r="4" spans="1:12" s="286" customFormat="1" ht="27.75" customHeight="1">
      <c r="A4" s="573" t="s">
        <v>2</v>
      </c>
      <c r="B4" s="574" t="s">
        <v>106</v>
      </c>
      <c r="C4" s="575"/>
      <c r="D4" s="430"/>
      <c r="E4" s="430"/>
      <c r="F4" s="430"/>
      <c r="G4" s="430"/>
      <c r="H4" s="430"/>
      <c r="I4" s="430"/>
      <c r="J4" s="430"/>
      <c r="K4" s="430"/>
    </row>
    <row r="5" spans="1:12" s="286" customFormat="1" ht="18.75">
      <c r="A5" s="576">
        <v>2008</v>
      </c>
      <c r="B5" s="1513">
        <v>15887938438.049999</v>
      </c>
      <c r="C5" s="578"/>
      <c r="D5" s="577"/>
      <c r="E5" s="430"/>
      <c r="F5" s="577"/>
      <c r="G5" s="578"/>
      <c r="H5" s="430"/>
      <c r="I5" s="430"/>
      <c r="J5" s="430"/>
      <c r="K5" s="430"/>
    </row>
    <row r="6" spans="1:12" s="286" customFormat="1" ht="18.75">
      <c r="A6" s="576">
        <v>2009</v>
      </c>
      <c r="B6" s="1513">
        <v>18789773765.599998</v>
      </c>
      <c r="C6" s="578"/>
      <c r="D6" s="430"/>
      <c r="E6" s="430"/>
      <c r="F6" s="577"/>
      <c r="G6" s="578"/>
      <c r="H6" s="430"/>
      <c r="I6" s="430"/>
      <c r="J6" s="430"/>
      <c r="K6" s="430"/>
    </row>
    <row r="7" spans="1:12" s="286" customFormat="1" ht="18.75">
      <c r="A7" s="576">
        <v>2010</v>
      </c>
      <c r="B7" s="1513">
        <v>23938490112.330002</v>
      </c>
      <c r="C7" s="578"/>
      <c r="D7" s="577"/>
      <c r="E7" s="430"/>
      <c r="F7" s="577"/>
      <c r="G7" s="578"/>
      <c r="H7" s="430"/>
      <c r="I7" s="430"/>
      <c r="J7" s="430"/>
      <c r="K7" s="430"/>
    </row>
    <row r="8" spans="1:12" s="286" customFormat="1" ht="18.75">
      <c r="A8" s="576">
        <v>2011</v>
      </c>
      <c r="B8" s="1513">
        <v>23585106301.459999</v>
      </c>
      <c r="C8" s="578"/>
      <c r="D8" s="430"/>
      <c r="E8" s="575"/>
      <c r="F8" s="577"/>
      <c r="G8" s="578"/>
      <c r="H8" s="430"/>
      <c r="I8" s="430"/>
      <c r="J8" s="430"/>
      <c r="K8" s="430"/>
    </row>
    <row r="9" spans="1:12" s="286" customFormat="1" ht="18.75">
      <c r="A9" s="576" t="s">
        <v>225</v>
      </c>
      <c r="B9" s="1513">
        <v>26400473552.349998</v>
      </c>
      <c r="C9" s="578"/>
      <c r="D9" s="430"/>
      <c r="E9" s="579"/>
      <c r="F9" s="577"/>
      <c r="G9" s="578"/>
      <c r="H9" s="430"/>
      <c r="I9" s="430"/>
      <c r="J9" s="430"/>
      <c r="K9" s="430"/>
    </row>
    <row r="10" spans="1:12" s="286" customFormat="1" ht="18.75">
      <c r="A10" s="576" t="s">
        <v>255</v>
      </c>
      <c r="B10" s="1513">
        <v>29506184318.75</v>
      </c>
      <c r="C10" s="578"/>
      <c r="D10" s="430"/>
      <c r="E10" s="430"/>
      <c r="F10" s="577"/>
      <c r="G10" s="578"/>
      <c r="H10" s="430"/>
      <c r="I10" s="430"/>
      <c r="J10" s="430"/>
      <c r="K10" s="430"/>
    </row>
    <row r="11" spans="1:12" s="286" customFormat="1" ht="18.75">
      <c r="A11" s="576" t="s">
        <v>259</v>
      </c>
      <c r="B11" s="1513">
        <v>33591892120.470001</v>
      </c>
      <c r="C11" s="430"/>
      <c r="D11" s="430"/>
      <c r="E11" s="430"/>
      <c r="F11" s="577"/>
      <c r="G11" s="578"/>
      <c r="H11" s="430"/>
      <c r="I11" s="430"/>
      <c r="J11" s="430"/>
      <c r="K11" s="430"/>
    </row>
    <row r="12" spans="1:12" s="286" customFormat="1" ht="18.75">
      <c r="A12" s="576" t="s">
        <v>440</v>
      </c>
      <c r="B12" s="1513">
        <v>38018208331.940002</v>
      </c>
      <c r="C12" s="580"/>
      <c r="D12" s="430"/>
      <c r="E12" s="430"/>
      <c r="F12" s="577"/>
      <c r="G12" s="578"/>
      <c r="H12" s="430"/>
      <c r="I12" s="430"/>
      <c r="J12" s="430"/>
      <c r="K12" s="430"/>
    </row>
    <row r="13" spans="1:12" s="286" customFormat="1" ht="18.75">
      <c r="A13" s="576" t="s">
        <v>472</v>
      </c>
      <c r="B13" s="1513">
        <v>42519520570.940002</v>
      </c>
      <c r="C13" s="580"/>
      <c r="E13" s="430"/>
      <c r="F13" s="577"/>
      <c r="G13" s="578"/>
      <c r="H13" s="430"/>
      <c r="I13" s="430"/>
      <c r="J13" s="430"/>
      <c r="K13" s="430"/>
    </row>
    <row r="14" spans="1:12" s="286" customFormat="1" ht="18.75">
      <c r="A14" s="576" t="s">
        <v>488</v>
      </c>
      <c r="B14" s="1513">
        <v>42519520570.939995</v>
      </c>
      <c r="C14" s="580"/>
      <c r="D14" s="577"/>
      <c r="E14" s="430"/>
      <c r="F14" s="577"/>
      <c r="G14" s="578"/>
    </row>
    <row r="15" spans="1:12" s="286" customFormat="1" ht="18.75">
      <c r="A15" s="576" t="s">
        <v>515</v>
      </c>
      <c r="B15" s="1513">
        <v>53637242685.029984</v>
      </c>
      <c r="C15" s="580"/>
      <c r="D15" s="577"/>
      <c r="E15" s="430"/>
      <c r="F15" s="577"/>
      <c r="G15" s="578"/>
    </row>
    <row r="16" spans="1:12" s="286" customFormat="1" ht="18.75">
      <c r="A16" s="576" t="s">
        <v>545</v>
      </c>
      <c r="B16" s="1513">
        <v>58492444764.090012</v>
      </c>
      <c r="C16" s="580"/>
      <c r="D16" s="577"/>
      <c r="E16" s="430"/>
      <c r="F16" s="577"/>
      <c r="G16" s="578"/>
    </row>
    <row r="17" spans="1:13" s="286" customFormat="1" ht="18.75">
      <c r="A17" s="1063">
        <v>2020</v>
      </c>
      <c r="B17" s="1513">
        <v>57570980579.770004</v>
      </c>
      <c r="C17" s="580"/>
      <c r="D17" s="577"/>
      <c r="E17" s="430"/>
      <c r="F17" s="577"/>
      <c r="G17" s="578"/>
    </row>
    <row r="18" spans="1:13" s="286" customFormat="1" ht="18.75">
      <c r="A18" s="1063">
        <v>2021</v>
      </c>
      <c r="B18" s="1513">
        <v>66464047805.589996</v>
      </c>
      <c r="C18" s="580"/>
      <c r="D18" s="577"/>
      <c r="E18" s="430"/>
      <c r="F18" s="577"/>
      <c r="G18" s="578"/>
    </row>
    <row r="19" spans="1:13" s="286" customFormat="1" ht="18.75">
      <c r="A19" s="1063" t="str">
        <f>+'Resumen EEp'!O6</f>
        <v>Ene-Ago.2022</v>
      </c>
      <c r="B19" s="1513">
        <f>+'IV.3.3.Pagos anuales x cuentas'!J15</f>
        <v>52561722927.359993</v>
      </c>
      <c r="C19" s="580"/>
      <c r="D19" s="577"/>
      <c r="E19" s="430"/>
      <c r="F19" s="577"/>
      <c r="G19" s="578"/>
    </row>
    <row r="20" spans="1:13" s="286" customFormat="1" ht="18.75">
      <c r="A20" s="581" t="s">
        <v>1</v>
      </c>
      <c r="B20" s="582">
        <f>SUM(B5:B19)</f>
        <v>583483546844.67004</v>
      </c>
      <c r="C20" s="283"/>
      <c r="E20" s="430"/>
      <c r="F20" s="583"/>
      <c r="G20" s="578"/>
      <c r="M20" s="580"/>
    </row>
    <row r="21" spans="1:13">
      <c r="A21" s="1"/>
      <c r="B21" s="1"/>
      <c r="C21" s="1"/>
      <c r="E21" s="60"/>
      <c r="F21" s="540"/>
      <c r="G21" s="539"/>
    </row>
    <row r="22" spans="1:13">
      <c r="A22" s="1"/>
      <c r="B22" s="1"/>
      <c r="C22" s="1"/>
      <c r="D22" s="1"/>
      <c r="E22" s="1"/>
      <c r="F22" s="540"/>
      <c r="G22" s="539"/>
    </row>
    <row r="23" spans="1:13">
      <c r="A23" s="1"/>
      <c r="B23" s="1"/>
      <c r="C23" s="1"/>
      <c r="D23" s="1"/>
      <c r="E23" s="1"/>
      <c r="F23" s="1"/>
      <c r="G23" s="539"/>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382"/>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L42"/>
  <sheetViews>
    <sheetView showGridLines="0" view="pageBreakPreview" zoomScaleNormal="70" zoomScaleSheetLayoutView="100" workbookViewId="0">
      <pane xSplit="1" ySplit="4" topLeftCell="B5" activePane="bottomRight" state="frozen"/>
      <selection activeCell="M11" sqref="M11"/>
      <selection pane="topRight" activeCell="M11" sqref="M11"/>
      <selection pane="bottomLeft" activeCell="M11" sqref="M11"/>
      <selection pane="bottomRight" activeCell="M21" sqref="M21"/>
    </sheetView>
  </sheetViews>
  <sheetFormatPr baseColWidth="10" defaultColWidth="11.5703125" defaultRowHeight="15"/>
  <cols>
    <col min="1" max="1" width="23.7109375" customWidth="1"/>
    <col min="2" max="3" width="19.42578125" customWidth="1"/>
    <col min="4" max="7" width="19.42578125" style="382" customWidth="1"/>
    <col min="8" max="9" width="20.7109375" style="382" customWidth="1"/>
    <col min="10" max="10" width="19.42578125" style="382" customWidth="1"/>
    <col min="11" max="11" width="21" customWidth="1"/>
  </cols>
  <sheetData>
    <row r="1" spans="1:11" ht="58.5" customHeight="1">
      <c r="A1" s="1826" t="s">
        <v>835</v>
      </c>
      <c r="B1" s="1826"/>
      <c r="C1" s="1826"/>
      <c r="D1" s="1826"/>
      <c r="E1" s="1826"/>
      <c r="F1" s="1826"/>
      <c r="G1" s="1826"/>
      <c r="H1" s="1826"/>
      <c r="I1" s="1826"/>
      <c r="J1" s="1826"/>
      <c r="K1" s="1826"/>
    </row>
    <row r="2" spans="1:11" s="382" customFormat="1" ht="21" customHeight="1">
      <c r="A2" s="1837" t="str">
        <f>+'Resumen EEp'!O2</f>
        <v>Período:  Diciembre 2007 - Agosto 2022</v>
      </c>
      <c r="B2" s="1837"/>
      <c r="C2" s="1837"/>
      <c r="D2" s="1837"/>
      <c r="E2" s="1837"/>
      <c r="F2" s="1837"/>
      <c r="G2" s="1837"/>
      <c r="H2" s="1837"/>
      <c r="I2" s="1837"/>
      <c r="J2" s="1837"/>
      <c r="K2" s="1837"/>
    </row>
    <row r="3" spans="1:11" s="49" customFormat="1" ht="5.25" customHeight="1">
      <c r="A3" s="165"/>
      <c r="B3" s="164"/>
      <c r="C3" s="164"/>
      <c r="D3" s="164"/>
      <c r="E3" s="164"/>
      <c r="F3" s="164"/>
      <c r="G3" s="164"/>
      <c r="H3" s="164"/>
      <c r="I3" s="164"/>
      <c r="J3" s="164"/>
    </row>
    <row r="4" spans="1:11" s="89" customFormat="1" ht="20.25" customHeight="1">
      <c r="A4" s="182" t="s">
        <v>112</v>
      </c>
      <c r="B4" s="545" t="s">
        <v>477</v>
      </c>
      <c r="C4" s="545" t="s">
        <v>478</v>
      </c>
      <c r="D4" s="545" t="s">
        <v>479</v>
      </c>
      <c r="E4" s="545" t="s">
        <v>480</v>
      </c>
      <c r="F4" s="545" t="s">
        <v>481</v>
      </c>
      <c r="G4" s="545" t="s">
        <v>524</v>
      </c>
      <c r="H4" s="1104" t="s">
        <v>682</v>
      </c>
      <c r="I4" s="1104">
        <v>2021</v>
      </c>
      <c r="J4" s="1064" t="str">
        <f>+'Resumen EEp'!O6</f>
        <v>Ene-Ago.2022</v>
      </c>
      <c r="K4" s="546" t="s">
        <v>1</v>
      </c>
    </row>
    <row r="5" spans="1:11" s="27" customFormat="1">
      <c r="A5" s="201" t="s">
        <v>42</v>
      </c>
      <c r="B5" s="200">
        <v>20128712672.200001</v>
      </c>
      <c r="C5" s="200">
        <v>32962116298.629997</v>
      </c>
      <c r="D5" s="384">
        <v>38670787569.119995</v>
      </c>
      <c r="E5" s="384">
        <v>49336490530.479996</v>
      </c>
      <c r="F5" s="384">
        <v>63454952170.690002</v>
      </c>
      <c r="G5" s="384">
        <v>120882497972.31999</v>
      </c>
      <c r="H5" s="384">
        <v>92187023149.380005</v>
      </c>
      <c r="I5" s="384">
        <v>54105517195.599998</v>
      </c>
      <c r="J5" s="384">
        <f>+'Resumen EEp'!E73</f>
        <v>41976334081.959999</v>
      </c>
      <c r="K5" s="203">
        <f t="shared" ref="K5:K13" si="0">SUM(B5:J5)</f>
        <v>513704431640.38</v>
      </c>
    </row>
    <row r="6" spans="1:11" s="27" customFormat="1">
      <c r="A6" s="201" t="s">
        <v>43</v>
      </c>
      <c r="B6" s="384">
        <v>1428981451.9089999</v>
      </c>
      <c r="C6" s="384">
        <v>1727296672.25</v>
      </c>
      <c r="D6" s="384">
        <v>2077234459.25</v>
      </c>
      <c r="E6" s="384">
        <v>2280692521.3000002</v>
      </c>
      <c r="F6" s="384">
        <v>2300078766.1599998</v>
      </c>
      <c r="G6" s="384">
        <v>5443882888.29</v>
      </c>
      <c r="H6" s="384">
        <v>4111247247.6100001</v>
      </c>
      <c r="I6" s="384">
        <v>2349684284.77</v>
      </c>
      <c r="J6" s="384">
        <f>+'Resumen EEp'!E74</f>
        <v>2699960188.1100001</v>
      </c>
      <c r="K6" s="203">
        <f t="shared" si="0"/>
        <v>24419058479.649002</v>
      </c>
    </row>
    <row r="7" spans="1:11" s="27" customFormat="1">
      <c r="A7" s="201" t="s">
        <v>44</v>
      </c>
      <c r="B7" s="384">
        <v>3755460803.8300004</v>
      </c>
      <c r="C7" s="384">
        <v>404625934.49000001</v>
      </c>
      <c r="D7" s="384">
        <v>0</v>
      </c>
      <c r="E7" s="384">
        <v>0</v>
      </c>
      <c r="F7" s="384">
        <v>0</v>
      </c>
      <c r="G7" s="384">
        <v>0</v>
      </c>
      <c r="H7" s="384">
        <v>0</v>
      </c>
      <c r="I7" s="384">
        <v>0</v>
      </c>
      <c r="J7" s="384">
        <f>+'Resumen EEp'!E75</f>
        <v>0</v>
      </c>
      <c r="K7" s="203">
        <f t="shared" si="0"/>
        <v>4160086738.3200006</v>
      </c>
    </row>
    <row r="8" spans="1:11" s="27" customFormat="1">
      <c r="A8" s="201" t="s">
        <v>45</v>
      </c>
      <c r="B8" s="384">
        <v>2483746224.3299999</v>
      </c>
      <c r="C8" s="384">
        <v>3437969707.8699999</v>
      </c>
      <c r="D8" s="384">
        <v>4333222558.0100002</v>
      </c>
      <c r="E8" s="384">
        <v>5422692696.8099995</v>
      </c>
      <c r="F8" s="384">
        <v>7118103243.5200005</v>
      </c>
      <c r="G8" s="384">
        <v>13628387358.849998</v>
      </c>
      <c r="H8" s="384">
        <v>10010336904.24</v>
      </c>
      <c r="I8" s="384">
        <v>5547479153.0100002</v>
      </c>
      <c r="J8" s="384">
        <f>+'Resumen EEp'!E76</f>
        <v>4318323390.9700003</v>
      </c>
      <c r="K8" s="203">
        <f t="shared" si="0"/>
        <v>56300261237.610001</v>
      </c>
    </row>
    <row r="9" spans="1:11" s="27" customFormat="1" ht="15.75" customHeight="1">
      <c r="A9" s="201" t="s">
        <v>46</v>
      </c>
      <c r="B9" s="384">
        <v>136954683.85000002</v>
      </c>
      <c r="C9" s="384">
        <v>162904511.99000001</v>
      </c>
      <c r="D9" s="384">
        <v>183917908.27000001</v>
      </c>
      <c r="E9" s="384">
        <v>183060302.36000001</v>
      </c>
      <c r="F9" s="384">
        <v>213460070.02999997</v>
      </c>
      <c r="G9" s="384">
        <v>534235013.23999995</v>
      </c>
      <c r="H9" s="384">
        <v>360774402.46000004</v>
      </c>
      <c r="I9" s="384">
        <v>233300212.19</v>
      </c>
      <c r="J9" s="384">
        <f>+'Resumen EEp'!E77</f>
        <v>198542008.52000001</v>
      </c>
      <c r="K9" s="203">
        <f t="shared" si="0"/>
        <v>2207149112.9100003</v>
      </c>
    </row>
    <row r="10" spans="1:11" s="27" customFormat="1">
      <c r="A10" s="201" t="s">
        <v>638</v>
      </c>
      <c r="B10" s="384">
        <v>1429744237.6700001</v>
      </c>
      <c r="C10" s="384">
        <v>2131047028.6600001</v>
      </c>
      <c r="D10" s="384" t="s">
        <v>6</v>
      </c>
      <c r="E10" s="384">
        <v>3019884924.6999998</v>
      </c>
      <c r="F10" s="384">
        <v>3827695909.1799998</v>
      </c>
      <c r="G10" s="384">
        <v>7325824005.4099998</v>
      </c>
      <c r="H10" s="384">
        <v>3596313494.4900002</v>
      </c>
      <c r="I10" s="384">
        <v>407419102.83999997</v>
      </c>
      <c r="J10" s="384">
        <f>+'Resumen EEp'!E78</f>
        <v>358271012.33999997</v>
      </c>
      <c r="K10" s="203">
        <f>SUM(B10:J10)</f>
        <v>22096199715.290001</v>
      </c>
    </row>
    <row r="11" spans="1:11" s="27" customFormat="1">
      <c r="A11" s="201" t="s">
        <v>639</v>
      </c>
      <c r="B11" s="384">
        <v>270721477.07050002</v>
      </c>
      <c r="C11" s="384">
        <v>320172115.23000002</v>
      </c>
      <c r="D11" s="384">
        <v>341527841.87</v>
      </c>
      <c r="E11" s="384">
        <v>424786435.99000001</v>
      </c>
      <c r="F11" s="384">
        <v>538605415.06999993</v>
      </c>
      <c r="G11" s="384">
        <v>1031051006.5699999</v>
      </c>
      <c r="H11" s="384">
        <v>776998923.64999998</v>
      </c>
      <c r="I11" s="384">
        <v>445112117.31999999</v>
      </c>
      <c r="J11" s="384">
        <f>+'Resumen EEp'!E79</f>
        <v>351994829.49000001</v>
      </c>
      <c r="K11" s="203">
        <f t="shared" si="0"/>
        <v>4500970162.2605</v>
      </c>
    </row>
    <row r="12" spans="1:11" s="27" customFormat="1">
      <c r="A12" s="201" t="s">
        <v>221</v>
      </c>
      <c r="B12" s="384">
        <v>1146222145.3295002</v>
      </c>
      <c r="C12" s="384">
        <v>1582131608.8099999</v>
      </c>
      <c r="D12" s="384">
        <v>1954779094.0799999</v>
      </c>
      <c r="E12" s="384">
        <v>2430469027.5699997</v>
      </c>
      <c r="F12" s="384">
        <v>3084833328.23</v>
      </c>
      <c r="G12" s="384">
        <v>5891726017.71</v>
      </c>
      <c r="H12" s="384">
        <v>4439951088.1399994</v>
      </c>
      <c r="I12" s="384">
        <v>2543480297.6900001</v>
      </c>
      <c r="J12" s="384">
        <f>+'Resumen EEp'!E80</f>
        <v>2011376011.98</v>
      </c>
      <c r="K12" s="203">
        <f t="shared" si="0"/>
        <v>25084968619.539497</v>
      </c>
    </row>
    <row r="13" spans="1:11" s="27" customFormat="1">
      <c r="A13" s="201" t="s">
        <v>640</v>
      </c>
      <c r="B13" s="384">
        <v>0</v>
      </c>
      <c r="C13" s="384">
        <v>0</v>
      </c>
      <c r="D13" s="384">
        <v>0</v>
      </c>
      <c r="E13" s="384">
        <v>0</v>
      </c>
      <c r="F13" s="384">
        <v>0</v>
      </c>
      <c r="G13" s="384">
        <v>0</v>
      </c>
      <c r="H13" s="384">
        <v>387176696.64999998</v>
      </c>
      <c r="I13" s="384">
        <v>554695011.61000001</v>
      </c>
      <c r="J13" s="384">
        <f>+'Resumen EEp'!E81</f>
        <v>431277471.5</v>
      </c>
      <c r="K13" s="203">
        <f t="shared" si="0"/>
        <v>1373149179.76</v>
      </c>
    </row>
    <row r="14" spans="1:11" s="27" customFormat="1">
      <c r="A14" s="201" t="s">
        <v>641</v>
      </c>
      <c r="B14" s="384">
        <v>0</v>
      </c>
      <c r="C14" s="384">
        <v>0</v>
      </c>
      <c r="D14" s="384">
        <v>0</v>
      </c>
      <c r="E14" s="384"/>
      <c r="F14" s="384">
        <v>0</v>
      </c>
      <c r="G14" s="384">
        <v>0</v>
      </c>
      <c r="H14" s="384">
        <v>193603437.24000001</v>
      </c>
      <c r="I14" s="384">
        <v>277360430.56</v>
      </c>
      <c r="J14" s="384">
        <f>+'Resumen EEp'!E82</f>
        <v>215643932.49000001</v>
      </c>
      <c r="K14" s="203">
        <f>SUM(B14:J14)</f>
        <v>686607800.28999996</v>
      </c>
    </row>
    <row r="15" spans="1:11" s="284" customFormat="1" ht="18.75" customHeight="1">
      <c r="A15" s="202" t="s">
        <v>1</v>
      </c>
      <c r="B15" s="531">
        <f t="shared" ref="B15:I15" si="1">SUM(B5:B14)</f>
        <v>30780543696.189003</v>
      </c>
      <c r="C15" s="531">
        <f t="shared" si="1"/>
        <v>42728263877.93</v>
      </c>
      <c r="D15" s="531">
        <f t="shared" si="1"/>
        <v>47561469430.599998</v>
      </c>
      <c r="E15" s="531">
        <f t="shared" si="1"/>
        <v>63098076439.209991</v>
      </c>
      <c r="F15" s="531">
        <f t="shared" si="1"/>
        <v>80537728902.880005</v>
      </c>
      <c r="G15" s="531">
        <f t="shared" si="1"/>
        <v>154737604262.38998</v>
      </c>
      <c r="H15" s="531">
        <f t="shared" si="1"/>
        <v>116063425343.86002</v>
      </c>
      <c r="I15" s="531">
        <f t="shared" si="1"/>
        <v>66464047805.589996</v>
      </c>
      <c r="J15" s="531">
        <f>SUM(J5:J14)</f>
        <v>52561722927.359993</v>
      </c>
      <c r="K15" s="367">
        <f>SUM(K5:K14)</f>
        <v>654532882686.00916</v>
      </c>
    </row>
    <row r="16" spans="1:11" s="27" customFormat="1" ht="12" customHeight="1">
      <c r="A16" s="70"/>
      <c r="B16" s="70"/>
      <c r="C16" s="70"/>
      <c r="D16" s="70"/>
      <c r="E16" s="70"/>
      <c r="F16" s="70"/>
      <c r="G16" s="382"/>
      <c r="H16" s="382"/>
      <c r="I16" s="382"/>
      <c r="J16" s="382"/>
      <c r="K16"/>
    </row>
    <row r="17" spans="1:11">
      <c r="A17" s="70"/>
      <c r="B17" s="70"/>
      <c r="C17" s="70"/>
      <c r="D17" s="70"/>
      <c r="E17" s="70"/>
      <c r="F17" s="70"/>
    </row>
    <row r="18" spans="1:11" ht="14.25" customHeight="1">
      <c r="A18" s="25"/>
      <c r="B18" s="62"/>
      <c r="C18" s="62"/>
      <c r="D18" s="62"/>
      <c r="E18" s="62"/>
      <c r="F18" s="101"/>
      <c r="G18" s="101"/>
      <c r="H18" s="101"/>
      <c r="I18" s="101"/>
      <c r="J18" s="101"/>
    </row>
    <row r="19" spans="1:11">
      <c r="A19" s="25"/>
      <c r="B19" s="62"/>
      <c r="C19" s="62"/>
      <c r="D19" s="62"/>
      <c r="E19" s="62"/>
      <c r="F19" s="101"/>
      <c r="G19" s="101"/>
      <c r="H19" s="101"/>
      <c r="I19" s="101"/>
      <c r="J19" s="101"/>
    </row>
    <row r="20" spans="1:11" ht="14.25" customHeight="1">
      <c r="A20" s="25"/>
      <c r="B20" s="62"/>
      <c r="C20" s="62"/>
      <c r="D20" s="62"/>
      <c r="E20" s="62"/>
      <c r="F20" s="62"/>
    </row>
    <row r="21" spans="1:11" ht="14.25" customHeight="1">
      <c r="A21" s="25"/>
      <c r="B21" s="62"/>
      <c r="C21" s="62"/>
      <c r="D21" s="62"/>
      <c r="E21" s="62"/>
      <c r="F21" s="62"/>
    </row>
    <row r="22" spans="1:11" ht="14.25" customHeight="1">
      <c r="A22" s="25"/>
      <c r="B22" s="62"/>
      <c r="C22" s="62"/>
      <c r="D22" s="62"/>
      <c r="E22" s="62"/>
      <c r="F22" s="62"/>
    </row>
    <row r="23" spans="1:11" ht="14.25" customHeight="1">
      <c r="B23" s="382"/>
      <c r="C23" s="382"/>
      <c r="F23" s="62"/>
      <c r="G23" s="62"/>
      <c r="H23" s="62"/>
      <c r="I23" s="62"/>
      <c r="J23" s="62"/>
      <c r="K23" s="25"/>
    </row>
    <row r="24" spans="1:11" ht="14.25" customHeight="1">
      <c r="B24" s="382"/>
      <c r="C24" s="382"/>
    </row>
    <row r="25" spans="1:11" ht="14.25" customHeight="1">
      <c r="B25" s="382"/>
      <c r="C25" s="382"/>
    </row>
    <row r="26" spans="1:11" ht="14.25" customHeight="1">
      <c r="B26" s="382"/>
      <c r="C26" s="382"/>
    </row>
    <row r="27" spans="1:11" ht="14.25" customHeight="1">
      <c r="B27" s="382"/>
      <c r="C27" s="382"/>
    </row>
    <row r="28" spans="1:11" ht="14.25" customHeight="1">
      <c r="B28" s="382"/>
      <c r="C28" s="382"/>
    </row>
    <row r="29" spans="1:11" ht="14.25" customHeight="1">
      <c r="B29" s="382"/>
      <c r="C29" s="382"/>
    </row>
    <row r="30" spans="1:11" ht="14.25" customHeight="1">
      <c r="B30" s="382"/>
      <c r="C30" s="382"/>
    </row>
    <row r="31" spans="1:11" ht="14.25" customHeight="1">
      <c r="B31" s="382"/>
      <c r="C31" s="382"/>
    </row>
    <row r="32" spans="1:11" ht="14.25" customHeight="1">
      <c r="B32" s="382"/>
      <c r="C32" s="382"/>
    </row>
    <row r="33" spans="2:12" ht="14.25" customHeight="1">
      <c r="B33" s="382"/>
      <c r="C33" s="382"/>
    </row>
    <row r="34" spans="2:12">
      <c r="B34" s="382"/>
      <c r="C34" s="382"/>
    </row>
    <row r="35" spans="2:12">
      <c r="B35" s="382"/>
      <c r="C35" s="382"/>
    </row>
    <row r="40" spans="2:12">
      <c r="L40" t="s">
        <v>530</v>
      </c>
    </row>
    <row r="41" spans="2:12" ht="58.5" customHeight="1"/>
    <row r="42" spans="2:12" ht="51.75" customHeight="1"/>
  </sheetData>
  <mergeCells count="2">
    <mergeCell ref="A1:K1"/>
    <mergeCell ref="A2:K2"/>
  </mergeCells>
  <conditionalFormatting sqref="B5:J14">
    <cfRule type="cellIs" dxfId="6"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J38"/>
  <sheetViews>
    <sheetView showGridLines="0" view="pageBreakPreview" zoomScaleNormal="100" zoomScaleSheetLayoutView="100" workbookViewId="0">
      <pane xSplit="1" ySplit="4" topLeftCell="B5" activePane="bottomRight" state="frozen"/>
      <selection activeCell="M11" sqref="M11"/>
      <selection pane="topRight" activeCell="M11" sqref="M11"/>
      <selection pane="bottomLeft" activeCell="M11" sqref="M11"/>
      <selection pane="bottomRight" activeCell="N22" sqref="N22"/>
    </sheetView>
  </sheetViews>
  <sheetFormatPr baseColWidth="10" defaultColWidth="11.42578125" defaultRowHeight="15"/>
  <cols>
    <col min="1" max="1" width="22.5703125" style="106" customWidth="1"/>
    <col min="2" max="5" width="18.85546875" style="554" customWidth="1"/>
    <col min="6" max="6" width="18.85546875" style="554" bestFit="1" customWidth="1"/>
    <col min="7" max="8" width="21.85546875" style="554" customWidth="1"/>
    <col min="9" max="9" width="20.5703125" style="554" customWidth="1"/>
    <col min="10" max="10" width="23.140625" style="271" customWidth="1"/>
    <col min="11" max="16384" width="11.42578125" style="106"/>
  </cols>
  <sheetData>
    <row r="1" spans="1:10" s="285" customFormat="1" ht="50.25" customHeight="1">
      <c r="A1" s="1838" t="s">
        <v>836</v>
      </c>
      <c r="B1" s="1838"/>
      <c r="C1" s="1838"/>
      <c r="D1" s="1838"/>
      <c r="E1" s="1838"/>
      <c r="F1" s="1838"/>
      <c r="G1" s="1838"/>
      <c r="H1" s="1838"/>
      <c r="I1" s="1838"/>
      <c r="J1" s="1838"/>
    </row>
    <row r="2" spans="1:10" s="285" customFormat="1" ht="18" customHeight="1">
      <c r="A2" s="1841" t="str">
        <f>+'Resumen EEp'!O1</f>
        <v>Período:  Diciembre 2009 - Agosto 2022</v>
      </c>
      <c r="B2" s="1841"/>
      <c r="C2" s="1841"/>
      <c r="D2" s="1841"/>
      <c r="E2" s="1841"/>
      <c r="F2" s="1841"/>
      <c r="G2" s="1841"/>
      <c r="H2" s="1841"/>
      <c r="I2" s="1841"/>
      <c r="J2" s="1841"/>
    </row>
    <row r="3" spans="1:10" ht="7.5" customHeight="1">
      <c r="A3" s="1839"/>
      <c r="B3" s="1839"/>
      <c r="C3" s="553"/>
    </row>
    <row r="4" spans="1:10" s="863" customFormat="1" ht="20.25" customHeight="1">
      <c r="A4" s="861" t="s">
        <v>308</v>
      </c>
      <c r="B4" s="861" t="s">
        <v>478</v>
      </c>
      <c r="C4" s="861" t="s">
        <v>479</v>
      </c>
      <c r="D4" s="861" t="s">
        <v>480</v>
      </c>
      <c r="E4" s="861" t="s">
        <v>481</v>
      </c>
      <c r="F4" s="861" t="s">
        <v>524</v>
      </c>
      <c r="G4" s="1105" t="s">
        <v>682</v>
      </c>
      <c r="H4" s="1105">
        <v>2021</v>
      </c>
      <c r="I4" s="861" t="str">
        <f>+'Resumen EEp'!O6</f>
        <v>Ene-Ago.2022</v>
      </c>
      <c r="J4" s="862" t="s">
        <v>1</v>
      </c>
    </row>
    <row r="5" spans="1:10" s="863" customFormat="1" ht="15.75" customHeight="1">
      <c r="A5" s="864" t="s">
        <v>309</v>
      </c>
      <c r="B5" s="865">
        <v>11093159695.540001</v>
      </c>
      <c r="C5" s="865">
        <v>14359915795.860001</v>
      </c>
      <c r="D5" s="865">
        <v>17724090636.220001</v>
      </c>
      <c r="E5" s="865">
        <v>21919315314.720001</v>
      </c>
      <c r="F5" s="865">
        <v>41586265816.760002</v>
      </c>
      <c r="G5" s="865">
        <v>30699876805.459999</v>
      </c>
      <c r="H5" s="865">
        <v>17633848557.52</v>
      </c>
      <c r="I5" s="865">
        <f>+'Resumen EEp'!H73</f>
        <v>13809427514.719999</v>
      </c>
      <c r="J5" s="866">
        <f t="shared" ref="J5:J19" si="0">SUM(B5:I5)</f>
        <v>168825900136.79999</v>
      </c>
    </row>
    <row r="6" spans="1:10" s="863" customFormat="1" ht="15.75" customHeight="1">
      <c r="A6" s="864" t="s">
        <v>310</v>
      </c>
      <c r="B6" s="865">
        <v>8222502078</v>
      </c>
      <c r="C6" s="865">
        <v>10658728879.73</v>
      </c>
      <c r="D6" s="865">
        <v>13263535866.33</v>
      </c>
      <c r="E6" s="865">
        <v>16597906367.349998</v>
      </c>
      <c r="F6" s="865">
        <v>29991711210.050003</v>
      </c>
      <c r="G6" s="865">
        <v>21383938169.939999</v>
      </c>
      <c r="H6" s="865">
        <v>12542606843.190001</v>
      </c>
      <c r="I6" s="865">
        <f>+'Resumen EEp'!H74</f>
        <v>9926879560.3400002</v>
      </c>
      <c r="J6" s="866">
        <f t="shared" si="0"/>
        <v>122587808974.92999</v>
      </c>
    </row>
    <row r="7" spans="1:10" s="863" customFormat="1" ht="15.75" customHeight="1">
      <c r="A7" s="864" t="s">
        <v>311</v>
      </c>
      <c r="B7" s="865">
        <v>6948201146.2199993</v>
      </c>
      <c r="C7" s="865">
        <v>8640311523.9500008</v>
      </c>
      <c r="D7" s="865">
        <v>10371858689.009998</v>
      </c>
      <c r="E7" s="865">
        <v>12680636868.959999</v>
      </c>
      <c r="F7" s="865">
        <v>24542735711.400002</v>
      </c>
      <c r="G7" s="865">
        <v>18478701928.110001</v>
      </c>
      <c r="H7" s="865">
        <v>10884965115.82</v>
      </c>
      <c r="I7" s="865">
        <f>+'Resumen EEp'!H75</f>
        <v>8506420088.9700003</v>
      </c>
      <c r="J7" s="866">
        <f t="shared" si="0"/>
        <v>101053831072.44</v>
      </c>
    </row>
    <row r="8" spans="1:10" s="863" customFormat="1" ht="15.75" customHeight="1">
      <c r="A8" s="864" t="s">
        <v>312</v>
      </c>
      <c r="B8" s="865">
        <v>6616046706.3699999</v>
      </c>
      <c r="C8" s="865">
        <v>8272036671.2399998</v>
      </c>
      <c r="D8" s="865">
        <v>10290339964.349998</v>
      </c>
      <c r="E8" s="865">
        <v>13177654899.83</v>
      </c>
      <c r="F8" s="865">
        <v>25653649377.349998</v>
      </c>
      <c r="G8" s="865">
        <v>19710801684.080002</v>
      </c>
      <c r="H8" s="865">
        <v>10835790071.98</v>
      </c>
      <c r="I8" s="865">
        <f>+'Resumen EEp'!H76</f>
        <v>8249387996.71</v>
      </c>
      <c r="J8" s="866">
        <f t="shared" si="0"/>
        <v>102805707371.91</v>
      </c>
    </row>
    <row r="9" spans="1:10" s="863" customFormat="1" ht="15.75" customHeight="1">
      <c r="A9" s="864" t="s">
        <v>313</v>
      </c>
      <c r="B9" s="865">
        <v>6607005957.6800003</v>
      </c>
      <c r="C9" s="865">
        <v>4259299483.9399996</v>
      </c>
      <c r="D9" s="865">
        <v>7256606188.7700005</v>
      </c>
      <c r="E9" s="865">
        <v>11446082709.810001</v>
      </c>
      <c r="F9" s="865">
        <v>22122616452.089996</v>
      </c>
      <c r="G9" s="865">
        <v>16684914922.560001</v>
      </c>
      <c r="H9" s="865">
        <v>8836831902.2600002</v>
      </c>
      <c r="I9" s="865">
        <f>+'Resumen EEp'!H77</f>
        <v>6692033312.9899998</v>
      </c>
      <c r="J9" s="866">
        <f t="shared" si="0"/>
        <v>83905390930.099991</v>
      </c>
    </row>
    <row r="10" spans="1:10" s="863" customFormat="1" ht="15.75" customHeight="1">
      <c r="A10" s="864" t="s">
        <v>95</v>
      </c>
      <c r="B10" s="865">
        <v>1833190313.4000001</v>
      </c>
      <c r="C10" s="865">
        <v>2201756622.2399998</v>
      </c>
      <c r="D10" s="865">
        <v>2416614638.25</v>
      </c>
      <c r="E10" s="865">
        <v>2438755113.1800003</v>
      </c>
      <c r="F10" s="865">
        <v>5735081396.0499992</v>
      </c>
      <c r="G10" s="865">
        <v>4282110718.1800003</v>
      </c>
      <c r="H10" s="865">
        <v>2393117529.4000001</v>
      </c>
      <c r="I10" s="865">
        <f>+'Resumen EEp'!H78</f>
        <v>2780145039.9499998</v>
      </c>
      <c r="J10" s="866">
        <f t="shared" si="0"/>
        <v>24080771370.650002</v>
      </c>
    </row>
    <row r="11" spans="1:10" s="863" customFormat="1" ht="15.75" customHeight="1">
      <c r="A11" s="864" t="s">
        <v>314</v>
      </c>
      <c r="B11" s="865">
        <v>332315130.31</v>
      </c>
      <c r="C11" s="865">
        <v>397296950.48000002</v>
      </c>
      <c r="D11" s="865">
        <v>430383269.98000002</v>
      </c>
      <c r="E11" s="865">
        <v>527570772.45999998</v>
      </c>
      <c r="F11" s="865">
        <v>1054067827.1099999</v>
      </c>
      <c r="G11" s="865">
        <v>761390925.5</v>
      </c>
      <c r="H11" s="865">
        <v>411804167.18000001</v>
      </c>
      <c r="I11" s="865">
        <f>+'Resumen EEp'!H79</f>
        <v>319357984.51999998</v>
      </c>
      <c r="J11" s="866">
        <f t="shared" si="0"/>
        <v>4234187027.54</v>
      </c>
    </row>
    <row r="12" spans="1:10" s="863" customFormat="1" ht="15.75" customHeight="1">
      <c r="A12" s="864" t="s">
        <v>315</v>
      </c>
      <c r="B12" s="865">
        <v>320172115.23000002</v>
      </c>
      <c r="C12" s="865">
        <v>341527841.87</v>
      </c>
      <c r="D12" s="865">
        <v>424786435.99000001</v>
      </c>
      <c r="E12" s="865">
        <v>538605415.06999993</v>
      </c>
      <c r="F12" s="865">
        <v>1031051006.5699999</v>
      </c>
      <c r="G12" s="865">
        <v>776998923.64999998</v>
      </c>
      <c r="H12" s="865">
        <v>445112117.31999999</v>
      </c>
      <c r="I12" s="865">
        <f>+'Resumen EEp'!H80</f>
        <v>351994829.49000001</v>
      </c>
      <c r="J12" s="866">
        <f t="shared" si="0"/>
        <v>4230248685.1900005</v>
      </c>
    </row>
    <row r="13" spans="1:10" s="863" customFormat="1" ht="15.75" customHeight="1">
      <c r="A13" s="864" t="s">
        <v>316</v>
      </c>
      <c r="B13" s="865">
        <v>293474653.62</v>
      </c>
      <c r="C13" s="865">
        <v>326102689.31</v>
      </c>
      <c r="D13" s="865">
        <v>413484493.33000004</v>
      </c>
      <c r="E13" s="865">
        <v>623389562.01999998</v>
      </c>
      <c r="F13" s="865">
        <v>1009648627.7900001</v>
      </c>
      <c r="G13" s="865">
        <v>689333678.21000004</v>
      </c>
      <c r="H13" s="865">
        <v>357810490.25</v>
      </c>
      <c r="I13" s="865">
        <f>+'Resumen EEp'!H81</f>
        <v>189769656.47</v>
      </c>
      <c r="J13" s="866">
        <f t="shared" si="0"/>
        <v>3903013851</v>
      </c>
    </row>
    <row r="14" spans="1:10" s="863" customFormat="1" ht="15.75" customHeight="1">
      <c r="A14" s="864" t="s">
        <v>317</v>
      </c>
      <c r="B14" s="865">
        <v>299291569.37</v>
      </c>
      <c r="C14" s="865">
        <v>344685486.81999999</v>
      </c>
      <c r="D14" s="865">
        <v>323315954.62</v>
      </c>
      <c r="E14" s="865">
        <v>356878921.99000001</v>
      </c>
      <c r="F14" s="865">
        <v>542593730.49000001</v>
      </c>
      <c r="G14" s="865">
        <v>344530767.89999998</v>
      </c>
      <c r="H14" s="865">
        <v>148002147.19999999</v>
      </c>
      <c r="I14" s="865">
        <f>+'Resumen EEp'!H82</f>
        <v>88976632.439999998</v>
      </c>
      <c r="J14" s="866">
        <f t="shared" si="0"/>
        <v>2448275210.8299999</v>
      </c>
    </row>
    <row r="15" spans="1:10" s="863" customFormat="1" ht="15.75" customHeight="1">
      <c r="A15" s="864" t="s">
        <v>318</v>
      </c>
      <c r="B15" s="865">
        <v>162904512.19</v>
      </c>
      <c r="C15" s="865">
        <v>183917908.27000001</v>
      </c>
      <c r="D15" s="865">
        <v>183060302.36000001</v>
      </c>
      <c r="E15" s="865">
        <f>213460070.03</f>
        <v>213460070.03</v>
      </c>
      <c r="F15" s="865">
        <v>534235013.23999995</v>
      </c>
      <c r="G15" s="865">
        <v>360774402.46000004</v>
      </c>
      <c r="H15" s="865">
        <v>233300212.19</v>
      </c>
      <c r="I15" s="865">
        <f>+'Resumen EEp'!H83</f>
        <v>198542008.52000001</v>
      </c>
      <c r="J15" s="866">
        <f t="shared" si="0"/>
        <v>2070194429.26</v>
      </c>
    </row>
    <row r="16" spans="1:10" s="863" customFormat="1" ht="15.75" customHeight="1">
      <c r="A16" s="864" t="s">
        <v>467</v>
      </c>
      <c r="B16" s="865">
        <v>0</v>
      </c>
      <c r="C16" s="865">
        <v>0</v>
      </c>
      <c r="D16" s="865">
        <v>0</v>
      </c>
      <c r="E16" s="865">
        <v>0</v>
      </c>
      <c r="F16" s="865">
        <v>798684762.0200001</v>
      </c>
      <c r="G16" s="865">
        <v>887140467.92999995</v>
      </c>
      <c r="H16" s="865">
        <v>617368045.5</v>
      </c>
      <c r="I16" s="865">
        <f>+'Resumen EEp'!H84</f>
        <v>548993661.78999996</v>
      </c>
      <c r="J16" s="866">
        <f t="shared" si="0"/>
        <v>2852186937.2399998</v>
      </c>
    </row>
    <row r="17" spans="1:10" s="863" customFormat="1" ht="15.75" customHeight="1">
      <c r="A17" s="864" t="s">
        <v>503</v>
      </c>
      <c r="B17" s="865">
        <v>0</v>
      </c>
      <c r="C17" s="865">
        <v>0</v>
      </c>
      <c r="D17" s="865">
        <v>0</v>
      </c>
      <c r="E17" s="865">
        <v>0</v>
      </c>
      <c r="F17" s="865">
        <v>135263331.47</v>
      </c>
      <c r="G17" s="865">
        <v>422131815.99000001</v>
      </c>
      <c r="H17" s="865">
        <v>291435167.61000001</v>
      </c>
      <c r="I17" s="865">
        <f>+'Resumen EEp'!H85</f>
        <v>252873236.46000001</v>
      </c>
      <c r="J17" s="866">
        <f t="shared" si="0"/>
        <v>1101703551.53</v>
      </c>
    </row>
    <row r="18" spans="1:10" s="863" customFormat="1" ht="15.75" customHeight="1">
      <c r="A18" s="864" t="s">
        <v>640</v>
      </c>
      <c r="B18" s="865">
        <v>0</v>
      </c>
      <c r="C18" s="865">
        <v>0</v>
      </c>
      <c r="D18" s="865">
        <v>0</v>
      </c>
      <c r="E18" s="865">
        <v>0</v>
      </c>
      <c r="F18" s="865">
        <v>0</v>
      </c>
      <c r="G18" s="865">
        <v>387176696.64999998</v>
      </c>
      <c r="H18" s="865">
        <v>554695011.61000001</v>
      </c>
      <c r="I18" s="865">
        <f>+'Resumen EEp'!H86</f>
        <v>431277471.5</v>
      </c>
      <c r="J18" s="866">
        <f t="shared" si="0"/>
        <v>1373149179.76</v>
      </c>
    </row>
    <row r="19" spans="1:10" s="863" customFormat="1" ht="15.75" customHeight="1">
      <c r="A19" s="864" t="s">
        <v>641</v>
      </c>
      <c r="B19" s="865">
        <v>0</v>
      </c>
      <c r="C19" s="865">
        <v>0</v>
      </c>
      <c r="D19" s="865">
        <v>0</v>
      </c>
      <c r="E19" s="865">
        <v>0</v>
      </c>
      <c r="F19" s="865">
        <v>0</v>
      </c>
      <c r="G19" s="865">
        <v>193603437.24000001</v>
      </c>
      <c r="H19" s="865">
        <v>277360430.56</v>
      </c>
      <c r="I19" s="865">
        <f>+'Resumen EEp'!H87</f>
        <v>215643932.49000001</v>
      </c>
      <c r="J19" s="866">
        <f t="shared" si="0"/>
        <v>686607800.28999996</v>
      </c>
    </row>
    <row r="20" spans="1:10" s="863" customFormat="1" ht="15.75" customHeight="1">
      <c r="A20" s="864" t="s">
        <v>319</v>
      </c>
      <c r="B20" s="865">
        <v>0</v>
      </c>
      <c r="C20" s="865">
        <v>0</v>
      </c>
      <c r="D20" s="865">
        <v>0</v>
      </c>
      <c r="E20" s="865">
        <v>0</v>
      </c>
      <c r="F20" s="865">
        <v>0</v>
      </c>
      <c r="G20" s="865">
        <v>0</v>
      </c>
      <c r="H20" s="865">
        <v>0</v>
      </c>
      <c r="I20" s="865">
        <v>0</v>
      </c>
      <c r="J20" s="1589">
        <v>0</v>
      </c>
    </row>
    <row r="21" spans="1:10" s="863" customFormat="1" ht="15.75" customHeight="1">
      <c r="A21" s="864" t="s">
        <v>320</v>
      </c>
      <c r="B21" s="865">
        <v>0</v>
      </c>
      <c r="C21" s="865">
        <v>0</v>
      </c>
      <c r="D21" s="865">
        <v>0</v>
      </c>
      <c r="E21" s="865">
        <v>0</v>
      </c>
      <c r="F21" s="865">
        <v>0</v>
      </c>
      <c r="G21" s="865">
        <v>0</v>
      </c>
      <c r="H21" s="865">
        <v>0</v>
      </c>
      <c r="I21" s="865">
        <v>0</v>
      </c>
      <c r="J21" s="1590">
        <v>0</v>
      </c>
    </row>
    <row r="22" spans="1:10" s="870" customFormat="1" ht="16.5" customHeight="1">
      <c r="A22" s="867" t="s">
        <v>308</v>
      </c>
      <c r="B22" s="868">
        <f t="shared" ref="B22:H22" si="1">SUM(B5:B21)</f>
        <v>42728263877.930008</v>
      </c>
      <c r="C22" s="868">
        <f t="shared" si="1"/>
        <v>49985579853.709999</v>
      </c>
      <c r="D22" s="868">
        <f t="shared" si="1"/>
        <v>63098076439.209999</v>
      </c>
      <c r="E22" s="868">
        <f t="shared" si="1"/>
        <v>80520256015.420029</v>
      </c>
      <c r="F22" s="868">
        <f t="shared" si="1"/>
        <v>154737604262.38995</v>
      </c>
      <c r="G22" s="868">
        <f t="shared" si="1"/>
        <v>116063425343.85999</v>
      </c>
      <c r="H22" s="868">
        <f t="shared" si="1"/>
        <v>66464047809.589996</v>
      </c>
      <c r="I22" s="868">
        <f>SUM(I5:I21)</f>
        <v>52561722927.359985</v>
      </c>
      <c r="J22" s="869">
        <f>SUM(J5:J21)</f>
        <v>626158976529.46997</v>
      </c>
    </row>
    <row r="23" spans="1:10" s="859" customFormat="1" ht="18.75" customHeight="1">
      <c r="A23" s="1840" t="s">
        <v>617</v>
      </c>
      <c r="B23" s="1840"/>
      <c r="C23" s="1840"/>
      <c r="D23" s="1840"/>
      <c r="E23" s="857"/>
      <c r="F23" s="858"/>
      <c r="G23" s="858"/>
      <c r="H23" s="858"/>
      <c r="I23" s="858"/>
    </row>
    <row r="24" spans="1:10" s="859" customFormat="1" ht="12.75" customHeight="1">
      <c r="A24" s="606" t="s">
        <v>618</v>
      </c>
      <c r="B24" s="860"/>
      <c r="C24" s="752"/>
      <c r="D24" s="606"/>
      <c r="E24" s="858"/>
      <c r="F24" s="858"/>
      <c r="G24" s="858"/>
      <c r="H24" s="858"/>
      <c r="I24" s="858"/>
    </row>
    <row r="25" spans="1:10">
      <c r="B25" s="556"/>
      <c r="C25" s="556"/>
      <c r="D25" s="556"/>
      <c r="E25" s="556"/>
      <c r="F25" s="556"/>
      <c r="G25" s="556"/>
      <c r="H25" s="556"/>
      <c r="I25" s="556"/>
    </row>
    <row r="26" spans="1:10">
      <c r="B26" s="556"/>
      <c r="C26" s="556"/>
      <c r="D26" s="556"/>
      <c r="E26" s="556"/>
      <c r="F26" s="556"/>
      <c r="G26" s="556"/>
      <c r="H26" s="556"/>
      <c r="I26" s="556"/>
    </row>
    <row r="27" spans="1:10">
      <c r="B27" s="555"/>
      <c r="C27" s="555"/>
      <c r="D27" s="555"/>
      <c r="E27" s="556"/>
    </row>
    <row r="28" spans="1:10">
      <c r="B28" s="555"/>
      <c r="C28" s="555"/>
      <c r="D28" s="555"/>
      <c r="E28" s="555"/>
    </row>
    <row r="29" spans="1:10">
      <c r="B29" s="555"/>
      <c r="C29" s="555"/>
      <c r="D29" s="555"/>
      <c r="E29" s="555"/>
    </row>
    <row r="30" spans="1:10">
      <c r="B30" s="555"/>
      <c r="C30" s="555"/>
      <c r="D30" s="555"/>
      <c r="E30" s="555"/>
    </row>
    <row r="31" spans="1:10">
      <c r="B31" s="555"/>
      <c r="C31" s="555"/>
      <c r="D31" s="555"/>
      <c r="E31" s="555"/>
    </row>
    <row r="32" spans="1:10">
      <c r="B32" s="555"/>
      <c r="C32" s="555"/>
      <c r="D32" s="555"/>
      <c r="E32" s="555"/>
    </row>
    <row r="33" spans="2:5">
      <c r="B33" s="555"/>
      <c r="C33" s="555"/>
      <c r="D33" s="555"/>
      <c r="E33" s="555"/>
    </row>
    <row r="34" spans="2:5">
      <c r="B34" s="555"/>
      <c r="C34" s="555"/>
      <c r="D34" s="555"/>
      <c r="E34" s="555"/>
    </row>
    <row r="35" spans="2:5">
      <c r="B35" s="555"/>
      <c r="C35" s="555"/>
      <c r="D35" s="555"/>
      <c r="E35" s="555"/>
    </row>
    <row r="36" spans="2:5">
      <c r="B36" s="555"/>
      <c r="C36" s="555"/>
      <c r="D36" s="555"/>
      <c r="E36" s="555"/>
    </row>
    <row r="38" spans="2:5">
      <c r="B38" s="557"/>
    </row>
  </sheetData>
  <mergeCells count="4">
    <mergeCell ref="A1:J1"/>
    <mergeCell ref="A3:B3"/>
    <mergeCell ref="A23:D23"/>
    <mergeCell ref="A2:J2"/>
  </mergeCells>
  <conditionalFormatting sqref="B5:I21 J20:J21">
    <cfRule type="cellIs" dxfId="5" priority="3" operator="equal">
      <formula>0</formula>
    </cfRule>
  </conditionalFormatting>
  <conditionalFormatting sqref="I5:I21 J20:J21">
    <cfRule type="cellIs" dxfId="4" priority="2" operator="equal">
      <formula>0</formula>
    </cfRule>
  </conditionalFormatting>
  <conditionalFormatting sqref="I20:J21">
    <cfRule type="containsText" dxfId="3" priority="1" operator="containsText" text="0">
      <formula>NOT(ISERROR(SEARCH("0",I20)))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R155"/>
  <sheetViews>
    <sheetView showGridLines="0" view="pageBreakPreview" zoomScale="79" zoomScaleNormal="100" zoomScaleSheetLayoutView="79" workbookViewId="0">
      <pane ySplit="1" topLeftCell="A5" activePane="bottomLeft" state="frozen"/>
      <selection activeCell="M11" sqref="M11"/>
      <selection pane="bottomLeft" activeCell="M26" sqref="M26"/>
    </sheetView>
  </sheetViews>
  <sheetFormatPr baseColWidth="10" defaultColWidth="11.42578125" defaultRowHeight="22.5" customHeight="1"/>
  <cols>
    <col min="1" max="1" width="20.140625" style="51" customWidth="1"/>
    <col min="2" max="2" width="20.85546875" style="445" customWidth="1"/>
    <col min="3" max="3" width="16.7109375" style="445" customWidth="1"/>
    <col min="4" max="4" width="18.28515625" style="445" customWidth="1"/>
    <col min="5" max="5" width="15.7109375" style="445" customWidth="1"/>
    <col min="6" max="6" width="24.7109375" style="51" bestFit="1" customWidth="1"/>
    <col min="7" max="7" width="24.7109375" style="51" customWidth="1"/>
    <col min="8" max="8" width="22.42578125" style="51" customWidth="1"/>
    <col min="9" max="9" width="21" style="51" customWidth="1"/>
    <col min="10" max="10" width="18.140625" style="51" customWidth="1"/>
    <col min="11" max="11" width="2.140625" style="51" customWidth="1"/>
    <col min="12" max="12" width="23.7109375" style="51" customWidth="1"/>
    <col min="13" max="13" width="18.5703125" style="51" bestFit="1" customWidth="1"/>
    <col min="14" max="14" width="11.42578125" style="51"/>
    <col min="15" max="15" width="28.42578125" style="51" customWidth="1"/>
    <col min="16" max="16" width="18.28515625" style="51" customWidth="1"/>
    <col min="17" max="17" width="11.85546875" style="51" bestFit="1" customWidth="1"/>
    <col min="18" max="16384" width="11.42578125" style="51"/>
  </cols>
  <sheetData>
    <row r="1" spans="1:18" ht="64.5" customHeight="1">
      <c r="A1" s="1845" t="s">
        <v>837</v>
      </c>
      <c r="B1" s="1845"/>
      <c r="C1" s="1845"/>
      <c r="D1" s="1845"/>
      <c r="E1" s="1845"/>
      <c r="F1" s="1845"/>
      <c r="G1" s="1845"/>
      <c r="H1" s="1845"/>
      <c r="I1" s="1845"/>
      <c r="J1" s="1845"/>
      <c r="K1" s="1384"/>
    </row>
    <row r="2" spans="1:18" ht="22.5" customHeight="1">
      <c r="A2" s="1846" t="str">
        <f>+'Resumen EEp'!O4</f>
        <v>Período:  Diciembre 2008 - Agosto 2022</v>
      </c>
      <c r="B2" s="1846"/>
      <c r="C2" s="1846"/>
      <c r="D2" s="1846"/>
      <c r="E2" s="1846"/>
      <c r="F2" s="1846"/>
      <c r="G2" s="1846"/>
      <c r="H2" s="1846"/>
      <c r="I2" s="1846"/>
      <c r="J2" s="1846"/>
      <c r="K2" s="1384"/>
    </row>
    <row r="3" spans="1:18" ht="13.5" customHeight="1">
      <c r="A3" s="1842"/>
      <c r="B3" s="1842"/>
      <c r="C3" s="1842"/>
      <c r="D3" s="1842"/>
      <c r="E3" s="1842"/>
      <c r="F3" s="1842"/>
      <c r="G3" s="1842"/>
      <c r="H3" s="1842"/>
      <c r="I3" s="1842"/>
      <c r="J3" s="1842"/>
      <c r="K3" s="79"/>
    </row>
    <row r="4" spans="1:18" ht="63" customHeight="1">
      <c r="A4" s="1381" t="s">
        <v>11</v>
      </c>
      <c r="B4" s="1382" t="s">
        <v>534</v>
      </c>
      <c r="C4" s="1382" t="s">
        <v>475</v>
      </c>
      <c r="D4" s="1382" t="s">
        <v>889</v>
      </c>
      <c r="E4" s="1383" t="s">
        <v>139</v>
      </c>
      <c r="H4" s="382"/>
      <c r="L4" s="292"/>
      <c r="M4" s="363"/>
    </row>
    <row r="5" spans="1:18" ht="16.5" customHeight="1">
      <c r="A5" s="947">
        <v>2008</v>
      </c>
      <c r="B5" s="1482">
        <v>68371.91</v>
      </c>
      <c r="C5" s="1483"/>
      <c r="D5" s="1484">
        <v>1576162.8</v>
      </c>
      <c r="E5" s="1485">
        <f t="shared" ref="E5:E9" si="0">B5/D5</f>
        <v>4.3378710625577514E-2</v>
      </c>
      <c r="H5" s="382"/>
      <c r="I5" s="109"/>
      <c r="L5" s="32"/>
      <c r="R5" s="32"/>
    </row>
    <row r="6" spans="1:18" ht="16.5" customHeight="1">
      <c r="A6" s="947">
        <v>2009</v>
      </c>
      <c r="B6" s="1380">
        <v>94318.74</v>
      </c>
      <c r="C6" s="544">
        <f t="shared" ref="C6:C11" si="1">B6/B5-1</f>
        <v>0.37949546824127034</v>
      </c>
      <c r="D6" s="543">
        <v>1678762.6</v>
      </c>
      <c r="E6" s="542">
        <f>B6/D6</f>
        <v>5.6183488957878856E-2</v>
      </c>
      <c r="H6" s="382"/>
      <c r="R6" s="32"/>
    </row>
    <row r="7" spans="1:18" ht="16.5" customHeight="1">
      <c r="A7" s="947">
        <v>2010</v>
      </c>
      <c r="B7" s="1380">
        <v>120339.19</v>
      </c>
      <c r="C7" s="544">
        <f t="shared" si="1"/>
        <v>0.27587783721453452</v>
      </c>
      <c r="D7" s="543">
        <v>1901896.7</v>
      </c>
      <c r="E7" s="542">
        <f t="shared" si="0"/>
        <v>6.3273252432689955E-2</v>
      </c>
      <c r="H7" s="382"/>
      <c r="J7" s="52"/>
      <c r="K7" s="52"/>
      <c r="O7" s="49"/>
      <c r="Q7" s="427"/>
      <c r="R7" s="32"/>
    </row>
    <row r="8" spans="1:18" s="49" customFormat="1" ht="16.5" customHeight="1">
      <c r="A8" s="947">
        <v>2011</v>
      </c>
      <c r="B8" s="1380">
        <v>154672.16</v>
      </c>
      <c r="C8" s="544">
        <f t="shared" si="1"/>
        <v>0.28530165443194355</v>
      </c>
      <c r="D8" s="543">
        <v>2119301.7999999998</v>
      </c>
      <c r="E8" s="542">
        <f t="shared" si="0"/>
        <v>7.2982602100370983E-2</v>
      </c>
      <c r="F8" s="80"/>
      <c r="G8" s="80"/>
      <c r="H8" s="382"/>
      <c r="I8" s="51"/>
      <c r="M8" s="51"/>
      <c r="N8" s="51"/>
      <c r="P8" s="51"/>
      <c r="Q8" s="427"/>
      <c r="R8" s="32"/>
    </row>
    <row r="9" spans="1:18" s="49" customFormat="1" ht="16.5" customHeight="1">
      <c r="A9" s="947">
        <v>2012</v>
      </c>
      <c r="B9" s="1380">
        <v>198249.65</v>
      </c>
      <c r="C9" s="544">
        <f t="shared" si="1"/>
        <v>0.28174100626770837</v>
      </c>
      <c r="D9" s="543">
        <v>2316783.7000000002</v>
      </c>
      <c r="E9" s="542">
        <f t="shared" si="0"/>
        <v>8.5571065611347308E-2</v>
      </c>
      <c r="F9" s="80"/>
      <c r="G9" s="80"/>
      <c r="I9" s="51"/>
      <c r="L9" s="155"/>
      <c r="M9" s="51"/>
      <c r="N9" s="51"/>
      <c r="P9" s="51"/>
      <c r="Q9" s="427"/>
      <c r="R9" s="32"/>
    </row>
    <row r="10" spans="1:18" s="49" customFormat="1" ht="16.5" customHeight="1">
      <c r="A10" s="947">
        <v>2013</v>
      </c>
      <c r="B10" s="1380">
        <v>248516.38566900001</v>
      </c>
      <c r="C10" s="544">
        <f t="shared" si="1"/>
        <v>0.25355270825951015</v>
      </c>
      <c r="D10" s="543">
        <v>2534067.7999999998</v>
      </c>
      <c r="E10" s="542">
        <f>B10/D10</f>
        <v>9.8070140691973604E-2</v>
      </c>
      <c r="F10" s="80"/>
      <c r="G10" s="80"/>
      <c r="H10" s="382"/>
      <c r="I10" s="51"/>
      <c r="M10" s="51"/>
      <c r="N10" s="51"/>
      <c r="P10" s="51"/>
      <c r="Q10" s="427"/>
      <c r="R10" s="32"/>
    </row>
    <row r="11" spans="1:18" s="49" customFormat="1" ht="16.5" customHeight="1">
      <c r="A11" s="947">
        <v>2014</v>
      </c>
      <c r="B11" s="1380">
        <v>305297.32352799998</v>
      </c>
      <c r="C11" s="544">
        <f t="shared" si="1"/>
        <v>0.2284796541932117</v>
      </c>
      <c r="D11" s="543">
        <v>2786229.7038019407</v>
      </c>
      <c r="E11" s="542">
        <f>B11/D11</f>
        <v>0.10957363748990527</v>
      </c>
      <c r="F11" s="80"/>
      <c r="G11" s="80"/>
      <c r="H11" s="382"/>
      <c r="I11" s="51"/>
      <c r="L11" s="363"/>
      <c r="M11" s="51"/>
      <c r="N11" s="51"/>
      <c r="P11" s="51"/>
      <c r="Q11" s="427"/>
      <c r="R11" s="32"/>
    </row>
    <row r="12" spans="1:18" s="382" customFormat="1" ht="16.5" customHeight="1">
      <c r="A12" s="947">
        <v>2015</v>
      </c>
      <c r="B12" s="1380">
        <v>367708.87092800002</v>
      </c>
      <c r="C12" s="544">
        <f>B12/B11-1</f>
        <v>0.20442874073960238</v>
      </c>
      <c r="D12" s="543">
        <f>3068138700000/1000000</f>
        <v>3068138.7</v>
      </c>
      <c r="E12" s="542">
        <f>B12/D12</f>
        <v>0.1198475384857927</v>
      </c>
      <c r="F12" s="80"/>
      <c r="G12" s="80"/>
      <c r="I12" s="51"/>
      <c r="L12" s="363"/>
      <c r="M12" s="51"/>
      <c r="N12" s="51"/>
      <c r="P12" s="51"/>
      <c r="Q12" s="427"/>
      <c r="R12" s="32"/>
    </row>
    <row r="13" spans="1:18" s="382" customFormat="1" ht="16.5" customHeight="1">
      <c r="A13" s="947">
        <v>2016</v>
      </c>
      <c r="B13" s="1380">
        <v>436929.96823200001</v>
      </c>
      <c r="C13" s="544">
        <v>0.18824973444155502</v>
      </c>
      <c r="D13" s="543">
        <v>3298427</v>
      </c>
      <c r="E13" s="542">
        <v>0.13300480292241038</v>
      </c>
      <c r="F13" s="543"/>
      <c r="G13" s="543"/>
      <c r="I13" s="51"/>
      <c r="L13" s="363"/>
      <c r="M13" s="51"/>
      <c r="N13" s="51"/>
      <c r="P13" s="51"/>
      <c r="Q13" s="427"/>
      <c r="R13" s="32"/>
    </row>
    <row r="14" spans="1:18" s="49" customFormat="1" ht="16.5" customHeight="1">
      <c r="A14" s="947">
        <v>2017</v>
      </c>
      <c r="B14" s="1380">
        <f>520077015573/1000000</f>
        <v>520077.01557300001</v>
      </c>
      <c r="C14" s="544">
        <f>B14/B13-1</f>
        <v>0.19029833929095652</v>
      </c>
      <c r="D14" s="543">
        <v>3613147.1441620402</v>
      </c>
      <c r="E14" s="542">
        <f t="shared" ref="E14:E19" si="2">B14/D14</f>
        <v>0.14394017038949464</v>
      </c>
      <c r="F14" s="543"/>
      <c r="G14" s="543"/>
      <c r="I14" s="51"/>
      <c r="L14" s="155"/>
      <c r="M14" s="51"/>
      <c r="N14" s="51"/>
      <c r="O14" s="51"/>
      <c r="Q14" s="323"/>
      <c r="R14" s="32"/>
    </row>
    <row r="15" spans="1:18" s="382" customFormat="1" ht="16.5" customHeight="1">
      <c r="A15" s="947">
        <v>2018</v>
      </c>
      <c r="B15" s="1380">
        <v>599976.12957899994</v>
      </c>
      <c r="C15" s="544">
        <f t="shared" ref="C15:C16" si="3">B15/B14-1</f>
        <v>0.15362938875114551</v>
      </c>
      <c r="D15" s="543">
        <v>4025092.3826097399</v>
      </c>
      <c r="E15" s="542">
        <f t="shared" si="2"/>
        <v>0.14905897121049302</v>
      </c>
      <c r="F15" s="543"/>
      <c r="G15" s="543"/>
      <c r="I15" s="51"/>
      <c r="L15" s="155"/>
      <c r="M15" s="51"/>
      <c r="N15" s="51"/>
      <c r="O15" s="51"/>
      <c r="Q15" s="323"/>
      <c r="R15" s="32"/>
    </row>
    <row r="16" spans="1:18" s="382" customFormat="1" ht="16.5" customHeight="1">
      <c r="A16" s="947">
        <v>2019</v>
      </c>
      <c r="B16" s="1380">
        <f>707666437209/1000000</f>
        <v>707666.437209</v>
      </c>
      <c r="C16" s="544">
        <f t="shared" si="3"/>
        <v>0.1794909869257062</v>
      </c>
      <c r="D16" s="543">
        <v>4562235.0999999996</v>
      </c>
      <c r="E16" s="542">
        <f t="shared" si="2"/>
        <v>0.15511397849904754</v>
      </c>
      <c r="F16" s="543"/>
      <c r="G16" s="543"/>
      <c r="I16" s="51"/>
      <c r="L16" s="155"/>
      <c r="M16" s="51"/>
      <c r="N16" s="51"/>
      <c r="O16" s="51"/>
      <c r="Q16" s="323"/>
      <c r="R16" s="32"/>
    </row>
    <row r="17" spans="1:18" s="382" customFormat="1" ht="16.5" customHeight="1">
      <c r="A17" s="947">
        <v>2020</v>
      </c>
      <c r="B17" s="1380">
        <v>820942.24981800001</v>
      </c>
      <c r="C17" s="544">
        <f>B17/B16-1</f>
        <v>0.16006949977132434</v>
      </c>
      <c r="D17" s="543">
        <v>4456657.3767522695</v>
      </c>
      <c r="E17" s="542">
        <f t="shared" si="2"/>
        <v>0.18420582522236675</v>
      </c>
      <c r="F17" s="543"/>
      <c r="G17" s="543"/>
      <c r="I17" s="51"/>
      <c r="L17" s="155"/>
      <c r="M17" s="51"/>
      <c r="N17" s="51"/>
      <c r="O17" s="51"/>
      <c r="Q17" s="323"/>
      <c r="R17" s="32"/>
    </row>
    <row r="18" spans="1:18" s="382" customFormat="1" ht="16.5" customHeight="1">
      <c r="A18" s="1060">
        <v>2021</v>
      </c>
      <c r="B18" s="1380">
        <v>960567.11641200003</v>
      </c>
      <c r="C18" s="544">
        <f>B18/B17-1</f>
        <v>0.17007879253985814</v>
      </c>
      <c r="D18" s="543">
        <v>5392714.1020838199</v>
      </c>
      <c r="E18" s="542">
        <f t="shared" si="2"/>
        <v>0.17812313025102211</v>
      </c>
      <c r="F18" s="543"/>
      <c r="G18" s="543"/>
      <c r="I18" s="51"/>
      <c r="L18" s="155"/>
      <c r="M18" s="51"/>
      <c r="N18" s="51"/>
      <c r="O18" s="51"/>
      <c r="Q18" s="323"/>
      <c r="R18" s="32"/>
    </row>
    <row r="19" spans="1:18" ht="15.75">
      <c r="A19" s="1106" t="str">
        <f>+'Resumen EEp'!O6</f>
        <v>Ene-Ago.2022</v>
      </c>
      <c r="B19" s="1166">
        <f>+'Resumen EEp'!B59/1000000</f>
        <v>1011266.718816</v>
      </c>
      <c r="C19" s="1317">
        <v>0</v>
      </c>
      <c r="D19" s="1317">
        <f>+'Resumen EEp'!B60/1000000</f>
        <v>5392714.1020838199</v>
      </c>
      <c r="E19" s="541">
        <f t="shared" si="2"/>
        <v>0.1875246303944117</v>
      </c>
      <c r="F19" s="80"/>
      <c r="G19" s="80"/>
      <c r="H19" s="49"/>
      <c r="J19" s="49"/>
      <c r="P19" s="32"/>
      <c r="R19" s="32"/>
    </row>
    <row r="20" spans="1:18" ht="35.25" customHeight="1">
      <c r="A20" s="1843" t="s">
        <v>905</v>
      </c>
      <c r="B20" s="1844"/>
      <c r="C20" s="1844"/>
      <c r="D20" s="1844"/>
      <c r="E20" s="1844"/>
      <c r="F20" s="80"/>
      <c r="G20" s="80"/>
      <c r="L20" s="664"/>
      <c r="P20" s="32"/>
    </row>
    <row r="21" spans="1:18" ht="22.5" customHeight="1">
      <c r="K21" s="53"/>
      <c r="L21" s="32"/>
      <c r="P21" s="32"/>
    </row>
    <row r="22" spans="1:18" ht="22.5" customHeight="1">
      <c r="K22" s="54"/>
      <c r="L22" s="32"/>
      <c r="P22" s="32"/>
    </row>
    <row r="23" spans="1:18" ht="22.5" customHeight="1">
      <c r="L23" s="32"/>
      <c r="P23" s="32"/>
    </row>
    <row r="24" spans="1:18" ht="39.75" customHeight="1">
      <c r="L24" s="32"/>
      <c r="P24" s="32"/>
    </row>
    <row r="25" spans="1:18" ht="39.75" customHeight="1">
      <c r="L25" s="32"/>
      <c r="P25" s="32"/>
    </row>
    <row r="26" spans="1:18" ht="22.5" customHeight="1">
      <c r="L26" s="32"/>
      <c r="P26" s="32"/>
    </row>
    <row r="27" spans="1:18" ht="22.5" customHeight="1">
      <c r="L27" s="32"/>
      <c r="P27" s="32"/>
    </row>
    <row r="28" spans="1:18" ht="22.5" customHeight="1">
      <c r="L28" s="32"/>
      <c r="P28" s="32"/>
    </row>
    <row r="29" spans="1:18" ht="22.5" customHeight="1">
      <c r="L29" s="32"/>
      <c r="P29" s="32"/>
    </row>
    <row r="30" spans="1:18" ht="22.5" customHeight="1">
      <c r="L30" s="32"/>
      <c r="P30" s="32"/>
    </row>
    <row r="31" spans="1:18" ht="22.5" customHeight="1">
      <c r="L31" s="32"/>
      <c r="P31" s="32"/>
    </row>
    <row r="32" spans="1:18" ht="22.5" customHeight="1">
      <c r="L32" s="32"/>
      <c r="P32" s="32"/>
    </row>
    <row r="33" spans="12:16" ht="22.5" customHeight="1">
      <c r="L33" s="32"/>
      <c r="P33" s="32"/>
    </row>
    <row r="34" spans="12:16" ht="22.5" customHeight="1">
      <c r="L34" s="652"/>
      <c r="P34" s="32"/>
    </row>
    <row r="35" spans="12:16" ht="22.5" customHeight="1">
      <c r="P35" s="32"/>
    </row>
    <row r="36" spans="12:16" ht="22.5" customHeight="1">
      <c r="P36" s="32"/>
    </row>
    <row r="37" spans="12:16" ht="22.5" customHeight="1">
      <c r="P37" s="32"/>
    </row>
    <row r="38" spans="12:16" ht="22.5" customHeight="1">
      <c r="P38" s="32"/>
    </row>
    <row r="39" spans="12:16" ht="22.5" customHeight="1">
      <c r="P39" s="32"/>
    </row>
    <row r="40" spans="12:16" ht="22.5" customHeight="1">
      <c r="P40" s="32"/>
    </row>
    <row r="41" spans="12:16" ht="22.5" customHeight="1">
      <c r="P41" s="32"/>
    </row>
    <row r="42" spans="12:16" ht="22.5" customHeight="1">
      <c r="P42" s="32"/>
    </row>
    <row r="43" spans="12:16" ht="22.5" customHeight="1">
      <c r="P43" s="32"/>
    </row>
    <row r="44" spans="12:16" ht="22.5" customHeight="1">
      <c r="P44" s="32"/>
    </row>
    <row r="45" spans="12:16" ht="22.5" customHeight="1">
      <c r="P45" s="32"/>
    </row>
    <row r="46" spans="12:16" ht="22.5" customHeight="1">
      <c r="P46" s="32"/>
    </row>
    <row r="47" spans="12:16" ht="22.5" customHeight="1">
      <c r="P47" s="32"/>
    </row>
    <row r="48" spans="12:16" ht="22.5" customHeight="1">
      <c r="P48" s="32"/>
    </row>
    <row r="49" spans="16:16" ht="22.5" customHeight="1">
      <c r="P49" s="32"/>
    </row>
    <row r="50" spans="16:16" ht="22.5" customHeight="1">
      <c r="P50" s="32"/>
    </row>
    <row r="51" spans="16:16" ht="22.5" customHeight="1">
      <c r="P51" s="32"/>
    </row>
    <row r="52" spans="16:16" ht="22.5" customHeight="1">
      <c r="P52" s="32"/>
    </row>
    <row r="53" spans="16:16" ht="22.5" customHeight="1">
      <c r="P53" s="32"/>
    </row>
    <row r="54" spans="16:16" ht="22.5" customHeight="1">
      <c r="P54" s="32"/>
    </row>
    <row r="55" spans="16:16" ht="22.5" customHeight="1">
      <c r="P55" s="32"/>
    </row>
    <row r="56" spans="16:16" ht="22.5" customHeight="1">
      <c r="P56" s="32"/>
    </row>
    <row r="57" spans="16:16" ht="22.5" customHeight="1">
      <c r="P57" s="32"/>
    </row>
    <row r="58" spans="16:16" ht="22.5" customHeight="1">
      <c r="P58" s="32"/>
    </row>
    <row r="59" spans="16:16" ht="22.5" customHeight="1">
      <c r="P59" s="32"/>
    </row>
    <row r="60" spans="16:16" ht="22.5" customHeight="1">
      <c r="P60" s="32"/>
    </row>
    <row r="61" spans="16:16" ht="22.5" customHeight="1">
      <c r="P61" s="32"/>
    </row>
    <row r="62" spans="16:16" ht="22.5" customHeight="1">
      <c r="P62" s="32"/>
    </row>
    <row r="63" spans="16:16" ht="22.5" customHeight="1">
      <c r="P63" s="32"/>
    </row>
    <row r="64" spans="16:16" ht="22.5" customHeight="1">
      <c r="P64" s="32"/>
    </row>
    <row r="65" spans="16:16" ht="22.5" customHeight="1">
      <c r="P65" s="32"/>
    </row>
    <row r="66" spans="16:16" ht="22.5" customHeight="1">
      <c r="P66" s="32"/>
    </row>
    <row r="67" spans="16:16" ht="22.5" customHeight="1">
      <c r="P67" s="32"/>
    </row>
    <row r="68" spans="16:16" ht="22.5" customHeight="1">
      <c r="P68" s="32"/>
    </row>
    <row r="69" spans="16:16" ht="22.5" customHeight="1">
      <c r="P69" s="32"/>
    </row>
    <row r="70" spans="16:16" ht="22.5" customHeight="1">
      <c r="P70" s="32"/>
    </row>
    <row r="71" spans="16:16" ht="22.5" customHeight="1">
      <c r="P71" s="32"/>
    </row>
    <row r="72" spans="16:16" ht="22.5" customHeight="1">
      <c r="P72" s="32"/>
    </row>
    <row r="73" spans="16:16" ht="22.5" customHeight="1">
      <c r="P73" s="32"/>
    </row>
    <row r="74" spans="16:16" ht="22.5" customHeight="1">
      <c r="P74" s="32"/>
    </row>
    <row r="75" spans="16:16" ht="22.5" customHeight="1">
      <c r="P75" s="32"/>
    </row>
    <row r="76" spans="16:16" ht="22.5" customHeight="1">
      <c r="P76" s="32"/>
    </row>
    <row r="77" spans="16:16" ht="22.5" customHeight="1">
      <c r="P77" s="32"/>
    </row>
    <row r="78" spans="16:16" ht="22.5" customHeight="1">
      <c r="P78" s="32"/>
    </row>
    <row r="79" spans="16:16" ht="22.5" customHeight="1">
      <c r="P79" s="32"/>
    </row>
    <row r="80" spans="16:16" ht="22.5" customHeight="1">
      <c r="P80" s="32"/>
    </row>
    <row r="81" spans="16:16" ht="22.5" customHeight="1">
      <c r="P81" s="32"/>
    </row>
    <row r="82" spans="16:16" ht="22.5" customHeight="1">
      <c r="P82" s="32"/>
    </row>
    <row r="83" spans="16:16" ht="22.5" customHeight="1">
      <c r="P83" s="32"/>
    </row>
    <row r="84" spans="16:16" ht="22.5" customHeight="1">
      <c r="P84" s="32"/>
    </row>
    <row r="85" spans="16:16" ht="22.5" customHeight="1">
      <c r="P85" s="32"/>
    </row>
    <row r="86" spans="16:16" ht="22.5" customHeight="1">
      <c r="P86" s="32"/>
    </row>
    <row r="87" spans="16:16" ht="22.5" customHeight="1">
      <c r="P87" s="32"/>
    </row>
    <row r="88" spans="16:16" ht="22.5" customHeight="1">
      <c r="P88" s="32"/>
    </row>
    <row r="89" spans="16:16" ht="22.5" customHeight="1">
      <c r="P89" s="32"/>
    </row>
    <row r="90" spans="16:16" ht="22.5" customHeight="1">
      <c r="P90" s="32"/>
    </row>
    <row r="91" spans="16:16" ht="22.5" customHeight="1">
      <c r="P91" s="32"/>
    </row>
    <row r="92" spans="16:16" ht="22.5" customHeight="1">
      <c r="P92" s="32"/>
    </row>
    <row r="93" spans="16:16" ht="22.5" customHeight="1">
      <c r="P93" s="32"/>
    </row>
    <row r="94" spans="16:16" ht="22.5" customHeight="1">
      <c r="P94" s="32"/>
    </row>
    <row r="95" spans="16:16" ht="22.5" customHeight="1">
      <c r="P95" s="32"/>
    </row>
    <row r="96" spans="16:16" ht="22.5" customHeight="1">
      <c r="P96" s="32"/>
    </row>
    <row r="97" spans="16:16" ht="22.5" customHeight="1">
      <c r="P97" s="32"/>
    </row>
    <row r="98" spans="16:16" ht="22.5" customHeight="1">
      <c r="P98" s="32"/>
    </row>
    <row r="99" spans="16:16" ht="22.5" customHeight="1">
      <c r="P99" s="32"/>
    </row>
    <row r="100" spans="16:16" ht="22.5" customHeight="1">
      <c r="P100" s="32"/>
    </row>
    <row r="101" spans="16:16" ht="22.5" customHeight="1">
      <c r="P101" s="32"/>
    </row>
    <row r="102" spans="16:16" ht="22.5" customHeight="1">
      <c r="P102" s="32"/>
    </row>
    <row r="103" spans="16:16" ht="22.5" customHeight="1">
      <c r="P103" s="32"/>
    </row>
    <row r="104" spans="16:16" ht="22.5" customHeight="1">
      <c r="P104" s="32"/>
    </row>
    <row r="105" spans="16:16" ht="22.5" customHeight="1">
      <c r="P105" s="32"/>
    </row>
    <row r="106" spans="16:16" ht="22.5" customHeight="1">
      <c r="P106" s="32"/>
    </row>
    <row r="107" spans="16:16" ht="22.5" customHeight="1">
      <c r="P107" s="32"/>
    </row>
    <row r="108" spans="16:16" ht="22.5" customHeight="1">
      <c r="P108" s="32"/>
    </row>
    <row r="109" spans="16:16" ht="22.5" customHeight="1">
      <c r="P109" s="32"/>
    </row>
    <row r="110" spans="16:16" ht="22.5" customHeight="1">
      <c r="P110" s="32"/>
    </row>
    <row r="111" spans="16:16" ht="22.5" customHeight="1">
      <c r="P111" s="32"/>
    </row>
    <row r="112" spans="16:16" ht="22.5" customHeight="1">
      <c r="P112" s="32"/>
    </row>
    <row r="113" spans="16:16" ht="22.5" customHeight="1">
      <c r="P113" s="32"/>
    </row>
    <row r="114" spans="16:16" ht="22.5" customHeight="1">
      <c r="P114" s="32"/>
    </row>
    <row r="115" spans="16:16" ht="22.5" customHeight="1">
      <c r="P115" s="32"/>
    </row>
    <row r="116" spans="16:16" ht="22.5" customHeight="1">
      <c r="P116" s="32"/>
    </row>
    <row r="117" spans="16:16" ht="22.5" customHeight="1">
      <c r="P117" s="32"/>
    </row>
    <row r="118" spans="16:16" ht="22.5" customHeight="1">
      <c r="P118" s="32"/>
    </row>
    <row r="119" spans="16:16" ht="22.5" customHeight="1">
      <c r="P119" s="32"/>
    </row>
    <row r="120" spans="16:16" ht="22.5" customHeight="1">
      <c r="P120" s="32"/>
    </row>
    <row r="121" spans="16:16" ht="22.5" customHeight="1">
      <c r="P121" s="32"/>
    </row>
    <row r="122" spans="16:16" ht="22.5" customHeight="1">
      <c r="P122" s="32"/>
    </row>
    <row r="123" spans="16:16" ht="22.5" customHeight="1">
      <c r="P123" s="32"/>
    </row>
    <row r="124" spans="16:16" ht="22.5" customHeight="1">
      <c r="P124" s="32"/>
    </row>
    <row r="125" spans="16:16" ht="22.5" customHeight="1">
      <c r="P125" s="32"/>
    </row>
    <row r="126" spans="16:16" ht="22.5" customHeight="1">
      <c r="P126" s="32"/>
    </row>
    <row r="127" spans="16:16" ht="22.5" customHeight="1">
      <c r="P127" s="32"/>
    </row>
    <row r="128" spans="16:16" ht="22.5" customHeight="1">
      <c r="P128" s="32"/>
    </row>
    <row r="129" spans="16:16" ht="22.5" customHeight="1">
      <c r="P129" s="32"/>
    </row>
    <row r="130" spans="16:16" ht="22.5" customHeight="1">
      <c r="P130" s="32"/>
    </row>
    <row r="131" spans="16:16" ht="22.5" customHeight="1">
      <c r="P131" s="32"/>
    </row>
    <row r="132" spans="16:16" ht="22.5" customHeight="1">
      <c r="P132" s="32"/>
    </row>
    <row r="133" spans="16:16" ht="22.5" customHeight="1">
      <c r="P133" s="32"/>
    </row>
    <row r="134" spans="16:16" ht="22.5" customHeight="1">
      <c r="P134" s="32"/>
    </row>
    <row r="135" spans="16:16" ht="22.5" customHeight="1">
      <c r="P135" s="32"/>
    </row>
    <row r="136" spans="16:16" ht="22.5" customHeight="1">
      <c r="P136" s="32"/>
    </row>
    <row r="137" spans="16:16" ht="22.5" customHeight="1">
      <c r="P137" s="32"/>
    </row>
    <row r="138" spans="16:16" ht="22.5" customHeight="1">
      <c r="P138" s="32"/>
    </row>
    <row r="139" spans="16:16" ht="22.5" customHeight="1">
      <c r="P139" s="32"/>
    </row>
    <row r="140" spans="16:16" ht="22.5" customHeight="1">
      <c r="P140" s="32"/>
    </row>
    <row r="141" spans="16:16" ht="22.5" customHeight="1">
      <c r="P141" s="32"/>
    </row>
    <row r="142" spans="16:16" ht="22.5" customHeight="1">
      <c r="P142" s="32"/>
    </row>
    <row r="143" spans="16:16" ht="22.5" customHeight="1">
      <c r="P143" s="32"/>
    </row>
    <row r="144" spans="16:16" ht="22.5" customHeight="1">
      <c r="P144" s="32"/>
    </row>
    <row r="145" spans="16:16" ht="22.5" customHeight="1">
      <c r="P145" s="32"/>
    </row>
    <row r="146" spans="16:16" ht="22.5" customHeight="1">
      <c r="P146" s="32"/>
    </row>
    <row r="147" spans="16:16" ht="22.5" customHeight="1">
      <c r="P147" s="32"/>
    </row>
    <row r="148" spans="16:16" ht="22.5" customHeight="1">
      <c r="P148" s="32"/>
    </row>
    <row r="149" spans="16:16" ht="22.5" customHeight="1">
      <c r="P149" s="32"/>
    </row>
    <row r="150" spans="16:16" ht="22.5" customHeight="1">
      <c r="P150" s="32"/>
    </row>
    <row r="151" spans="16:16" ht="22.5" customHeight="1">
      <c r="P151" s="32"/>
    </row>
    <row r="152" spans="16:16" ht="22.5" customHeight="1">
      <c r="P152" s="32"/>
    </row>
    <row r="153" spans="16:16" ht="22.5" customHeight="1">
      <c r="P153" s="32"/>
    </row>
    <row r="154" spans="16:16" ht="22.5" customHeight="1">
      <c r="P154" s="32"/>
    </row>
    <row r="155" spans="16:16" ht="22.5" customHeight="1">
      <c r="P155" s="32"/>
    </row>
  </sheetData>
  <mergeCells count="4">
    <mergeCell ref="A3:J3"/>
    <mergeCell ref="A20:E20"/>
    <mergeCell ref="A1:J1"/>
    <mergeCell ref="A2:J2"/>
  </mergeCells>
  <conditionalFormatting sqref="C5:C18">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J17"/>
  <sheetViews>
    <sheetView showGridLines="0" view="pageBreakPreview" zoomScale="85" zoomScaleNormal="100" zoomScaleSheetLayoutView="85" workbookViewId="0">
      <selection activeCell="K24" sqref="K24"/>
    </sheetView>
  </sheetViews>
  <sheetFormatPr baseColWidth="10" defaultColWidth="11.42578125" defaultRowHeight="15"/>
  <cols>
    <col min="1" max="1" width="62.5703125" style="205" customWidth="1"/>
    <col min="2" max="2" width="29.42578125" style="205" customWidth="1"/>
    <col min="3" max="3" width="22.140625" style="205" customWidth="1"/>
    <col min="4" max="4" width="19.85546875" style="205" bestFit="1" customWidth="1"/>
    <col min="5" max="5" width="15.85546875" style="205" bestFit="1" customWidth="1"/>
    <col min="6" max="7" width="13.85546875" style="205" customWidth="1"/>
    <col min="8" max="16384" width="11.42578125" style="205"/>
  </cols>
  <sheetData>
    <row r="1" spans="1:10" ht="57.75" customHeight="1">
      <c r="A1" s="1826" t="s">
        <v>838</v>
      </c>
      <c r="B1" s="1826"/>
      <c r="C1" s="1826"/>
      <c r="D1" s="1826"/>
      <c r="E1" s="1826"/>
      <c r="F1" s="1826"/>
      <c r="G1" s="1826"/>
    </row>
    <row r="2" spans="1:10" ht="25.5" customHeight="1">
      <c r="A2" s="1847" t="s">
        <v>922</v>
      </c>
      <c r="B2" s="1847"/>
      <c r="C2" s="1847"/>
      <c r="D2" s="1847"/>
      <c r="E2" s="1847"/>
      <c r="F2" s="1847"/>
      <c r="G2" s="1847"/>
    </row>
    <row r="3" spans="1:10" ht="12.75" customHeight="1"/>
    <row r="4" spans="1:10" ht="24" customHeight="1">
      <c r="A4" s="209" t="s">
        <v>275</v>
      </c>
      <c r="B4" s="210" t="s">
        <v>468</v>
      </c>
      <c r="C4" s="209" t="s">
        <v>276</v>
      </c>
      <c r="D4" s="440"/>
      <c r="E4" s="440"/>
      <c r="F4" s="440"/>
      <c r="G4" s="440"/>
    </row>
    <row r="5" spans="1:10" ht="15.75">
      <c r="A5" s="211" t="s">
        <v>95</v>
      </c>
      <c r="B5" s="1397">
        <v>501047747572.08002</v>
      </c>
      <c r="C5" s="657">
        <f t="shared" ref="C5:C15" si="0">B5/$B$16</f>
        <v>0.56056013708983288</v>
      </c>
      <c r="D5" s="440"/>
      <c r="E5" s="440"/>
      <c r="F5" s="440"/>
      <c r="G5" s="440"/>
    </row>
    <row r="6" spans="1:10" ht="15.75" customHeight="1">
      <c r="A6" s="211" t="s">
        <v>642</v>
      </c>
      <c r="B6" s="1397">
        <v>207730570577.05002</v>
      </c>
      <c r="C6" s="657">
        <f t="shared" si="0"/>
        <v>0.23240395288608434</v>
      </c>
      <c r="D6" s="440"/>
      <c r="E6" s="440"/>
      <c r="F6" s="440"/>
      <c r="G6" s="440"/>
    </row>
    <row r="7" spans="1:10" ht="15.75" customHeight="1">
      <c r="A7" s="211" t="s">
        <v>926</v>
      </c>
      <c r="B7" s="1397">
        <v>67126709775.200012</v>
      </c>
      <c r="C7" s="657">
        <f t="shared" si="0"/>
        <v>7.5099744118822434E-2</v>
      </c>
      <c r="D7" s="440"/>
      <c r="E7" s="440"/>
      <c r="F7" s="440"/>
      <c r="G7" s="440"/>
    </row>
    <row r="8" spans="1:10" ht="15.75" customHeight="1">
      <c r="A8" s="211" t="s">
        <v>923</v>
      </c>
      <c r="B8" s="1397">
        <v>42666466951.959999</v>
      </c>
      <c r="C8" s="657">
        <f t="shared" si="0"/>
        <v>4.7734214313155533E-2</v>
      </c>
      <c r="D8" s="440"/>
      <c r="E8" s="452"/>
      <c r="F8" s="452"/>
      <c r="G8" s="452"/>
    </row>
    <row r="9" spans="1:10" ht="15.75" customHeight="1">
      <c r="A9" s="211" t="s">
        <v>538</v>
      </c>
      <c r="B9" s="1397">
        <v>33228045651.849998</v>
      </c>
      <c r="C9" s="657">
        <f t="shared" si="0"/>
        <v>3.7174736172521573E-2</v>
      </c>
      <c r="D9" s="440"/>
      <c r="E9" s="440"/>
      <c r="F9" s="440"/>
      <c r="G9" s="440"/>
      <c r="I9" s="587"/>
      <c r="J9" s="587"/>
    </row>
    <row r="10" spans="1:10" ht="15.75" customHeight="1">
      <c r="A10" s="211" t="s">
        <v>141</v>
      </c>
      <c r="B10" s="1397">
        <v>26486600297.410004</v>
      </c>
      <c r="C10" s="657">
        <f t="shared" si="0"/>
        <v>2.9632569681642653E-2</v>
      </c>
      <c r="D10" s="440"/>
      <c r="E10" s="440"/>
      <c r="F10" s="440"/>
      <c r="G10" s="440"/>
    </row>
    <row r="11" spans="1:10" ht="15.75" customHeight="1">
      <c r="A11" s="211" t="s">
        <v>495</v>
      </c>
      <c r="B11" s="1397">
        <v>14148103038.01</v>
      </c>
      <c r="C11" s="657">
        <f t="shared" si="0"/>
        <v>1.5828556493824062E-2</v>
      </c>
      <c r="D11" s="440"/>
      <c r="E11" s="440"/>
      <c r="F11" s="440"/>
      <c r="G11" s="440"/>
    </row>
    <row r="12" spans="1:10" ht="15.75" customHeight="1">
      <c r="A12" s="211" t="s">
        <v>927</v>
      </c>
      <c r="B12" s="1397">
        <v>575146719.99000001</v>
      </c>
      <c r="C12" s="657">
        <f t="shared" si="0"/>
        <v>6.4346028051544431E-4</v>
      </c>
      <c r="D12" s="440"/>
      <c r="E12" s="32"/>
      <c r="F12" s="101"/>
      <c r="G12" s="32"/>
    </row>
    <row r="13" spans="1:10" ht="15.75" customHeight="1">
      <c r="A13" s="211" t="s">
        <v>925</v>
      </c>
      <c r="B13" s="1397">
        <v>476462444.43000001</v>
      </c>
      <c r="C13" s="657">
        <f t="shared" si="0"/>
        <v>5.3305469281530917E-4</v>
      </c>
      <c r="D13" s="440"/>
      <c r="E13" s="32"/>
      <c r="F13" s="32"/>
      <c r="G13" s="32"/>
    </row>
    <row r="14" spans="1:10" s="587" customFormat="1" ht="15.75" customHeight="1">
      <c r="A14" s="211" t="s">
        <v>277</v>
      </c>
      <c r="B14" s="1397">
        <v>348214755.15999997</v>
      </c>
      <c r="C14" s="657">
        <f t="shared" si="0"/>
        <v>3.8957427078566332E-4</v>
      </c>
      <c r="D14" s="440"/>
      <c r="E14" s="32"/>
      <c r="F14" s="32"/>
      <c r="G14" s="32"/>
      <c r="I14" s="205"/>
      <c r="J14" s="205"/>
    </row>
    <row r="15" spans="1:10" ht="17.25" customHeight="1">
      <c r="A15" s="211" t="s">
        <v>924</v>
      </c>
      <c r="B15" s="1397">
        <v>0</v>
      </c>
      <c r="C15" s="657">
        <f t="shared" si="0"/>
        <v>0</v>
      </c>
      <c r="D15" s="440"/>
      <c r="E15" s="32"/>
      <c r="F15" s="32"/>
      <c r="G15" s="32"/>
    </row>
    <row r="16" spans="1:10" ht="15.75">
      <c r="A16" s="209" t="s">
        <v>1</v>
      </c>
      <c r="B16" s="656">
        <f>SUM(B5:B15)</f>
        <v>893834067783.14014</v>
      </c>
      <c r="C16" s="313">
        <f>SUM(C6:C15)</f>
        <v>0.43943986291016701</v>
      </c>
      <c r="D16" s="440"/>
      <c r="E16" s="587"/>
      <c r="G16" s="587"/>
    </row>
    <row r="17" spans="1:4">
      <c r="A17" s="584" t="s">
        <v>928</v>
      </c>
      <c r="B17" s="585"/>
      <c r="C17" s="586"/>
      <c r="D17" s="440"/>
    </row>
  </sheetData>
  <sortState ref="A5:C15">
    <sortCondition descending="1" ref="B5:B15"/>
  </sortState>
  <mergeCells count="2">
    <mergeCell ref="A1:G1"/>
    <mergeCell ref="A2:G2"/>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37"/>
  <sheetViews>
    <sheetView showGridLines="0" view="pageBreakPreview" zoomScale="55" zoomScaleNormal="100" zoomScaleSheetLayoutView="55" workbookViewId="0">
      <selection activeCell="K9" sqref="K9"/>
    </sheetView>
  </sheetViews>
  <sheetFormatPr baseColWidth="10" defaultColWidth="11.42578125" defaultRowHeight="15"/>
  <cols>
    <col min="1" max="1" width="20.42578125" style="159" customWidth="1"/>
    <col min="2" max="2" width="23.5703125" style="159" customWidth="1"/>
    <col min="3" max="3" width="20.28515625" style="159" customWidth="1"/>
    <col min="4" max="4" width="22.42578125" style="159" customWidth="1"/>
    <col min="5" max="5" width="14.28515625" style="159" customWidth="1"/>
    <col min="6" max="11" width="13.5703125" style="159" customWidth="1"/>
    <col min="12" max="12" width="26.85546875" style="159" customWidth="1"/>
    <col min="13" max="13" width="22.7109375" style="159" customWidth="1"/>
    <col min="14" max="15" width="13.5703125" style="159" customWidth="1"/>
    <col min="16" max="16" width="11.42578125" style="159" hidden="1" customWidth="1"/>
    <col min="17" max="17" width="0.28515625" style="159" customWidth="1"/>
    <col min="18" max="18" width="11.42578125" style="159"/>
    <col min="19" max="19" width="12.7109375" style="159" customWidth="1"/>
    <col min="20" max="21" width="15.28515625" style="159" customWidth="1"/>
    <col min="22" max="22" width="15.85546875" style="159" customWidth="1"/>
    <col min="23" max="16384" width="11.42578125" style="159"/>
  </cols>
  <sheetData>
    <row r="1" spans="1:17" ht="72.75" customHeight="1">
      <c r="A1" s="1848" t="s">
        <v>839</v>
      </c>
      <c r="B1" s="1848"/>
      <c r="C1" s="1848"/>
      <c r="D1" s="1848"/>
      <c r="E1" s="1848"/>
      <c r="F1" s="1848"/>
      <c r="G1" s="1848"/>
      <c r="H1" s="1848"/>
      <c r="I1" s="1848"/>
      <c r="J1" s="1848"/>
      <c r="K1" s="1848"/>
      <c r="L1" s="1848"/>
      <c r="M1" s="1848"/>
      <c r="N1" s="1848"/>
      <c r="O1" s="1848"/>
      <c r="P1" s="1848"/>
      <c r="Q1" s="1848"/>
    </row>
    <row r="2" spans="1:17" ht="40.5" customHeight="1">
      <c r="A2" s="1853" t="str">
        <f>+'Resumen EEp'!O4</f>
        <v>Período:  Diciembre 2008 - Agosto 2022</v>
      </c>
      <c r="B2" s="1853"/>
      <c r="C2" s="1853"/>
      <c r="D2" s="1853"/>
      <c r="E2" s="1853"/>
      <c r="F2" s="1853"/>
      <c r="G2" s="1853"/>
      <c r="H2" s="1853"/>
      <c r="I2" s="1853"/>
      <c r="J2" s="1853"/>
      <c r="K2" s="1853"/>
      <c r="L2" s="1853"/>
      <c r="M2" s="1853"/>
      <c r="N2" s="1853"/>
      <c r="O2" s="1853"/>
      <c r="P2" s="1853"/>
      <c r="Q2" s="1853"/>
    </row>
    <row r="3" spans="1:17" ht="24" customHeight="1">
      <c r="A3" s="1849"/>
      <c r="B3" s="1849"/>
      <c r="C3" s="1849"/>
      <c r="D3" s="1849"/>
      <c r="E3" s="1849"/>
      <c r="F3" s="1849"/>
      <c r="G3" s="1849"/>
      <c r="H3" s="1849"/>
      <c r="I3" s="1849"/>
      <c r="J3" s="1849"/>
      <c r="K3" s="1849"/>
      <c r="L3" s="1849"/>
      <c r="M3" s="1849"/>
      <c r="N3" s="1849"/>
      <c r="O3" s="1849"/>
      <c r="P3" s="160"/>
      <c r="Q3" s="160"/>
    </row>
    <row r="4" spans="1:17" ht="39" customHeight="1">
      <c r="A4" s="1850" t="s">
        <v>257</v>
      </c>
      <c r="B4" s="1851"/>
      <c r="C4" s="1851"/>
      <c r="D4" s="1852"/>
      <c r="E4" s="160"/>
      <c r="F4" s="160"/>
      <c r="G4" s="160"/>
      <c r="H4" s="160"/>
      <c r="I4" s="160"/>
      <c r="J4" s="160"/>
      <c r="K4" s="160"/>
      <c r="L4" s="160"/>
      <c r="M4" s="160"/>
      <c r="N4" s="160"/>
      <c r="O4" s="160"/>
      <c r="P4" s="160"/>
      <c r="Q4" s="160"/>
    </row>
    <row r="5" spans="1:17" ht="62.25" customHeight="1">
      <c r="A5" s="1385" t="s">
        <v>11</v>
      </c>
      <c r="B5" s="1386" t="s">
        <v>496</v>
      </c>
      <c r="C5" s="1386" t="s">
        <v>497</v>
      </c>
      <c r="D5" s="1387" t="s">
        <v>258</v>
      </c>
      <c r="E5" s="160"/>
      <c r="F5" s="160"/>
      <c r="G5" s="337"/>
      <c r="H5" s="160"/>
      <c r="I5" s="337"/>
      <c r="J5" s="337"/>
      <c r="K5" s="160"/>
      <c r="L5" s="160"/>
      <c r="M5" s="160"/>
      <c r="N5" s="160"/>
      <c r="O5" s="160"/>
      <c r="P5" s="160"/>
      <c r="Q5" s="160"/>
    </row>
    <row r="6" spans="1:17" ht="18.75">
      <c r="A6" s="214">
        <v>39783</v>
      </c>
      <c r="B6" s="337">
        <v>0.1326</v>
      </c>
      <c r="C6" s="337">
        <v>4.517248281844255E-2</v>
      </c>
      <c r="D6" s="671">
        <f t="shared" ref="D6:D19" si="0">B6-C6</f>
        <v>8.7427517181557446E-2</v>
      </c>
      <c r="E6" s="160"/>
      <c r="F6" s="160"/>
      <c r="G6" s="337"/>
      <c r="H6" s="160"/>
      <c r="I6" s="337"/>
      <c r="J6" s="337"/>
      <c r="K6" s="160"/>
      <c r="L6" s="160"/>
      <c r="M6" s="160"/>
      <c r="N6" s="160"/>
      <c r="O6" s="160"/>
      <c r="P6" s="160"/>
      <c r="Q6" s="160"/>
    </row>
    <row r="7" spans="1:17" ht="18.75">
      <c r="A7" s="214">
        <v>40148</v>
      </c>
      <c r="B7" s="337">
        <v>0.14330000000000001</v>
      </c>
      <c r="C7" s="337">
        <v>5.7648110316649515E-2</v>
      </c>
      <c r="D7" s="671">
        <f t="shared" si="0"/>
        <v>8.5651889683350496E-2</v>
      </c>
      <c r="E7" s="160"/>
      <c r="F7" s="160"/>
      <c r="G7" s="337"/>
      <c r="H7" s="160"/>
      <c r="I7" s="337"/>
      <c r="J7" s="337"/>
      <c r="K7" s="160"/>
      <c r="L7" s="160"/>
      <c r="M7" s="160"/>
      <c r="N7" s="160"/>
      <c r="O7" s="160"/>
      <c r="P7" s="160"/>
      <c r="Q7" s="160"/>
    </row>
    <row r="8" spans="1:17" s="163" customFormat="1" ht="18.75">
      <c r="A8" s="214">
        <v>40513</v>
      </c>
      <c r="B8" s="337">
        <v>0.110547250717437</v>
      </c>
      <c r="C8" s="337">
        <v>6.2383050642844218E-2</v>
      </c>
      <c r="D8" s="671">
        <f t="shared" si="0"/>
        <v>4.8164200074592781E-2</v>
      </c>
      <c r="E8" s="161"/>
      <c r="F8" s="161"/>
      <c r="G8" s="337"/>
      <c r="H8" s="161"/>
      <c r="I8" s="337"/>
      <c r="J8" s="337"/>
      <c r="K8" s="161"/>
      <c r="L8" s="161"/>
      <c r="M8" s="161"/>
      <c r="N8" s="161"/>
      <c r="O8" s="162"/>
      <c r="P8" s="161"/>
      <c r="Q8" s="161"/>
    </row>
    <row r="9" spans="1:17" ht="18.75">
      <c r="A9" s="214">
        <v>40878</v>
      </c>
      <c r="B9" s="337">
        <v>0.12663965470126301</v>
      </c>
      <c r="C9" s="337">
        <v>7.7600000000000002E-2</v>
      </c>
      <c r="D9" s="671">
        <f t="shared" si="0"/>
        <v>4.9039654701263008E-2</v>
      </c>
      <c r="E9" s="161"/>
      <c r="F9" s="161"/>
      <c r="G9" s="337"/>
      <c r="H9" s="161"/>
      <c r="I9" s="337"/>
      <c r="J9" s="337"/>
      <c r="K9" s="161"/>
      <c r="L9" s="161"/>
      <c r="M9" s="161"/>
      <c r="N9" s="161"/>
      <c r="O9" s="161"/>
      <c r="P9" s="160"/>
      <c r="Q9" s="160"/>
    </row>
    <row r="10" spans="1:17" ht="18.75">
      <c r="A10" s="214">
        <v>41244</v>
      </c>
      <c r="B10" s="337">
        <v>0.1454</v>
      </c>
      <c r="C10" s="337">
        <v>3.9100000000000003E-2</v>
      </c>
      <c r="D10" s="671">
        <f t="shared" si="0"/>
        <v>0.10630000000000001</v>
      </c>
      <c r="E10" s="160"/>
      <c r="F10" s="160"/>
      <c r="G10" s="337"/>
      <c r="H10" s="160"/>
      <c r="I10" s="337"/>
      <c r="J10" s="337"/>
      <c r="K10" s="160"/>
      <c r="L10" s="160"/>
      <c r="M10" s="160"/>
      <c r="N10" s="160"/>
      <c r="O10" s="160"/>
      <c r="P10" s="160"/>
      <c r="Q10" s="160"/>
    </row>
    <row r="11" spans="1:17" ht="18.75">
      <c r="A11" s="214">
        <v>41609</v>
      </c>
      <c r="B11" s="337">
        <v>0.133732017269869</v>
      </c>
      <c r="C11" s="337">
        <v>3.8800000000000001E-2</v>
      </c>
      <c r="D11" s="671">
        <f t="shared" si="0"/>
        <v>9.4932017269868996E-2</v>
      </c>
      <c r="E11" s="160"/>
      <c r="F11" s="160"/>
      <c r="G11" s="337"/>
      <c r="H11" s="160"/>
      <c r="I11" s="337"/>
      <c r="J11" s="337"/>
      <c r="K11" s="160"/>
      <c r="L11" s="160"/>
      <c r="M11" s="160"/>
      <c r="N11" s="160"/>
      <c r="O11" s="160"/>
      <c r="P11" s="160"/>
      <c r="Q11" s="160"/>
    </row>
    <row r="12" spans="1:17" ht="18.75">
      <c r="A12" s="214">
        <v>41974</v>
      </c>
      <c r="B12" s="337">
        <v>0.124785116569871</v>
      </c>
      <c r="C12" s="337">
        <v>1.5800000000000002E-2</v>
      </c>
      <c r="D12" s="671">
        <f t="shared" si="0"/>
        <v>0.108985116569871</v>
      </c>
      <c r="E12" s="160"/>
      <c r="F12" s="160"/>
      <c r="G12" s="337"/>
      <c r="H12" s="160"/>
      <c r="I12" s="337"/>
      <c r="J12" s="337"/>
      <c r="K12" s="160"/>
      <c r="L12" s="160"/>
      <c r="M12" s="160"/>
      <c r="N12" s="160"/>
      <c r="O12" s="160"/>
      <c r="P12" s="160"/>
      <c r="Q12" s="160"/>
    </row>
    <row r="13" spans="1:17" ht="18.75">
      <c r="A13" s="214">
        <v>42339</v>
      </c>
      <c r="B13" s="337">
        <v>0.1108</v>
      </c>
      <c r="C13" s="337">
        <v>2.3400000000000001E-2</v>
      </c>
      <c r="D13" s="671">
        <f t="shared" si="0"/>
        <v>8.7399999999999992E-2</v>
      </c>
      <c r="E13" s="160"/>
      <c r="F13" s="160"/>
      <c r="G13" s="160"/>
      <c r="H13" s="160"/>
      <c r="I13" s="160"/>
      <c r="J13" s="160"/>
      <c r="K13" s="160"/>
      <c r="L13" s="160"/>
      <c r="M13" s="160"/>
      <c r="N13" s="160"/>
      <c r="O13" s="160"/>
      <c r="P13" s="160"/>
      <c r="Q13" s="160"/>
    </row>
    <row r="14" spans="1:17" ht="18.75">
      <c r="A14" s="214" t="s">
        <v>498</v>
      </c>
      <c r="B14" s="337">
        <v>0.1024</v>
      </c>
      <c r="C14" s="337">
        <v>1.7000000000000001E-2</v>
      </c>
      <c r="D14" s="671">
        <f t="shared" si="0"/>
        <v>8.5400000000000004E-2</v>
      </c>
      <c r="E14" s="160"/>
      <c r="F14" s="160"/>
      <c r="G14" s="160"/>
      <c r="H14" s="160"/>
      <c r="I14" s="160"/>
      <c r="J14" s="160"/>
      <c r="K14" s="160"/>
      <c r="L14" s="160"/>
      <c r="M14" s="160"/>
      <c r="N14" s="160"/>
      <c r="O14" s="160"/>
      <c r="P14" s="160"/>
      <c r="Q14" s="160"/>
    </row>
    <row r="15" spans="1:17" ht="18.75">
      <c r="A15" s="214">
        <v>43086</v>
      </c>
      <c r="B15" s="337">
        <v>0.1082</v>
      </c>
      <c r="C15" s="337">
        <v>4.2000000000000003E-2</v>
      </c>
      <c r="D15" s="671">
        <f t="shared" si="0"/>
        <v>6.6200000000000009E-2</v>
      </c>
      <c r="E15" s="160"/>
      <c r="F15" s="160"/>
      <c r="G15" s="160"/>
      <c r="H15" s="160"/>
      <c r="I15" s="160"/>
      <c r="J15" s="160"/>
      <c r="K15" s="160"/>
      <c r="L15" s="160"/>
      <c r="M15" s="160"/>
      <c r="N15" s="160"/>
      <c r="O15" s="160"/>
      <c r="P15" s="160"/>
      <c r="Q15" s="160"/>
    </row>
    <row r="16" spans="1:17" ht="18.75">
      <c r="A16" s="214" t="s">
        <v>525</v>
      </c>
      <c r="B16" s="337">
        <v>8.7800000000000003E-2</v>
      </c>
      <c r="C16" s="337">
        <v>2.3699999999999999E-2</v>
      </c>
      <c r="D16" s="671">
        <f t="shared" si="0"/>
        <v>6.4100000000000004E-2</v>
      </c>
      <c r="E16" s="160"/>
      <c r="F16" s="160"/>
      <c r="G16" s="160"/>
      <c r="H16" s="160"/>
      <c r="I16" s="160"/>
      <c r="J16" s="160"/>
      <c r="K16" s="160"/>
      <c r="L16" s="160"/>
      <c r="M16" s="160"/>
      <c r="N16" s="160"/>
      <c r="O16" s="160"/>
      <c r="P16" s="160"/>
      <c r="Q16" s="160"/>
    </row>
    <row r="17" spans="1:20" ht="18.75">
      <c r="A17" s="214">
        <v>43800</v>
      </c>
      <c r="B17" s="337">
        <v>0.10809646211624585</v>
      </c>
      <c r="C17" s="337">
        <v>3.6600000000000001E-2</v>
      </c>
      <c r="D17" s="671">
        <f t="shared" si="0"/>
        <v>7.1496462116245857E-2</v>
      </c>
      <c r="E17" s="160"/>
      <c r="F17" s="160"/>
      <c r="G17" s="160"/>
      <c r="H17" s="160"/>
      <c r="I17" s="160"/>
      <c r="J17" s="160"/>
      <c r="K17" s="160"/>
      <c r="L17" s="160"/>
      <c r="M17" s="160"/>
      <c r="N17" s="160"/>
      <c r="O17" s="160"/>
      <c r="P17" s="160"/>
      <c r="Q17" s="160"/>
    </row>
    <row r="18" spans="1:20" ht="18.75">
      <c r="A18" s="214">
        <v>44166</v>
      </c>
      <c r="B18" s="337">
        <v>0.1028</v>
      </c>
      <c r="C18" s="337">
        <v>5.5500000000000001E-2</v>
      </c>
      <c r="D18" s="671">
        <f t="shared" si="0"/>
        <v>4.7300000000000002E-2</v>
      </c>
      <c r="E18" s="160"/>
      <c r="F18" s="160"/>
      <c r="G18" s="160"/>
      <c r="H18" s="160"/>
      <c r="I18" s="160"/>
      <c r="J18" s="160"/>
      <c r="K18" s="160"/>
      <c r="L18" s="160"/>
      <c r="M18" s="160"/>
      <c r="N18" s="160"/>
      <c r="O18" s="160"/>
      <c r="P18" s="160"/>
      <c r="Q18" s="160"/>
    </row>
    <row r="19" spans="1:20" ht="18.75">
      <c r="A19" s="214" t="s">
        <v>840</v>
      </c>
      <c r="B19" s="337">
        <v>0.1215</v>
      </c>
      <c r="C19" s="337">
        <v>8.5000000000000006E-2</v>
      </c>
      <c r="D19" s="671">
        <f t="shared" si="0"/>
        <v>3.6499999999999991E-2</v>
      </c>
      <c r="E19" s="160"/>
      <c r="F19" s="160"/>
      <c r="G19" s="160"/>
      <c r="H19" s="160"/>
      <c r="I19" s="160"/>
      <c r="J19" s="160"/>
      <c r="K19" s="160"/>
      <c r="L19" s="160"/>
      <c r="M19" s="160"/>
      <c r="N19" s="160"/>
      <c r="O19" s="160"/>
      <c r="P19" s="160"/>
      <c r="Q19" s="160"/>
    </row>
    <row r="20" spans="1:20" ht="18.75">
      <c r="A20" s="215" t="str">
        <f>+'Resumen EEp'!O5</f>
        <v>Ago.2022</v>
      </c>
      <c r="B20" s="824">
        <f>+'Resumen EEp'!B49</f>
        <v>5.3499999999999999E-2</v>
      </c>
      <c r="C20" s="824">
        <f>+'Resumen EEp'!B51</f>
        <v>8.7999999999999995E-2</v>
      </c>
      <c r="D20" s="672">
        <f>B20-C20</f>
        <v>-3.4499999999999996E-2</v>
      </c>
      <c r="E20" s="160"/>
      <c r="F20" s="160"/>
      <c r="G20" s="160"/>
      <c r="H20" s="160"/>
      <c r="I20" s="160"/>
      <c r="J20" s="160"/>
      <c r="K20" s="160"/>
      <c r="L20" s="160"/>
      <c r="M20" s="160"/>
      <c r="N20" s="160"/>
      <c r="O20" s="160"/>
      <c r="P20" s="160"/>
      <c r="Q20" s="160"/>
      <c r="S20" s="32"/>
      <c r="T20" s="32"/>
    </row>
    <row r="21" spans="1:20">
      <c r="A21" s="160"/>
      <c r="B21" s="160"/>
      <c r="C21" s="160"/>
      <c r="D21" s="160"/>
    </row>
    <row r="22" spans="1:20">
      <c r="A22" s="160"/>
      <c r="B22" s="160"/>
      <c r="C22" s="160"/>
      <c r="D22" s="160"/>
    </row>
    <row r="23" spans="1:20">
      <c r="A23" s="160"/>
      <c r="B23" s="160"/>
      <c r="C23" s="160"/>
      <c r="D23" s="160"/>
    </row>
    <row r="26" spans="1:20">
      <c r="S26" s="206"/>
    </row>
    <row r="27" spans="1:20">
      <c r="S27" s="206"/>
    </row>
    <row r="28" spans="1:20">
      <c r="S28" s="206"/>
    </row>
    <row r="29" spans="1:20">
      <c r="S29" s="206"/>
    </row>
    <row r="30" spans="1:20">
      <c r="S30" s="206"/>
    </row>
    <row r="31" spans="1:20">
      <c r="S31" s="206"/>
    </row>
    <row r="32" spans="1:20">
      <c r="S32" s="207"/>
    </row>
    <row r="33" spans="19:19">
      <c r="S33" s="207"/>
    </row>
    <row r="34" spans="19:19">
      <c r="S34" s="207"/>
    </row>
    <row r="35" spans="19:19">
      <c r="S35" s="207"/>
    </row>
    <row r="36" spans="19:19">
      <c r="S36" s="208"/>
    </row>
    <row r="37" spans="19:19">
      <c r="S37" s="208"/>
    </row>
  </sheetData>
  <mergeCells count="4">
    <mergeCell ref="A1:Q1"/>
    <mergeCell ref="A3:O3"/>
    <mergeCell ref="A4:D4"/>
    <mergeCell ref="A2:Q2"/>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38"/>
  <sheetViews>
    <sheetView showGridLines="0" view="pageBreakPreview" zoomScale="55" zoomScaleNormal="100" zoomScaleSheetLayoutView="55" workbookViewId="0">
      <selection activeCell="V43" sqref="V43"/>
    </sheetView>
  </sheetViews>
  <sheetFormatPr baseColWidth="10" defaultColWidth="11.42578125" defaultRowHeight="15"/>
  <cols>
    <col min="1" max="1" width="20.7109375" style="55" customWidth="1"/>
    <col min="2" max="2" width="28.5703125" style="55" customWidth="1"/>
    <col min="3" max="3" width="30.7109375" style="55" customWidth="1"/>
    <col min="4" max="8" width="11.42578125" style="55"/>
    <col min="9" max="9" width="11.42578125" style="782"/>
    <col min="10" max="10" width="22" style="782" customWidth="1"/>
    <col min="11" max="11" width="25.42578125" style="782" customWidth="1"/>
    <col min="12" max="12" width="18.7109375" style="782" customWidth="1"/>
    <col min="13" max="17" width="17.140625" style="782" customWidth="1"/>
    <col min="18" max="18" width="11.42578125" style="782"/>
    <col min="19" max="16384" width="11.42578125" style="55"/>
  </cols>
  <sheetData>
    <row r="1" spans="1:17" ht="75" customHeight="1">
      <c r="A1" s="1714" t="s">
        <v>841</v>
      </c>
      <c r="B1" s="1714"/>
      <c r="C1" s="1714"/>
      <c r="D1" s="1714"/>
      <c r="E1" s="1714"/>
      <c r="F1" s="1714"/>
      <c r="G1" s="1714"/>
      <c r="H1" s="1714"/>
      <c r="I1" s="1714"/>
      <c r="J1" s="1714"/>
      <c r="K1" s="1714"/>
      <c r="L1" s="1714"/>
      <c r="M1" s="1714"/>
      <c r="N1" s="1714"/>
      <c r="O1" s="1714"/>
      <c r="P1" s="1714"/>
      <c r="Q1" s="1714"/>
    </row>
    <row r="2" spans="1:17" ht="32.25" customHeight="1">
      <c r="A2" s="1740" t="str">
        <f>+'Resumen EEp'!O2</f>
        <v>Período:  Diciembre 2007 - Agosto 2022</v>
      </c>
      <c r="B2" s="1740"/>
      <c r="C2" s="1740"/>
      <c r="D2" s="1740"/>
      <c r="E2" s="1740"/>
      <c r="F2" s="1740"/>
      <c r="G2" s="1740"/>
      <c r="H2" s="1740"/>
      <c r="I2" s="1740"/>
      <c r="J2" s="1740"/>
      <c r="K2" s="1740"/>
      <c r="L2" s="1740"/>
      <c r="M2" s="1740"/>
      <c r="N2" s="1740"/>
      <c r="O2" s="1740"/>
      <c r="P2" s="1740"/>
      <c r="Q2" s="1740"/>
    </row>
    <row r="3" spans="1:17" ht="34.5" customHeight="1">
      <c r="A3" s="1857" t="s">
        <v>289</v>
      </c>
      <c r="B3" s="1857"/>
      <c r="C3" s="1857"/>
      <c r="D3" s="1857"/>
      <c r="E3" s="1857"/>
      <c r="F3" s="1857"/>
      <c r="G3" s="1857"/>
      <c r="H3" s="1857"/>
      <c r="I3" s="1857"/>
      <c r="J3" s="1857"/>
      <c r="K3" s="1857"/>
      <c r="L3" s="1857"/>
      <c r="M3" s="1857"/>
      <c r="N3" s="1857"/>
      <c r="O3" s="1857"/>
      <c r="P3" s="1857"/>
      <c r="Q3" s="1857"/>
    </row>
    <row r="4" spans="1:17" ht="49.5" customHeight="1">
      <c r="A4" s="1854" t="s">
        <v>110</v>
      </c>
      <c r="B4" s="1855"/>
      <c r="C4" s="1856"/>
      <c r="D4" s="67"/>
      <c r="E4" s="67"/>
      <c r="F4" s="67"/>
      <c r="G4" s="67"/>
      <c r="H4" s="67"/>
      <c r="I4" s="783"/>
      <c r="J4" s="783"/>
      <c r="K4" s="783"/>
      <c r="L4" s="783"/>
      <c r="M4" s="783"/>
      <c r="N4" s="783"/>
      <c r="O4" s="783"/>
      <c r="P4" s="783"/>
      <c r="Q4" s="783"/>
    </row>
    <row r="5" spans="1:17" ht="48" customHeight="1">
      <c r="A5" s="1388" t="s">
        <v>11</v>
      </c>
      <c r="B5" s="1389" t="s">
        <v>500</v>
      </c>
      <c r="C5" s="1390" t="s">
        <v>109</v>
      </c>
      <c r="D5" s="67"/>
      <c r="E5" s="67"/>
      <c r="F5" s="67"/>
      <c r="G5" s="213"/>
      <c r="H5" s="213"/>
      <c r="I5" s="784"/>
      <c r="J5" s="787"/>
      <c r="K5" s="787"/>
      <c r="L5" s="788"/>
      <c r="M5" s="788"/>
      <c r="N5" s="788"/>
      <c r="O5" s="788"/>
      <c r="P5" s="788"/>
      <c r="Q5" s="788"/>
    </row>
    <row r="6" spans="1:17" ht="21" hidden="1">
      <c r="A6" s="821">
        <v>37956</v>
      </c>
      <c r="B6" s="818">
        <v>0.24099999999999999</v>
      </c>
      <c r="C6" s="819">
        <v>0.23569999999999999</v>
      </c>
      <c r="D6" s="67"/>
      <c r="E6" s="67"/>
      <c r="F6" s="67"/>
      <c r="G6" s="213"/>
      <c r="H6" s="213"/>
      <c r="I6" s="784"/>
      <c r="J6" s="787"/>
      <c r="K6" s="787"/>
      <c r="L6" s="788"/>
      <c r="M6" s="788"/>
      <c r="N6" s="788"/>
      <c r="O6" s="788"/>
      <c r="P6" s="788"/>
      <c r="Q6" s="788"/>
    </row>
    <row r="7" spans="1:17" ht="21" hidden="1">
      <c r="A7" s="822">
        <v>38139</v>
      </c>
      <c r="B7" s="817">
        <v>0.25175884853706698</v>
      </c>
      <c r="C7" s="613">
        <v>0.24867163477509091</v>
      </c>
      <c r="D7" s="67"/>
      <c r="E7" s="67"/>
      <c r="F7" s="67"/>
      <c r="G7" s="213"/>
      <c r="H7" s="213"/>
      <c r="I7" s="784"/>
      <c r="L7" s="788"/>
      <c r="M7" s="788"/>
      <c r="N7" s="788"/>
      <c r="O7" s="788"/>
      <c r="P7" s="788"/>
      <c r="Q7" s="788"/>
    </row>
    <row r="8" spans="1:17" ht="21" hidden="1">
      <c r="A8" s="822">
        <v>38322</v>
      </c>
      <c r="B8" s="817">
        <v>0.22987130488506399</v>
      </c>
      <c r="C8" s="613">
        <v>0.238433752130429</v>
      </c>
      <c r="D8" s="67"/>
      <c r="E8" s="67"/>
      <c r="F8" s="67"/>
      <c r="G8" s="213"/>
      <c r="H8" s="213"/>
      <c r="I8" s="784"/>
      <c r="L8" s="788"/>
      <c r="M8" s="788"/>
      <c r="N8" s="788"/>
      <c r="O8" s="788"/>
      <c r="P8" s="788"/>
      <c r="Q8" s="788"/>
    </row>
    <row r="9" spans="1:17" ht="21" hidden="1">
      <c r="A9" s="822">
        <v>38504</v>
      </c>
      <c r="B9" s="817">
        <v>0.1992410770624177</v>
      </c>
      <c r="C9" s="613">
        <v>0.20409561690347056</v>
      </c>
      <c r="D9" s="67"/>
      <c r="E9" s="67"/>
      <c r="F9" s="67"/>
      <c r="G9" s="213"/>
      <c r="H9" s="213"/>
      <c r="I9" s="784"/>
      <c r="L9" s="788"/>
      <c r="M9" s="788"/>
      <c r="N9" s="788"/>
      <c r="O9" s="788"/>
      <c r="P9" s="788"/>
      <c r="Q9" s="788"/>
    </row>
    <row r="10" spans="1:17" ht="21" hidden="1">
      <c r="A10" s="822">
        <v>38687</v>
      </c>
      <c r="B10" s="817">
        <v>0.17089695553831788</v>
      </c>
      <c r="C10" s="613">
        <v>0.16964146990989265</v>
      </c>
      <c r="D10" s="67"/>
      <c r="E10" s="67"/>
      <c r="F10" s="67"/>
      <c r="G10" s="213"/>
      <c r="H10" s="213"/>
      <c r="I10" s="784"/>
      <c r="L10" s="788"/>
      <c r="M10" s="788"/>
      <c r="N10" s="788"/>
      <c r="O10" s="788"/>
      <c r="P10" s="788"/>
      <c r="Q10" s="788"/>
    </row>
    <row r="11" spans="1:17" ht="21" hidden="1">
      <c r="A11" s="822">
        <v>38869</v>
      </c>
      <c r="B11" s="817">
        <v>0.13300480636525761</v>
      </c>
      <c r="C11" s="613">
        <v>0.13468173812691406</v>
      </c>
      <c r="D11" s="67"/>
      <c r="E11" s="67"/>
      <c r="F11" s="67"/>
      <c r="G11" s="213"/>
      <c r="H11" s="213"/>
      <c r="I11" s="784"/>
      <c r="L11" s="788"/>
      <c r="M11" s="788"/>
      <c r="N11" s="788"/>
      <c r="O11" s="788"/>
      <c r="P11" s="788"/>
      <c r="Q11" s="788"/>
    </row>
    <row r="12" spans="1:17" ht="21" hidden="1">
      <c r="A12" s="822">
        <v>39052</v>
      </c>
      <c r="B12" s="817">
        <v>0.11468843642102869</v>
      </c>
      <c r="C12" s="613">
        <v>0.11484584318471436</v>
      </c>
      <c r="D12" s="67"/>
      <c r="E12" s="67"/>
      <c r="F12" s="67"/>
      <c r="G12" s="213"/>
      <c r="H12" s="213"/>
      <c r="I12" s="784"/>
      <c r="L12" s="788"/>
      <c r="M12" s="788"/>
      <c r="N12" s="788"/>
      <c r="O12" s="788"/>
      <c r="P12" s="788"/>
      <c r="Q12" s="788"/>
    </row>
    <row r="13" spans="1:17" ht="21" hidden="1">
      <c r="A13" s="822">
        <v>39234</v>
      </c>
      <c r="B13" s="817">
        <v>9.4391360756030912E-2</v>
      </c>
      <c r="C13" s="613">
        <v>9.4204840251650449E-2</v>
      </c>
      <c r="D13" s="67"/>
      <c r="E13" s="67"/>
      <c r="F13" s="67"/>
      <c r="G13" s="213"/>
      <c r="H13" s="213"/>
      <c r="I13" s="784"/>
      <c r="L13" s="788"/>
      <c r="M13" s="788"/>
      <c r="N13" s="788"/>
      <c r="O13" s="788"/>
      <c r="P13" s="788"/>
      <c r="Q13" s="788"/>
    </row>
    <row r="14" spans="1:17" ht="21">
      <c r="A14" s="822">
        <v>39417</v>
      </c>
      <c r="B14" s="817">
        <v>8.4768885030462301E-2</v>
      </c>
      <c r="C14" s="613">
        <v>8.4401489702688598E-2</v>
      </c>
      <c r="D14" s="67"/>
      <c r="E14" s="67"/>
      <c r="F14" s="67"/>
      <c r="G14" s="213"/>
      <c r="H14" s="213"/>
      <c r="I14" s="784"/>
      <c r="L14" s="788"/>
      <c r="M14" s="788"/>
      <c r="N14" s="788"/>
      <c r="O14" s="788"/>
      <c r="P14" s="788"/>
      <c r="Q14" s="788"/>
    </row>
    <row r="15" spans="1:17" ht="21">
      <c r="A15" s="822">
        <v>39600</v>
      </c>
      <c r="B15" s="817">
        <v>8.6699999999999999E-2</v>
      </c>
      <c r="C15" s="613">
        <v>9.06E-2</v>
      </c>
      <c r="D15" s="67"/>
      <c r="E15" s="67"/>
      <c r="F15" s="67"/>
      <c r="G15" s="67"/>
      <c r="H15" s="67"/>
      <c r="I15" s="783"/>
      <c r="L15" s="788"/>
      <c r="M15" s="788"/>
      <c r="N15" s="788"/>
      <c r="O15" s="788"/>
      <c r="P15" s="788"/>
      <c r="Q15" s="788"/>
    </row>
    <row r="16" spans="1:17" ht="21">
      <c r="A16" s="822">
        <v>39783</v>
      </c>
      <c r="B16" s="817">
        <v>0.1208</v>
      </c>
      <c r="C16" s="613">
        <v>0.1326</v>
      </c>
      <c r="D16" s="67"/>
      <c r="E16" s="67"/>
      <c r="F16" s="67"/>
      <c r="G16" s="67"/>
      <c r="H16" s="67"/>
      <c r="I16" s="783"/>
      <c r="L16" s="788"/>
      <c r="M16" s="788"/>
      <c r="N16" s="788"/>
      <c r="O16" s="788"/>
      <c r="P16" s="788"/>
      <c r="Q16" s="788"/>
    </row>
    <row r="17" spans="1:18" s="49" customFormat="1" ht="21">
      <c r="A17" s="822">
        <v>39965</v>
      </c>
      <c r="B17" s="817">
        <v>0.15529999999999999</v>
      </c>
      <c r="C17" s="613">
        <v>0.161</v>
      </c>
      <c r="D17" s="60"/>
      <c r="E17" s="60"/>
      <c r="F17" s="60"/>
      <c r="G17" s="60"/>
      <c r="H17" s="60"/>
      <c r="I17" s="785"/>
      <c r="L17" s="789"/>
      <c r="M17" s="789"/>
      <c r="N17" s="789"/>
      <c r="O17" s="790"/>
      <c r="P17" s="789"/>
      <c r="Q17" s="789"/>
      <c r="R17" s="124"/>
    </row>
    <row r="18" spans="1:18" ht="21">
      <c r="A18" s="822">
        <v>40148</v>
      </c>
      <c r="B18" s="817">
        <v>0.1404</v>
      </c>
      <c r="C18" s="613">
        <v>0.14330000000000001</v>
      </c>
      <c r="D18" s="67"/>
      <c r="E18" s="68"/>
      <c r="F18" s="68"/>
      <c r="G18" s="68"/>
      <c r="H18" s="68"/>
      <c r="I18" s="786"/>
      <c r="L18" s="790"/>
      <c r="M18" s="790"/>
      <c r="N18" s="790"/>
      <c r="O18" s="788"/>
      <c r="P18" s="788"/>
      <c r="Q18" s="788"/>
    </row>
    <row r="19" spans="1:18" ht="21">
      <c r="A19" s="822">
        <v>40330</v>
      </c>
      <c r="B19" s="817">
        <v>0.11609999999999999</v>
      </c>
      <c r="C19" s="613">
        <v>0.1183</v>
      </c>
      <c r="D19" s="60"/>
      <c r="E19" s="60"/>
      <c r="F19" s="60"/>
      <c r="G19" s="60"/>
      <c r="H19" s="60"/>
      <c r="I19" s="785"/>
      <c r="L19" s="789"/>
      <c r="M19" s="789"/>
      <c r="N19" s="789"/>
      <c r="O19" s="789"/>
      <c r="P19" s="788"/>
      <c r="Q19" s="788"/>
    </row>
    <row r="20" spans="1:18" ht="21">
      <c r="A20" s="822">
        <v>40513</v>
      </c>
      <c r="B20" s="817">
        <v>0.108409960162953</v>
      </c>
      <c r="C20" s="613">
        <v>0.110547250717437</v>
      </c>
      <c r="D20" s="67"/>
      <c r="E20" s="67"/>
      <c r="F20" s="67"/>
      <c r="G20" s="67"/>
      <c r="H20" s="67"/>
      <c r="I20" s="783"/>
      <c r="L20" s="788"/>
      <c r="M20" s="788"/>
      <c r="N20" s="788"/>
      <c r="O20" s="788"/>
      <c r="P20" s="788"/>
      <c r="Q20" s="788"/>
    </row>
    <row r="21" spans="1:18" ht="21">
      <c r="A21" s="822">
        <v>40695</v>
      </c>
      <c r="B21" s="817">
        <v>0.113957126516463</v>
      </c>
      <c r="C21" s="613">
        <v>0.115288967128472</v>
      </c>
      <c r="D21" s="67"/>
      <c r="E21" s="67"/>
      <c r="F21" s="67"/>
      <c r="G21" s="67"/>
      <c r="H21" s="67"/>
      <c r="I21" s="783"/>
      <c r="L21" s="788"/>
      <c r="M21" s="788"/>
      <c r="N21" s="788"/>
      <c r="O21" s="788"/>
      <c r="P21" s="788"/>
      <c r="Q21" s="788"/>
    </row>
    <row r="22" spans="1:18" ht="21">
      <c r="A22" s="822">
        <v>40878</v>
      </c>
      <c r="B22" s="817">
        <v>0.124824699343822</v>
      </c>
      <c r="C22" s="613">
        <v>0.12663965470126301</v>
      </c>
      <c r="D22" s="67"/>
      <c r="E22" s="67"/>
      <c r="F22" s="67"/>
      <c r="G22" s="67"/>
      <c r="H22" s="67"/>
      <c r="I22" s="783"/>
      <c r="L22" s="788"/>
      <c r="M22" s="788"/>
      <c r="N22" s="788"/>
      <c r="O22" s="788"/>
      <c r="P22" s="788"/>
      <c r="Q22" s="788"/>
    </row>
    <row r="23" spans="1:18" ht="21">
      <c r="A23" s="822">
        <v>41061</v>
      </c>
      <c r="B23" s="817">
        <v>0.13097785101096041</v>
      </c>
      <c r="C23" s="613">
        <v>0.13425247806895432</v>
      </c>
      <c r="D23" s="67"/>
      <c r="E23" s="67"/>
      <c r="F23" s="67"/>
      <c r="G23" s="67"/>
      <c r="H23" s="67"/>
      <c r="I23" s="783"/>
      <c r="L23" s="788"/>
      <c r="M23" s="788"/>
      <c r="N23" s="788"/>
      <c r="O23" s="788"/>
      <c r="P23" s="788"/>
      <c r="Q23" s="788"/>
    </row>
    <row r="24" spans="1:18" ht="21">
      <c r="A24" s="822">
        <v>41244</v>
      </c>
      <c r="B24" s="817">
        <v>0.14269999999999999</v>
      </c>
      <c r="C24" s="613">
        <v>0.1454</v>
      </c>
      <c r="D24" s="67"/>
      <c r="E24" s="67"/>
      <c r="F24" s="67"/>
      <c r="G24" s="67"/>
      <c r="H24" s="67"/>
      <c r="I24" s="783"/>
      <c r="J24" s="788"/>
      <c r="K24" s="788"/>
      <c r="L24" s="788"/>
      <c r="M24" s="788"/>
      <c r="N24" s="788"/>
      <c r="O24" s="788"/>
      <c r="P24" s="788"/>
      <c r="Q24" s="788"/>
    </row>
    <row r="25" spans="1:18" ht="21">
      <c r="A25" s="822">
        <v>41426</v>
      </c>
      <c r="B25" s="817">
        <v>0.15329999999999999</v>
      </c>
      <c r="C25" s="613">
        <v>0.15759999999999999</v>
      </c>
      <c r="D25" s="67"/>
      <c r="E25" s="67"/>
      <c r="F25" s="67"/>
      <c r="G25" s="67"/>
      <c r="H25" s="67"/>
      <c r="I25" s="783"/>
      <c r="J25" s="788"/>
      <c r="K25" s="788"/>
      <c r="L25" s="788"/>
      <c r="M25" s="788"/>
      <c r="N25" s="788"/>
      <c r="O25" s="788"/>
      <c r="P25" s="788"/>
      <c r="Q25" s="788"/>
    </row>
    <row r="26" spans="1:18" ht="21">
      <c r="A26" s="822">
        <v>41609</v>
      </c>
      <c r="B26" s="817">
        <v>0.132289709655253</v>
      </c>
      <c r="C26" s="613">
        <v>0.133732017269869</v>
      </c>
      <c r="D26" s="67"/>
      <c r="E26" s="67"/>
      <c r="F26" s="67"/>
      <c r="G26" s="67"/>
      <c r="H26" s="67"/>
      <c r="I26" s="783"/>
      <c r="J26" s="788"/>
      <c r="K26" s="788"/>
      <c r="L26" s="788"/>
      <c r="M26" s="788"/>
      <c r="N26" s="788"/>
      <c r="O26" s="788"/>
      <c r="P26" s="788"/>
      <c r="Q26" s="788"/>
    </row>
    <row r="27" spans="1:18" ht="21">
      <c r="A27" s="822">
        <v>41791</v>
      </c>
      <c r="B27" s="817">
        <v>0.116663916655663</v>
      </c>
      <c r="C27" s="613">
        <v>0.117645839774349</v>
      </c>
      <c r="D27" s="67"/>
      <c r="E27" s="67"/>
      <c r="F27" s="67"/>
      <c r="G27" s="67"/>
      <c r="H27" s="67"/>
      <c r="I27" s="783"/>
      <c r="J27" s="788"/>
      <c r="K27" s="788"/>
      <c r="L27" s="788"/>
      <c r="M27" s="788"/>
      <c r="N27" s="788"/>
      <c r="O27" s="788"/>
      <c r="P27" s="788"/>
      <c r="Q27" s="788"/>
    </row>
    <row r="28" spans="1:18" ht="21">
      <c r="A28" s="822">
        <v>41974</v>
      </c>
      <c r="B28" s="817">
        <v>0.12024802064232901</v>
      </c>
      <c r="C28" s="613">
        <v>0.124785116569871</v>
      </c>
      <c r="D28" s="67"/>
      <c r="E28" s="67"/>
      <c r="F28" s="67"/>
      <c r="G28" s="67"/>
      <c r="H28" s="67"/>
      <c r="I28" s="783"/>
      <c r="J28" s="788"/>
      <c r="K28" s="788"/>
      <c r="L28" s="788"/>
      <c r="M28" s="788"/>
      <c r="N28" s="788"/>
      <c r="O28" s="788"/>
      <c r="P28" s="788"/>
      <c r="Q28" s="788"/>
    </row>
    <row r="29" spans="1:18" ht="21">
      <c r="A29" s="822">
        <v>42156</v>
      </c>
      <c r="B29" s="817">
        <v>0.119904812700729</v>
      </c>
      <c r="C29" s="613">
        <v>0.12382087974788</v>
      </c>
      <c r="D29" s="67"/>
      <c r="E29" s="67"/>
      <c r="F29" s="67"/>
      <c r="G29" s="67"/>
      <c r="H29" s="67"/>
      <c r="I29" s="783"/>
      <c r="J29" s="788"/>
      <c r="K29" s="788"/>
      <c r="L29" s="788"/>
      <c r="M29" s="788"/>
      <c r="N29" s="788"/>
      <c r="O29" s="788"/>
      <c r="P29" s="788"/>
      <c r="Q29" s="788"/>
    </row>
    <row r="30" spans="1:18" ht="18.75">
      <c r="A30" s="822">
        <v>42339</v>
      </c>
      <c r="B30" s="817">
        <v>0.10699132529452618</v>
      </c>
      <c r="C30" s="613">
        <v>0.11080081164274938</v>
      </c>
      <c r="D30" s="67"/>
      <c r="E30" s="67"/>
      <c r="F30" s="67"/>
      <c r="G30" s="67"/>
      <c r="H30" s="67"/>
      <c r="I30" s="783"/>
      <c r="J30" s="783"/>
      <c r="K30" s="783"/>
      <c r="L30" s="783"/>
      <c r="M30" s="783"/>
      <c r="N30" s="783"/>
      <c r="O30" s="783"/>
      <c r="P30" s="783"/>
      <c r="Q30" s="783"/>
    </row>
    <row r="31" spans="1:18" ht="18.75">
      <c r="A31" s="822">
        <v>42522</v>
      </c>
      <c r="B31" s="817">
        <v>9.4724611591017208E-2</v>
      </c>
      <c r="C31" s="613">
        <v>9.923979479437206E-2</v>
      </c>
      <c r="D31" s="67"/>
      <c r="E31" s="67"/>
      <c r="F31" s="67"/>
      <c r="G31" s="67"/>
      <c r="H31" s="67"/>
      <c r="I31" s="783"/>
      <c r="J31" s="783"/>
      <c r="K31" s="783"/>
      <c r="L31" s="783"/>
      <c r="M31" s="783"/>
      <c r="N31" s="783"/>
      <c r="O31" s="783"/>
      <c r="P31" s="783"/>
      <c r="Q31" s="783"/>
    </row>
    <row r="32" spans="1:18" ht="18.75">
      <c r="A32" s="822">
        <v>42705</v>
      </c>
      <c r="B32" s="817">
        <v>9.8297349429762718E-2</v>
      </c>
      <c r="C32" s="613">
        <v>0.10235589284546419</v>
      </c>
      <c r="D32" s="67"/>
      <c r="E32" s="67"/>
      <c r="F32" s="67"/>
      <c r="G32" s="67"/>
      <c r="H32" s="67"/>
      <c r="I32" s="783"/>
      <c r="J32" s="783"/>
      <c r="K32" s="783"/>
      <c r="L32" s="783"/>
      <c r="M32" s="783"/>
      <c r="N32" s="783"/>
      <c r="O32" s="783"/>
      <c r="P32" s="783"/>
      <c r="Q32" s="783"/>
    </row>
    <row r="33" spans="1:17" ht="18.75">
      <c r="A33" s="822">
        <v>43070</v>
      </c>
      <c r="B33" s="817">
        <v>0.1082</v>
      </c>
      <c r="C33" s="613">
        <v>0.11070000000000001</v>
      </c>
      <c r="D33" s="67"/>
      <c r="E33" s="67"/>
      <c r="F33" s="67"/>
      <c r="G33" s="67"/>
      <c r="H33" s="67"/>
      <c r="I33" s="783"/>
      <c r="J33" s="783"/>
      <c r="K33" s="783"/>
      <c r="L33" s="783"/>
      <c r="M33" s="783"/>
      <c r="N33" s="783"/>
      <c r="O33" s="783"/>
      <c r="P33" s="783"/>
      <c r="Q33" s="783"/>
    </row>
    <row r="34" spans="1:17" ht="18.75">
      <c r="A34" s="822">
        <v>43435</v>
      </c>
      <c r="B34" s="817">
        <v>7.7600000000000002E-2</v>
      </c>
      <c r="C34" s="613">
        <v>8.2600000000000007E-2</v>
      </c>
      <c r="D34" s="67"/>
      <c r="E34" s="67"/>
      <c r="F34" s="67"/>
      <c r="G34" s="67"/>
      <c r="H34" s="67"/>
      <c r="I34" s="783"/>
      <c r="J34" s="783"/>
      <c r="K34" s="783"/>
      <c r="L34" s="783"/>
      <c r="M34" s="783"/>
      <c r="N34" s="783"/>
      <c r="O34" s="783"/>
      <c r="P34" s="783"/>
      <c r="Q34" s="783"/>
    </row>
    <row r="35" spans="1:17" ht="18.75">
      <c r="A35" s="822">
        <v>43800</v>
      </c>
      <c r="B35" s="817">
        <v>0.10809646211624585</v>
      </c>
      <c r="C35" s="613">
        <v>0.10823910973861361</v>
      </c>
      <c r="D35" s="67"/>
      <c r="E35" s="67"/>
      <c r="F35" s="67"/>
      <c r="G35" s="67"/>
      <c r="H35" s="67"/>
      <c r="I35" s="783"/>
      <c r="J35" s="783"/>
      <c r="K35" s="783"/>
      <c r="L35" s="783"/>
      <c r="M35" s="783"/>
      <c r="N35" s="783"/>
      <c r="O35" s="783"/>
      <c r="P35" s="783"/>
      <c r="Q35" s="783"/>
    </row>
    <row r="36" spans="1:17" ht="18.75">
      <c r="A36" s="822">
        <v>44166</v>
      </c>
      <c r="B36" s="817">
        <v>0.1028</v>
      </c>
      <c r="C36" s="613">
        <v>0.1021</v>
      </c>
      <c r="D36" s="67"/>
      <c r="E36" s="67"/>
      <c r="F36" s="67"/>
      <c r="G36" s="67"/>
      <c r="H36" s="67"/>
      <c r="I36" s="783"/>
      <c r="J36" s="783"/>
      <c r="K36" s="783"/>
      <c r="L36" s="783"/>
      <c r="M36" s="783"/>
      <c r="N36" s="783"/>
      <c r="O36" s="783"/>
      <c r="P36" s="783"/>
      <c r="Q36" s="783"/>
    </row>
    <row r="37" spans="1:17" ht="18.75">
      <c r="A37" s="822">
        <v>44531</v>
      </c>
      <c r="B37" s="817">
        <v>0.1215</v>
      </c>
      <c r="C37" s="613">
        <v>0.12</v>
      </c>
      <c r="D37" s="67"/>
      <c r="E37" s="67"/>
      <c r="F37" s="67"/>
      <c r="G37" s="67"/>
      <c r="H37" s="67"/>
      <c r="I37" s="783"/>
      <c r="J37" s="783"/>
      <c r="K37" s="783"/>
      <c r="L37" s="783"/>
      <c r="M37" s="783"/>
      <c r="N37" s="783"/>
      <c r="O37" s="783"/>
      <c r="P37" s="783"/>
      <c r="Q37" s="783"/>
    </row>
    <row r="38" spans="1:17" ht="18.75">
      <c r="A38" s="823" t="str">
        <f>+'Resumen EEp'!O5</f>
        <v>Ago.2022</v>
      </c>
      <c r="B38" s="820">
        <f>+'Resumen EEp'!B49</f>
        <v>5.3499999999999999E-2</v>
      </c>
      <c r="C38" s="614">
        <f>+'Resumen EEp'!B50</f>
        <v>6.0499999999999998E-2</v>
      </c>
    </row>
  </sheetData>
  <mergeCells count="4">
    <mergeCell ref="A1:Q1"/>
    <mergeCell ref="A4:C4"/>
    <mergeCell ref="A3:Q3"/>
    <mergeCell ref="A2:Q2"/>
  </mergeCells>
  <conditionalFormatting sqref="B38:C38">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6:J60"/>
  <sheetViews>
    <sheetView showGridLines="0" view="pageBreakPreview" zoomScaleNormal="100" zoomScaleSheetLayoutView="100" workbookViewId="0">
      <selection activeCell="L17" sqref="L17"/>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7.28515625" customWidth="1"/>
    <col min="9" max="9" width="19.140625" customWidth="1"/>
  </cols>
  <sheetData>
    <row r="6" spans="9:10">
      <c r="I6" s="15"/>
    </row>
    <row r="10" spans="9:10">
      <c r="I10" s="101"/>
    </row>
    <row r="11" spans="9:10">
      <c r="I11" s="101"/>
    </row>
    <row r="12" spans="9:10">
      <c r="I12" s="101"/>
    </row>
    <row r="13" spans="9:10">
      <c r="I13" s="110"/>
    </row>
    <row r="15" spans="9:10">
      <c r="I15" s="15"/>
      <c r="J15" s="101"/>
    </row>
    <row r="16" spans="9:10">
      <c r="I16" s="15"/>
      <c r="J16" s="101"/>
    </row>
    <row r="17" spans="2:10">
      <c r="I17" s="15"/>
      <c r="J17" s="101"/>
    </row>
    <row r="18" spans="2:10">
      <c r="I18" s="15"/>
    </row>
    <row r="19" spans="2:10">
      <c r="I19" s="15"/>
    </row>
    <row r="31" spans="2:10">
      <c r="B31" s="513"/>
      <c r="C31" s="514"/>
      <c r="D31"/>
      <c r="E31"/>
    </row>
    <row r="32" spans="2:10">
      <c r="B32" s="513"/>
      <c r="C32" s="514"/>
      <c r="D32"/>
      <c r="E32"/>
    </row>
    <row r="33" spans="2:5">
      <c r="B33" s="513"/>
      <c r="C33" s="514"/>
      <c r="D33"/>
      <c r="E33"/>
    </row>
    <row r="34" spans="2:5">
      <c r="B34" s="513"/>
      <c r="C34" s="514"/>
      <c r="D34"/>
      <c r="E34"/>
    </row>
    <row r="35" spans="2:5">
      <c r="B35" s="513"/>
      <c r="C35" s="514"/>
      <c r="D35"/>
      <c r="E35"/>
    </row>
    <row r="36" spans="2:5">
      <c r="B36" s="511"/>
      <c r="C36" s="515"/>
      <c r="D36"/>
      <c r="E36"/>
    </row>
    <row r="37" spans="2:5">
      <c r="B37" s="512"/>
      <c r="C37" s="459"/>
      <c r="D37"/>
      <c r="E37"/>
    </row>
    <row r="38" spans="2:5">
      <c r="B38" s="512"/>
      <c r="C38" s="459"/>
      <c r="D38"/>
      <c r="E38"/>
    </row>
    <row r="39" spans="2:5">
      <c r="B39" s="512"/>
      <c r="C39" s="459"/>
      <c r="D39"/>
      <c r="E39"/>
    </row>
    <row r="40" spans="2:5">
      <c r="B40" s="512"/>
      <c r="C40" s="459"/>
      <c r="D40"/>
      <c r="E40"/>
    </row>
    <row r="41" spans="2:5">
      <c r="B41" s="512"/>
      <c r="C41" s="459"/>
      <c r="D41"/>
      <c r="E41"/>
    </row>
    <row r="42" spans="2:5">
      <c r="B42" s="512"/>
      <c r="C42" s="459"/>
      <c r="D42"/>
      <c r="E42"/>
    </row>
    <row r="43" spans="2:5">
      <c r="B43" s="512"/>
      <c r="C43" s="459"/>
      <c r="D43"/>
      <c r="E43"/>
    </row>
    <row r="44" spans="2:5">
      <c r="B44" s="512"/>
      <c r="C44" s="459"/>
      <c r="D44"/>
      <c r="E44"/>
    </row>
    <row r="45" spans="2:5">
      <c r="B45" s="512"/>
      <c r="C45" s="459"/>
      <c r="D45"/>
      <c r="E45"/>
    </row>
    <row r="46" spans="2:5">
      <c r="B46" s="512"/>
      <c r="C46" s="459"/>
      <c r="D46"/>
      <c r="E46"/>
    </row>
    <row r="47" spans="2:5">
      <c r="B47" s="512"/>
      <c r="C47" s="459"/>
      <c r="D47"/>
      <c r="E47"/>
    </row>
    <row r="48" spans="2:5">
      <c r="B48" s="512"/>
      <c r="C48" s="459"/>
      <c r="D48"/>
      <c r="E48"/>
    </row>
    <row r="49" spans="2:5">
      <c r="B49" s="512"/>
      <c r="C49" s="459"/>
      <c r="D49"/>
      <c r="E49"/>
    </row>
    <row r="50" spans="2:5">
      <c r="B50" s="512"/>
      <c r="C50" s="459"/>
      <c r="D50"/>
      <c r="E50"/>
    </row>
    <row r="51" spans="2:5">
      <c r="B51" s="512"/>
      <c r="C51" s="459"/>
      <c r="D51"/>
      <c r="E51"/>
    </row>
    <row r="52" spans="2:5">
      <c r="B52" s="512"/>
      <c r="C52" s="459"/>
      <c r="D52"/>
      <c r="E52"/>
    </row>
    <row r="53" spans="2:5">
      <c r="B53" s="512"/>
      <c r="C53" s="459"/>
      <c r="D53"/>
      <c r="E53"/>
    </row>
    <row r="54" spans="2:5">
      <c r="B54" s="512"/>
      <c r="C54" s="459"/>
      <c r="D54"/>
      <c r="E54"/>
    </row>
    <row r="55" spans="2:5">
      <c r="B55" s="512"/>
      <c r="C55" s="459"/>
      <c r="D55"/>
      <c r="E55"/>
    </row>
    <row r="56" spans="2:5">
      <c r="B56" s="512"/>
      <c r="C56" s="459"/>
      <c r="D56"/>
      <c r="E56"/>
    </row>
    <row r="57" spans="2:5">
      <c r="B57" s="512"/>
      <c r="C57" s="459"/>
      <c r="D57"/>
      <c r="E57"/>
    </row>
    <row r="58" spans="2:5">
      <c r="B58" s="512"/>
      <c r="C58" s="459"/>
      <c r="D58"/>
      <c r="E58"/>
    </row>
    <row r="59" spans="2:5">
      <c r="B59" s="512"/>
      <c r="C59" s="459"/>
      <c r="D59"/>
      <c r="E59"/>
    </row>
    <row r="60" spans="2:5">
      <c r="B60" s="512"/>
      <c r="C60" s="459"/>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0" zoomScaleNormal="100" zoomScaleSheetLayoutView="70" workbookViewId="0">
      <selection activeCell="N35" sqref="N35"/>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31.5703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64.5" customHeight="1">
      <c r="A1" s="1714" t="s">
        <v>842</v>
      </c>
      <c r="B1" s="1714"/>
      <c r="C1" s="1714"/>
      <c r="D1" s="1714"/>
      <c r="E1" s="1714"/>
      <c r="F1" s="1714"/>
      <c r="G1" s="1714"/>
      <c r="H1" s="1714"/>
      <c r="I1" s="1714"/>
      <c r="J1" s="1714"/>
      <c r="K1" s="1714"/>
      <c r="L1" s="130"/>
    </row>
    <row r="2" spans="1:13" s="382" customFormat="1" ht="35.25" customHeight="1">
      <c r="A2" s="1826" t="str">
        <f>+'Resumen EEp'!O2</f>
        <v>Período:  Diciembre 2007 - Agosto 2022</v>
      </c>
      <c r="B2" s="1826"/>
      <c r="C2" s="1826"/>
      <c r="D2" s="1826"/>
      <c r="E2" s="1826"/>
      <c r="F2" s="1826"/>
      <c r="G2" s="1826"/>
      <c r="H2" s="1826"/>
      <c r="I2" s="1826"/>
      <c r="J2" s="1826"/>
      <c r="K2" s="1826"/>
      <c r="L2" s="130"/>
    </row>
    <row r="3" spans="1:13" customFormat="1" ht="12.75" customHeight="1">
      <c r="A3" s="882"/>
      <c r="B3" s="882"/>
      <c r="C3" s="882"/>
      <c r="D3" s="882"/>
      <c r="E3" s="882"/>
      <c r="F3" s="882"/>
      <c r="G3" s="882"/>
      <c r="H3" s="882"/>
      <c r="I3" s="882"/>
      <c r="J3" s="882"/>
      <c r="K3" s="882"/>
      <c r="L3" s="130"/>
    </row>
    <row r="4" spans="1:13" customFormat="1" ht="33" customHeight="1">
      <c r="A4" s="1861" t="s">
        <v>13</v>
      </c>
      <c r="B4" s="1858" t="s">
        <v>92</v>
      </c>
      <c r="C4" s="1859"/>
      <c r="D4" s="1859"/>
      <c r="E4" s="1859"/>
      <c r="F4" s="1859"/>
      <c r="G4" s="1859"/>
      <c r="H4" s="1860"/>
      <c r="I4" s="27"/>
      <c r="J4" s="27"/>
      <c r="K4" s="27"/>
      <c r="L4" s="801"/>
    </row>
    <row r="5" spans="1:13" customFormat="1" ht="42.75" customHeight="1">
      <c r="A5" s="1862"/>
      <c r="B5" s="1002" t="s">
        <v>672</v>
      </c>
      <c r="C5" s="1002" t="s">
        <v>101</v>
      </c>
      <c r="D5" s="1002" t="s">
        <v>60</v>
      </c>
      <c r="E5" s="1002" t="s">
        <v>101</v>
      </c>
      <c r="F5" s="883" t="s">
        <v>673</v>
      </c>
      <c r="G5" s="1002" t="s">
        <v>101</v>
      </c>
      <c r="H5" s="884" t="s">
        <v>90</v>
      </c>
      <c r="I5" s="57"/>
      <c r="J5" s="57"/>
      <c r="K5" s="57"/>
      <c r="L5" s="801"/>
    </row>
    <row r="6" spans="1:13" s="286" customFormat="1" ht="18" customHeight="1">
      <c r="A6" s="1004">
        <v>2007</v>
      </c>
      <c r="B6" s="1005">
        <v>1635826213.1600001</v>
      </c>
      <c r="C6" s="1006">
        <f t="shared" ref="C6:C9" si="0">B6/H6</f>
        <v>0.94578819961072813</v>
      </c>
      <c r="D6" s="1005">
        <v>70883463.600000009</v>
      </c>
      <c r="E6" s="1006">
        <f t="shared" ref="E6:E22" si="1">D6/H6</f>
        <v>4.0982802990368349E-2</v>
      </c>
      <c r="F6" s="1011">
        <v>22880747.219999999</v>
      </c>
      <c r="G6" s="1006">
        <f t="shared" ref="G6:G19" si="2">F6/H6</f>
        <v>1.3228997398903602E-2</v>
      </c>
      <c r="H6" s="1007">
        <f t="shared" ref="H6:H18" si="3">B6+D6+F6</f>
        <v>1729590423.98</v>
      </c>
      <c r="I6" s="1008"/>
      <c r="J6" s="1009"/>
      <c r="K6" s="1012"/>
      <c r="L6" s="1010"/>
      <c r="M6" s="446"/>
    </row>
    <row r="7" spans="1:13" s="286" customFormat="1" ht="18" customHeight="1">
      <c r="A7" s="1004">
        <v>2008</v>
      </c>
      <c r="B7" s="1011">
        <v>1581393650.8599999</v>
      </c>
      <c r="C7" s="1006">
        <f t="shared" si="0"/>
        <v>0.94890566872483018</v>
      </c>
      <c r="D7" s="1011">
        <v>68964104.809999987</v>
      </c>
      <c r="E7" s="1006">
        <f t="shared" si="1"/>
        <v>4.1381492809936499E-2</v>
      </c>
      <c r="F7" s="1011">
        <v>16186878.83</v>
      </c>
      <c r="G7" s="1006">
        <f t="shared" si="2"/>
        <v>9.7128384652334383E-3</v>
      </c>
      <c r="H7" s="1007">
        <f t="shared" si="3"/>
        <v>1666544634.4999998</v>
      </c>
      <c r="I7" s="1008" t="s">
        <v>6</v>
      </c>
      <c r="J7" s="1009"/>
      <c r="K7" s="1012"/>
      <c r="L7" s="1010"/>
      <c r="M7" s="446"/>
    </row>
    <row r="8" spans="1:13" s="286" customFormat="1" ht="18" customHeight="1">
      <c r="A8" s="1004">
        <v>2009</v>
      </c>
      <c r="B8" s="1005">
        <v>1687099942.1400001</v>
      </c>
      <c r="C8" s="1006">
        <f t="shared" si="0"/>
        <v>0.95230043356878247</v>
      </c>
      <c r="D8" s="1005">
        <v>73407508.640000001</v>
      </c>
      <c r="E8" s="1006">
        <f t="shared" si="1"/>
        <v>4.1435602336873975E-2</v>
      </c>
      <c r="F8" s="1011">
        <v>11097268.350000001</v>
      </c>
      <c r="G8" s="1006">
        <f t="shared" si="2"/>
        <v>6.263964094343601E-3</v>
      </c>
      <c r="H8" s="1007">
        <f t="shared" si="3"/>
        <v>1771604719.1300001</v>
      </c>
      <c r="I8" s="1008"/>
      <c r="J8" s="1009"/>
      <c r="K8" s="1013"/>
      <c r="L8" s="1010"/>
      <c r="M8" s="446"/>
    </row>
    <row r="9" spans="1:13" s="286" customFormat="1" ht="18" customHeight="1">
      <c r="A9" s="1004">
        <v>2010</v>
      </c>
      <c r="B9" s="1005">
        <v>1922473262.4300001</v>
      </c>
      <c r="C9" s="1006">
        <f t="shared" si="0"/>
        <v>0.95304420065592299</v>
      </c>
      <c r="D9" s="1005">
        <v>83809693.36999999</v>
      </c>
      <c r="E9" s="1006">
        <f t="shared" si="1"/>
        <v>4.1547699926951773E-2</v>
      </c>
      <c r="F9" s="1011">
        <v>10909175.590000002</v>
      </c>
      <c r="G9" s="1006">
        <f t="shared" si="2"/>
        <v>5.4080994171253009E-3</v>
      </c>
      <c r="H9" s="1007">
        <f t="shared" si="3"/>
        <v>2017192131.3899999</v>
      </c>
      <c r="I9" s="1014"/>
      <c r="J9" s="1009"/>
      <c r="K9" s="1014"/>
      <c r="L9" s="1010"/>
      <c r="M9" s="548"/>
    </row>
    <row r="10" spans="1:13" s="286" customFormat="1" ht="18" customHeight="1">
      <c r="A10" s="1004">
        <v>2011</v>
      </c>
      <c r="B10" s="1005">
        <v>2175109581.8400002</v>
      </c>
      <c r="C10" s="1006">
        <f t="shared" ref="C10:C22" si="4">B10/H10</f>
        <v>0.95103367657376847</v>
      </c>
      <c r="D10" s="1005">
        <v>94554070.570000008</v>
      </c>
      <c r="E10" s="1006">
        <f t="shared" si="1"/>
        <v>4.1342333333446481E-2</v>
      </c>
      <c r="F10" s="1011">
        <v>17436831.43</v>
      </c>
      <c r="G10" s="1006">
        <f t="shared" si="2"/>
        <v>7.623990092785026E-3</v>
      </c>
      <c r="H10" s="1007">
        <f t="shared" si="3"/>
        <v>2287100483.8400002</v>
      </c>
      <c r="I10" s="1014"/>
      <c r="J10" s="1009"/>
      <c r="K10" s="1014"/>
      <c r="L10" s="1010"/>
    </row>
    <row r="11" spans="1:13" s="286" customFormat="1" ht="18" customHeight="1">
      <c r="A11" s="1004">
        <v>2012</v>
      </c>
      <c r="B11" s="1005">
        <v>2411674911.5</v>
      </c>
      <c r="C11" s="1015">
        <f t="shared" si="4"/>
        <v>0.95211214546597178</v>
      </c>
      <c r="D11" s="1005">
        <v>104789518.08999999</v>
      </c>
      <c r="E11" s="1015">
        <f t="shared" si="1"/>
        <v>4.1370158314148531E-2</v>
      </c>
      <c r="F11" s="1011">
        <v>16509152.34</v>
      </c>
      <c r="G11" s="1015">
        <f t="shared" si="2"/>
        <v>6.5176962198795789E-3</v>
      </c>
      <c r="H11" s="1007">
        <f t="shared" si="3"/>
        <v>2532973581.9300003</v>
      </c>
      <c r="I11" s="1016"/>
      <c r="J11" s="1017"/>
      <c r="K11" s="1014"/>
      <c r="L11" s="1010"/>
    </row>
    <row r="12" spans="1:13" s="286" customFormat="1" ht="18" customHeight="1">
      <c r="A12" s="1004">
        <v>2013</v>
      </c>
      <c r="B12" s="1005">
        <v>2663186569.8199997</v>
      </c>
      <c r="C12" s="1015">
        <f t="shared" si="4"/>
        <v>0.95177416884053523</v>
      </c>
      <c r="D12" s="1005">
        <v>115834844.37000003</v>
      </c>
      <c r="E12" s="1015">
        <f t="shared" si="1"/>
        <v>4.1397254691953878E-2</v>
      </c>
      <c r="F12" s="1011">
        <v>19107235.449999999</v>
      </c>
      <c r="G12" s="1015">
        <f t="shared" si="2"/>
        <v>6.8285764675109885E-3</v>
      </c>
      <c r="H12" s="1007">
        <f t="shared" si="3"/>
        <v>2798128649.6399994</v>
      </c>
      <c r="J12" s="1017"/>
      <c r="K12" s="1014"/>
      <c r="L12" s="1010"/>
    </row>
    <row r="13" spans="1:13" s="286" customFormat="1" ht="18" customHeight="1">
      <c r="A13" s="1004">
        <v>2014</v>
      </c>
      <c r="B13" s="1018">
        <v>3005088863.5</v>
      </c>
      <c r="C13" s="1019">
        <f t="shared" si="4"/>
        <v>0.95169285075746779</v>
      </c>
      <c r="D13" s="1018">
        <v>131454109.10000002</v>
      </c>
      <c r="E13" s="1019">
        <f t="shared" si="1"/>
        <v>4.1630694304146058E-2</v>
      </c>
      <c r="F13" s="1020">
        <v>21081739.099999998</v>
      </c>
      <c r="G13" s="1019">
        <f t="shared" si="2"/>
        <v>6.6764549383862741E-3</v>
      </c>
      <c r="H13" s="1007">
        <f t="shared" si="3"/>
        <v>3157624711.6999998</v>
      </c>
      <c r="K13" s="1014"/>
      <c r="L13" s="1010"/>
    </row>
    <row r="14" spans="1:13" s="286" customFormat="1" ht="18" customHeight="1">
      <c r="A14" s="1004">
        <v>2015</v>
      </c>
      <c r="B14" s="1018">
        <v>3382710516.6399999</v>
      </c>
      <c r="C14" s="1019">
        <f t="shared" si="4"/>
        <v>0.95338904993406337</v>
      </c>
      <c r="D14" s="1018">
        <v>147262666.77000001</v>
      </c>
      <c r="E14" s="1019">
        <f t="shared" si="1"/>
        <v>4.1504767632928548E-2</v>
      </c>
      <c r="F14" s="1020">
        <v>18117196.77</v>
      </c>
      <c r="G14" s="1019">
        <f t="shared" si="2"/>
        <v>5.106182433008059E-3</v>
      </c>
      <c r="H14" s="1007">
        <f t="shared" si="3"/>
        <v>3548090380.1799998</v>
      </c>
      <c r="I14" s="991"/>
      <c r="J14" s="1009"/>
      <c r="K14" s="1014"/>
      <c r="L14" s="1010"/>
    </row>
    <row r="15" spans="1:13" s="286" customFormat="1" ht="18" customHeight="1">
      <c r="A15" s="1004">
        <v>2016</v>
      </c>
      <c r="B15" s="1018">
        <v>3862688790.9599996</v>
      </c>
      <c r="C15" s="1019">
        <f t="shared" si="4"/>
        <v>0.95416022594621486</v>
      </c>
      <c r="D15" s="1018">
        <v>168521814.59</v>
      </c>
      <c r="E15" s="1019">
        <f t="shared" si="1"/>
        <v>4.1628208066458665E-2</v>
      </c>
      <c r="F15" s="1020">
        <v>17049514.629999999</v>
      </c>
      <c r="G15" s="1019">
        <f t="shared" si="2"/>
        <v>4.2115659873264068E-3</v>
      </c>
      <c r="H15" s="1007">
        <f t="shared" si="3"/>
        <v>4048260120.1799998</v>
      </c>
      <c r="I15" s="477"/>
      <c r="J15" s="1009"/>
      <c r="K15" s="1021"/>
      <c r="L15" s="1010"/>
    </row>
    <row r="16" spans="1:13" s="286" customFormat="1" ht="18" customHeight="1">
      <c r="A16" s="1004">
        <v>2017</v>
      </c>
      <c r="B16" s="1018">
        <v>4365095869.0900002</v>
      </c>
      <c r="C16" s="1019">
        <f t="shared" si="4"/>
        <v>0.95451833422211996</v>
      </c>
      <c r="D16" s="1018">
        <v>189049670.72999999</v>
      </c>
      <c r="E16" s="1019">
        <f t="shared" si="1"/>
        <v>4.1339613653905587E-2</v>
      </c>
      <c r="F16" s="1020">
        <v>18941966.82</v>
      </c>
      <c r="G16" s="1019">
        <f t="shared" si="2"/>
        <v>4.1420521239746181E-3</v>
      </c>
      <c r="H16" s="1007">
        <f t="shared" si="3"/>
        <v>4573087506.6399994</v>
      </c>
      <c r="I16" s="485"/>
      <c r="J16" s="485"/>
      <c r="K16" s="485"/>
      <c r="L16" s="1010"/>
      <c r="M16" s="485"/>
    </row>
    <row r="17" spans="1:13" s="286" customFormat="1" ht="18" customHeight="1">
      <c r="A17" s="1004">
        <v>2018</v>
      </c>
      <c r="B17" s="1005">
        <v>4960308050.1199999</v>
      </c>
      <c r="C17" s="1015">
        <f t="shared" si="4"/>
        <v>0.95442170562015738</v>
      </c>
      <c r="D17" s="1005">
        <v>216582431.09999999</v>
      </c>
      <c r="E17" s="1015">
        <f t="shared" si="1"/>
        <v>4.1673011274535959E-2</v>
      </c>
      <c r="F17" s="1011">
        <v>20296486.460000001</v>
      </c>
      <c r="G17" s="1015">
        <f t="shared" si="2"/>
        <v>3.9052831053065342E-3</v>
      </c>
      <c r="H17" s="1007">
        <f t="shared" si="3"/>
        <v>5197186967.6800003</v>
      </c>
      <c r="I17" s="485"/>
      <c r="J17" s="485"/>
      <c r="K17" s="485"/>
      <c r="L17" s="1010"/>
      <c r="M17" s="485"/>
    </row>
    <row r="18" spans="1:13" s="286" customFormat="1" ht="18" customHeight="1">
      <c r="A18" s="1004">
        <v>2019</v>
      </c>
      <c r="B18" s="1005">
        <v>5454398175.96</v>
      </c>
      <c r="C18" s="1015">
        <f t="shared" si="4"/>
        <v>0.95509227720429402</v>
      </c>
      <c r="D18" s="1005">
        <v>236137407.19999999</v>
      </c>
      <c r="E18" s="1015">
        <f t="shared" si="1"/>
        <v>4.13488356918627E-2</v>
      </c>
      <c r="F18" s="1011">
        <v>20324305.609999999</v>
      </c>
      <c r="G18" s="1015">
        <f t="shared" si="2"/>
        <v>3.5588871038433815E-3</v>
      </c>
      <c r="H18" s="1007">
        <f t="shared" si="3"/>
        <v>5710859888.7699995</v>
      </c>
      <c r="I18" s="485"/>
      <c r="J18" s="485"/>
      <c r="K18" s="485"/>
      <c r="L18" s="1010"/>
      <c r="M18" s="485"/>
    </row>
    <row r="19" spans="1:13" s="286" customFormat="1" ht="18" customHeight="1">
      <c r="A19" s="1004">
        <v>2020</v>
      </c>
      <c r="B19" s="1018">
        <v>5371768693.4499998</v>
      </c>
      <c r="C19" s="1019">
        <f t="shared" si="4"/>
        <v>0.95732388446010375</v>
      </c>
      <c r="D19" s="1018">
        <v>233752220.31999999</v>
      </c>
      <c r="E19" s="1019">
        <f t="shared" si="1"/>
        <v>4.1657896370477683E-2</v>
      </c>
      <c r="F19" s="1020">
        <v>5713466.4100000001</v>
      </c>
      <c r="G19" s="1019">
        <f t="shared" si="2"/>
        <v>1.0182191694186051E-3</v>
      </c>
      <c r="H19" s="1007">
        <f>B19+D19+F19</f>
        <v>5611234380.1799994</v>
      </c>
      <c r="I19" s="485"/>
      <c r="J19" s="485"/>
      <c r="K19" s="485"/>
      <c r="L19" s="1022"/>
      <c r="M19" s="485"/>
    </row>
    <row r="20" spans="1:13" s="286" customFormat="1" ht="18" customHeight="1">
      <c r="A20" s="1004">
        <f>+'Resumen EEp'!O9</f>
        <v>2021</v>
      </c>
      <c r="B20" s="1018">
        <v>6220465761.29</v>
      </c>
      <c r="C20" s="1019">
        <f t="shared" ref="C20:C21" si="5">B20/H20</f>
        <v>0.95737338828337348</v>
      </c>
      <c r="D20" s="1018">
        <v>270679156.31999999</v>
      </c>
      <c r="E20" s="1019">
        <f t="shared" ref="E20:E21" si="6">D20/H20</f>
        <v>4.1659424063773424E-2</v>
      </c>
      <c r="F20" s="1020">
        <v>6284233.25</v>
      </c>
      <c r="G20" s="1019">
        <f t="shared" ref="G20:G21" si="7">F20/H20</f>
        <v>9.6718765285316258E-4</v>
      </c>
      <c r="H20" s="1007">
        <f>B20+D20+F20</f>
        <v>6497429150.8599997</v>
      </c>
      <c r="I20" s="485"/>
      <c r="J20" s="485"/>
      <c r="K20" s="485"/>
      <c r="L20" s="1023"/>
      <c r="M20" s="485"/>
    </row>
    <row r="21" spans="1:13" s="286" customFormat="1" ht="18" customHeight="1">
      <c r="A21" s="1004" t="str">
        <f>+'Resumen EEp'!O6</f>
        <v>Ene-Ago.2022</v>
      </c>
      <c r="B21" s="1018">
        <f>+'Resumen EEp'!H93</f>
        <v>4925977512.3299999</v>
      </c>
      <c r="C21" s="1019">
        <f t="shared" si="5"/>
        <v>0.95745898404809537</v>
      </c>
      <c r="D21" s="1018">
        <f>+'Resumen EEp'!H94</f>
        <v>214348914.53</v>
      </c>
      <c r="E21" s="1019">
        <f t="shared" si="6"/>
        <v>4.1662856443011119E-2</v>
      </c>
      <c r="F21" s="1020">
        <f>+'Resumen EEp'!H95</f>
        <v>4517994.05</v>
      </c>
      <c r="G21" s="1019">
        <f t="shared" si="7"/>
        <v>8.7815950889354101E-4</v>
      </c>
      <c r="H21" s="1007">
        <f>B21+D21+F21</f>
        <v>5144844420.9099998</v>
      </c>
      <c r="I21" s="485"/>
      <c r="J21" s="485"/>
      <c r="K21" s="485"/>
      <c r="L21" s="1023"/>
      <c r="M21" s="485"/>
    </row>
    <row r="22" spans="1:13" s="289" customFormat="1" ht="25.5" customHeight="1">
      <c r="A22" s="1024" t="s">
        <v>1</v>
      </c>
      <c r="B22" s="1025">
        <f>SUM(B6:B21)</f>
        <v>55625266365.089996</v>
      </c>
      <c r="C22" s="1026">
        <f t="shared" si="4"/>
        <v>0.95425620798823552</v>
      </c>
      <c r="D22" s="1025">
        <f>SUM(D6:D21)</f>
        <v>2420031594.1100001</v>
      </c>
      <c r="E22" s="1026">
        <f t="shared" si="1"/>
        <v>4.1515849237469031E-2</v>
      </c>
      <c r="F22" s="1025">
        <f>SUM(F6:F21)</f>
        <v>246454192.31000003</v>
      </c>
      <c r="G22" s="1026">
        <f>F22/H22</f>
        <v>4.2279427742954864E-3</v>
      </c>
      <c r="H22" s="1027">
        <f>SUM(H6:H21)</f>
        <v>58291752151.509995</v>
      </c>
      <c r="I22" s="486"/>
      <c r="J22" s="486"/>
      <c r="K22" s="486"/>
      <c r="L22" s="1023"/>
      <c r="M22" s="485"/>
    </row>
    <row r="23" spans="1:13" customFormat="1" ht="18.75">
      <c r="B23" s="11"/>
      <c r="C23" s="11"/>
      <c r="D23" s="11"/>
      <c r="E23" s="11"/>
      <c r="F23" s="11"/>
      <c r="G23" s="15"/>
      <c r="H23" s="15"/>
      <c r="I23" s="15"/>
      <c r="J23" s="15"/>
      <c r="K23" s="15"/>
      <c r="L23" s="1023"/>
      <c r="M23" s="485"/>
    </row>
    <row r="24" spans="1:13" customFormat="1" ht="18.75">
      <c r="B24" s="101"/>
      <c r="C24" s="101"/>
      <c r="D24" s="101"/>
      <c r="E24" s="101"/>
      <c r="F24" s="101"/>
      <c r="G24" s="15"/>
      <c r="H24" s="15"/>
      <c r="I24" s="15"/>
      <c r="J24" s="15"/>
      <c r="K24" s="15"/>
      <c r="L24" s="486"/>
      <c r="M24" s="486"/>
    </row>
    <row r="25" spans="1:13" customFormat="1">
      <c r="C25" s="15"/>
      <c r="D25" s="15"/>
      <c r="E25" s="15"/>
      <c r="F25" s="15"/>
      <c r="G25" s="15"/>
      <c r="H25" s="15"/>
      <c r="I25" s="15"/>
      <c r="J25" s="15"/>
      <c r="K25" s="15"/>
      <c r="L25" s="802"/>
      <c r="M25" s="15"/>
    </row>
    <row r="26" spans="1:13" customFormat="1">
      <c r="C26" s="15"/>
      <c r="D26" s="15"/>
      <c r="E26" s="15"/>
      <c r="F26" s="15"/>
      <c r="G26" s="15"/>
      <c r="H26" s="15"/>
      <c r="I26" s="15"/>
      <c r="J26" s="15"/>
      <c r="K26" s="15"/>
      <c r="L26" s="802"/>
      <c r="M26" s="15"/>
    </row>
    <row r="27" spans="1:13" customFormat="1">
      <c r="C27" s="15"/>
      <c r="D27" s="15"/>
      <c r="E27" s="15"/>
      <c r="F27" s="15"/>
      <c r="G27" s="15"/>
      <c r="H27" s="15"/>
      <c r="I27" s="15"/>
      <c r="J27" s="15"/>
      <c r="K27" s="15"/>
      <c r="L27" s="803"/>
      <c r="M27" s="15"/>
    </row>
    <row r="28" spans="1:13" customFormat="1">
      <c r="C28" s="15"/>
      <c r="D28" s="15"/>
      <c r="E28" s="15"/>
      <c r="F28" s="15"/>
      <c r="G28" s="15"/>
      <c r="H28" s="15"/>
      <c r="I28" s="15"/>
      <c r="J28" s="15"/>
      <c r="K28" s="15"/>
      <c r="L28" s="484"/>
      <c r="M28" s="15"/>
    </row>
    <row r="29" spans="1:13" customFormat="1">
      <c r="C29" s="15"/>
      <c r="D29" s="15"/>
      <c r="E29" s="15"/>
      <c r="F29" s="15"/>
      <c r="G29" s="15"/>
      <c r="H29" s="15"/>
      <c r="I29" s="15"/>
      <c r="J29" s="15"/>
      <c r="K29" s="15"/>
      <c r="L29" s="484"/>
      <c r="M29" s="15"/>
    </row>
    <row r="30" spans="1:13" customFormat="1">
      <c r="C30" s="15"/>
      <c r="D30" s="15"/>
      <c r="E30" s="15"/>
      <c r="F30" s="15"/>
      <c r="G30" s="15"/>
      <c r="H30" s="15"/>
      <c r="I30" s="15"/>
      <c r="J30" s="15"/>
      <c r="K30" s="15"/>
      <c r="L30" s="484"/>
      <c r="M30" s="15"/>
    </row>
    <row r="31" spans="1:13" customFormat="1">
      <c r="C31" s="15"/>
      <c r="D31" s="15"/>
      <c r="E31" s="15"/>
      <c r="F31" s="15"/>
      <c r="G31" s="15"/>
      <c r="H31" s="15"/>
      <c r="I31" s="15"/>
      <c r="J31" s="15"/>
      <c r="K31" s="15"/>
      <c r="L31" s="484"/>
      <c r="M31" s="15"/>
    </row>
    <row r="32" spans="1:13" customFormat="1">
      <c r="C32" s="15"/>
      <c r="D32" s="15"/>
      <c r="E32" s="15"/>
      <c r="F32" s="15"/>
      <c r="G32" s="15"/>
      <c r="H32" s="15"/>
      <c r="I32" s="15"/>
      <c r="J32" s="15"/>
      <c r="K32" s="15"/>
      <c r="L32" s="484"/>
      <c r="M32" s="15"/>
    </row>
    <row r="33" spans="3:13" customFormat="1">
      <c r="C33" s="15"/>
      <c r="D33" s="15"/>
      <c r="E33" s="15"/>
      <c r="F33" s="15"/>
      <c r="G33" s="15"/>
      <c r="H33" s="15"/>
      <c r="I33" s="15"/>
      <c r="J33" s="15"/>
      <c r="K33" s="15"/>
      <c r="L33" s="484"/>
      <c r="M33" s="15"/>
    </row>
    <row r="34" spans="3:13" customFormat="1">
      <c r="C34" s="15"/>
      <c r="D34" s="15"/>
      <c r="E34" s="15"/>
      <c r="F34" s="15"/>
      <c r="G34" s="15"/>
      <c r="H34" s="15"/>
      <c r="I34" s="15"/>
      <c r="J34" s="15"/>
      <c r="K34" s="15"/>
      <c r="L34" s="484"/>
      <c r="M34" s="15"/>
    </row>
    <row r="35" spans="3:13" customFormat="1">
      <c r="C35" s="15"/>
      <c r="D35" s="15"/>
      <c r="E35" s="15"/>
      <c r="F35" s="15"/>
      <c r="G35" s="15"/>
      <c r="H35" s="15"/>
      <c r="I35" s="15"/>
      <c r="J35" s="15"/>
      <c r="K35" s="15"/>
      <c r="L35" s="484"/>
      <c r="M35" s="15"/>
    </row>
    <row r="36" spans="3:13" customFormat="1">
      <c r="C36" s="15"/>
      <c r="D36" s="15"/>
      <c r="E36" s="15"/>
      <c r="F36" s="15"/>
      <c r="G36" s="15"/>
      <c r="H36" s="15"/>
      <c r="I36" s="15"/>
      <c r="J36" s="15"/>
      <c r="K36" s="15"/>
      <c r="L36" s="484"/>
      <c r="M36" s="15"/>
    </row>
    <row r="37" spans="3:13" customFormat="1">
      <c r="C37" s="15"/>
      <c r="D37" s="15"/>
      <c r="E37" s="15"/>
      <c r="F37" s="15"/>
      <c r="G37" s="15"/>
      <c r="H37" s="15"/>
      <c r="I37" s="15"/>
      <c r="J37" s="15"/>
      <c r="K37" s="15"/>
      <c r="L37" s="484"/>
      <c r="M37" s="15"/>
    </row>
    <row r="38" spans="3:13" customFormat="1">
      <c r="C38" s="15"/>
      <c r="D38" s="15"/>
      <c r="E38" s="15"/>
      <c r="F38" s="15"/>
      <c r="G38" s="15"/>
      <c r="H38" s="15"/>
      <c r="I38" s="15"/>
      <c r="J38" s="15"/>
      <c r="K38" s="15"/>
      <c r="L38" s="484"/>
      <c r="M38" s="15"/>
    </row>
    <row r="39" spans="3:13" customFormat="1">
      <c r="C39" s="15"/>
      <c r="D39" s="15"/>
      <c r="E39" s="15"/>
      <c r="F39" s="15"/>
      <c r="G39" s="15"/>
      <c r="H39" s="15"/>
      <c r="J39" s="49"/>
      <c r="K39" s="49"/>
      <c r="L39" s="484"/>
      <c r="M39" s="15"/>
    </row>
    <row r="40" spans="3:13" customFormat="1">
      <c r="C40" s="15"/>
      <c r="D40" s="15"/>
      <c r="E40" s="15"/>
      <c r="F40" s="15"/>
      <c r="G40" s="15"/>
      <c r="H40" s="15"/>
      <c r="J40" s="49"/>
      <c r="K40" s="49"/>
      <c r="L40" s="484"/>
      <c r="M40" s="15"/>
    </row>
    <row r="41" spans="3:13" customFormat="1">
      <c r="C41" s="15"/>
      <c r="D41" s="15"/>
      <c r="E41" s="15"/>
      <c r="F41" s="15"/>
      <c r="G41" s="15"/>
      <c r="H41" s="15"/>
      <c r="J41" s="49"/>
      <c r="K41" s="49"/>
      <c r="L41" s="130"/>
    </row>
    <row r="42" spans="3:13" customFormat="1" ht="39" customHeight="1">
      <c r="J42" s="49"/>
      <c r="K42" s="49"/>
      <c r="L42" s="130"/>
    </row>
    <row r="43" spans="3:13" customFormat="1">
      <c r="J43" s="49"/>
      <c r="K43" s="49"/>
      <c r="L43" s="130"/>
    </row>
    <row r="44" spans="3:13" customFormat="1">
      <c r="J44" s="49"/>
      <c r="K44" s="49"/>
      <c r="L44" s="130"/>
    </row>
    <row r="45" spans="3:13" customFormat="1">
      <c r="J45" s="49"/>
      <c r="K45" s="49"/>
      <c r="L45" s="130"/>
    </row>
    <row r="46" spans="3:13" customFormat="1">
      <c r="J46" s="49"/>
      <c r="K46" s="49"/>
      <c r="L46" s="130"/>
    </row>
    <row r="47" spans="3:13" customFormat="1">
      <c r="J47" s="49"/>
      <c r="K47" s="49"/>
      <c r="L47" s="130"/>
    </row>
    <row r="48" spans="3:13" customFormat="1">
      <c r="J48" s="49"/>
      <c r="K48" s="49"/>
      <c r="L48" s="130"/>
    </row>
    <row r="49" spans="1:13" customFormat="1">
      <c r="J49" s="49"/>
      <c r="K49" s="49"/>
      <c r="L49" s="130"/>
    </row>
    <row r="50" spans="1:13" customFormat="1">
      <c r="J50" s="49"/>
      <c r="K50" s="49"/>
      <c r="L50" s="130"/>
    </row>
    <row r="51" spans="1:13" customFormat="1">
      <c r="J51" s="49"/>
      <c r="K51" s="49"/>
      <c r="L51" s="130"/>
    </row>
    <row r="52" spans="1:13" customFormat="1">
      <c r="J52" s="49"/>
      <c r="K52" s="49"/>
      <c r="L52" s="130"/>
    </row>
    <row r="53" spans="1:13" customFormat="1">
      <c r="J53" s="49"/>
      <c r="K53" s="49"/>
      <c r="L53" s="130"/>
    </row>
    <row r="54" spans="1:13">
      <c r="A54"/>
      <c r="B54"/>
      <c r="C54"/>
      <c r="D54"/>
      <c r="E54"/>
      <c r="F54"/>
      <c r="G54"/>
      <c r="H54"/>
      <c r="L54" s="130"/>
      <c r="M54"/>
    </row>
    <row r="55" spans="1:13">
      <c r="A55"/>
      <c r="B55"/>
      <c r="C55"/>
      <c r="D55"/>
      <c r="E55"/>
      <c r="F55"/>
      <c r="G55"/>
      <c r="H55"/>
      <c r="L55" s="130"/>
      <c r="M55"/>
    </row>
    <row r="56" spans="1:13">
      <c r="A56"/>
      <c r="B56"/>
      <c r="C56"/>
      <c r="D56"/>
      <c r="E56"/>
      <c r="F56"/>
      <c r="G56"/>
      <c r="H56"/>
    </row>
  </sheetData>
  <mergeCells count="4">
    <mergeCell ref="A1:K1"/>
    <mergeCell ref="B4:H4"/>
    <mergeCell ref="A4:A5"/>
    <mergeCell ref="A2:K2"/>
  </mergeCells>
  <conditionalFormatting sqref="B18: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33" sqref="U33"/>
    </sheetView>
  </sheetViews>
  <sheetFormatPr baseColWidth="10" defaultColWidth="11.42578125" defaultRowHeight="15"/>
  <cols>
    <col min="1" max="6" width="11.42578125" style="49"/>
    <col min="7" max="7" width="9.42578125" style="49" customWidth="1"/>
    <col min="8" max="16384" width="11.42578125" style="49"/>
  </cols>
  <sheetData>
    <row r="11" spans="4:4" ht="61.5">
      <c r="D11" s="267"/>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topLeftCell="A10" zoomScale="85" zoomScaleNormal="100" zoomScaleSheetLayoutView="85" workbookViewId="0">
      <selection activeCell="R38" sqref="R38"/>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863" t="s">
        <v>643</v>
      </c>
      <c r="B5" s="1863"/>
      <c r="C5" s="1863"/>
      <c r="D5" s="1863"/>
      <c r="E5" s="1863"/>
      <c r="F5" s="1863"/>
      <c r="G5" s="1863"/>
      <c r="H5" s="1863"/>
      <c r="I5" s="1863"/>
      <c r="J5" s="1863"/>
      <c r="K5" s="1863"/>
      <c r="L5" s="1863"/>
      <c r="M5" s="1863"/>
      <c r="N5" s="1863"/>
      <c r="O5" s="1863"/>
    </row>
    <row r="6" spans="1:15" ht="17.25" customHeight="1">
      <c r="A6" s="1863"/>
      <c r="B6" s="1863"/>
      <c r="C6" s="1863"/>
      <c r="D6" s="1863"/>
      <c r="E6" s="1863"/>
      <c r="F6" s="1863"/>
      <c r="G6" s="1863"/>
      <c r="H6" s="1863"/>
      <c r="I6" s="1863"/>
      <c r="J6" s="1863"/>
      <c r="K6" s="1863"/>
      <c r="L6" s="1863"/>
      <c r="M6" s="1863"/>
      <c r="N6" s="1863"/>
      <c r="O6" s="1863"/>
    </row>
    <row r="7" spans="1:15">
      <c r="A7" s="1863"/>
      <c r="B7" s="1863"/>
      <c r="C7" s="1863"/>
      <c r="D7" s="1863"/>
      <c r="E7" s="1863"/>
      <c r="F7" s="1863"/>
      <c r="G7" s="1863"/>
      <c r="H7" s="1863"/>
      <c r="I7" s="1863"/>
      <c r="J7" s="1863"/>
      <c r="K7" s="1863"/>
      <c r="L7" s="1863"/>
      <c r="M7" s="1863"/>
      <c r="N7" s="1863"/>
      <c r="O7" s="1863"/>
    </row>
    <row r="8" spans="1:15">
      <c r="A8" s="1863"/>
      <c r="B8" s="1863"/>
      <c r="C8" s="1863"/>
      <c r="D8" s="1863"/>
      <c r="E8" s="1863"/>
      <c r="F8" s="1863"/>
      <c r="G8" s="1863"/>
      <c r="H8" s="1863"/>
      <c r="I8" s="1863"/>
      <c r="J8" s="1863"/>
      <c r="K8" s="1863"/>
      <c r="L8" s="1863"/>
      <c r="M8" s="1863"/>
      <c r="N8" s="1863"/>
      <c r="O8" s="1863"/>
    </row>
    <row r="9" spans="1:15">
      <c r="A9" s="1863"/>
      <c r="B9" s="1863"/>
      <c r="C9" s="1863"/>
      <c r="D9" s="1863"/>
      <c r="E9" s="1863"/>
      <c r="F9" s="1863"/>
      <c r="G9" s="1863"/>
      <c r="H9" s="1863"/>
      <c r="I9" s="1863"/>
      <c r="J9" s="1863"/>
      <c r="K9" s="1863"/>
      <c r="L9" s="1863"/>
      <c r="M9" s="1863"/>
      <c r="N9" s="1863"/>
      <c r="O9" s="1863"/>
    </row>
    <row r="10" spans="1:15">
      <c r="A10" s="1863"/>
      <c r="B10" s="1863"/>
      <c r="C10" s="1863"/>
      <c r="D10" s="1863"/>
      <c r="E10" s="1863"/>
      <c r="F10" s="1863"/>
      <c r="G10" s="1863"/>
      <c r="H10" s="1863"/>
      <c r="I10" s="1863"/>
      <c r="J10" s="1863"/>
      <c r="K10" s="1863"/>
      <c r="L10" s="1863"/>
      <c r="M10" s="1863"/>
      <c r="N10" s="1863"/>
      <c r="O10" s="1863"/>
    </row>
    <row r="11" spans="1:15">
      <c r="A11" s="1863"/>
      <c r="B11" s="1863"/>
      <c r="C11" s="1863"/>
      <c r="D11" s="1863"/>
      <c r="E11" s="1863"/>
      <c r="F11" s="1863"/>
      <c r="G11" s="1863"/>
      <c r="H11" s="1863"/>
      <c r="I11" s="1863"/>
      <c r="J11" s="1863"/>
      <c r="K11" s="1863"/>
      <c r="L11" s="1863"/>
      <c r="M11" s="1863"/>
      <c r="N11" s="1863"/>
      <c r="O11" s="1863"/>
    </row>
    <row r="12" spans="1:15">
      <c r="A12" s="1863"/>
      <c r="B12" s="1863"/>
      <c r="C12" s="1863"/>
      <c r="D12" s="1863"/>
      <c r="E12" s="1863"/>
      <c r="F12" s="1863"/>
      <c r="G12" s="1863"/>
      <c r="H12" s="1863"/>
      <c r="I12" s="1863"/>
      <c r="J12" s="1863"/>
      <c r="K12" s="1863"/>
      <c r="L12" s="1863"/>
      <c r="M12" s="1863"/>
      <c r="N12" s="1863"/>
      <c r="O12" s="1863"/>
    </row>
    <row r="13" spans="1:15">
      <c r="A13" s="1863"/>
      <c r="B13" s="1863"/>
      <c r="C13" s="1863"/>
      <c r="D13" s="1863"/>
      <c r="E13" s="1863"/>
      <c r="F13" s="1863"/>
      <c r="G13" s="1863"/>
      <c r="H13" s="1863"/>
      <c r="I13" s="1863"/>
      <c r="J13" s="1863"/>
      <c r="K13" s="1863"/>
      <c r="L13" s="1863"/>
      <c r="M13" s="1863"/>
      <c r="N13" s="1863"/>
      <c r="O13" s="1863"/>
    </row>
    <row r="14" spans="1:15">
      <c r="A14" s="1863"/>
      <c r="B14" s="1863"/>
      <c r="C14" s="1863"/>
      <c r="D14" s="1863"/>
      <c r="E14" s="1863"/>
      <c r="F14" s="1863"/>
      <c r="G14" s="1863"/>
      <c r="H14" s="1863"/>
      <c r="I14" s="1863"/>
      <c r="J14" s="1863"/>
      <c r="K14" s="1863"/>
      <c r="L14" s="1863"/>
      <c r="M14" s="1863"/>
      <c r="N14" s="1863"/>
      <c r="O14" s="1863"/>
    </row>
    <row r="15" spans="1:15">
      <c r="A15" s="1863"/>
      <c r="B15" s="1863"/>
      <c r="C15" s="1863"/>
      <c r="D15" s="1863"/>
      <c r="E15" s="1863"/>
      <c r="F15" s="1863"/>
      <c r="G15" s="1863"/>
      <c r="H15" s="1863"/>
      <c r="I15" s="1863"/>
      <c r="J15" s="1863"/>
      <c r="K15" s="1863"/>
      <c r="L15" s="1863"/>
      <c r="M15" s="1863"/>
      <c r="N15" s="1863"/>
      <c r="O15" s="1863"/>
    </row>
    <row r="16" spans="1:15">
      <c r="A16" s="1863"/>
      <c r="B16" s="1863"/>
      <c r="C16" s="1863"/>
      <c r="D16" s="1863"/>
      <c r="E16" s="1863"/>
      <c r="F16" s="1863"/>
      <c r="G16" s="1863"/>
      <c r="H16" s="1863"/>
      <c r="I16" s="1863"/>
      <c r="J16" s="1863"/>
      <c r="K16" s="1863"/>
      <c r="L16" s="1863"/>
      <c r="M16" s="1863"/>
      <c r="N16" s="1863"/>
      <c r="O16" s="1863"/>
    </row>
    <row r="17" spans="1:17">
      <c r="A17" s="1863"/>
      <c r="B17" s="1863"/>
      <c r="C17" s="1863"/>
      <c r="D17" s="1863"/>
      <c r="E17" s="1863"/>
      <c r="F17" s="1863"/>
      <c r="G17" s="1863"/>
      <c r="H17" s="1863"/>
      <c r="I17" s="1863"/>
      <c r="J17" s="1863"/>
      <c r="K17" s="1863"/>
      <c r="L17" s="1863"/>
      <c r="M17" s="1863"/>
      <c r="N17" s="1863"/>
      <c r="O17" s="1863"/>
    </row>
    <row r="18" spans="1:17">
      <c r="A18" s="1863"/>
      <c r="B18" s="1863"/>
      <c r="C18" s="1863"/>
      <c r="D18" s="1863"/>
      <c r="E18" s="1863"/>
      <c r="F18" s="1863"/>
      <c r="G18" s="1863"/>
      <c r="H18" s="1863"/>
      <c r="I18" s="1863"/>
      <c r="J18" s="1863"/>
      <c r="K18" s="1863"/>
      <c r="L18" s="1863"/>
      <c r="M18" s="1863"/>
      <c r="N18" s="1863"/>
      <c r="O18" s="1863"/>
    </row>
    <row r="19" spans="1:17">
      <c r="A19" s="1863"/>
      <c r="B19" s="1863"/>
      <c r="C19" s="1863"/>
      <c r="D19" s="1863"/>
      <c r="E19" s="1863"/>
      <c r="F19" s="1863"/>
      <c r="G19" s="1863"/>
      <c r="H19" s="1863"/>
      <c r="I19" s="1863"/>
      <c r="J19" s="1863"/>
      <c r="K19" s="1863"/>
      <c r="L19" s="1863"/>
      <c r="M19" s="1863"/>
      <c r="N19" s="1863"/>
      <c r="O19" s="1863"/>
    </row>
    <row r="20" spans="1:17">
      <c r="A20" s="1863"/>
      <c r="B20" s="1863"/>
      <c r="C20" s="1863"/>
      <c r="D20" s="1863"/>
      <c r="E20" s="1863"/>
      <c r="F20" s="1863"/>
      <c r="G20" s="1863"/>
      <c r="H20" s="1863"/>
      <c r="I20" s="1863"/>
      <c r="J20" s="1863"/>
      <c r="K20" s="1863"/>
      <c r="L20" s="1863"/>
      <c r="M20" s="1863"/>
      <c r="N20" s="1863"/>
      <c r="O20" s="1863"/>
      <c r="Q20" s="11"/>
    </row>
    <row r="21" spans="1:17" s="382" customFormat="1">
      <c r="A21" s="1863"/>
      <c r="B21" s="1863"/>
      <c r="C21" s="1863"/>
      <c r="D21" s="1863"/>
      <c r="E21" s="1863"/>
      <c r="F21" s="1863"/>
      <c r="G21" s="1863"/>
      <c r="H21" s="1863"/>
      <c r="I21" s="1863"/>
      <c r="J21" s="1863"/>
      <c r="K21" s="1863"/>
      <c r="L21" s="1863"/>
      <c r="M21" s="1863"/>
      <c r="N21" s="1863"/>
      <c r="O21" s="1863"/>
      <c r="Q21" s="11"/>
    </row>
    <row r="22" spans="1:17" s="382" customFormat="1">
      <c r="A22" s="1863"/>
      <c r="B22" s="1863"/>
      <c r="C22" s="1863"/>
      <c r="D22" s="1863"/>
      <c r="E22" s="1863"/>
      <c r="F22" s="1863"/>
      <c r="G22" s="1863"/>
      <c r="H22" s="1863"/>
      <c r="I22" s="1863"/>
      <c r="J22" s="1863"/>
      <c r="K22" s="1863"/>
      <c r="L22" s="1863"/>
      <c r="M22" s="1863"/>
      <c r="N22" s="1863"/>
      <c r="O22" s="1863"/>
      <c r="Q22" s="11"/>
    </row>
    <row r="23" spans="1:17">
      <c r="A23" s="1863"/>
      <c r="B23" s="1863"/>
      <c r="C23" s="1863"/>
      <c r="D23" s="1863"/>
      <c r="E23" s="1863"/>
      <c r="F23" s="1863"/>
      <c r="G23" s="1863"/>
      <c r="H23" s="1863"/>
      <c r="I23" s="1863"/>
      <c r="J23" s="1863"/>
      <c r="K23" s="1863"/>
      <c r="L23" s="1863"/>
      <c r="M23" s="1863"/>
      <c r="N23" s="1863"/>
      <c r="O23" s="1863"/>
    </row>
    <row r="24" spans="1:17">
      <c r="A24" s="1863"/>
      <c r="B24" s="1863"/>
      <c r="C24" s="1863"/>
      <c r="D24" s="1863"/>
      <c r="E24" s="1863"/>
      <c r="F24" s="1863"/>
      <c r="G24" s="1863"/>
      <c r="H24" s="1863"/>
      <c r="I24" s="1863"/>
      <c r="J24" s="1863"/>
      <c r="K24" s="1863"/>
      <c r="L24" s="1863"/>
      <c r="M24" s="1863"/>
      <c r="N24" s="1863"/>
      <c r="O24" s="1863"/>
    </row>
    <row r="25" spans="1:17">
      <c r="A25" s="1863"/>
      <c r="B25" s="1863"/>
      <c r="C25" s="1863"/>
      <c r="D25" s="1863"/>
      <c r="E25" s="1863"/>
      <c r="F25" s="1863"/>
      <c r="G25" s="1863"/>
      <c r="H25" s="1863"/>
      <c r="I25" s="1863"/>
      <c r="J25" s="1863"/>
      <c r="K25" s="1863"/>
      <c r="L25" s="1863"/>
      <c r="M25" s="1863"/>
      <c r="N25" s="1863"/>
      <c r="O25" s="1863"/>
    </row>
    <row r="26" spans="1:17">
      <c r="A26" s="1863"/>
      <c r="B26" s="1863"/>
      <c r="C26" s="1863"/>
      <c r="D26" s="1863"/>
      <c r="E26" s="1863"/>
      <c r="F26" s="1863"/>
      <c r="G26" s="1863"/>
      <c r="H26" s="1863"/>
      <c r="I26" s="1863"/>
      <c r="J26" s="1863"/>
      <c r="K26" s="1863"/>
      <c r="L26" s="1863"/>
      <c r="M26" s="1863"/>
      <c r="N26" s="1863"/>
      <c r="O26" s="1863"/>
    </row>
    <row r="27" spans="1:17">
      <c r="A27" s="1863"/>
      <c r="B27" s="1863"/>
      <c r="C27" s="1863"/>
      <c r="D27" s="1863"/>
      <c r="E27" s="1863"/>
      <c r="F27" s="1863"/>
      <c r="G27" s="1863"/>
      <c r="H27" s="1863"/>
      <c r="I27" s="1863"/>
      <c r="J27" s="1863"/>
      <c r="K27" s="1863"/>
      <c r="L27" s="1863"/>
      <c r="M27" s="1863"/>
      <c r="N27" s="1863"/>
      <c r="O27" s="1863"/>
    </row>
    <row r="28" spans="1:17">
      <c r="A28" s="1863"/>
      <c r="B28" s="1863"/>
      <c r="C28" s="1863"/>
      <c r="D28" s="1863"/>
      <c r="E28" s="1863"/>
      <c r="F28" s="1863"/>
      <c r="G28" s="1863"/>
      <c r="H28" s="1863"/>
      <c r="I28" s="1863"/>
      <c r="J28" s="1863"/>
      <c r="K28" s="1863"/>
      <c r="L28" s="1863"/>
      <c r="M28" s="1863"/>
      <c r="N28" s="1863"/>
      <c r="O28" s="1863"/>
    </row>
    <row r="29" spans="1:17">
      <c r="A29" s="1863"/>
      <c r="B29" s="1863"/>
      <c r="C29" s="1863"/>
      <c r="D29" s="1863"/>
      <c r="E29" s="1863"/>
      <c r="F29" s="1863"/>
      <c r="G29" s="1863"/>
      <c r="H29" s="1863"/>
      <c r="I29" s="1863"/>
      <c r="J29" s="1863"/>
      <c r="K29" s="1863"/>
      <c r="L29" s="1863"/>
      <c r="M29" s="1863"/>
      <c r="N29" s="1863"/>
      <c r="O29" s="1863"/>
    </row>
    <row r="30" spans="1:17">
      <c r="A30" s="1863"/>
      <c r="B30" s="1863"/>
      <c r="C30" s="1863"/>
      <c r="D30" s="1863"/>
      <c r="E30" s="1863"/>
      <c r="F30" s="1863"/>
      <c r="G30" s="1863"/>
      <c r="H30" s="1863"/>
      <c r="I30" s="1863"/>
      <c r="J30" s="1863"/>
      <c r="K30" s="1863"/>
      <c r="L30" s="1863"/>
      <c r="M30" s="1863"/>
      <c r="N30" s="1863"/>
      <c r="O30" s="1863"/>
    </row>
    <row r="31" spans="1:17">
      <c r="A31" s="1863"/>
      <c r="B31" s="1863"/>
      <c r="C31" s="1863"/>
      <c r="D31" s="1863"/>
      <c r="E31" s="1863"/>
      <c r="F31" s="1863"/>
      <c r="G31" s="1863"/>
      <c r="H31" s="1863"/>
      <c r="I31" s="1863"/>
      <c r="J31" s="1863"/>
      <c r="K31" s="1863"/>
      <c r="L31" s="1863"/>
      <c r="M31" s="1863"/>
      <c r="N31" s="1863"/>
      <c r="O31" s="1863"/>
    </row>
    <row r="32" spans="1:17">
      <c r="A32" s="1863"/>
      <c r="B32" s="1863"/>
      <c r="C32" s="1863"/>
      <c r="D32" s="1863"/>
      <c r="E32" s="1863"/>
      <c r="F32" s="1863"/>
      <c r="G32" s="1863"/>
      <c r="H32" s="1863"/>
      <c r="I32" s="1863"/>
      <c r="J32" s="1863"/>
      <c r="K32" s="1863"/>
      <c r="L32" s="1863"/>
      <c r="M32" s="1863"/>
      <c r="N32" s="1863"/>
      <c r="O32" s="1863"/>
    </row>
    <row r="33" spans="1:15">
      <c r="A33" s="1863"/>
      <c r="B33" s="1863"/>
      <c r="C33" s="1863"/>
      <c r="D33" s="1863"/>
      <c r="E33" s="1863"/>
      <c r="F33" s="1863"/>
      <c r="G33" s="1863"/>
      <c r="H33" s="1863"/>
      <c r="I33" s="1863"/>
      <c r="J33" s="1863"/>
      <c r="K33" s="1863"/>
      <c r="L33" s="1863"/>
      <c r="M33" s="1863"/>
      <c r="N33" s="1863"/>
      <c r="O33" s="1863"/>
    </row>
    <row r="34" spans="1:15">
      <c r="A34" s="1863"/>
      <c r="B34" s="1863"/>
      <c r="C34" s="1863"/>
      <c r="D34" s="1863"/>
      <c r="E34" s="1863"/>
      <c r="F34" s="1863"/>
      <c r="G34" s="1863"/>
      <c r="H34" s="1863"/>
      <c r="I34" s="1863"/>
      <c r="J34" s="1863"/>
      <c r="K34" s="1863"/>
      <c r="L34" s="1863"/>
      <c r="M34" s="1863"/>
      <c r="N34" s="1863"/>
      <c r="O34" s="1863"/>
    </row>
    <row r="35" spans="1:15">
      <c r="A35" s="1863"/>
      <c r="B35" s="1863"/>
      <c r="C35" s="1863"/>
      <c r="D35" s="1863"/>
      <c r="E35" s="1863"/>
      <c r="F35" s="1863"/>
      <c r="G35" s="1863"/>
      <c r="H35" s="1863"/>
      <c r="I35" s="1863"/>
      <c r="J35" s="1863"/>
      <c r="K35" s="1863"/>
      <c r="L35" s="1863"/>
      <c r="M35" s="1863"/>
      <c r="N35" s="1863"/>
      <c r="O35" s="1863"/>
    </row>
    <row r="36" spans="1:15">
      <c r="A36" s="1863"/>
      <c r="B36" s="1863"/>
      <c r="C36" s="1863"/>
      <c r="D36" s="1863"/>
      <c r="E36" s="1863"/>
      <c r="F36" s="1863"/>
      <c r="G36" s="1863"/>
      <c r="H36" s="1863"/>
      <c r="I36" s="1863"/>
      <c r="J36" s="1863"/>
      <c r="K36" s="1863"/>
      <c r="L36" s="1863"/>
      <c r="M36" s="1863"/>
      <c r="N36" s="1863"/>
      <c r="O36" s="1863"/>
    </row>
    <row r="37" spans="1:15">
      <c r="A37" s="1863"/>
      <c r="B37" s="1863"/>
      <c r="C37" s="1863"/>
      <c r="D37" s="1863"/>
      <c r="E37" s="1863"/>
      <c r="F37" s="1863"/>
      <c r="G37" s="1863"/>
      <c r="H37" s="1863"/>
      <c r="I37" s="1863"/>
      <c r="J37" s="1863"/>
      <c r="K37" s="1863"/>
      <c r="L37" s="1863"/>
      <c r="M37" s="1863"/>
      <c r="N37" s="1863"/>
      <c r="O37" s="1863"/>
    </row>
    <row r="38" spans="1:15">
      <c r="A38" s="1863"/>
      <c r="B38" s="1863"/>
      <c r="C38" s="1863"/>
      <c r="D38" s="1863"/>
      <c r="E38" s="1863"/>
      <c r="F38" s="1863"/>
      <c r="G38" s="1863"/>
      <c r="H38" s="1863"/>
      <c r="I38" s="1863"/>
      <c r="J38" s="1863"/>
      <c r="K38" s="1863"/>
      <c r="L38" s="1863"/>
      <c r="M38" s="1863"/>
      <c r="N38" s="1863"/>
      <c r="O38" s="1863"/>
    </row>
    <row r="39" spans="1:15">
      <c r="A39" s="1863"/>
      <c r="B39" s="1863"/>
      <c r="C39" s="1863"/>
      <c r="D39" s="1863"/>
      <c r="E39" s="1863"/>
      <c r="F39" s="1863"/>
      <c r="G39" s="1863"/>
      <c r="H39" s="1863"/>
      <c r="I39" s="1863"/>
      <c r="J39" s="1863"/>
      <c r="K39" s="1863"/>
      <c r="L39" s="1863"/>
      <c r="M39" s="1863"/>
      <c r="N39" s="1863"/>
      <c r="O39" s="1863"/>
    </row>
    <row r="40" spans="1:15">
      <c r="A40" s="1863"/>
      <c r="B40" s="1863"/>
      <c r="C40" s="1863"/>
      <c r="D40" s="1863"/>
      <c r="E40" s="1863"/>
      <c r="F40" s="1863"/>
      <c r="G40" s="1863"/>
      <c r="H40" s="1863"/>
      <c r="I40" s="1863"/>
      <c r="J40" s="1863"/>
      <c r="K40" s="1863"/>
      <c r="L40" s="1863"/>
      <c r="M40" s="1863"/>
      <c r="N40" s="1863"/>
      <c r="O40" s="1863"/>
    </row>
    <row r="41" spans="1:15">
      <c r="A41" s="1863"/>
      <c r="B41" s="1863"/>
      <c r="C41" s="1863"/>
      <c r="D41" s="1863"/>
      <c r="E41" s="1863"/>
      <c r="F41" s="1863"/>
      <c r="G41" s="1863"/>
      <c r="H41" s="1863"/>
      <c r="I41" s="1863"/>
      <c r="J41" s="1863"/>
      <c r="K41" s="1863"/>
      <c r="L41" s="1863"/>
      <c r="M41" s="1863"/>
      <c r="N41" s="1863"/>
      <c r="O41" s="1863"/>
    </row>
    <row r="42" spans="1:15">
      <c r="A42" s="1863"/>
      <c r="B42" s="1863"/>
      <c r="C42" s="1863"/>
      <c r="D42" s="1863"/>
      <c r="E42" s="1863"/>
      <c r="F42" s="1863"/>
      <c r="G42" s="1863"/>
      <c r="H42" s="1863"/>
      <c r="I42" s="1863"/>
      <c r="J42" s="1863"/>
      <c r="K42" s="1863"/>
      <c r="L42" s="1863"/>
      <c r="M42" s="1863"/>
      <c r="N42" s="1863"/>
      <c r="O42" s="1863"/>
    </row>
    <row r="43" spans="1:15">
      <c r="A43" s="1863"/>
      <c r="B43" s="1863"/>
      <c r="C43" s="1863"/>
      <c r="D43" s="1863"/>
      <c r="E43" s="1863"/>
      <c r="F43" s="1863"/>
      <c r="G43" s="1863"/>
      <c r="H43" s="1863"/>
      <c r="I43" s="1863"/>
      <c r="J43" s="1863"/>
      <c r="K43" s="1863"/>
      <c r="L43" s="1863"/>
      <c r="M43" s="1863"/>
      <c r="N43" s="1863"/>
      <c r="O43" s="1863"/>
    </row>
    <row r="44" spans="1:15">
      <c r="A44" s="1863"/>
      <c r="B44" s="1863"/>
      <c r="C44" s="1863"/>
      <c r="D44" s="1863"/>
      <c r="E44" s="1863"/>
      <c r="F44" s="1863"/>
      <c r="G44" s="1863"/>
      <c r="H44" s="1863"/>
      <c r="I44" s="1863"/>
      <c r="J44" s="1863"/>
      <c r="K44" s="1863"/>
      <c r="L44" s="1863"/>
      <c r="M44" s="1863"/>
      <c r="N44" s="1863"/>
      <c r="O44" s="1863"/>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O31"/>
  <sheetViews>
    <sheetView showGridLines="0" view="pageBreakPreview" zoomScaleNormal="100" zoomScaleSheetLayoutView="100" workbookViewId="0">
      <selection activeCell="O29" sqref="O29"/>
    </sheetView>
  </sheetViews>
  <sheetFormatPr baseColWidth="10" defaultColWidth="11.42578125" defaultRowHeight="15"/>
  <cols>
    <col min="1" max="12" width="12.42578125" style="49" customWidth="1"/>
    <col min="13" max="13" width="11.42578125" style="382"/>
    <col min="14" max="16384" width="11.42578125" style="49"/>
  </cols>
  <sheetData>
    <row r="3" spans="1:15">
      <c r="N3" s="1591"/>
      <c r="O3" s="1591"/>
    </row>
    <row r="4" spans="1:15">
      <c r="N4" s="1591"/>
      <c r="O4" s="1591"/>
    </row>
    <row r="5" spans="1:15" ht="9" customHeight="1">
      <c r="N5" s="1591"/>
      <c r="O5" s="1591"/>
    </row>
    <row r="6" spans="1:15" ht="15" customHeight="1">
      <c r="A6" s="1864" t="s">
        <v>908</v>
      </c>
      <c r="B6" s="1864"/>
      <c r="C6" s="1864"/>
      <c r="D6" s="1864"/>
      <c r="E6" s="1864"/>
      <c r="F6" s="1864"/>
      <c r="G6" s="1864"/>
      <c r="H6" s="1864"/>
      <c r="I6" s="1864"/>
      <c r="J6" s="1864"/>
      <c r="K6" s="1864"/>
      <c r="L6" s="1864"/>
      <c r="M6" s="830"/>
      <c r="N6" s="1591"/>
      <c r="O6" s="1591"/>
    </row>
    <row r="7" spans="1:15" ht="15" customHeight="1">
      <c r="A7" s="1864"/>
      <c r="B7" s="1864"/>
      <c r="C7" s="1864"/>
      <c r="D7" s="1864"/>
      <c r="E7" s="1864"/>
      <c r="F7" s="1864"/>
      <c r="G7" s="1864"/>
      <c r="H7" s="1864"/>
      <c r="I7" s="1864"/>
      <c r="J7" s="1864"/>
      <c r="K7" s="1864"/>
      <c r="L7" s="1864"/>
      <c r="M7" s="830"/>
      <c r="N7" s="1591"/>
      <c r="O7" s="1591"/>
    </row>
    <row r="8" spans="1:15" ht="15" customHeight="1">
      <c r="A8" s="1864"/>
      <c r="B8" s="1864"/>
      <c r="C8" s="1864"/>
      <c r="D8" s="1864"/>
      <c r="E8" s="1864"/>
      <c r="F8" s="1864"/>
      <c r="G8" s="1864"/>
      <c r="H8" s="1864"/>
      <c r="I8" s="1864"/>
      <c r="J8" s="1864"/>
      <c r="K8" s="1864"/>
      <c r="L8" s="1864"/>
      <c r="M8" s="830"/>
      <c r="N8" s="1591"/>
      <c r="O8" s="1591"/>
    </row>
    <row r="9" spans="1:15" ht="15" customHeight="1">
      <c r="A9" s="1864"/>
      <c r="B9" s="1864"/>
      <c r="C9" s="1864"/>
      <c r="D9" s="1864"/>
      <c r="E9" s="1864"/>
      <c r="F9" s="1864"/>
      <c r="G9" s="1864"/>
      <c r="H9" s="1864"/>
      <c r="I9" s="1864"/>
      <c r="J9" s="1864"/>
      <c r="K9" s="1864"/>
      <c r="L9" s="1864"/>
      <c r="M9" s="830"/>
      <c r="N9" s="1591"/>
      <c r="O9" s="1591"/>
    </row>
    <row r="10" spans="1:15" ht="15" customHeight="1">
      <c r="A10" s="1864"/>
      <c r="B10" s="1864"/>
      <c r="C10" s="1864"/>
      <c r="D10" s="1864"/>
      <c r="E10" s="1864"/>
      <c r="F10" s="1864"/>
      <c r="G10" s="1864"/>
      <c r="H10" s="1864"/>
      <c r="I10" s="1864"/>
      <c r="J10" s="1864"/>
      <c r="K10" s="1864"/>
      <c r="L10" s="1864"/>
      <c r="M10" s="830"/>
      <c r="N10" s="1591"/>
      <c r="O10" s="1591"/>
    </row>
    <row r="11" spans="1:15" ht="15" customHeight="1">
      <c r="A11" s="1864"/>
      <c r="B11" s="1864"/>
      <c r="C11" s="1864"/>
      <c r="D11" s="1864"/>
      <c r="E11" s="1864"/>
      <c r="F11" s="1864"/>
      <c r="G11" s="1864"/>
      <c r="H11" s="1864"/>
      <c r="I11" s="1864"/>
      <c r="J11" s="1864"/>
      <c r="K11" s="1864"/>
      <c r="L11" s="1864"/>
      <c r="M11" s="830"/>
      <c r="N11" s="1591"/>
      <c r="O11" s="1591"/>
    </row>
    <row r="12" spans="1:15" ht="15" customHeight="1">
      <c r="A12" s="1864"/>
      <c r="B12" s="1864"/>
      <c r="C12" s="1864"/>
      <c r="D12" s="1864"/>
      <c r="E12" s="1864"/>
      <c r="F12" s="1864"/>
      <c r="G12" s="1864"/>
      <c r="H12" s="1864"/>
      <c r="I12" s="1864"/>
      <c r="J12" s="1864"/>
      <c r="K12" s="1864"/>
      <c r="L12" s="1864"/>
      <c r="M12" s="830"/>
      <c r="N12" s="1591"/>
      <c r="O12" s="1591"/>
    </row>
    <row r="13" spans="1:15" ht="15" customHeight="1">
      <c r="A13" s="1864"/>
      <c r="B13" s="1864"/>
      <c r="C13" s="1864"/>
      <c r="D13" s="1864"/>
      <c r="E13" s="1864"/>
      <c r="F13" s="1864"/>
      <c r="G13" s="1864"/>
      <c r="H13" s="1864"/>
      <c r="I13" s="1864"/>
      <c r="J13" s="1864"/>
      <c r="K13" s="1864"/>
      <c r="L13" s="1864"/>
      <c r="M13" s="830"/>
      <c r="N13" s="1591"/>
      <c r="O13" s="1591"/>
    </row>
    <row r="14" spans="1:15" ht="15" customHeight="1">
      <c r="A14" s="1864"/>
      <c r="B14" s="1864"/>
      <c r="C14" s="1864"/>
      <c r="D14" s="1864"/>
      <c r="E14" s="1864"/>
      <c r="F14" s="1864"/>
      <c r="G14" s="1864"/>
      <c r="H14" s="1864"/>
      <c r="I14" s="1864"/>
      <c r="J14" s="1864"/>
      <c r="K14" s="1864"/>
      <c r="L14" s="1864"/>
      <c r="M14" s="830"/>
      <c r="N14" s="1591"/>
      <c r="O14" s="1591"/>
    </row>
    <row r="15" spans="1:15" ht="15" customHeight="1">
      <c r="A15" s="1864"/>
      <c r="B15" s="1864"/>
      <c r="C15" s="1864"/>
      <c r="D15" s="1864"/>
      <c r="E15" s="1864"/>
      <c r="F15" s="1864"/>
      <c r="G15" s="1864"/>
      <c r="H15" s="1864"/>
      <c r="I15" s="1864"/>
      <c r="J15" s="1864"/>
      <c r="K15" s="1864"/>
      <c r="L15" s="1864"/>
      <c r="M15" s="830"/>
      <c r="N15" s="1591"/>
      <c r="O15" s="1591"/>
    </row>
    <row r="16" spans="1:15" ht="15" customHeight="1">
      <c r="A16" s="1864"/>
      <c r="B16" s="1864"/>
      <c r="C16" s="1864"/>
      <c r="D16" s="1864"/>
      <c r="E16" s="1864"/>
      <c r="F16" s="1864"/>
      <c r="G16" s="1864"/>
      <c r="H16" s="1864"/>
      <c r="I16" s="1864"/>
      <c r="J16" s="1864"/>
      <c r="K16" s="1864"/>
      <c r="L16" s="1864"/>
      <c r="M16" s="830"/>
      <c r="N16" s="1591"/>
      <c r="O16" s="1591"/>
    </row>
    <row r="17" spans="1:15" ht="15" customHeight="1">
      <c r="A17" s="1864"/>
      <c r="B17" s="1864"/>
      <c r="C17" s="1864"/>
      <c r="D17" s="1864"/>
      <c r="E17" s="1864"/>
      <c r="F17" s="1864"/>
      <c r="G17" s="1864"/>
      <c r="H17" s="1864"/>
      <c r="I17" s="1864"/>
      <c r="J17" s="1864"/>
      <c r="K17" s="1864"/>
      <c r="L17" s="1864"/>
      <c r="M17" s="830"/>
      <c r="N17" s="1591"/>
      <c r="O17" s="1591"/>
    </row>
    <row r="18" spans="1:15" ht="15" customHeight="1">
      <c r="A18" s="1864"/>
      <c r="B18" s="1864"/>
      <c r="C18" s="1864"/>
      <c r="D18" s="1864"/>
      <c r="E18" s="1864"/>
      <c r="F18" s="1864"/>
      <c r="G18" s="1864"/>
      <c r="H18" s="1864"/>
      <c r="I18" s="1864"/>
      <c r="J18" s="1864"/>
      <c r="K18" s="1864"/>
      <c r="L18" s="1864"/>
      <c r="M18" s="830"/>
      <c r="N18" s="1591"/>
      <c r="O18" s="1591"/>
    </row>
    <row r="19" spans="1:15" ht="30.75" customHeight="1">
      <c r="A19" s="1864"/>
      <c r="B19" s="1864"/>
      <c r="C19" s="1864"/>
      <c r="D19" s="1864"/>
      <c r="E19" s="1864"/>
      <c r="F19" s="1864"/>
      <c r="G19" s="1864"/>
      <c r="H19" s="1864"/>
      <c r="I19" s="1864"/>
      <c r="J19" s="1864"/>
      <c r="K19" s="1864"/>
      <c r="L19" s="1864"/>
      <c r="M19" s="830"/>
      <c r="N19" s="1591"/>
      <c r="O19" s="1591"/>
    </row>
    <row r="20" spans="1:15" ht="15" customHeight="1">
      <c r="A20" s="1864"/>
      <c r="B20" s="1864"/>
      <c r="C20" s="1864"/>
      <c r="D20" s="1864"/>
      <c r="E20" s="1864"/>
      <c r="F20" s="1864"/>
      <c r="G20" s="1864"/>
      <c r="H20" s="1864"/>
      <c r="I20" s="1864"/>
      <c r="J20" s="1864"/>
      <c r="K20" s="1864"/>
      <c r="L20" s="1864"/>
      <c r="M20" s="830"/>
    </row>
    <row r="21" spans="1:15" ht="15" customHeight="1">
      <c r="A21" s="1864"/>
      <c r="B21" s="1864"/>
      <c r="C21" s="1864"/>
      <c r="D21" s="1864"/>
      <c r="E21" s="1864"/>
      <c r="F21" s="1864"/>
      <c r="G21" s="1864"/>
      <c r="H21" s="1864"/>
      <c r="I21" s="1864"/>
      <c r="J21" s="1864"/>
      <c r="K21" s="1864"/>
      <c r="L21" s="1864"/>
      <c r="M21" s="830"/>
    </row>
    <row r="22" spans="1:15" ht="15" customHeight="1">
      <c r="A22" s="1864"/>
      <c r="B22" s="1864"/>
      <c r="C22" s="1864"/>
      <c r="D22" s="1864"/>
      <c r="E22" s="1864"/>
      <c r="F22" s="1864"/>
      <c r="G22" s="1864"/>
      <c r="H22" s="1864"/>
      <c r="I22" s="1864"/>
      <c r="J22" s="1864"/>
      <c r="K22" s="1864"/>
      <c r="L22" s="1864"/>
      <c r="M22" s="830"/>
    </row>
    <row r="23" spans="1:15" ht="15" customHeight="1">
      <c r="A23" s="1864"/>
      <c r="B23" s="1864"/>
      <c r="C23" s="1864"/>
      <c r="D23" s="1864"/>
      <c r="E23" s="1864"/>
      <c r="F23" s="1864"/>
      <c r="G23" s="1864"/>
      <c r="H23" s="1864"/>
      <c r="I23" s="1864"/>
      <c r="J23" s="1864"/>
      <c r="K23" s="1864"/>
      <c r="L23" s="1864"/>
      <c r="M23" s="830"/>
    </row>
    <row r="24" spans="1:15" ht="15" customHeight="1">
      <c r="A24" s="1864"/>
      <c r="B24" s="1864"/>
      <c r="C24" s="1864"/>
      <c r="D24" s="1864"/>
      <c r="E24" s="1864"/>
      <c r="F24" s="1864"/>
      <c r="G24" s="1864"/>
      <c r="H24" s="1864"/>
      <c r="I24" s="1864"/>
      <c r="J24" s="1864"/>
      <c r="K24" s="1864"/>
      <c r="L24" s="1864"/>
      <c r="M24" s="830"/>
    </row>
    <row r="25" spans="1:15" ht="15" customHeight="1">
      <c r="A25" s="1864"/>
      <c r="B25" s="1864"/>
      <c r="C25" s="1864"/>
      <c r="D25" s="1864"/>
      <c r="E25" s="1864"/>
      <c r="F25" s="1864"/>
      <c r="G25" s="1864"/>
      <c r="H25" s="1864"/>
      <c r="I25" s="1864"/>
      <c r="J25" s="1864"/>
      <c r="K25" s="1864"/>
      <c r="L25" s="1864"/>
      <c r="M25" s="830"/>
    </row>
    <row r="26" spans="1:15" ht="15" customHeight="1">
      <c r="A26" s="1864"/>
      <c r="B26" s="1864"/>
      <c r="C26" s="1864"/>
      <c r="D26" s="1864"/>
      <c r="E26" s="1864"/>
      <c r="F26" s="1864"/>
      <c r="G26" s="1864"/>
      <c r="H26" s="1864"/>
      <c r="I26" s="1864"/>
      <c r="J26" s="1864"/>
      <c r="K26" s="1864"/>
      <c r="L26" s="1864"/>
      <c r="M26" s="830"/>
    </row>
    <row r="27" spans="1:15" ht="15" customHeight="1">
      <c r="A27" s="1864"/>
      <c r="B27" s="1864"/>
      <c r="C27" s="1864"/>
      <c r="D27" s="1864"/>
      <c r="E27" s="1864"/>
      <c r="F27" s="1864"/>
      <c r="G27" s="1864"/>
      <c r="H27" s="1864"/>
      <c r="I27" s="1864"/>
      <c r="J27" s="1864"/>
      <c r="K27" s="1864"/>
      <c r="L27" s="1864"/>
      <c r="M27" s="830"/>
    </row>
    <row r="28" spans="1:15" ht="15" customHeight="1">
      <c r="A28" s="1864"/>
      <c r="B28" s="1864"/>
      <c r="C28" s="1864"/>
      <c r="D28" s="1864"/>
      <c r="E28" s="1864"/>
      <c r="F28" s="1864"/>
      <c r="G28" s="1864"/>
      <c r="H28" s="1864"/>
      <c r="I28" s="1864"/>
      <c r="J28" s="1864"/>
      <c r="K28" s="1864"/>
      <c r="L28" s="1864"/>
      <c r="M28" s="830"/>
    </row>
    <row r="29" spans="1:15" ht="15" customHeight="1">
      <c r="A29" s="1864"/>
      <c r="B29" s="1864"/>
      <c r="C29" s="1864"/>
      <c r="D29" s="1864"/>
      <c r="E29" s="1864"/>
      <c r="F29" s="1864"/>
      <c r="G29" s="1864"/>
      <c r="H29" s="1864"/>
      <c r="I29" s="1864"/>
      <c r="J29" s="1864"/>
      <c r="K29" s="1864"/>
      <c r="L29" s="1864"/>
      <c r="M29" s="830"/>
    </row>
    <row r="30" spans="1:15" ht="15" customHeight="1">
      <c r="A30" s="1864"/>
      <c r="B30" s="1864"/>
      <c r="C30" s="1864"/>
      <c r="D30" s="1864"/>
      <c r="E30" s="1864"/>
      <c r="F30" s="1864"/>
      <c r="G30" s="1864"/>
      <c r="H30" s="1864"/>
      <c r="I30" s="1864"/>
      <c r="J30" s="1864"/>
      <c r="K30" s="1864"/>
      <c r="L30" s="1864"/>
      <c r="M30" s="830"/>
    </row>
    <row r="31" spans="1:15" ht="48.75" customHeight="1">
      <c r="A31" s="1864"/>
      <c r="B31" s="1864"/>
      <c r="C31" s="1864"/>
      <c r="D31" s="1864"/>
      <c r="E31" s="1864"/>
      <c r="F31" s="1864"/>
      <c r="G31" s="1864"/>
      <c r="H31" s="1864"/>
      <c r="I31" s="1864"/>
      <c r="J31" s="1864"/>
      <c r="K31" s="1864"/>
      <c r="L31" s="1864"/>
      <c r="M31" s="830"/>
    </row>
  </sheetData>
  <mergeCells count="1">
    <mergeCell ref="A6:L31"/>
  </mergeCells>
  <pageMargins left="0.7" right="0.7" top="0.75" bottom="0.75" header="0.3" footer="0.3"/>
  <pageSetup scale="72"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T23" sqref="T23"/>
    </sheetView>
  </sheetViews>
  <sheetFormatPr baseColWidth="10" defaultColWidth="11.5703125" defaultRowHeight="15"/>
  <cols>
    <col min="1" max="1" width="20.28515625" style="49" customWidth="1"/>
    <col min="2" max="11" width="9.85546875" style="636" customWidth="1"/>
    <col min="12" max="12" width="11.7109375" style="651" customWidth="1"/>
    <col min="13" max="13" width="11.42578125" style="726" customWidth="1"/>
    <col min="14" max="14" width="11.42578125" style="956" customWidth="1"/>
    <col min="15" max="15" width="11.42578125" style="1165" customWidth="1"/>
    <col min="16" max="16" width="12.7109375" style="332" customWidth="1"/>
    <col min="17" max="18" width="11.5703125" style="49"/>
    <col min="19" max="19" width="21.28515625" style="49" customWidth="1"/>
    <col min="20" max="16384" width="11.5703125" style="49"/>
  </cols>
  <sheetData>
    <row r="1" spans="1:21" ht="61.5" customHeight="1">
      <c r="A1" s="1865"/>
      <c r="B1" s="1866"/>
      <c r="C1" s="1866"/>
      <c r="D1" s="1866"/>
      <c r="E1" s="1866"/>
      <c r="F1" s="1866"/>
      <c r="G1" s="1866"/>
      <c r="H1" s="1866"/>
      <c r="I1" s="1866"/>
      <c r="J1" s="1866"/>
      <c r="K1" s="1866"/>
      <c r="L1" s="1866"/>
      <c r="M1" s="1866"/>
      <c r="N1" s="1866"/>
      <c r="O1" s="1866"/>
      <c r="P1" s="1866"/>
      <c r="Q1" s="1866"/>
      <c r="R1" s="1866"/>
      <c r="S1" s="1866"/>
    </row>
    <row r="2" spans="1:21" s="27" customFormat="1" ht="4.5" customHeight="1">
      <c r="A2" s="119"/>
      <c r="B2" s="120"/>
      <c r="C2" s="120"/>
      <c r="D2" s="120"/>
      <c r="E2" s="120"/>
      <c r="F2" s="120"/>
      <c r="G2" s="120"/>
      <c r="H2" s="120"/>
      <c r="I2" s="120"/>
      <c r="J2" s="120"/>
      <c r="K2" s="120"/>
      <c r="L2" s="120"/>
      <c r="M2" s="120"/>
      <c r="N2" s="120"/>
      <c r="O2" s="120"/>
      <c r="P2" s="330"/>
      <c r="Q2" s="120"/>
      <c r="R2" s="120"/>
      <c r="S2" s="120"/>
    </row>
    <row r="3" spans="1:21" s="852" customFormat="1" ht="18" customHeight="1">
      <c r="A3" s="825" t="s">
        <v>203</v>
      </c>
      <c r="B3" s="827">
        <v>2008</v>
      </c>
      <c r="C3" s="827">
        <v>2009</v>
      </c>
      <c r="D3" s="827">
        <v>2010</v>
      </c>
      <c r="E3" s="827">
        <v>2011</v>
      </c>
      <c r="F3" s="827">
        <v>2012</v>
      </c>
      <c r="G3" s="827">
        <v>2013</v>
      </c>
      <c r="H3" s="827">
        <v>2014</v>
      </c>
      <c r="I3" s="827">
        <v>2015</v>
      </c>
      <c r="J3" s="827">
        <v>2016</v>
      </c>
      <c r="K3" s="827">
        <v>2017</v>
      </c>
      <c r="L3" s="827">
        <v>2018</v>
      </c>
      <c r="M3" s="828">
        <v>2019</v>
      </c>
      <c r="N3" s="957">
        <v>2020</v>
      </c>
      <c r="O3" s="1167" t="s">
        <v>796</v>
      </c>
      <c r="P3" s="829" t="s">
        <v>1</v>
      </c>
    </row>
    <row r="4" spans="1:21" ht="13.5" customHeight="1">
      <c r="A4" s="826" t="s">
        <v>204</v>
      </c>
      <c r="B4" s="871">
        <v>2516</v>
      </c>
      <c r="C4" s="871">
        <v>16946</v>
      </c>
      <c r="D4" s="871">
        <v>18644</v>
      </c>
      <c r="E4" s="871">
        <v>14301</v>
      </c>
      <c r="F4" s="871">
        <v>15289</v>
      </c>
      <c r="G4" s="871">
        <v>19144</v>
      </c>
      <c r="H4" s="871">
        <v>19157</v>
      </c>
      <c r="I4" s="871">
        <v>21616</v>
      </c>
      <c r="J4" s="871">
        <v>22017</v>
      </c>
      <c r="K4" s="871">
        <v>24675</v>
      </c>
      <c r="L4" s="871">
        <v>26910</v>
      </c>
      <c r="M4" s="871">
        <v>36522</v>
      </c>
      <c r="N4" s="871">
        <v>24971</v>
      </c>
      <c r="O4" s="871">
        <v>24588</v>
      </c>
      <c r="P4" s="679">
        <f>SUM(B4:O4)</f>
        <v>287296</v>
      </c>
      <c r="T4" s="110"/>
    </row>
    <row r="5" spans="1:21" ht="13.5" customHeight="1">
      <c r="A5" s="826" t="s">
        <v>205</v>
      </c>
      <c r="B5" s="871">
        <v>1331</v>
      </c>
      <c r="C5" s="871">
        <v>12867</v>
      </c>
      <c r="D5" s="871">
        <v>14072</v>
      </c>
      <c r="E5" s="871">
        <v>10984</v>
      </c>
      <c r="F5" s="871">
        <v>9467</v>
      </c>
      <c r="G5" s="871">
        <v>15638</v>
      </c>
      <c r="H5" s="871">
        <v>14934</v>
      </c>
      <c r="I5" s="871">
        <v>18350</v>
      </c>
      <c r="J5" s="871">
        <v>21150</v>
      </c>
      <c r="K5" s="871">
        <v>19438</v>
      </c>
      <c r="L5" s="871">
        <v>25235</v>
      </c>
      <c r="M5" s="871">
        <v>28746</v>
      </c>
      <c r="N5" s="871">
        <v>19835</v>
      </c>
      <c r="O5" s="871">
        <v>46230</v>
      </c>
      <c r="P5" s="679">
        <f>SUM(B5:O5)</f>
        <v>258277</v>
      </c>
      <c r="T5" s="110"/>
    </row>
    <row r="6" spans="1:21" ht="13.5" customHeight="1">
      <c r="A6" s="826" t="s">
        <v>209</v>
      </c>
      <c r="B6" s="871">
        <v>0</v>
      </c>
      <c r="C6" s="871">
        <v>3795</v>
      </c>
      <c r="D6" s="871">
        <v>24841</v>
      </c>
      <c r="E6" s="871">
        <v>33003</v>
      </c>
      <c r="F6" s="871">
        <v>37654</v>
      </c>
      <c r="G6" s="871">
        <v>46049</v>
      </c>
      <c r="H6" s="871">
        <v>59366</v>
      </c>
      <c r="I6" s="871">
        <v>74609</v>
      </c>
      <c r="J6" s="871">
        <v>89800</v>
      </c>
      <c r="K6" s="871">
        <v>122783</v>
      </c>
      <c r="L6" s="871">
        <v>120314</v>
      </c>
      <c r="M6" s="871">
        <v>168690</v>
      </c>
      <c r="N6" s="871">
        <v>140258</v>
      </c>
      <c r="O6" s="871">
        <v>67021</v>
      </c>
      <c r="P6" s="679">
        <f>SUM(B6:O6)</f>
        <v>988183</v>
      </c>
      <c r="T6" s="110"/>
    </row>
    <row r="7" spans="1:21">
      <c r="A7" s="825" t="s">
        <v>1</v>
      </c>
      <c r="B7" s="872">
        <f>SUM(B4:B6)</f>
        <v>3847</v>
      </c>
      <c r="C7" s="872">
        <f t="shared" ref="C7:L7" si="0">SUM(C4:C6)</f>
        <v>33608</v>
      </c>
      <c r="D7" s="872">
        <f t="shared" si="0"/>
        <v>57557</v>
      </c>
      <c r="E7" s="872">
        <f t="shared" si="0"/>
        <v>58288</v>
      </c>
      <c r="F7" s="872">
        <f t="shared" si="0"/>
        <v>62410</v>
      </c>
      <c r="G7" s="872">
        <f t="shared" si="0"/>
        <v>80831</v>
      </c>
      <c r="H7" s="872">
        <f t="shared" si="0"/>
        <v>93457</v>
      </c>
      <c r="I7" s="872">
        <f t="shared" si="0"/>
        <v>114575</v>
      </c>
      <c r="J7" s="872">
        <f>SUM(J4:J6)</f>
        <v>132967</v>
      </c>
      <c r="K7" s="872">
        <f t="shared" si="0"/>
        <v>166896</v>
      </c>
      <c r="L7" s="872">
        <f t="shared" si="0"/>
        <v>172459</v>
      </c>
      <c r="M7" s="873">
        <f>SUM(M4:M6)</f>
        <v>233958</v>
      </c>
      <c r="N7" s="873">
        <f>SUM(N4:N6)</f>
        <v>185064</v>
      </c>
      <c r="O7" s="1168">
        <f>SUM(O4:O6)</f>
        <v>137839</v>
      </c>
      <c r="P7" s="829">
        <f>SUM(P4:P6)</f>
        <v>1533756</v>
      </c>
      <c r="T7" s="129"/>
    </row>
    <row r="8" spans="1:21">
      <c r="A8" s="637"/>
      <c r="B8" s="637"/>
      <c r="C8" s="637"/>
      <c r="D8" s="637"/>
      <c r="E8" s="637"/>
      <c r="F8" s="637"/>
      <c r="G8" s="637"/>
      <c r="H8" s="637"/>
      <c r="I8" s="637"/>
      <c r="J8" s="637"/>
      <c r="K8" s="637"/>
      <c r="L8" s="637"/>
      <c r="M8" s="637"/>
      <c r="N8" s="637"/>
      <c r="O8" s="637"/>
      <c r="P8" s="331"/>
    </row>
    <row r="9" spans="1:21">
      <c r="A9" s="816"/>
      <c r="B9" s="816"/>
      <c r="U9" s="49" t="s">
        <v>6</v>
      </c>
    </row>
    <row r="10" spans="1:21">
      <c r="A10" s="816"/>
      <c r="B10" s="816"/>
    </row>
    <row r="11" spans="1:21">
      <c r="A11" s="816"/>
      <c r="B11" s="816"/>
    </row>
    <row r="12" spans="1:21">
      <c r="A12" s="816"/>
      <c r="B12" s="816"/>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I5" sqref="I5"/>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8" width="24.28515625" style="28" customWidth="1"/>
    <col min="9" max="9" width="24" style="28" customWidth="1"/>
    <col min="10" max="10" width="27.140625" style="28" bestFit="1" customWidth="1"/>
    <col min="11" max="11" width="30.85546875" style="49" customWidth="1"/>
    <col min="12" max="16384" width="11.5703125" style="49"/>
  </cols>
  <sheetData>
    <row r="1" spans="1:11" ht="81" customHeight="1">
      <c r="A1" s="1867"/>
      <c r="B1" s="1690"/>
      <c r="C1" s="1690"/>
      <c r="D1" s="1690"/>
      <c r="E1" s="1690"/>
      <c r="F1" s="1690"/>
      <c r="G1" s="1690"/>
      <c r="H1" s="1690"/>
      <c r="I1" s="1690"/>
      <c r="J1" s="1690"/>
    </row>
    <row r="2" spans="1:11" ht="15.75" customHeight="1"/>
    <row r="3" spans="1:11" ht="27" customHeight="1">
      <c r="A3" s="960" t="s">
        <v>203</v>
      </c>
      <c r="B3" s="962" t="s">
        <v>482</v>
      </c>
      <c r="C3" s="962" t="s">
        <v>483</v>
      </c>
      <c r="D3" s="962" t="s">
        <v>484</v>
      </c>
      <c r="E3" s="962" t="s">
        <v>485</v>
      </c>
      <c r="F3" s="962" t="s">
        <v>531</v>
      </c>
      <c r="G3" s="1120" t="s">
        <v>685</v>
      </c>
      <c r="H3" s="963">
        <v>2020</v>
      </c>
      <c r="I3" s="1120" t="s">
        <v>796</v>
      </c>
      <c r="J3" s="960" t="s">
        <v>1</v>
      </c>
    </row>
    <row r="4" spans="1:11" ht="21.75" customHeight="1">
      <c r="A4" s="961" t="s">
        <v>204</v>
      </c>
      <c r="B4" s="964">
        <v>630787296.38999999</v>
      </c>
      <c r="C4" s="964">
        <f>668373203.52+537288903.15</f>
        <v>1205662106.6700001</v>
      </c>
      <c r="D4" s="964">
        <v>1337216099.8200002</v>
      </c>
      <c r="E4" s="964">
        <f>833154934.02+1001249144.1</f>
        <v>1834404078.1199999</v>
      </c>
      <c r="F4" s="964">
        <f>1073934275.19+1245256911.09</f>
        <v>2319191186.2799997</v>
      </c>
      <c r="G4" s="964">
        <v>3612843409.9200001</v>
      </c>
      <c r="H4" s="964">
        <v>1515804125.3399999</v>
      </c>
      <c r="I4" s="964">
        <v>1056648038.76</v>
      </c>
      <c r="J4" s="965">
        <f>SUM(B4:I4)</f>
        <v>13512556341.300001</v>
      </c>
    </row>
    <row r="5" spans="1:11" ht="21.75" customHeight="1">
      <c r="A5" s="961" t="s">
        <v>205</v>
      </c>
      <c r="B5" s="964">
        <v>146366641.44</v>
      </c>
      <c r="C5" s="964">
        <f>160423346.04+137038309.08</f>
        <v>297461655.12</v>
      </c>
      <c r="D5" s="964">
        <v>360616022.03999996</v>
      </c>
      <c r="E5" s="964">
        <f>241555634.04+305936902.32</f>
        <v>547492536.36000001</v>
      </c>
      <c r="F5" s="964">
        <f>388314604.08+383401030.8</f>
        <v>771715634.88</v>
      </c>
      <c r="G5" s="964">
        <v>1233095696.6399999</v>
      </c>
      <c r="H5" s="964">
        <v>512231400.83999997</v>
      </c>
      <c r="I5" s="964">
        <v>787970176.85000002</v>
      </c>
      <c r="J5" s="965">
        <f>SUM(B5:I5)</f>
        <v>4656949764.1700001</v>
      </c>
    </row>
    <row r="6" spans="1:11" ht="21.75" customHeight="1">
      <c r="A6" s="961" t="s">
        <v>208</v>
      </c>
      <c r="B6" s="964">
        <v>14428645.85</v>
      </c>
      <c r="C6" s="964">
        <v>235095833.47999999</v>
      </c>
      <c r="D6" s="964">
        <v>369107692.24000001</v>
      </c>
      <c r="E6" s="964">
        <f>248732154.31+363517045.23</f>
        <v>612249199.53999996</v>
      </c>
      <c r="F6" s="964">
        <f>468151582.34+595825240.7</f>
        <v>1063976823.04</v>
      </c>
      <c r="G6" s="964">
        <v>1699844332.1199999</v>
      </c>
      <c r="H6" s="964">
        <v>841984851.45000005</v>
      </c>
      <c r="I6" s="964">
        <v>602015933.78999996</v>
      </c>
      <c r="J6" s="965">
        <f>SUM(B6:I6)</f>
        <v>5438703311.5099993</v>
      </c>
    </row>
    <row r="7" spans="1:11" ht="22.5" customHeight="1">
      <c r="A7" s="960" t="s">
        <v>1</v>
      </c>
      <c r="B7" s="966">
        <f>SUM(B4:B6)</f>
        <v>791582583.67999995</v>
      </c>
      <c r="C7" s="966">
        <f t="shared" ref="C7:E7" si="0">SUM(C4:C6)</f>
        <v>1738219595.27</v>
      </c>
      <c r="D7" s="966">
        <f t="shared" si="0"/>
        <v>2066939814.1000001</v>
      </c>
      <c r="E7" s="966">
        <f t="shared" si="0"/>
        <v>2994145814.02</v>
      </c>
      <c r="F7" s="966">
        <f>SUM(F4:F6)</f>
        <v>4154883644.1999998</v>
      </c>
      <c r="G7" s="966">
        <f>SUM(G4:G6)</f>
        <v>6545783438.6799994</v>
      </c>
      <c r="H7" s="967">
        <f>SUM(H4:H6)</f>
        <v>2870020377.6300001</v>
      </c>
      <c r="I7" s="967">
        <f>SUM(I4:I6)</f>
        <v>2446634149.4000001</v>
      </c>
      <c r="J7" s="968">
        <f>SUM(J4:J6)</f>
        <v>23608209416.98</v>
      </c>
    </row>
    <row r="8" spans="1:11" ht="22.5" customHeight="1">
      <c r="A8" s="382"/>
      <c r="B8" s="382"/>
      <c r="C8" s="382"/>
      <c r="D8" s="382"/>
      <c r="E8" s="382"/>
      <c r="F8" s="382"/>
      <c r="G8" s="382"/>
      <c r="H8" s="382"/>
      <c r="I8" s="382"/>
      <c r="J8" s="382"/>
      <c r="K8" s="382"/>
    </row>
    <row r="9" spans="1:11" ht="22.5" customHeight="1">
      <c r="B9" s="382"/>
      <c r="C9" s="382"/>
      <c r="D9" s="382"/>
      <c r="E9" s="382"/>
      <c r="F9" s="382"/>
      <c r="G9" s="382"/>
      <c r="H9" s="382"/>
      <c r="I9" s="382"/>
      <c r="J9" s="382"/>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115" zoomScaleNormal="100" zoomScaleSheetLayoutView="115" workbookViewId="0">
      <selection activeCell="O25" sqref="O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view="pageBreakPreview" zoomScale="115" zoomScaleNormal="100" zoomScaleSheetLayoutView="115" workbookViewId="0">
      <selection activeCell="O22" sqref="O22"/>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5.28515625" style="382" customWidth="1"/>
    <col min="13" max="16384" width="11.42578125" style="49"/>
  </cols>
  <sheetData>
    <row r="3" spans="1:13" ht="24.75" customHeight="1"/>
    <row r="4" spans="1:13" ht="9.75" customHeight="1">
      <c r="A4" s="1868" t="s">
        <v>929</v>
      </c>
      <c r="B4" s="1868"/>
      <c r="C4" s="1868"/>
      <c r="D4" s="1868"/>
      <c r="E4" s="1868"/>
      <c r="F4" s="1868"/>
      <c r="G4" s="1868"/>
      <c r="H4" s="1868"/>
      <c r="I4" s="1868"/>
      <c r="J4" s="1868"/>
      <c r="K4" s="1868"/>
      <c r="L4" s="1868"/>
    </row>
    <row r="5" spans="1:13" ht="15" customHeight="1">
      <c r="A5" s="1868"/>
      <c r="B5" s="1868"/>
      <c r="C5" s="1868"/>
      <c r="D5" s="1868"/>
      <c r="E5" s="1868"/>
      <c r="F5" s="1868"/>
      <c r="G5" s="1868"/>
      <c r="H5" s="1868"/>
      <c r="I5" s="1868"/>
      <c r="J5" s="1868"/>
      <c r="K5" s="1868"/>
      <c r="L5" s="1868"/>
    </row>
    <row r="6" spans="1:13" ht="15" customHeight="1">
      <c r="A6" s="1868"/>
      <c r="B6" s="1868"/>
      <c r="C6" s="1868"/>
      <c r="D6" s="1868"/>
      <c r="E6" s="1868"/>
      <c r="F6" s="1868"/>
      <c r="G6" s="1868"/>
      <c r="H6" s="1868"/>
      <c r="I6" s="1868"/>
      <c r="J6" s="1868"/>
      <c r="K6" s="1868"/>
      <c r="L6" s="1868"/>
    </row>
    <row r="7" spans="1:13" ht="15" customHeight="1">
      <c r="A7" s="1868"/>
      <c r="B7" s="1868"/>
      <c r="C7" s="1868"/>
      <c r="D7" s="1868"/>
      <c r="E7" s="1868"/>
      <c r="F7" s="1868"/>
      <c r="G7" s="1868"/>
      <c r="H7" s="1868"/>
      <c r="I7" s="1868"/>
      <c r="J7" s="1868"/>
      <c r="K7" s="1868"/>
      <c r="L7" s="1868"/>
    </row>
    <row r="8" spans="1:13" ht="15" customHeight="1">
      <c r="A8" s="1868"/>
      <c r="B8" s="1868"/>
      <c r="C8" s="1868"/>
      <c r="D8" s="1868"/>
      <c r="E8" s="1868"/>
      <c r="F8" s="1868"/>
      <c r="G8" s="1868"/>
      <c r="H8" s="1868"/>
      <c r="I8" s="1868"/>
      <c r="J8" s="1868"/>
      <c r="K8" s="1868"/>
      <c r="L8" s="1868"/>
    </row>
    <row r="9" spans="1:13" ht="15" customHeight="1">
      <c r="A9" s="1868"/>
      <c r="B9" s="1868"/>
      <c r="C9" s="1868"/>
      <c r="D9" s="1868"/>
      <c r="E9" s="1868"/>
      <c r="F9" s="1868"/>
      <c r="G9" s="1868"/>
      <c r="H9" s="1868"/>
      <c r="I9" s="1868"/>
      <c r="J9" s="1868"/>
      <c r="K9" s="1868"/>
      <c r="L9" s="1868"/>
    </row>
    <row r="10" spans="1:13" ht="15" customHeight="1">
      <c r="A10" s="1868"/>
      <c r="B10" s="1868"/>
      <c r="C10" s="1868"/>
      <c r="D10" s="1868"/>
      <c r="E10" s="1868"/>
      <c r="F10" s="1868"/>
      <c r="G10" s="1868"/>
      <c r="H10" s="1868"/>
      <c r="I10" s="1868"/>
      <c r="J10" s="1868"/>
      <c r="K10" s="1868"/>
      <c r="L10" s="1868"/>
    </row>
    <row r="11" spans="1:13" ht="15" customHeight="1">
      <c r="A11" s="1868"/>
      <c r="B11" s="1868"/>
      <c r="C11" s="1868"/>
      <c r="D11" s="1868"/>
      <c r="E11" s="1868"/>
      <c r="F11" s="1868"/>
      <c r="G11" s="1868"/>
      <c r="H11" s="1868"/>
      <c r="I11" s="1868"/>
      <c r="J11" s="1868"/>
      <c r="K11" s="1868"/>
      <c r="L11" s="1868"/>
    </row>
    <row r="12" spans="1:13" ht="15" customHeight="1">
      <c r="A12" s="1868"/>
      <c r="B12" s="1868"/>
      <c r="C12" s="1868"/>
      <c r="D12" s="1868"/>
      <c r="E12" s="1868"/>
      <c r="F12" s="1868"/>
      <c r="G12" s="1868"/>
      <c r="H12" s="1868"/>
      <c r="I12" s="1868"/>
      <c r="J12" s="1868"/>
      <c r="K12" s="1868"/>
      <c r="L12" s="1868"/>
    </row>
    <row r="13" spans="1:13" ht="15" customHeight="1">
      <c r="A13" s="1868"/>
      <c r="B13" s="1868"/>
      <c r="C13" s="1868"/>
      <c r="D13" s="1868"/>
      <c r="E13" s="1868"/>
      <c r="F13" s="1868"/>
      <c r="G13" s="1868"/>
      <c r="H13" s="1868"/>
      <c r="I13" s="1868"/>
      <c r="J13" s="1868"/>
      <c r="K13" s="1868"/>
      <c r="L13" s="1868"/>
    </row>
    <row r="14" spans="1:13" ht="15" customHeight="1">
      <c r="A14" s="1868"/>
      <c r="B14" s="1868"/>
      <c r="C14" s="1868"/>
      <c r="D14" s="1868"/>
      <c r="E14" s="1868"/>
      <c r="F14" s="1868"/>
      <c r="G14" s="1868"/>
      <c r="H14" s="1868"/>
      <c r="I14" s="1868"/>
      <c r="J14" s="1868"/>
      <c r="K14" s="1868"/>
      <c r="L14" s="1868"/>
    </row>
    <row r="15" spans="1:13" ht="30.75" customHeight="1">
      <c r="A15" s="1868"/>
      <c r="B15" s="1868"/>
      <c r="C15" s="1868"/>
      <c r="D15" s="1868"/>
      <c r="E15" s="1868"/>
      <c r="F15" s="1868"/>
      <c r="G15" s="1868"/>
      <c r="H15" s="1868"/>
      <c r="I15" s="1868"/>
      <c r="J15" s="1868"/>
      <c r="K15" s="1868"/>
      <c r="L15" s="1868"/>
    </row>
    <row r="16" spans="1:13" ht="15" customHeight="1">
      <c r="A16" s="1868"/>
      <c r="B16" s="1868"/>
      <c r="C16" s="1868"/>
      <c r="D16" s="1868"/>
      <c r="E16" s="1868"/>
      <c r="F16" s="1868"/>
      <c r="G16" s="1868"/>
      <c r="H16" s="1868"/>
      <c r="I16" s="1868"/>
      <c r="J16" s="1868"/>
      <c r="K16" s="1868"/>
      <c r="L16" s="1868"/>
      <c r="M16" s="1514"/>
    </row>
    <row r="17" spans="1:13" ht="15" customHeight="1">
      <c r="A17" s="1868"/>
      <c r="B17" s="1868"/>
      <c r="C17" s="1868"/>
      <c r="D17" s="1868"/>
      <c r="E17" s="1868"/>
      <c r="F17" s="1868"/>
      <c r="G17" s="1868"/>
      <c r="H17" s="1868"/>
      <c r="I17" s="1868"/>
      <c r="J17" s="1868"/>
      <c r="K17" s="1868"/>
      <c r="L17" s="1868"/>
      <c r="M17" s="1514"/>
    </row>
    <row r="18" spans="1:13" ht="15" customHeight="1">
      <c r="A18" s="1868"/>
      <c r="B18" s="1868"/>
      <c r="C18" s="1868"/>
      <c r="D18" s="1868"/>
      <c r="E18" s="1868"/>
      <c r="F18" s="1868"/>
      <c r="G18" s="1868"/>
      <c r="H18" s="1868"/>
      <c r="I18" s="1868"/>
      <c r="J18" s="1868"/>
      <c r="K18" s="1868"/>
      <c r="L18" s="1868"/>
      <c r="M18" s="1514"/>
    </row>
    <row r="19" spans="1:13" ht="15" customHeight="1">
      <c r="A19" s="1868"/>
      <c r="B19" s="1868"/>
      <c r="C19" s="1868"/>
      <c r="D19" s="1868"/>
      <c r="E19" s="1868"/>
      <c r="F19" s="1868"/>
      <c r="G19" s="1868"/>
      <c r="H19" s="1868"/>
      <c r="I19" s="1868"/>
      <c r="J19" s="1868"/>
      <c r="K19" s="1868"/>
      <c r="L19" s="1868"/>
      <c r="M19" s="1514"/>
    </row>
    <row r="20" spans="1:13" ht="15" customHeight="1">
      <c r="A20" s="1868"/>
      <c r="B20" s="1868"/>
      <c r="C20" s="1868"/>
      <c r="D20" s="1868"/>
      <c r="E20" s="1868"/>
      <c r="F20" s="1868"/>
      <c r="G20" s="1868"/>
      <c r="H20" s="1868"/>
      <c r="I20" s="1868"/>
      <c r="J20" s="1868"/>
      <c r="K20" s="1868"/>
      <c r="L20" s="1868"/>
      <c r="M20" s="1514"/>
    </row>
    <row r="21" spans="1:13" ht="15" customHeight="1">
      <c r="A21" s="1868"/>
      <c r="B21" s="1868"/>
      <c r="C21" s="1868"/>
      <c r="D21" s="1868"/>
      <c r="E21" s="1868"/>
      <c r="F21" s="1868"/>
      <c r="G21" s="1868"/>
      <c r="H21" s="1868"/>
      <c r="I21" s="1868"/>
      <c r="J21" s="1868"/>
      <c r="K21" s="1868"/>
      <c r="L21" s="1868"/>
      <c r="M21" s="1514"/>
    </row>
    <row r="22" spans="1:13" ht="15" customHeight="1">
      <c r="A22" s="1868"/>
      <c r="B22" s="1868"/>
      <c r="C22" s="1868"/>
      <c r="D22" s="1868"/>
      <c r="E22" s="1868"/>
      <c r="F22" s="1868"/>
      <c r="G22" s="1868"/>
      <c r="H22" s="1868"/>
      <c r="I22" s="1868"/>
      <c r="J22" s="1868"/>
      <c r="K22" s="1868"/>
      <c r="L22" s="1868"/>
      <c r="M22" s="1514"/>
    </row>
    <row r="23" spans="1:13" ht="15" customHeight="1">
      <c r="A23" s="1868"/>
      <c r="B23" s="1868"/>
      <c r="C23" s="1868"/>
      <c r="D23" s="1868"/>
      <c r="E23" s="1868"/>
      <c r="F23" s="1868"/>
      <c r="G23" s="1868"/>
      <c r="H23" s="1868"/>
      <c r="I23" s="1868"/>
      <c r="J23" s="1868"/>
      <c r="K23" s="1868"/>
      <c r="L23" s="1868"/>
      <c r="M23" s="1514"/>
    </row>
    <row r="24" spans="1:13" ht="15" customHeight="1">
      <c r="A24" s="1868"/>
      <c r="B24" s="1868"/>
      <c r="C24" s="1868"/>
      <c r="D24" s="1868"/>
      <c r="E24" s="1868"/>
      <c r="F24" s="1868"/>
      <c r="G24" s="1868"/>
      <c r="H24" s="1868"/>
      <c r="I24" s="1868"/>
      <c r="J24" s="1868"/>
      <c r="K24" s="1868"/>
      <c r="L24" s="1868"/>
      <c r="M24" s="1514"/>
    </row>
    <row r="25" spans="1:13" ht="19.5" customHeight="1">
      <c r="A25" s="1868"/>
      <c r="B25" s="1868"/>
      <c r="C25" s="1868"/>
      <c r="D25" s="1868"/>
      <c r="E25" s="1868"/>
      <c r="F25" s="1868"/>
      <c r="G25" s="1868"/>
      <c r="H25" s="1868"/>
      <c r="I25" s="1868"/>
      <c r="J25" s="1868"/>
      <c r="K25" s="1868"/>
      <c r="L25" s="1868"/>
    </row>
  </sheetData>
  <mergeCells count="1">
    <mergeCell ref="A4:L25"/>
  </mergeCells>
  <pageMargins left="0.7" right="0.7" top="0.75" bottom="0.75" header="0.3" footer="0.3"/>
  <pageSetup scale="9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R32" sqref="R32"/>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4" customWidth="1"/>
    <col min="5" max="5" width="18.85546875" style="49" customWidth="1"/>
    <col min="6" max="6" width="25.28515625" style="49" customWidth="1"/>
    <col min="7" max="7" width="27.425781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83.25" customHeight="1">
      <c r="A1" s="1741" t="s">
        <v>843</v>
      </c>
      <c r="B1" s="1741"/>
      <c r="C1" s="1741"/>
      <c r="D1" s="1741"/>
      <c r="E1" s="1741"/>
      <c r="F1" s="1741"/>
      <c r="G1" s="1741"/>
      <c r="H1" s="1741"/>
      <c r="I1" s="1741"/>
      <c r="J1" s="1741"/>
      <c r="K1" s="1741"/>
      <c r="L1" s="1741"/>
    </row>
    <row r="2" spans="1:12" s="382" customFormat="1" ht="33.75" customHeight="1">
      <c r="A2" s="1740" t="str">
        <f>+'Resumen EEp'!O2</f>
        <v>Período:  Diciembre 2007 - Agosto 2022</v>
      </c>
      <c r="B2" s="1740"/>
      <c r="C2" s="1740"/>
      <c r="D2" s="1740"/>
      <c r="E2" s="1740"/>
      <c r="F2" s="1740"/>
      <c r="G2" s="1740"/>
      <c r="H2" s="1740"/>
      <c r="I2" s="1740"/>
      <c r="J2" s="1740"/>
      <c r="K2" s="1740"/>
      <c r="L2" s="1740"/>
    </row>
    <row r="3" spans="1:12" ht="22.5" customHeight="1"/>
    <row r="4" spans="1:12" ht="33.75" customHeight="1">
      <c r="A4" s="1872" t="s">
        <v>122</v>
      </c>
      <c r="B4" s="1869" t="s">
        <v>119</v>
      </c>
      <c r="C4" s="1870"/>
      <c r="D4" s="1870"/>
      <c r="E4" s="1870"/>
      <c r="F4" s="1870"/>
      <c r="G4" s="1871"/>
    </row>
    <row r="5" spans="1:12" ht="54" customHeight="1">
      <c r="A5" s="1873"/>
      <c r="B5" s="1169" t="s">
        <v>120</v>
      </c>
      <c r="C5" s="1170" t="s">
        <v>121</v>
      </c>
      <c r="D5" s="1171" t="s">
        <v>338</v>
      </c>
      <c r="E5" s="1172" t="s">
        <v>131</v>
      </c>
      <c r="F5" s="1170" t="s">
        <v>132</v>
      </c>
      <c r="G5" s="1173" t="s">
        <v>133</v>
      </c>
    </row>
    <row r="6" spans="1:12" s="277" customFormat="1" ht="21">
      <c r="A6" s="1174">
        <v>2007</v>
      </c>
      <c r="B6" s="1175">
        <v>157</v>
      </c>
      <c r="C6" s="1176">
        <v>251</v>
      </c>
      <c r="D6" s="1190">
        <v>0</v>
      </c>
      <c r="E6" s="1177">
        <f t="shared" ref="E6:E17" si="0">SUM(B6:D6)</f>
        <v>408</v>
      </c>
      <c r="F6" s="1188">
        <f t="shared" ref="F6:F18" si="1">B6/E6</f>
        <v>0.38480392156862747</v>
      </c>
      <c r="G6" s="1189">
        <f t="shared" ref="G6:G18" si="2">C6/E6</f>
        <v>0.61519607843137258</v>
      </c>
    </row>
    <row r="7" spans="1:12" s="277" customFormat="1" ht="21">
      <c r="A7" s="1174">
        <v>2008</v>
      </c>
      <c r="B7" s="1175">
        <v>247</v>
      </c>
      <c r="C7" s="1176">
        <v>480</v>
      </c>
      <c r="D7" s="1190">
        <v>0</v>
      </c>
      <c r="E7" s="1177">
        <f t="shared" si="0"/>
        <v>727</v>
      </c>
      <c r="F7" s="1188">
        <f t="shared" si="1"/>
        <v>0.33975240715268223</v>
      </c>
      <c r="G7" s="1189">
        <f t="shared" si="2"/>
        <v>0.66024759284731771</v>
      </c>
    </row>
    <row r="8" spans="1:12" s="277" customFormat="1" ht="21">
      <c r="A8" s="1174">
        <v>2009</v>
      </c>
      <c r="B8" s="1175">
        <v>254</v>
      </c>
      <c r="C8" s="1176">
        <v>472</v>
      </c>
      <c r="D8" s="1190">
        <v>1</v>
      </c>
      <c r="E8" s="1177">
        <f t="shared" si="0"/>
        <v>727</v>
      </c>
      <c r="F8" s="1188">
        <f t="shared" si="1"/>
        <v>0.34938101788170561</v>
      </c>
      <c r="G8" s="1189">
        <f t="shared" si="2"/>
        <v>0.6492434662998624</v>
      </c>
    </row>
    <row r="9" spans="1:12" s="277" customFormat="1" ht="21">
      <c r="A9" s="1174">
        <v>2010</v>
      </c>
      <c r="B9" s="1175">
        <v>255</v>
      </c>
      <c r="C9" s="1176">
        <v>410</v>
      </c>
      <c r="D9" s="1190">
        <v>1</v>
      </c>
      <c r="E9" s="1177">
        <f t="shared" si="0"/>
        <v>666</v>
      </c>
      <c r="F9" s="1188">
        <f t="shared" si="1"/>
        <v>0.38288288288288286</v>
      </c>
      <c r="G9" s="1189">
        <f t="shared" si="2"/>
        <v>0.61561561561561562</v>
      </c>
    </row>
    <row r="10" spans="1:12" s="277" customFormat="1" ht="21">
      <c r="A10" s="1174">
        <v>2011</v>
      </c>
      <c r="B10" s="1175">
        <v>373</v>
      </c>
      <c r="C10" s="1176">
        <v>534</v>
      </c>
      <c r="D10" s="1190">
        <v>0</v>
      </c>
      <c r="E10" s="1177">
        <f t="shared" si="0"/>
        <v>907</v>
      </c>
      <c r="F10" s="1188">
        <f t="shared" si="1"/>
        <v>0.41124586549062847</v>
      </c>
      <c r="G10" s="1189">
        <f t="shared" si="2"/>
        <v>0.58875413450937153</v>
      </c>
    </row>
    <row r="11" spans="1:12" s="277" customFormat="1" ht="21">
      <c r="A11" s="1174">
        <v>2012</v>
      </c>
      <c r="B11" s="1175">
        <v>625</v>
      </c>
      <c r="C11" s="1176">
        <v>588</v>
      </c>
      <c r="D11" s="1190">
        <v>1</v>
      </c>
      <c r="E11" s="1177">
        <f t="shared" si="0"/>
        <v>1214</v>
      </c>
      <c r="F11" s="1188">
        <f t="shared" si="1"/>
        <v>0.51482701812191101</v>
      </c>
      <c r="G11" s="1189">
        <f t="shared" si="2"/>
        <v>0.48434925864909389</v>
      </c>
    </row>
    <row r="12" spans="1:12" s="277" customFormat="1" ht="21">
      <c r="A12" s="1174" t="s">
        <v>255</v>
      </c>
      <c r="B12" s="1175">
        <v>1207</v>
      </c>
      <c r="C12" s="1176">
        <v>657</v>
      </c>
      <c r="D12" s="1190">
        <v>8</v>
      </c>
      <c r="E12" s="1177">
        <f t="shared" si="0"/>
        <v>1872</v>
      </c>
      <c r="F12" s="1188">
        <f t="shared" si="1"/>
        <v>0.64476495726495731</v>
      </c>
      <c r="G12" s="1189">
        <f t="shared" si="2"/>
        <v>0.35096153846153844</v>
      </c>
    </row>
    <row r="13" spans="1:12" s="277" customFormat="1" ht="21">
      <c r="A13" s="1174" t="s">
        <v>259</v>
      </c>
      <c r="B13" s="1175">
        <v>1003</v>
      </c>
      <c r="C13" s="1176">
        <v>706</v>
      </c>
      <c r="D13" s="1190">
        <v>7</v>
      </c>
      <c r="E13" s="1177">
        <f t="shared" si="0"/>
        <v>1716</v>
      </c>
      <c r="F13" s="1188">
        <f t="shared" si="1"/>
        <v>0.58449883449883455</v>
      </c>
      <c r="G13" s="1189">
        <f t="shared" si="2"/>
        <v>0.41142191142191142</v>
      </c>
    </row>
    <row r="14" spans="1:12" s="277" customFormat="1" ht="21">
      <c r="A14" s="1174" t="s">
        <v>440</v>
      </c>
      <c r="B14" s="1175">
        <v>704</v>
      </c>
      <c r="C14" s="1176">
        <v>836</v>
      </c>
      <c r="D14" s="1190">
        <v>0</v>
      </c>
      <c r="E14" s="1177">
        <f t="shared" si="0"/>
        <v>1540</v>
      </c>
      <c r="F14" s="1188">
        <f t="shared" si="1"/>
        <v>0.45714285714285713</v>
      </c>
      <c r="G14" s="1189">
        <f t="shared" si="2"/>
        <v>0.54285714285714282</v>
      </c>
    </row>
    <row r="15" spans="1:12" s="277" customFormat="1" ht="21">
      <c r="A15" s="1174" t="s">
        <v>472</v>
      </c>
      <c r="B15" s="1175">
        <v>580</v>
      </c>
      <c r="C15" s="1176">
        <v>937</v>
      </c>
      <c r="D15" s="1190">
        <v>0</v>
      </c>
      <c r="E15" s="1177">
        <f t="shared" si="0"/>
        <v>1517</v>
      </c>
      <c r="F15" s="1188">
        <f t="shared" si="1"/>
        <v>0.3823335530652604</v>
      </c>
      <c r="G15" s="1189">
        <f t="shared" si="2"/>
        <v>0.6176664469347396</v>
      </c>
    </row>
    <row r="16" spans="1:12" s="277" customFormat="1" ht="21">
      <c r="A16" s="1174" t="s">
        <v>488</v>
      </c>
      <c r="B16" s="1175">
        <v>660</v>
      </c>
      <c r="C16" s="1176">
        <v>933</v>
      </c>
      <c r="D16" s="1190">
        <v>0</v>
      </c>
      <c r="E16" s="1177">
        <f t="shared" si="0"/>
        <v>1593</v>
      </c>
      <c r="F16" s="1188">
        <f t="shared" si="1"/>
        <v>0.4143126177024482</v>
      </c>
      <c r="G16" s="1189">
        <f t="shared" si="2"/>
        <v>0.5856873822975518</v>
      </c>
    </row>
    <row r="17" spans="1:7" s="277" customFormat="1" ht="21">
      <c r="A17" s="1174" t="s">
        <v>515</v>
      </c>
      <c r="B17" s="1175">
        <v>5389</v>
      </c>
      <c r="C17" s="1176">
        <v>1073</v>
      </c>
      <c r="D17" s="1190">
        <v>0</v>
      </c>
      <c r="E17" s="1177">
        <f t="shared" si="0"/>
        <v>6462</v>
      </c>
      <c r="F17" s="1188">
        <f t="shared" si="1"/>
        <v>0.83395233673785207</v>
      </c>
      <c r="G17" s="1189">
        <f t="shared" si="2"/>
        <v>0.16604766326214795</v>
      </c>
    </row>
    <row r="18" spans="1:7" s="277" customFormat="1" ht="21">
      <c r="A18" s="1174" t="s">
        <v>545</v>
      </c>
      <c r="B18" s="1175">
        <v>764</v>
      </c>
      <c r="C18" s="1176">
        <v>1000</v>
      </c>
      <c r="D18" s="1190">
        <v>1</v>
      </c>
      <c r="E18" s="1177">
        <f>SUM(B18:D18)</f>
        <v>1765</v>
      </c>
      <c r="F18" s="1188">
        <f t="shared" si="1"/>
        <v>0.43286118980169974</v>
      </c>
      <c r="G18" s="1189">
        <f t="shared" si="2"/>
        <v>0.56657223796033995</v>
      </c>
    </row>
    <row r="19" spans="1:7" s="277" customFormat="1" ht="21">
      <c r="A19" s="1178">
        <v>2020</v>
      </c>
      <c r="B19" s="1179">
        <v>616</v>
      </c>
      <c r="C19" s="1176">
        <v>897</v>
      </c>
      <c r="D19" s="1190">
        <v>3</v>
      </c>
      <c r="E19" s="1177">
        <f>SUM(B19:D19)</f>
        <v>1516</v>
      </c>
      <c r="F19" s="1188">
        <f t="shared" ref="F19" si="3">B19/E19</f>
        <v>0.40633245382585753</v>
      </c>
      <c r="G19" s="1189">
        <f t="shared" ref="G19" si="4">C19/E19</f>
        <v>0.59168865435356199</v>
      </c>
    </row>
    <row r="20" spans="1:7" s="277" customFormat="1" ht="21">
      <c r="A20" s="1180">
        <v>2021</v>
      </c>
      <c r="B20" s="1181">
        <v>1030</v>
      </c>
      <c r="C20" s="1176">
        <v>1377</v>
      </c>
      <c r="D20" s="1190">
        <v>11</v>
      </c>
      <c r="E20" s="1177">
        <f t="shared" ref="E20:E21" si="5">SUM(B20:D20)</f>
        <v>2418</v>
      </c>
      <c r="F20" s="1188">
        <f t="shared" ref="F20:F21" si="6">B20/E20</f>
        <v>0.42597187758478083</v>
      </c>
      <c r="G20" s="1189">
        <f t="shared" ref="G20:G21" si="7">C20/E20</f>
        <v>0.5694789081885856</v>
      </c>
    </row>
    <row r="21" spans="1:7" s="277" customFormat="1" ht="21">
      <c r="A21" s="1180" t="str">
        <f>+'Resumen EEp'!O6</f>
        <v>Ene-Ago.2022</v>
      </c>
      <c r="B21" s="1181">
        <f>+'Resumen EEp'!B56</f>
        <v>777</v>
      </c>
      <c r="C21" s="1176">
        <f>+'Resumen EEp'!B57</f>
        <v>734</v>
      </c>
      <c r="D21" s="1190">
        <v>7</v>
      </c>
      <c r="E21" s="1177">
        <f t="shared" si="5"/>
        <v>1518</v>
      </c>
      <c r="F21" s="1188">
        <f t="shared" si="6"/>
        <v>0.51185770750988147</v>
      </c>
      <c r="G21" s="1189">
        <f t="shared" si="7"/>
        <v>0.48353096179183136</v>
      </c>
    </row>
    <row r="22" spans="1:7" s="796" customFormat="1" ht="25.5" customHeight="1">
      <c r="A22" s="1182" t="s">
        <v>57</v>
      </c>
      <c r="B22" s="1183">
        <f>SUM(B6:B21)</f>
        <v>14641</v>
      </c>
      <c r="C22" s="1184">
        <f>SUM(C6:C21)</f>
        <v>11885</v>
      </c>
      <c r="D22" s="1185">
        <f>SUM(D6:D21)</f>
        <v>40</v>
      </c>
      <c r="E22" s="1186">
        <f>SUM(E6:E21)</f>
        <v>26566</v>
      </c>
      <c r="F22" s="893">
        <f>AVERAGE(F6:F21)</f>
        <v>0.46730759363955415</v>
      </c>
      <c r="G22" s="1187">
        <f>AVERAGE(G6:G21)</f>
        <v>0.53120743711762408</v>
      </c>
    </row>
    <row r="23" spans="1:7" ht="29.25" customHeight="1">
      <c r="A23" s="1874" t="s">
        <v>529</v>
      </c>
      <c r="B23" s="1875"/>
      <c r="C23" s="1875"/>
      <c r="D23" s="1875"/>
      <c r="E23" s="1875"/>
      <c r="F23" s="1875"/>
      <c r="G23" s="1875"/>
    </row>
    <row r="24" spans="1:7" ht="18.75">
      <c r="B24" s="464"/>
      <c r="C24" s="464"/>
    </row>
    <row r="26" spans="1:7" ht="23.25">
      <c r="B26" s="297"/>
      <c r="C26" s="297"/>
    </row>
  </sheetData>
  <mergeCells count="5">
    <mergeCell ref="A1:L1"/>
    <mergeCell ref="B4:G4"/>
    <mergeCell ref="A4:A5"/>
    <mergeCell ref="A23:G23"/>
    <mergeCell ref="A2:L2"/>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view="pageBreakPreview" zoomScale="70" zoomScaleNormal="100" zoomScaleSheetLayoutView="70" workbookViewId="0">
      <selection activeCell="P42" sqref="P42"/>
    </sheetView>
  </sheetViews>
  <sheetFormatPr baseColWidth="10" defaultRowHeight="15"/>
  <cols>
    <col min="1" max="1" width="66.28515625" customWidth="1"/>
    <col min="2" max="2" width="22.5703125" customWidth="1"/>
    <col min="7" max="7" width="18" customWidth="1"/>
    <col min="9" max="9" width="18" customWidth="1"/>
  </cols>
  <sheetData>
    <row r="1" spans="1:12" ht="67.5" customHeight="1">
      <c r="A1" s="1740" t="s">
        <v>844</v>
      </c>
      <c r="B1" s="1740"/>
      <c r="C1" s="1740"/>
      <c r="D1" s="1740"/>
      <c r="E1" s="1740"/>
      <c r="F1" s="1740"/>
      <c r="G1" s="1740"/>
      <c r="H1" s="1740"/>
      <c r="I1" s="1740"/>
      <c r="J1" s="1740"/>
      <c r="K1" s="1740"/>
      <c r="L1" s="1740"/>
    </row>
    <row r="2" spans="1:12" s="382" customFormat="1" ht="31.5" customHeight="1">
      <c r="A2" s="1878" t="s">
        <v>891</v>
      </c>
      <c r="B2" s="1878"/>
      <c r="C2" s="1878"/>
      <c r="D2" s="1878"/>
      <c r="E2" s="1878"/>
      <c r="F2" s="1878"/>
      <c r="G2" s="1878"/>
      <c r="H2" s="1878"/>
      <c r="I2" s="1878"/>
      <c r="J2" s="1878"/>
      <c r="K2" s="1878"/>
      <c r="L2" s="1878"/>
    </row>
    <row r="3" spans="1:12" ht="14.25" customHeight="1">
      <c r="A3" s="1876"/>
      <c r="B3" s="1876"/>
    </row>
    <row r="4" spans="1:12" ht="27" customHeight="1">
      <c r="A4" s="769" t="s">
        <v>231</v>
      </c>
      <c r="B4" s="770" t="s">
        <v>539</v>
      </c>
      <c r="I4" t="s">
        <v>6</v>
      </c>
    </row>
    <row r="5" spans="1:12" s="382" customFormat="1" ht="23.25">
      <c r="A5" s="771" t="s">
        <v>540</v>
      </c>
      <c r="B5" s="959">
        <v>12035.2</v>
      </c>
    </row>
    <row r="6" spans="1:12" s="130" customFormat="1" ht="23.25">
      <c r="A6" s="771" t="s">
        <v>120</v>
      </c>
      <c r="B6" s="959">
        <v>12484.7</v>
      </c>
    </row>
    <row r="7" spans="1:12" s="130" customFormat="1" ht="23.25">
      <c r="A7" s="772" t="s">
        <v>619</v>
      </c>
      <c r="B7" s="958">
        <v>26325.200000000001</v>
      </c>
    </row>
    <row r="8" spans="1:12" ht="21.75" customHeight="1">
      <c r="A8" s="1877" t="s">
        <v>883</v>
      </c>
      <c r="B8" s="1877"/>
      <c r="D8" s="49"/>
      <c r="E8" s="49"/>
      <c r="F8" s="49"/>
      <c r="G8" s="49"/>
      <c r="H8" s="49"/>
      <c r="I8" s="49"/>
      <c r="J8" s="49"/>
      <c r="K8" s="49"/>
    </row>
  </sheetData>
  <mergeCells count="4">
    <mergeCell ref="A3:B3"/>
    <mergeCell ref="A1:L1"/>
    <mergeCell ref="A8:B8"/>
    <mergeCell ref="A2:L2"/>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J36"/>
  <sheetViews>
    <sheetView showGridLines="0" view="pageBreakPreview" zoomScale="70" zoomScaleNormal="85" zoomScaleSheetLayoutView="70" workbookViewId="0">
      <selection activeCell="T42" sqref="T42"/>
    </sheetView>
  </sheetViews>
  <sheetFormatPr baseColWidth="10" defaultColWidth="11.42578125" defaultRowHeight="15"/>
  <cols>
    <col min="1" max="14" width="14.7109375" style="49" customWidth="1"/>
    <col min="15" max="16384" width="11.42578125" style="49"/>
  </cols>
  <sheetData>
    <row r="4" ht="32.25" customHeight="1"/>
    <row r="34" spans="8:10">
      <c r="H34" s="97"/>
    </row>
    <row r="36" spans="8:10">
      <c r="J36" s="155"/>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6"/>
  <sheetViews>
    <sheetView showGridLines="0" view="pageBreakPreview" zoomScale="70" zoomScaleNormal="100" zoomScaleSheetLayoutView="70" workbookViewId="0">
      <selection activeCell="H12" sqref="H12"/>
    </sheetView>
  </sheetViews>
  <sheetFormatPr baseColWidth="10" defaultColWidth="11.42578125" defaultRowHeight="15"/>
  <cols>
    <col min="1" max="1" width="20.7109375" style="27" customWidth="1"/>
    <col min="2" max="2" width="17.7109375" style="117" customWidth="1"/>
    <col min="3" max="3" width="21.28515625" style="117" customWidth="1"/>
    <col min="4" max="4" width="18.5703125" style="117" customWidth="1"/>
    <col min="5" max="5" width="20.5703125" style="117" customWidth="1"/>
    <col min="6" max="6" width="21.85546875" style="117"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74.25" customHeight="1">
      <c r="A1" s="1879" t="s">
        <v>845</v>
      </c>
      <c r="B1" s="1879"/>
      <c r="C1" s="1879"/>
      <c r="D1" s="1879"/>
      <c r="E1" s="1879"/>
      <c r="F1" s="1879"/>
      <c r="G1" s="1879"/>
      <c r="H1" s="1879"/>
      <c r="I1" s="1879"/>
      <c r="J1" s="1879"/>
    </row>
    <row r="2" spans="1:11" s="382" customFormat="1" ht="30" customHeight="1">
      <c r="A2" s="1879" t="str">
        <f>+'Resumen EEp'!O2</f>
        <v>Período:  Diciembre 2007 - Agosto 2022</v>
      </c>
      <c r="B2" s="1879"/>
      <c r="C2" s="1879"/>
      <c r="D2" s="1879"/>
      <c r="E2" s="1879"/>
      <c r="F2" s="1879"/>
      <c r="G2" s="1879"/>
      <c r="H2" s="1879"/>
      <c r="I2" s="1879"/>
      <c r="J2" s="1879"/>
    </row>
    <row r="3" spans="1:11" s="382" customFormat="1" ht="19.5" customHeight="1">
      <c r="A3" s="1325"/>
      <c r="B3" s="1325"/>
      <c r="C3" s="1325"/>
      <c r="D3" s="1325"/>
      <c r="E3" s="1325"/>
      <c r="F3" s="1325"/>
      <c r="G3" s="1325"/>
      <c r="H3" s="1325"/>
      <c r="I3" s="1325"/>
      <c r="J3" s="1325"/>
    </row>
    <row r="4" spans="1:11" s="49" customFormat="1" ht="44.25" customHeight="1">
      <c r="A4" s="588" t="s">
        <v>0</v>
      </c>
      <c r="B4" s="1398" t="s">
        <v>206</v>
      </c>
      <c r="C4" s="1398" t="s">
        <v>159</v>
      </c>
      <c r="D4" s="588" t="s">
        <v>87</v>
      </c>
      <c r="E4" s="1398" t="s">
        <v>158</v>
      </c>
      <c r="F4" s="1399" t="s">
        <v>210</v>
      </c>
    </row>
    <row r="5" spans="1:11" s="49" customFormat="1" ht="17.25" customHeight="1">
      <c r="A5" s="589">
        <v>2007</v>
      </c>
      <c r="B5" s="487">
        <v>8459</v>
      </c>
      <c r="C5" s="487">
        <v>85</v>
      </c>
      <c r="D5" s="607">
        <f t="shared" ref="D5:D13" si="0">+C5+B5</f>
        <v>8544</v>
      </c>
      <c r="E5" s="609">
        <f t="shared" ref="E5:E15" si="1">B5/D5</f>
        <v>0.99005149812734083</v>
      </c>
      <c r="F5" s="610">
        <f t="shared" ref="F5:F9" si="2">C5/D5</f>
        <v>9.948501872659176E-3</v>
      </c>
      <c r="G5" s="382"/>
    </row>
    <row r="6" spans="1:11" s="49" customFormat="1" ht="17.25" customHeight="1">
      <c r="A6" s="590">
        <v>2008</v>
      </c>
      <c r="B6" s="487">
        <v>10873</v>
      </c>
      <c r="C6" s="487">
        <v>104</v>
      </c>
      <c r="D6" s="607">
        <f t="shared" si="0"/>
        <v>10977</v>
      </c>
      <c r="E6" s="609">
        <f t="shared" si="1"/>
        <v>0.99052564452947067</v>
      </c>
      <c r="F6" s="610">
        <f t="shared" si="2"/>
        <v>9.4743554705292877E-3</v>
      </c>
      <c r="G6" s="382"/>
    </row>
    <row r="7" spans="1:11" s="49" customFormat="1" ht="17.25" customHeight="1">
      <c r="A7" s="589">
        <v>2009</v>
      </c>
      <c r="B7" s="487">
        <v>14386</v>
      </c>
      <c r="C7" s="487">
        <v>297</v>
      </c>
      <c r="D7" s="607">
        <f t="shared" si="0"/>
        <v>14683</v>
      </c>
      <c r="E7" s="609">
        <f t="shared" si="1"/>
        <v>0.97977252605053466</v>
      </c>
      <c r="F7" s="610">
        <f t="shared" si="2"/>
        <v>2.0227473949465367E-2</v>
      </c>
      <c r="G7" s="382"/>
    </row>
    <row r="8" spans="1:11" s="49" customFormat="1" ht="17.25" customHeight="1">
      <c r="A8" s="590">
        <v>2010</v>
      </c>
      <c r="B8" s="487">
        <v>17051</v>
      </c>
      <c r="C8" s="487">
        <v>405</v>
      </c>
      <c r="D8" s="607">
        <f t="shared" si="0"/>
        <v>17456</v>
      </c>
      <c r="E8" s="609">
        <f t="shared" si="1"/>
        <v>0.97679880843263056</v>
      </c>
      <c r="F8" s="610">
        <f t="shared" si="2"/>
        <v>2.3201191567369387E-2</v>
      </c>
      <c r="G8" s="382"/>
    </row>
    <row r="9" spans="1:11" s="49" customFormat="1" ht="17.25" customHeight="1">
      <c r="A9" s="590">
        <v>2011</v>
      </c>
      <c r="B9" s="487">
        <v>22120</v>
      </c>
      <c r="C9" s="487">
        <v>477</v>
      </c>
      <c r="D9" s="607">
        <f t="shared" si="0"/>
        <v>22597</v>
      </c>
      <c r="E9" s="609">
        <f t="shared" si="1"/>
        <v>0.97889100323051736</v>
      </c>
      <c r="F9" s="610">
        <f t="shared" si="2"/>
        <v>2.1108996769482673E-2</v>
      </c>
      <c r="G9" s="382"/>
    </row>
    <row r="10" spans="1:11" s="49" customFormat="1" ht="17.25" customHeight="1">
      <c r="A10" s="590" t="s">
        <v>225</v>
      </c>
      <c r="B10" s="487">
        <v>26233</v>
      </c>
      <c r="C10" s="487">
        <v>455</v>
      </c>
      <c r="D10" s="607">
        <f t="shared" si="0"/>
        <v>26688</v>
      </c>
      <c r="E10" s="609">
        <f t="shared" si="1"/>
        <v>0.982951139088729</v>
      </c>
      <c r="F10" s="610">
        <f t="shared" ref="F10:F15" si="3">C10/D10</f>
        <v>1.7048860911270985E-2</v>
      </c>
      <c r="G10" s="382"/>
    </row>
    <row r="11" spans="1:11" s="49" customFormat="1" ht="17.25" customHeight="1">
      <c r="A11" s="590" t="s">
        <v>255</v>
      </c>
      <c r="B11" s="487">
        <v>28246</v>
      </c>
      <c r="C11" s="487">
        <v>389</v>
      </c>
      <c r="D11" s="607">
        <f t="shared" si="0"/>
        <v>28635</v>
      </c>
      <c r="E11" s="609">
        <f t="shared" si="1"/>
        <v>0.98641522612187882</v>
      </c>
      <c r="F11" s="610">
        <f t="shared" si="3"/>
        <v>1.358477387812118E-2</v>
      </c>
      <c r="G11" s="382"/>
    </row>
    <row r="12" spans="1:11" s="49" customFormat="1" ht="17.25" customHeight="1">
      <c r="A12" s="590" t="s">
        <v>259</v>
      </c>
      <c r="B12" s="487">
        <v>30630</v>
      </c>
      <c r="C12" s="487">
        <v>402</v>
      </c>
      <c r="D12" s="607">
        <f t="shared" si="0"/>
        <v>31032</v>
      </c>
      <c r="E12" s="609">
        <f t="shared" si="1"/>
        <v>0.98704563031709203</v>
      </c>
      <c r="F12" s="610">
        <f t="shared" si="3"/>
        <v>1.2954369682907967E-2</v>
      </c>
      <c r="G12" s="382"/>
      <c r="H12" s="382"/>
      <c r="I12" s="382"/>
    </row>
    <row r="13" spans="1:11" s="49" customFormat="1" ht="17.25" customHeight="1">
      <c r="A13" s="591" t="s">
        <v>440</v>
      </c>
      <c r="B13" s="388">
        <v>34087</v>
      </c>
      <c r="C13" s="388">
        <v>462</v>
      </c>
      <c r="D13" s="607">
        <f t="shared" si="0"/>
        <v>34549</v>
      </c>
      <c r="E13" s="609">
        <f t="shared" si="1"/>
        <v>0.98662768821094682</v>
      </c>
      <c r="F13" s="610">
        <f t="shared" si="3"/>
        <v>1.3372311789053229E-2</v>
      </c>
      <c r="G13" s="382"/>
      <c r="H13" s="382"/>
      <c r="I13" s="382"/>
    </row>
    <row r="14" spans="1:11" s="49" customFormat="1" ht="17.25" customHeight="1">
      <c r="A14" s="535" t="s">
        <v>472</v>
      </c>
      <c r="B14" s="388">
        <v>38382</v>
      </c>
      <c r="C14" s="388">
        <v>474</v>
      </c>
      <c r="D14" s="500">
        <f t="shared" ref="D14:D20" si="4">+C14+B14</f>
        <v>38856</v>
      </c>
      <c r="E14" s="611">
        <f t="shared" si="1"/>
        <v>0.98780111179740582</v>
      </c>
      <c r="F14" s="612">
        <f t="shared" si="3"/>
        <v>1.2198888202594195E-2</v>
      </c>
      <c r="G14" s="382"/>
      <c r="H14" s="382"/>
      <c r="I14" s="382"/>
      <c r="K14" s="15"/>
    </row>
    <row r="15" spans="1:11" s="49" customFormat="1" ht="17.25" customHeight="1">
      <c r="A15" s="535" t="s">
        <v>488</v>
      </c>
      <c r="B15" s="388">
        <v>41026</v>
      </c>
      <c r="C15" s="388">
        <v>463</v>
      </c>
      <c r="D15" s="500">
        <f t="shared" si="4"/>
        <v>41489</v>
      </c>
      <c r="E15" s="611">
        <f t="shared" si="1"/>
        <v>0.98884041553182767</v>
      </c>
      <c r="F15" s="612">
        <f t="shared" si="3"/>
        <v>1.1159584468172286E-2</v>
      </c>
      <c r="H15" s="382"/>
      <c r="I15" s="382"/>
      <c r="K15" s="27"/>
    </row>
    <row r="16" spans="1:11" s="277" customFormat="1" ht="17.25" customHeight="1">
      <c r="A16" s="535" t="s">
        <v>515</v>
      </c>
      <c r="B16" s="388">
        <v>44827</v>
      </c>
      <c r="C16" s="388">
        <v>643</v>
      </c>
      <c r="D16" s="500">
        <f t="shared" si="4"/>
        <v>45470</v>
      </c>
      <c r="E16" s="611">
        <f>B16/D16</f>
        <v>0.98585880800527825</v>
      </c>
      <c r="F16" s="612">
        <f>C16/D16</f>
        <v>1.4141191994721795E-2</v>
      </c>
      <c r="G16" s="169"/>
      <c r="K16" s="284"/>
    </row>
    <row r="17" spans="1:11" s="49" customFormat="1" ht="18.75">
      <c r="A17" s="535" t="s">
        <v>545</v>
      </c>
      <c r="B17" s="388">
        <v>48395</v>
      </c>
      <c r="C17" s="388">
        <v>753</v>
      </c>
      <c r="D17" s="500">
        <f t="shared" si="4"/>
        <v>49148</v>
      </c>
      <c r="E17" s="611">
        <f>B17/D17</f>
        <v>0.98467892894929598</v>
      </c>
      <c r="F17" s="612">
        <f>C17/D17</f>
        <v>1.5321071050703997E-2</v>
      </c>
      <c r="G17" s="169"/>
      <c r="H17" s="277"/>
      <c r="I17" s="277"/>
      <c r="K17" s="15"/>
    </row>
    <row r="18" spans="1:11" s="382" customFormat="1" ht="18.75">
      <c r="A18" s="1065">
        <v>2020</v>
      </c>
      <c r="B18" s="388">
        <v>31890</v>
      </c>
      <c r="C18" s="388">
        <v>8255</v>
      </c>
      <c r="D18" s="500">
        <f t="shared" si="4"/>
        <v>40145</v>
      </c>
      <c r="E18" s="611">
        <f>B18/D18</f>
        <v>0.79437040727363306</v>
      </c>
      <c r="F18" s="612">
        <f>C18/D18</f>
        <v>0.20562959272636691</v>
      </c>
      <c r="G18" s="169"/>
      <c r="H18" s="277"/>
      <c r="I18" s="277"/>
      <c r="K18" s="15"/>
    </row>
    <row r="19" spans="1:11" s="49" customFormat="1" ht="18.75">
      <c r="A19" s="1065">
        <f>+'Resumen EEp'!O9</f>
        <v>2021</v>
      </c>
      <c r="B19" s="388">
        <v>38603</v>
      </c>
      <c r="C19" s="388">
        <v>8847</v>
      </c>
      <c r="D19" s="500">
        <f t="shared" si="4"/>
        <v>47450</v>
      </c>
      <c r="E19" s="611">
        <f>B19/D19</f>
        <v>0.8135511064278188</v>
      </c>
      <c r="F19" s="612">
        <f>C19/D19</f>
        <v>0.18644889357218125</v>
      </c>
      <c r="G19" s="169"/>
      <c r="K19" s="15"/>
    </row>
    <row r="20" spans="1:11" s="382" customFormat="1" ht="18.75">
      <c r="A20" s="1065" t="str">
        <f>+'Resumen EEp'!O6</f>
        <v>Ene-Ago.2022</v>
      </c>
      <c r="B20" s="388">
        <v>29317</v>
      </c>
      <c r="C20" s="388">
        <v>4545</v>
      </c>
      <c r="D20" s="500">
        <f t="shared" si="4"/>
        <v>33862</v>
      </c>
      <c r="E20" s="611">
        <f>B20/D20</f>
        <v>0.86577874904022212</v>
      </c>
      <c r="F20" s="612">
        <f>C20/D20</f>
        <v>0.13422125095977791</v>
      </c>
      <c r="G20" s="169"/>
      <c r="K20" s="15"/>
    </row>
    <row r="21" spans="1:11" s="49" customFormat="1" ht="18.75">
      <c r="A21" s="588" t="s">
        <v>1</v>
      </c>
      <c r="B21" s="704">
        <f>SUM(B5:B20)</f>
        <v>464525</v>
      </c>
      <c r="C21" s="704">
        <f>SUM(C5:C20)</f>
        <v>27056</v>
      </c>
      <c r="D21" s="608">
        <f>SUM(D5:D20)</f>
        <v>491581</v>
      </c>
      <c r="E21" s="705">
        <f>AVERAGE(E5:E20)</f>
        <v>0.95499741819591388</v>
      </c>
      <c r="F21" s="706">
        <f>AVERAGE(F5:F20)</f>
        <v>4.5002581804086096E-2</v>
      </c>
      <c r="K21" s="15"/>
    </row>
    <row r="22" spans="1:11" s="49" customFormat="1">
      <c r="A22" s="382"/>
      <c r="B22" s="382"/>
      <c r="C22" s="382"/>
      <c r="D22" s="382"/>
      <c r="E22" s="382"/>
      <c r="F22" s="382"/>
      <c r="K22" s="15"/>
    </row>
    <row r="23" spans="1:11" s="49" customFormat="1">
      <c r="B23" s="454"/>
      <c r="C23" s="454"/>
      <c r="D23" s="454"/>
      <c r="E23" s="454"/>
      <c r="F23" s="454"/>
      <c r="K23" s="15"/>
    </row>
    <row r="24" spans="1:11" s="49" customFormat="1">
      <c r="B24" s="454"/>
      <c r="C24" s="454"/>
      <c r="D24" s="454"/>
      <c r="E24" s="454"/>
      <c r="F24" s="454"/>
      <c r="K24" s="15"/>
    </row>
    <row r="25" spans="1:11" s="49" customFormat="1">
      <c r="B25" s="454"/>
      <c r="C25" s="454"/>
      <c r="D25" s="454"/>
      <c r="E25" s="454"/>
      <c r="F25" s="454"/>
      <c r="K25" s="15"/>
    </row>
    <row r="26" spans="1:11" s="49" customFormat="1">
      <c r="B26" s="454"/>
      <c r="C26" s="454"/>
      <c r="D26" s="454"/>
      <c r="E26" s="454"/>
      <c r="F26" s="454"/>
      <c r="K26" s="15"/>
    </row>
    <row r="27" spans="1:11" s="49" customFormat="1">
      <c r="B27" s="454"/>
      <c r="C27" s="454"/>
      <c r="D27" s="454"/>
      <c r="E27" s="454"/>
      <c r="F27" s="454"/>
      <c r="K27" s="15"/>
    </row>
    <row r="28" spans="1:11" s="49" customFormat="1">
      <c r="B28" s="454"/>
      <c r="C28" s="454"/>
      <c r="D28" s="454"/>
      <c r="E28" s="454"/>
      <c r="F28" s="454"/>
      <c r="K28" s="15"/>
    </row>
    <row r="29" spans="1:11" s="49" customFormat="1">
      <c r="B29" s="454"/>
      <c r="C29" s="454"/>
      <c r="D29" s="454"/>
      <c r="E29" s="454"/>
      <c r="F29" s="454"/>
      <c r="K29" s="15"/>
    </row>
    <row r="30" spans="1:11" s="49" customFormat="1">
      <c r="B30" s="454"/>
      <c r="C30" s="454"/>
      <c r="D30" s="454"/>
      <c r="E30" s="454"/>
      <c r="F30" s="454"/>
      <c r="K30" s="15"/>
    </row>
    <row r="31" spans="1:11" s="49" customFormat="1">
      <c r="B31" s="454"/>
      <c r="C31" s="454"/>
      <c r="D31" s="454"/>
      <c r="E31" s="454"/>
      <c r="F31" s="454"/>
      <c r="K31" s="15"/>
    </row>
    <row r="32" spans="1:11" s="49" customFormat="1">
      <c r="B32" s="454"/>
      <c r="C32" s="454"/>
      <c r="D32" s="454"/>
      <c r="E32" s="454"/>
      <c r="F32" s="454"/>
      <c r="K32" s="15"/>
    </row>
    <row r="33" spans="2:11" s="49" customFormat="1">
      <c r="B33" s="454"/>
      <c r="C33" s="454"/>
      <c r="D33" s="454"/>
      <c r="E33" s="454"/>
      <c r="F33" s="454"/>
      <c r="K33" s="15"/>
    </row>
    <row r="34" spans="2:11" s="49" customFormat="1">
      <c r="B34" s="454"/>
      <c r="C34" s="454"/>
      <c r="D34" s="454"/>
      <c r="E34" s="454"/>
      <c r="F34" s="454"/>
      <c r="K34" s="15"/>
    </row>
    <row r="35" spans="2:11" s="49" customFormat="1">
      <c r="B35" s="454"/>
      <c r="C35" s="454"/>
      <c r="D35" s="454"/>
      <c r="E35" s="454"/>
      <c r="F35" s="454"/>
      <c r="K35" s="15"/>
    </row>
    <row r="36" spans="2:11" s="49" customFormat="1">
      <c r="B36" s="454"/>
      <c r="C36" s="454"/>
      <c r="D36" s="454"/>
      <c r="E36" s="454"/>
      <c r="F36" s="454"/>
    </row>
    <row r="37" spans="2:11" s="49" customFormat="1">
      <c r="B37" s="454"/>
      <c r="C37" s="454"/>
      <c r="D37" s="454"/>
      <c r="E37" s="454"/>
      <c r="F37" s="454"/>
    </row>
    <row r="38" spans="2:11" s="49" customFormat="1">
      <c r="B38" s="454"/>
      <c r="C38" s="454"/>
      <c r="D38" s="454"/>
      <c r="E38" s="454"/>
      <c r="F38" s="454"/>
    </row>
    <row r="39" spans="2:11" s="49" customFormat="1">
      <c r="B39" s="454"/>
      <c r="C39" s="454"/>
      <c r="D39" s="454"/>
      <c r="E39" s="454"/>
      <c r="F39" s="454"/>
    </row>
    <row r="40" spans="2:11" s="49" customFormat="1">
      <c r="B40" s="454"/>
      <c r="C40" s="454"/>
      <c r="D40" s="454"/>
      <c r="E40" s="454"/>
      <c r="F40" s="454"/>
    </row>
    <row r="41" spans="2:11" s="49" customFormat="1">
      <c r="B41" s="454"/>
      <c r="C41" s="454"/>
      <c r="D41" s="454"/>
      <c r="E41" s="454"/>
      <c r="F41" s="454"/>
    </row>
    <row r="42" spans="2:11" s="49" customFormat="1">
      <c r="B42" s="454"/>
      <c r="C42" s="454"/>
      <c r="D42" s="454"/>
      <c r="E42" s="454"/>
      <c r="F42" s="454"/>
    </row>
    <row r="43" spans="2:11" s="49" customFormat="1">
      <c r="B43" s="454"/>
      <c r="C43" s="454"/>
      <c r="D43" s="454"/>
      <c r="E43" s="454"/>
      <c r="F43" s="454"/>
    </row>
    <row r="44" spans="2:11" s="49" customFormat="1">
      <c r="B44" s="454"/>
      <c r="C44" s="454"/>
      <c r="D44" s="454"/>
      <c r="E44" s="454"/>
      <c r="F44" s="454"/>
    </row>
    <row r="45" spans="2:11" s="49" customFormat="1">
      <c r="B45" s="454"/>
      <c r="C45" s="454"/>
      <c r="D45" s="454"/>
      <c r="E45" s="454"/>
      <c r="F45" s="454"/>
    </row>
    <row r="46" spans="2:11" s="49" customFormat="1">
      <c r="B46" s="454"/>
      <c r="C46" s="454"/>
      <c r="D46" s="454"/>
      <c r="E46" s="454"/>
      <c r="F46" s="454"/>
    </row>
    <row r="47" spans="2:11" s="49" customFormat="1">
      <c r="B47" s="454"/>
      <c r="C47" s="454"/>
      <c r="D47" s="454"/>
      <c r="E47" s="454"/>
      <c r="F47" s="454"/>
    </row>
    <row r="48" spans="2:11" s="49" customFormat="1">
      <c r="B48" s="454"/>
      <c r="C48" s="454"/>
      <c r="D48" s="454"/>
      <c r="E48" s="454"/>
      <c r="F48" s="454"/>
    </row>
    <row r="49" spans="1:9" s="49" customFormat="1">
      <c r="B49" s="454"/>
      <c r="C49" s="454"/>
      <c r="D49" s="454"/>
      <c r="E49" s="454"/>
      <c r="F49" s="454"/>
    </row>
    <row r="50" spans="1:9" s="49" customFormat="1">
      <c r="B50" s="454"/>
      <c r="C50" s="454"/>
      <c r="D50" s="454"/>
      <c r="E50" s="454"/>
      <c r="F50" s="454"/>
    </row>
    <row r="51" spans="1:9">
      <c r="A51" s="49"/>
      <c r="B51" s="454"/>
      <c r="C51" s="454"/>
      <c r="D51" s="454"/>
      <c r="E51" s="454"/>
      <c r="F51" s="454"/>
      <c r="G51" s="49"/>
      <c r="H51" s="49"/>
      <c r="I51" s="49"/>
    </row>
    <row r="52" spans="1:9">
      <c r="A52" s="49"/>
      <c r="B52" s="454"/>
      <c r="C52" s="454"/>
      <c r="D52" s="454"/>
      <c r="E52" s="454"/>
      <c r="F52" s="454"/>
      <c r="G52" s="49"/>
      <c r="H52" s="49"/>
      <c r="I52" s="49"/>
    </row>
    <row r="53" spans="1:9">
      <c r="A53" s="49"/>
      <c r="B53" s="454"/>
      <c r="C53" s="454"/>
      <c r="D53" s="454"/>
      <c r="E53" s="454"/>
      <c r="F53" s="454"/>
      <c r="G53" s="49"/>
    </row>
    <row r="54" spans="1:9">
      <c r="A54" s="49"/>
      <c r="B54" s="454"/>
      <c r="C54" s="454"/>
      <c r="D54" s="454"/>
      <c r="E54" s="454"/>
      <c r="F54" s="454"/>
    </row>
    <row r="55" spans="1:9">
      <c r="A55" s="49"/>
      <c r="B55" s="454"/>
      <c r="C55" s="454"/>
      <c r="D55" s="454"/>
      <c r="E55" s="454"/>
      <c r="F55" s="454"/>
    </row>
    <row r="56" spans="1:9">
      <c r="A56" s="49"/>
      <c r="B56" s="454"/>
      <c r="C56" s="454"/>
      <c r="D56" s="454"/>
      <c r="E56" s="454"/>
      <c r="F56" s="454"/>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V52"/>
  <sheetViews>
    <sheetView showGridLines="0" view="pageBreakPreview" zoomScale="70" zoomScaleNormal="100" zoomScaleSheetLayoutView="70" workbookViewId="0">
      <pane ySplit="1" topLeftCell="A2" activePane="bottomLeft" state="frozen"/>
      <selection activeCell="M22" sqref="M22"/>
      <selection pane="bottomLeft" activeCell="W25" sqref="W25"/>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2" s="49" customFormat="1" ht="81.75" customHeight="1">
      <c r="A1" s="1879" t="s">
        <v>846</v>
      </c>
      <c r="B1" s="1879"/>
      <c r="C1" s="1879"/>
      <c r="D1" s="1879"/>
      <c r="E1" s="1879"/>
      <c r="F1" s="1879"/>
      <c r="G1" s="1879"/>
      <c r="H1" s="1879"/>
      <c r="I1" s="1879"/>
      <c r="J1" s="1879"/>
      <c r="K1" s="1879"/>
      <c r="L1" s="1879"/>
      <c r="M1" s="1879"/>
      <c r="N1" s="1879"/>
      <c r="O1" s="1879"/>
      <c r="P1" s="1879"/>
      <c r="Q1" s="1879"/>
      <c r="R1" s="1879"/>
      <c r="S1" s="1879"/>
      <c r="T1" s="1879"/>
    </row>
    <row r="2" spans="1:22" s="382" customFormat="1" ht="27" customHeight="1">
      <c r="A2" s="1879" t="str">
        <f>+'Resumen EEp'!O2</f>
        <v>Período:  Diciembre 2007 - Agosto 2022</v>
      </c>
      <c r="B2" s="1879"/>
      <c r="C2" s="1879"/>
      <c r="D2" s="1879"/>
      <c r="E2" s="1879"/>
      <c r="F2" s="1879"/>
      <c r="G2" s="1879"/>
      <c r="H2" s="1879"/>
      <c r="I2" s="1879"/>
      <c r="J2" s="1879"/>
      <c r="K2" s="1879"/>
      <c r="L2" s="1879"/>
      <c r="M2" s="1879"/>
      <c r="N2" s="1879"/>
      <c r="O2" s="1879"/>
      <c r="P2" s="1879"/>
      <c r="Q2" s="1879"/>
      <c r="R2" s="1879"/>
      <c r="S2" s="1879"/>
      <c r="T2" s="1879"/>
      <c r="V2" s="49"/>
    </row>
    <row r="3" spans="1:22" s="49" customFormat="1" ht="22.5" customHeight="1">
      <c r="A3" s="1880"/>
      <c r="B3" s="1880"/>
      <c r="C3" s="1880"/>
      <c r="D3" s="1880"/>
      <c r="E3" s="1880"/>
      <c r="F3" s="1880"/>
      <c r="G3" s="1880"/>
      <c r="H3" s="1880"/>
      <c r="I3" s="1880"/>
      <c r="J3" s="1880"/>
      <c r="K3" s="1880"/>
      <c r="L3" s="1880"/>
      <c r="M3" s="1880"/>
      <c r="N3" s="1880"/>
      <c r="O3" s="1880"/>
      <c r="P3" s="1880"/>
      <c r="Q3" s="1880"/>
      <c r="R3" s="1880"/>
      <c r="S3" s="1880"/>
      <c r="T3" s="1881"/>
    </row>
    <row r="4" spans="1:22" s="88" customFormat="1" ht="27.75" customHeight="1">
      <c r="A4" s="293" t="s">
        <v>160</v>
      </c>
      <c r="B4" s="212" t="s">
        <v>182</v>
      </c>
      <c r="C4" s="212" t="s">
        <v>181</v>
      </c>
      <c r="D4" s="212" t="s">
        <v>180</v>
      </c>
      <c r="E4" s="212" t="s">
        <v>179</v>
      </c>
      <c r="F4" s="212" t="s">
        <v>178</v>
      </c>
      <c r="G4" s="212" t="s">
        <v>177</v>
      </c>
      <c r="H4" s="212" t="s">
        <v>176</v>
      </c>
      <c r="I4" s="212" t="s">
        <v>175</v>
      </c>
      <c r="J4" s="212" t="s">
        <v>174</v>
      </c>
      <c r="K4" s="293" t="s">
        <v>173</v>
      </c>
      <c r="L4" s="212" t="s">
        <v>172</v>
      </c>
      <c r="M4" s="212" t="s">
        <v>171</v>
      </c>
      <c r="N4" s="212" t="s">
        <v>170</v>
      </c>
      <c r="O4" s="212" t="s">
        <v>169</v>
      </c>
      <c r="P4" s="212" t="s">
        <v>168</v>
      </c>
      <c r="Q4" s="212" t="s">
        <v>167</v>
      </c>
      <c r="R4" s="212" t="s">
        <v>166</v>
      </c>
      <c r="S4" s="212" t="s">
        <v>165</v>
      </c>
      <c r="T4" s="212" t="s">
        <v>164</v>
      </c>
      <c r="V4" s="49"/>
    </row>
    <row r="5" spans="1:22" s="49" customFormat="1" ht="15.75">
      <c r="A5" s="216">
        <v>2007</v>
      </c>
      <c r="B5" s="225">
        <v>5248</v>
      </c>
      <c r="C5" s="225">
        <v>259</v>
      </c>
      <c r="D5" s="225">
        <v>1131</v>
      </c>
      <c r="E5" s="225">
        <v>112</v>
      </c>
      <c r="F5" s="225">
        <v>54</v>
      </c>
      <c r="G5" s="225">
        <v>1402</v>
      </c>
      <c r="H5" s="225">
        <v>67</v>
      </c>
      <c r="I5" s="225">
        <v>271</v>
      </c>
      <c r="J5" s="225">
        <v>0</v>
      </c>
      <c r="K5" s="294">
        <f t="shared" ref="K5:K9" si="0">SUM(B5:J5)</f>
        <v>8544</v>
      </c>
      <c r="L5" s="1074">
        <f t="shared" ref="L5:L9" si="1">B5/K5</f>
        <v>0.61423220973782766</v>
      </c>
      <c r="M5" s="1074">
        <f t="shared" ref="M5:M21" si="2">C5/K5</f>
        <v>3.031367041198502E-2</v>
      </c>
      <c r="N5" s="1074">
        <f t="shared" ref="N5:N9" si="3">D5/K5</f>
        <v>0.13237359550561797</v>
      </c>
      <c r="O5" s="1074">
        <f t="shared" ref="O5:O21" si="4">E5/K5</f>
        <v>1.3108614232209739E-2</v>
      </c>
      <c r="P5" s="1074">
        <f t="shared" ref="P5:P21" si="5">F5/K5</f>
        <v>6.3202247191011234E-3</v>
      </c>
      <c r="Q5" s="1074">
        <f t="shared" ref="Q5:Q21" si="6">G5/K5</f>
        <v>0.16409176029962547</v>
      </c>
      <c r="R5" s="1074">
        <f t="shared" ref="R5:R21" si="7">H5/K5</f>
        <v>7.8417602996254682E-3</v>
      </c>
      <c r="S5" s="1074">
        <f t="shared" ref="S5:S21" si="8">I5/K5</f>
        <v>3.1718164794007492E-2</v>
      </c>
      <c r="T5" s="1075">
        <f t="shared" ref="T5:T21" si="9">J5/K5</f>
        <v>0</v>
      </c>
      <c r="U5" s="277"/>
    </row>
    <row r="6" spans="1:22" s="49" customFormat="1" ht="17.25" customHeight="1">
      <c r="A6" s="233">
        <v>2008</v>
      </c>
      <c r="B6" s="225">
        <v>5249</v>
      </c>
      <c r="C6" s="225">
        <v>457</v>
      </c>
      <c r="D6" s="225">
        <v>2480</v>
      </c>
      <c r="E6" s="225">
        <v>167</v>
      </c>
      <c r="F6" s="225">
        <v>61</v>
      </c>
      <c r="G6" s="225">
        <v>2135</v>
      </c>
      <c r="H6" s="225">
        <v>47</v>
      </c>
      <c r="I6" s="225">
        <v>381</v>
      </c>
      <c r="J6" s="225">
        <v>0</v>
      </c>
      <c r="K6" s="294">
        <f t="shared" si="0"/>
        <v>10977</v>
      </c>
      <c r="L6" s="1074">
        <f t="shared" si="1"/>
        <v>0.47818165254623302</v>
      </c>
      <c r="M6" s="1074">
        <f t="shared" si="2"/>
        <v>4.1632504327229661E-2</v>
      </c>
      <c r="N6" s="1074">
        <f t="shared" si="3"/>
        <v>0.22592693814339074</v>
      </c>
      <c r="O6" s="1074">
        <f t="shared" si="4"/>
        <v>1.5213628495946069E-2</v>
      </c>
      <c r="P6" s="1074">
        <f t="shared" si="5"/>
        <v>5.5570738817527559E-3</v>
      </c>
      <c r="Q6" s="1074">
        <f t="shared" si="6"/>
        <v>0.19449758586134644</v>
      </c>
      <c r="R6" s="1074">
        <f t="shared" si="7"/>
        <v>4.2816798761045822E-3</v>
      </c>
      <c r="S6" s="1074">
        <f t="shared" si="8"/>
        <v>3.4708936867996719E-2</v>
      </c>
      <c r="T6" s="1075">
        <f t="shared" si="9"/>
        <v>0</v>
      </c>
      <c r="U6" s="277"/>
    </row>
    <row r="7" spans="1:22" s="49" customFormat="1" ht="15.75">
      <c r="A7" s="216">
        <v>2009</v>
      </c>
      <c r="B7" s="225">
        <v>5951</v>
      </c>
      <c r="C7" s="225">
        <v>466</v>
      </c>
      <c r="D7" s="225">
        <v>3922</v>
      </c>
      <c r="E7" s="225">
        <v>308</v>
      </c>
      <c r="F7" s="225">
        <v>128</v>
      </c>
      <c r="G7" s="225">
        <v>2899</v>
      </c>
      <c r="H7" s="225">
        <v>159</v>
      </c>
      <c r="I7" s="225">
        <v>850</v>
      </c>
      <c r="J7" s="225">
        <v>0</v>
      </c>
      <c r="K7" s="294">
        <f t="shared" si="0"/>
        <v>14683</v>
      </c>
      <c r="L7" s="1074">
        <f t="shared" si="1"/>
        <v>0.40529864469113941</v>
      </c>
      <c r="M7" s="1074">
        <f t="shared" si="2"/>
        <v>3.1737383368521423E-2</v>
      </c>
      <c r="N7" s="1074">
        <f t="shared" si="3"/>
        <v>0.26711162568957297</v>
      </c>
      <c r="O7" s="1074">
        <f t="shared" si="4"/>
        <v>2.0976639651297417E-2</v>
      </c>
      <c r="P7" s="1074">
        <f t="shared" si="5"/>
        <v>8.7175645304093177E-3</v>
      </c>
      <c r="Q7" s="1074">
        <f t="shared" si="6"/>
        <v>0.19743921541919227</v>
      </c>
      <c r="R7" s="1074">
        <f t="shared" si="7"/>
        <v>1.0828849690117824E-2</v>
      </c>
      <c r="S7" s="1074">
        <f t="shared" si="8"/>
        <v>5.7890076959749369E-2</v>
      </c>
      <c r="T7" s="1075">
        <f t="shared" si="9"/>
        <v>0</v>
      </c>
      <c r="U7" s="277"/>
    </row>
    <row r="8" spans="1:22" s="49" customFormat="1" ht="15.75">
      <c r="A8" s="233">
        <v>2010</v>
      </c>
      <c r="B8" s="225">
        <v>6247</v>
      </c>
      <c r="C8" s="225">
        <v>524</v>
      </c>
      <c r="D8" s="225">
        <v>4790</v>
      </c>
      <c r="E8" s="225">
        <v>428</v>
      </c>
      <c r="F8" s="225">
        <v>239</v>
      </c>
      <c r="G8" s="225">
        <v>3860</v>
      </c>
      <c r="H8" s="225">
        <v>234</v>
      </c>
      <c r="I8" s="225">
        <v>1134</v>
      </c>
      <c r="J8" s="225">
        <v>0</v>
      </c>
      <c r="K8" s="294">
        <f t="shared" si="0"/>
        <v>17456</v>
      </c>
      <c r="L8" s="1074">
        <f t="shared" si="1"/>
        <v>0.35787121906507791</v>
      </c>
      <c r="M8" s="1074">
        <f t="shared" si="2"/>
        <v>3.0018331805682859E-2</v>
      </c>
      <c r="N8" s="1074">
        <f t="shared" si="3"/>
        <v>0.27440421631530704</v>
      </c>
      <c r="O8" s="1074">
        <f t="shared" si="4"/>
        <v>2.451879010082493E-2</v>
      </c>
      <c r="P8" s="1074">
        <f t="shared" si="5"/>
        <v>1.3691567369385885E-2</v>
      </c>
      <c r="Q8" s="1074">
        <f t="shared" si="6"/>
        <v>0.22112740604949588</v>
      </c>
      <c r="R8" s="1074">
        <f t="shared" si="7"/>
        <v>1.3405132905591201E-2</v>
      </c>
      <c r="S8" s="1074">
        <f t="shared" si="8"/>
        <v>6.4963336388634274E-2</v>
      </c>
      <c r="T8" s="1075">
        <f t="shared" si="9"/>
        <v>0</v>
      </c>
      <c r="U8" s="277"/>
    </row>
    <row r="9" spans="1:22" s="49" customFormat="1" ht="18.75" customHeight="1">
      <c r="A9" s="233">
        <v>2011</v>
      </c>
      <c r="B9" s="225">
        <v>7512</v>
      </c>
      <c r="C9" s="225">
        <v>818</v>
      </c>
      <c r="D9" s="225">
        <v>6018</v>
      </c>
      <c r="E9" s="225">
        <v>681</v>
      </c>
      <c r="F9" s="225">
        <v>471</v>
      </c>
      <c r="G9" s="225">
        <v>5158</v>
      </c>
      <c r="H9" s="225">
        <v>364</v>
      </c>
      <c r="I9" s="225">
        <v>1575</v>
      </c>
      <c r="J9" s="225">
        <v>0</v>
      </c>
      <c r="K9" s="294">
        <f t="shared" si="0"/>
        <v>22597</v>
      </c>
      <c r="L9" s="1074">
        <f t="shared" si="1"/>
        <v>0.33243350887285922</v>
      </c>
      <c r="M9" s="1074">
        <f t="shared" si="2"/>
        <v>3.6199495508253306E-2</v>
      </c>
      <c r="N9" s="1074">
        <f t="shared" si="3"/>
        <v>0.26631853785900783</v>
      </c>
      <c r="O9" s="1074">
        <f t="shared" si="4"/>
        <v>3.0136743815550735E-2</v>
      </c>
      <c r="P9" s="1074">
        <f t="shared" si="5"/>
        <v>2.0843474797539497E-2</v>
      </c>
      <c r="Q9" s="1074">
        <f t="shared" si="6"/>
        <v>0.22826038854715228</v>
      </c>
      <c r="R9" s="1074">
        <f t="shared" si="7"/>
        <v>1.6108332964552816E-2</v>
      </c>
      <c r="S9" s="1074">
        <f t="shared" si="8"/>
        <v>6.9699517635084307E-2</v>
      </c>
      <c r="T9" s="1075">
        <f t="shared" si="9"/>
        <v>0</v>
      </c>
      <c r="U9" s="277"/>
    </row>
    <row r="10" spans="1:22" s="49" customFormat="1" ht="13.5" customHeight="1">
      <c r="A10" s="233" t="s">
        <v>225</v>
      </c>
      <c r="B10" s="225">
        <v>8554</v>
      </c>
      <c r="C10" s="225">
        <v>1073</v>
      </c>
      <c r="D10" s="225">
        <v>7266</v>
      </c>
      <c r="E10" s="225">
        <v>925</v>
      </c>
      <c r="F10" s="225">
        <v>535</v>
      </c>
      <c r="G10" s="225">
        <v>5902</v>
      </c>
      <c r="H10" s="225">
        <v>474</v>
      </c>
      <c r="I10" s="225">
        <v>1959</v>
      </c>
      <c r="J10" s="225">
        <v>0</v>
      </c>
      <c r="K10" s="294">
        <f t="shared" ref="K10:K20" si="10">SUM(B10:J10)</f>
        <v>26688</v>
      </c>
      <c r="L10" s="1074">
        <f t="shared" ref="L10:L21" si="11">B10/K10</f>
        <v>0.32051858513189446</v>
      </c>
      <c r="M10" s="1074">
        <f t="shared" ref="M10:M15" si="12">C10/K10</f>
        <v>4.0205335731414868E-2</v>
      </c>
      <c r="N10" s="1074">
        <f t="shared" ref="N10:N15" si="13">D10/K10</f>
        <v>0.27225719424460432</v>
      </c>
      <c r="O10" s="1074">
        <f t="shared" ref="O10:O15" si="14">E10/K10</f>
        <v>3.4659772182254196E-2</v>
      </c>
      <c r="P10" s="1074">
        <f t="shared" ref="P10:P15" si="15">F10/K10</f>
        <v>2.0046462829736211E-2</v>
      </c>
      <c r="Q10" s="1074">
        <f t="shared" ref="Q10:Q15" si="16">G10/K10</f>
        <v>0.2211480815347722</v>
      </c>
      <c r="R10" s="1074">
        <f t="shared" ref="R10:R15" si="17">H10/K10</f>
        <v>1.7760791366906475E-2</v>
      </c>
      <c r="S10" s="1074">
        <f t="shared" ref="S10:S15" si="18">I10/K10</f>
        <v>7.3403776978417268E-2</v>
      </c>
      <c r="T10" s="1075">
        <f t="shared" ref="T10:T15" si="19">J10/K10</f>
        <v>0</v>
      </c>
      <c r="U10" s="277"/>
    </row>
    <row r="11" spans="1:22" s="88" customFormat="1" ht="15.75">
      <c r="A11" s="233" t="s">
        <v>255</v>
      </c>
      <c r="B11" s="225">
        <v>9093</v>
      </c>
      <c r="C11" s="225">
        <v>1147</v>
      </c>
      <c r="D11" s="225">
        <v>8256</v>
      </c>
      <c r="E11" s="225">
        <v>933</v>
      </c>
      <c r="F11" s="225">
        <v>584</v>
      </c>
      <c r="G11" s="225">
        <v>5913</v>
      </c>
      <c r="H11" s="225">
        <v>417</v>
      </c>
      <c r="I11" s="225">
        <v>2292</v>
      </c>
      <c r="J11" s="225">
        <v>0</v>
      </c>
      <c r="K11" s="294">
        <f t="shared" si="10"/>
        <v>28635</v>
      </c>
      <c r="L11" s="1074">
        <f t="shared" si="11"/>
        <v>0.31754845468831849</v>
      </c>
      <c r="M11" s="1074">
        <f t="shared" si="12"/>
        <v>4.0055875676619522E-2</v>
      </c>
      <c r="N11" s="1074">
        <f t="shared" si="13"/>
        <v>0.28831849135673127</v>
      </c>
      <c r="O11" s="1074">
        <f t="shared" si="14"/>
        <v>3.2582503928758513E-2</v>
      </c>
      <c r="P11" s="1074">
        <f t="shared" si="15"/>
        <v>2.0394621966125372E-2</v>
      </c>
      <c r="Q11" s="1074">
        <f t="shared" si="16"/>
        <v>0.20649554740701939</v>
      </c>
      <c r="R11" s="1074">
        <f t="shared" si="17"/>
        <v>1.4562598218962807E-2</v>
      </c>
      <c r="S11" s="1074">
        <f t="shared" si="18"/>
        <v>8.0041906757464643E-2</v>
      </c>
      <c r="T11" s="1075">
        <f t="shared" si="19"/>
        <v>0</v>
      </c>
      <c r="U11" s="277"/>
      <c r="V11" s="49"/>
    </row>
    <row r="12" spans="1:22" s="88" customFormat="1" ht="15.75">
      <c r="A12" s="233" t="s">
        <v>259</v>
      </c>
      <c r="B12" s="225">
        <v>10098</v>
      </c>
      <c r="C12" s="225">
        <v>1346</v>
      </c>
      <c r="D12" s="225">
        <v>8494</v>
      </c>
      <c r="E12" s="225">
        <v>1003</v>
      </c>
      <c r="F12" s="225">
        <v>627</v>
      </c>
      <c r="G12" s="225">
        <v>6354</v>
      </c>
      <c r="H12" s="225">
        <v>518</v>
      </c>
      <c r="I12" s="225">
        <v>2592</v>
      </c>
      <c r="J12" s="225">
        <v>0</v>
      </c>
      <c r="K12" s="294">
        <f t="shared" si="10"/>
        <v>31032</v>
      </c>
      <c r="L12" s="1074">
        <f t="shared" si="11"/>
        <v>0.32540603248259858</v>
      </c>
      <c r="M12" s="1074">
        <f t="shared" si="12"/>
        <v>4.337458107759732E-2</v>
      </c>
      <c r="N12" s="1074">
        <f t="shared" si="13"/>
        <v>0.27371745295179167</v>
      </c>
      <c r="O12" s="1074">
        <f t="shared" si="14"/>
        <v>3.2321474606857435E-2</v>
      </c>
      <c r="P12" s="1074">
        <f t="shared" si="15"/>
        <v>2.0204949729311677E-2</v>
      </c>
      <c r="Q12" s="1074">
        <f t="shared" si="16"/>
        <v>0.20475638051044084</v>
      </c>
      <c r="R12" s="1074">
        <f t="shared" si="17"/>
        <v>1.6692446506831656E-2</v>
      </c>
      <c r="S12" s="1074">
        <f t="shared" si="18"/>
        <v>8.3526682134570762E-2</v>
      </c>
      <c r="T12" s="1075">
        <f t="shared" si="19"/>
        <v>0</v>
      </c>
      <c r="U12" s="49"/>
      <c r="V12" s="49"/>
    </row>
    <row r="13" spans="1:22" s="88" customFormat="1" ht="15.75">
      <c r="A13" s="233" t="s">
        <v>440</v>
      </c>
      <c r="B13" s="158">
        <v>11104</v>
      </c>
      <c r="C13" s="158">
        <v>1417</v>
      </c>
      <c r="D13" s="158">
        <v>9714</v>
      </c>
      <c r="E13" s="158">
        <v>1229</v>
      </c>
      <c r="F13" s="158">
        <v>451</v>
      </c>
      <c r="G13" s="158">
        <v>7190</v>
      </c>
      <c r="H13" s="158">
        <v>574</v>
      </c>
      <c r="I13" s="158">
        <v>2870</v>
      </c>
      <c r="J13" s="158">
        <v>0</v>
      </c>
      <c r="K13" s="294">
        <f t="shared" si="10"/>
        <v>34549</v>
      </c>
      <c r="L13" s="1074">
        <f t="shared" si="11"/>
        <v>0.32139859330226633</v>
      </c>
      <c r="M13" s="1074">
        <f t="shared" si="12"/>
        <v>4.1014211699325592E-2</v>
      </c>
      <c r="N13" s="1074">
        <f t="shared" si="13"/>
        <v>0.28116588034385942</v>
      </c>
      <c r="O13" s="1074">
        <f t="shared" si="14"/>
        <v>3.5572664910706535E-2</v>
      </c>
      <c r="P13" s="1074">
        <f t="shared" si="15"/>
        <v>1.305392341312339E-2</v>
      </c>
      <c r="Q13" s="1074">
        <f t="shared" si="16"/>
        <v>0.20811022026686735</v>
      </c>
      <c r="R13" s="1074">
        <f t="shared" si="17"/>
        <v>1.6614084343975224E-2</v>
      </c>
      <c r="S13" s="1074">
        <f t="shared" si="18"/>
        <v>8.3070421719876122E-2</v>
      </c>
      <c r="T13" s="1075">
        <f t="shared" si="19"/>
        <v>0</v>
      </c>
      <c r="U13" s="49"/>
      <c r="V13" s="49"/>
    </row>
    <row r="14" spans="1:22" s="277" customFormat="1" ht="15.75">
      <c r="A14" s="233" t="s">
        <v>472</v>
      </c>
      <c r="B14" s="158">
        <v>13004</v>
      </c>
      <c r="C14" s="158">
        <v>1848</v>
      </c>
      <c r="D14" s="158">
        <v>10279</v>
      </c>
      <c r="E14" s="158">
        <v>1386</v>
      </c>
      <c r="F14" s="158">
        <v>557</v>
      </c>
      <c r="G14" s="158">
        <v>7820</v>
      </c>
      <c r="H14" s="158">
        <v>635</v>
      </c>
      <c r="I14" s="158">
        <v>3327</v>
      </c>
      <c r="J14" s="158">
        <v>0</v>
      </c>
      <c r="K14" s="324">
        <f t="shared" si="10"/>
        <v>38856</v>
      </c>
      <c r="L14" s="1074">
        <f t="shared" si="11"/>
        <v>0.33467160798847023</v>
      </c>
      <c r="M14" s="1074">
        <f t="shared" si="12"/>
        <v>4.7560222359481159E-2</v>
      </c>
      <c r="N14" s="1074">
        <f t="shared" si="13"/>
        <v>0.26454086884908379</v>
      </c>
      <c r="O14" s="1074">
        <f t="shared" si="14"/>
        <v>3.5670166769610871E-2</v>
      </c>
      <c r="P14" s="1074">
        <f t="shared" si="15"/>
        <v>1.4334980440601193E-2</v>
      </c>
      <c r="Q14" s="1074">
        <f t="shared" si="16"/>
        <v>0.20125591929174388</v>
      </c>
      <c r="R14" s="1074">
        <f t="shared" si="17"/>
        <v>1.6342392423306568E-2</v>
      </c>
      <c r="S14" s="1074">
        <f t="shared" si="18"/>
        <v>8.5623841877702292E-2</v>
      </c>
      <c r="T14" s="1075">
        <f t="shared" si="19"/>
        <v>0</v>
      </c>
      <c r="U14" s="49"/>
      <c r="V14" s="49"/>
    </row>
    <row r="15" spans="1:22" s="277" customFormat="1" ht="18.75" customHeight="1">
      <c r="A15" s="233" t="s">
        <v>488</v>
      </c>
      <c r="B15" s="158">
        <v>14295</v>
      </c>
      <c r="C15" s="158">
        <v>2006</v>
      </c>
      <c r="D15" s="158">
        <v>10762</v>
      </c>
      <c r="E15" s="158">
        <v>1529</v>
      </c>
      <c r="F15" s="158">
        <v>713</v>
      </c>
      <c r="G15" s="158">
        <v>7971</v>
      </c>
      <c r="H15" s="158">
        <v>693</v>
      </c>
      <c r="I15" s="158">
        <v>3520</v>
      </c>
      <c r="J15" s="158">
        <v>0</v>
      </c>
      <c r="K15" s="324">
        <f t="shared" si="10"/>
        <v>41489</v>
      </c>
      <c r="L15" s="1074">
        <f t="shared" si="11"/>
        <v>0.34454915760804067</v>
      </c>
      <c r="M15" s="1074">
        <f t="shared" si="12"/>
        <v>4.8350165104003473E-2</v>
      </c>
      <c r="N15" s="1074">
        <f t="shared" si="13"/>
        <v>0.25939405625587503</v>
      </c>
      <c r="O15" s="1074">
        <f t="shared" si="14"/>
        <v>3.6853141796620789E-2</v>
      </c>
      <c r="P15" s="1074">
        <f t="shared" si="15"/>
        <v>1.7185278025500735E-2</v>
      </c>
      <c r="Q15" s="1074">
        <f t="shared" si="16"/>
        <v>0.19212321338186025</v>
      </c>
      <c r="R15" s="1074">
        <f t="shared" si="17"/>
        <v>1.6703222540914459E-2</v>
      </c>
      <c r="S15" s="1074">
        <f t="shared" si="18"/>
        <v>8.4841765287184553E-2</v>
      </c>
      <c r="T15" s="1075">
        <f t="shared" si="19"/>
        <v>0</v>
      </c>
      <c r="U15" s="49"/>
      <c r="V15" s="49"/>
    </row>
    <row r="16" spans="1:22" s="277" customFormat="1" ht="15.75">
      <c r="A16" s="192" t="s">
        <v>515</v>
      </c>
      <c r="B16" s="158">
        <v>16903</v>
      </c>
      <c r="C16" s="158">
        <v>2403</v>
      </c>
      <c r="D16" s="158">
        <v>10960</v>
      </c>
      <c r="E16" s="158">
        <v>1808</v>
      </c>
      <c r="F16" s="158">
        <v>722</v>
      </c>
      <c r="G16" s="158">
        <v>8122</v>
      </c>
      <c r="H16" s="158">
        <v>830</v>
      </c>
      <c r="I16" s="158">
        <v>3722</v>
      </c>
      <c r="J16" s="158">
        <v>0</v>
      </c>
      <c r="K16" s="324">
        <f t="shared" si="10"/>
        <v>45470</v>
      </c>
      <c r="L16" s="1076">
        <f>B16/K16</f>
        <v>0.37173960853309873</v>
      </c>
      <c r="M16" s="1076">
        <f>C16/K16</f>
        <v>5.2848031669232458E-2</v>
      </c>
      <c r="N16" s="1076">
        <f t="shared" ref="N16:N21" si="20">D16/K16</f>
        <v>0.24103804706399823</v>
      </c>
      <c r="O16" s="1076">
        <f>E16/K16</f>
        <v>3.9762480756542776E-2</v>
      </c>
      <c r="P16" s="1076">
        <f>F16/K16</f>
        <v>1.5878601275566308E-2</v>
      </c>
      <c r="Q16" s="1076">
        <f>G16/K16</f>
        <v>0.17862326808884979</v>
      </c>
      <c r="R16" s="1076">
        <f>H16/K16</f>
        <v>1.8253793710138553E-2</v>
      </c>
      <c r="S16" s="1076">
        <f>I16/K16</f>
        <v>8.185616890257312E-2</v>
      </c>
      <c r="T16" s="1077">
        <f>J16/K16</f>
        <v>0</v>
      </c>
      <c r="U16" s="49"/>
      <c r="V16" s="49"/>
    </row>
    <row r="17" spans="1:22" s="277" customFormat="1" ht="15.75">
      <c r="A17" s="192" t="s">
        <v>545</v>
      </c>
      <c r="B17" s="158">
        <v>18434</v>
      </c>
      <c r="C17" s="158">
        <v>1949</v>
      </c>
      <c r="D17" s="158">
        <v>11829</v>
      </c>
      <c r="E17" s="158">
        <v>2244</v>
      </c>
      <c r="F17" s="158">
        <v>854</v>
      </c>
      <c r="G17" s="158">
        <v>8942</v>
      </c>
      <c r="H17" s="158">
        <v>824</v>
      </c>
      <c r="I17" s="158">
        <v>4072</v>
      </c>
      <c r="J17" s="158">
        <v>0</v>
      </c>
      <c r="K17" s="324">
        <f t="shared" si="10"/>
        <v>49148</v>
      </c>
      <c r="L17" s="1076">
        <f>B17/K17</f>
        <v>0.37507121347765932</v>
      </c>
      <c r="M17" s="1076">
        <f>C17/K17</f>
        <v>3.965573370228697E-2</v>
      </c>
      <c r="N17" s="1076">
        <f t="shared" si="20"/>
        <v>0.24068120778058111</v>
      </c>
      <c r="O17" s="1076">
        <f>E17/K17</f>
        <v>4.5658012533572066E-2</v>
      </c>
      <c r="P17" s="1076">
        <f>F17/K17</f>
        <v>1.7376088548872792E-2</v>
      </c>
      <c r="Q17" s="1076">
        <f>G17/K17</f>
        <v>0.1819402620655978</v>
      </c>
      <c r="R17" s="1076">
        <f>H17/K17</f>
        <v>1.676568731179295E-2</v>
      </c>
      <c r="S17" s="1076">
        <f>I17/K17</f>
        <v>8.2851794579637011E-2</v>
      </c>
      <c r="T17" s="1077">
        <f>J17/K17</f>
        <v>0</v>
      </c>
      <c r="U17" s="49"/>
      <c r="V17" s="382"/>
    </row>
    <row r="18" spans="1:22" s="277" customFormat="1" ht="15.75">
      <c r="A18" s="1060">
        <v>2020</v>
      </c>
      <c r="B18" s="225">
        <v>16908</v>
      </c>
      <c r="C18" s="225">
        <v>1624</v>
      </c>
      <c r="D18" s="225">
        <v>9095</v>
      </c>
      <c r="E18" s="225">
        <v>1711</v>
      </c>
      <c r="F18" s="225">
        <v>1369</v>
      </c>
      <c r="G18" s="225">
        <v>5073</v>
      </c>
      <c r="H18" s="225">
        <v>833</v>
      </c>
      <c r="I18" s="225">
        <v>3532</v>
      </c>
      <c r="J18" s="158">
        <v>0</v>
      </c>
      <c r="K18" s="324">
        <f t="shared" si="10"/>
        <v>40145</v>
      </c>
      <c r="L18" s="1076">
        <f>B18/K18</f>
        <v>0.4211732469796986</v>
      </c>
      <c r="M18" s="1076">
        <f>C18/K18</f>
        <v>4.0453356582388841E-2</v>
      </c>
      <c r="N18" s="1076">
        <f t="shared" si="20"/>
        <v>0.22655374268277495</v>
      </c>
      <c r="O18" s="1076">
        <f>E18/K18</f>
        <v>4.2620500685016813E-2</v>
      </c>
      <c r="P18" s="1076">
        <f>F18/K18</f>
        <v>3.4101382488479264E-2</v>
      </c>
      <c r="Q18" s="1076">
        <f>G18/K18</f>
        <v>0.12636691991530702</v>
      </c>
      <c r="R18" s="1076">
        <f>H18/K18</f>
        <v>2.0749782040104622E-2</v>
      </c>
      <c r="S18" s="1076">
        <f>I18/K18</f>
        <v>8.7981068626229911E-2</v>
      </c>
      <c r="T18" s="1077">
        <f>J18/K18</f>
        <v>0</v>
      </c>
      <c r="U18" s="49"/>
      <c r="V18" s="382"/>
    </row>
    <row r="19" spans="1:22" s="277" customFormat="1" ht="15.75">
      <c r="A19" s="1060">
        <v>2021</v>
      </c>
      <c r="B19" s="225">
        <v>21434</v>
      </c>
      <c r="C19" s="225">
        <v>1874</v>
      </c>
      <c r="D19" s="225">
        <v>10126</v>
      </c>
      <c r="E19" s="225">
        <v>1855</v>
      </c>
      <c r="F19" s="225">
        <v>907</v>
      </c>
      <c r="G19" s="225">
        <v>6664</v>
      </c>
      <c r="H19" s="225">
        <v>795</v>
      </c>
      <c r="I19" s="225">
        <v>3795</v>
      </c>
      <c r="J19" s="158">
        <v>0</v>
      </c>
      <c r="K19" s="324">
        <f t="shared" ref="K19" si="21">SUM(B19:J19)</f>
        <v>47450</v>
      </c>
      <c r="L19" s="1076">
        <f>B19/K19</f>
        <v>0.45171759747102214</v>
      </c>
      <c r="M19" s="1076">
        <f>C19/K19</f>
        <v>3.9494204425711277E-2</v>
      </c>
      <c r="N19" s="1076">
        <f t="shared" si="20"/>
        <v>0.2134035827186512</v>
      </c>
      <c r="O19" s="1076">
        <f>E19/K19</f>
        <v>3.909378292939937E-2</v>
      </c>
      <c r="P19" s="1076">
        <f>F19/K19</f>
        <v>1.9114857744994732E-2</v>
      </c>
      <c r="Q19" s="1076">
        <f>G19/K19</f>
        <v>0.14044257112750264</v>
      </c>
      <c r="R19" s="1076">
        <f>H19/K19</f>
        <v>1.6754478398314013E-2</v>
      </c>
      <c r="S19" s="1076">
        <f>I19/K19</f>
        <v>7.9978925184404637E-2</v>
      </c>
      <c r="T19" s="1077">
        <f>J19/K19</f>
        <v>0</v>
      </c>
      <c r="U19" s="49"/>
      <c r="V19" s="382"/>
    </row>
    <row r="20" spans="1:22" s="277" customFormat="1" ht="15.75">
      <c r="A20" s="1060" t="str">
        <f>+'Resumen EEp'!O6</f>
        <v>Ene-Ago.2022</v>
      </c>
      <c r="B20" s="225">
        <v>14915</v>
      </c>
      <c r="C20" s="225">
        <v>1179</v>
      </c>
      <c r="D20" s="225">
        <v>6723</v>
      </c>
      <c r="E20" s="225">
        <v>1350</v>
      </c>
      <c r="F20" s="225">
        <v>489</v>
      </c>
      <c r="G20" s="225">
        <v>5729</v>
      </c>
      <c r="H20" s="225">
        <v>659</v>
      </c>
      <c r="I20" s="225">
        <v>2818</v>
      </c>
      <c r="J20" s="158"/>
      <c r="K20" s="324">
        <f t="shared" si="10"/>
        <v>33862</v>
      </c>
      <c r="L20" s="1076">
        <f>B20/K20</f>
        <v>0.44046423719803912</v>
      </c>
      <c r="M20" s="1076">
        <f>C20/K20</f>
        <v>3.481778985293249E-2</v>
      </c>
      <c r="N20" s="1076">
        <f t="shared" si="20"/>
        <v>0.19854113755832498</v>
      </c>
      <c r="O20" s="1076">
        <f>E20/K20</f>
        <v>3.9867698304884534E-2</v>
      </c>
      <c r="P20" s="1076">
        <f>F20/K20</f>
        <v>1.4440966274880397E-2</v>
      </c>
      <c r="Q20" s="1076">
        <f>G20/K20</f>
        <v>0.16918669895458036</v>
      </c>
      <c r="R20" s="1076">
        <f>H20/K20</f>
        <v>1.9461343098458449E-2</v>
      </c>
      <c r="S20" s="1076">
        <f>I20/K20</f>
        <v>8.3220128757899706E-2</v>
      </c>
      <c r="T20" s="1077">
        <f>J20/K20</f>
        <v>0</v>
      </c>
      <c r="U20" s="49"/>
      <c r="V20" s="382"/>
    </row>
    <row r="21" spans="1:22" s="49" customFormat="1" ht="15.75">
      <c r="A21" s="232" t="s">
        <v>88</v>
      </c>
      <c r="B21" s="234">
        <f t="shared" ref="B21:K21" si="22">SUM(B5:B20)</f>
        <v>184949</v>
      </c>
      <c r="C21" s="234">
        <f t="shared" si="22"/>
        <v>20390</v>
      </c>
      <c r="D21" s="234">
        <f t="shared" si="22"/>
        <v>121845</v>
      </c>
      <c r="E21" s="234">
        <f t="shared" si="22"/>
        <v>17669</v>
      </c>
      <c r="F21" s="234">
        <f t="shared" si="22"/>
        <v>8761</v>
      </c>
      <c r="G21" s="234">
        <f t="shared" si="22"/>
        <v>91134</v>
      </c>
      <c r="H21" s="234">
        <f t="shared" si="22"/>
        <v>8123</v>
      </c>
      <c r="I21" s="234">
        <f t="shared" si="22"/>
        <v>38710</v>
      </c>
      <c r="J21" s="234">
        <f t="shared" si="22"/>
        <v>0</v>
      </c>
      <c r="K21" s="460">
        <f t="shared" si="22"/>
        <v>491581</v>
      </c>
      <c r="L21" s="1078">
        <f t="shared" si="11"/>
        <v>0.37623301144674021</v>
      </c>
      <c r="M21" s="1078">
        <f t="shared" si="2"/>
        <v>4.1478413526967073E-2</v>
      </c>
      <c r="N21" s="1078">
        <f t="shared" si="20"/>
        <v>0.24786352605165782</v>
      </c>
      <c r="O21" s="1078">
        <f t="shared" si="4"/>
        <v>3.5943211800293341E-2</v>
      </c>
      <c r="P21" s="1078">
        <f t="shared" si="5"/>
        <v>1.7822088323185801E-2</v>
      </c>
      <c r="Q21" s="1078">
        <f t="shared" si="6"/>
        <v>0.18538958991498858</v>
      </c>
      <c r="R21" s="1078">
        <f t="shared" si="7"/>
        <v>1.652423507011052E-2</v>
      </c>
      <c r="S21" s="1078">
        <f t="shared" si="8"/>
        <v>7.8745923866056666E-2</v>
      </c>
      <c r="T21" s="1079">
        <f t="shared" si="9"/>
        <v>0</v>
      </c>
      <c r="V21" s="382"/>
    </row>
    <row r="22" spans="1:22" s="49" customFormat="1">
      <c r="K22" s="27"/>
      <c r="V22" s="382"/>
    </row>
    <row r="23" spans="1:22" s="49" customFormat="1" ht="15.75">
      <c r="H23" s="98"/>
      <c r="K23" s="128"/>
      <c r="V23" s="382"/>
    </row>
    <row r="24" spans="1:22" s="49" customFormat="1">
      <c r="K24" s="128"/>
      <c r="V24" s="382"/>
    </row>
    <row r="25" spans="1:22" s="49" customFormat="1">
      <c r="K25" s="128">
        <f t="shared" ref="K25:K30" si="23">+(K6-K5)/K5</f>
        <v>0.2847612359550562</v>
      </c>
      <c r="V25" s="382"/>
    </row>
    <row r="26" spans="1:22" s="49" customFormat="1">
      <c r="K26" s="128">
        <f t="shared" si="23"/>
        <v>0.33761501320943793</v>
      </c>
      <c r="L26" s="15"/>
      <c r="V26" s="382"/>
    </row>
    <row r="27" spans="1:22" s="49" customFormat="1">
      <c r="K27" s="128">
        <f t="shared" si="23"/>
        <v>0.18885786283457059</v>
      </c>
      <c r="L27" s="15"/>
      <c r="V27" s="382"/>
    </row>
    <row r="28" spans="1:22" s="49" customFormat="1">
      <c r="K28" s="128">
        <f t="shared" si="23"/>
        <v>0.29451191567369384</v>
      </c>
      <c r="L28" s="15"/>
      <c r="V28" s="382"/>
    </row>
    <row r="29" spans="1:22" s="49" customFormat="1">
      <c r="K29" s="128">
        <f t="shared" si="23"/>
        <v>0.18104173120325706</v>
      </c>
      <c r="L29" s="15"/>
      <c r="V29" s="382"/>
    </row>
    <row r="30" spans="1:22" s="49" customFormat="1">
      <c r="K30" s="128">
        <f t="shared" si="23"/>
        <v>7.2954136690647486E-2</v>
      </c>
      <c r="L30" s="15"/>
      <c r="V30" s="382"/>
    </row>
    <row r="31" spans="1:22" s="49" customFormat="1">
      <c r="K31" s="128">
        <f>+(K12-K11)/K11</f>
        <v>8.3708748035620742E-2</v>
      </c>
      <c r="L31" s="15"/>
      <c r="V31" s="382"/>
    </row>
    <row r="32" spans="1:22" s="49" customFormat="1">
      <c r="K32" s="128"/>
      <c r="L32" s="15"/>
      <c r="V32" s="382"/>
    </row>
    <row r="33" spans="3:22" s="49" customFormat="1">
      <c r="K33" s="128">
        <f>AVERAGE(K23:K32)</f>
        <v>0.20620723480032627</v>
      </c>
      <c r="L33" s="15"/>
      <c r="V33" s="382"/>
    </row>
    <row r="34" spans="3:22" s="49" customFormat="1">
      <c r="K34" s="128"/>
      <c r="L34" s="15"/>
      <c r="V34" s="382"/>
    </row>
    <row r="35" spans="3:22" s="49" customFormat="1">
      <c r="K35" s="15"/>
      <c r="L35" s="15"/>
      <c r="V35" s="382"/>
    </row>
    <row r="36" spans="3:22" s="49" customFormat="1">
      <c r="K36" s="15"/>
      <c r="L36" s="15"/>
      <c r="V36" s="382"/>
    </row>
    <row r="37" spans="3:22" s="49" customFormat="1">
      <c r="K37" s="15"/>
      <c r="L37" s="15"/>
      <c r="V37" s="382"/>
    </row>
    <row r="38" spans="3:22" s="49" customFormat="1">
      <c r="K38" s="15"/>
      <c r="L38" s="15"/>
      <c r="V38" s="382"/>
    </row>
    <row r="39" spans="3:22" s="49" customFormat="1">
      <c r="K39" s="15"/>
      <c r="L39" s="15"/>
      <c r="V39" s="382"/>
    </row>
    <row r="40" spans="3:22" s="49" customFormat="1">
      <c r="K40" s="15"/>
      <c r="L40" s="15"/>
      <c r="V40" s="382"/>
    </row>
    <row r="41" spans="3:22" s="49" customFormat="1">
      <c r="K41" s="15"/>
      <c r="L41" s="15"/>
      <c r="V41" s="382"/>
    </row>
    <row r="42" spans="3:22" s="49" customFormat="1">
      <c r="V42" s="382"/>
    </row>
    <row r="43" spans="3:22" s="49" customFormat="1">
      <c r="V43" s="382"/>
    </row>
    <row r="44" spans="3:22" s="49" customFormat="1" ht="15.75">
      <c r="C44" s="89"/>
      <c r="U44" s="27"/>
      <c r="V44" s="382"/>
    </row>
    <row r="45" spans="3:22" s="49" customFormat="1">
      <c r="U45" s="27"/>
      <c r="V45" s="382"/>
    </row>
    <row r="46" spans="3:22" s="49" customFormat="1">
      <c r="U46" s="27"/>
      <c r="V46" s="382"/>
    </row>
    <row r="47" spans="3:22" s="49" customFormat="1">
      <c r="U47" s="27"/>
      <c r="V47" s="382"/>
    </row>
    <row r="48" spans="3:22" s="49" customFormat="1">
      <c r="U48" s="27"/>
      <c r="V48" s="382"/>
    </row>
    <row r="49" spans="21:22" s="49" customFormat="1" ht="46.5" customHeight="1">
      <c r="U49" s="27"/>
      <c r="V49" s="27"/>
    </row>
    <row r="50" spans="21:22" s="49" customFormat="1" ht="54.75" customHeight="1">
      <c r="U50" s="27"/>
      <c r="V50" s="27"/>
    </row>
    <row r="51" spans="21:22" s="49" customFormat="1">
      <c r="U51" s="27"/>
      <c r="V51" s="27"/>
    </row>
    <row r="52" spans="21:22" s="49" customFormat="1">
      <c r="U52" s="27"/>
      <c r="V52" s="27"/>
    </row>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68"/>
  <sheetViews>
    <sheetView showGridLines="0" view="pageBreakPreview" zoomScale="70" zoomScaleNormal="100" zoomScaleSheetLayoutView="70" workbookViewId="0">
      <pane xSplit="1" ySplit="4" topLeftCell="B20" activePane="bottomRight" state="frozen"/>
      <selection activeCell="M22" sqref="M22"/>
      <selection pane="topRight" activeCell="M22" sqref="M22"/>
      <selection pane="bottomLeft" activeCell="M22" sqref="M22"/>
      <selection pane="bottomRight" activeCell="S40" sqref="S40"/>
    </sheetView>
  </sheetViews>
  <sheetFormatPr baseColWidth="10" defaultColWidth="11.42578125" defaultRowHeight="15"/>
  <cols>
    <col min="1" max="1" width="47.5703125" style="27" customWidth="1"/>
    <col min="2" max="2" width="17.5703125" style="838" customWidth="1"/>
    <col min="3" max="8" width="17.5703125" style="117" customWidth="1"/>
    <col min="9" max="9" width="18.5703125" style="117" customWidth="1"/>
    <col min="10" max="10" width="20.140625" style="117" customWidth="1"/>
    <col min="11" max="11" width="17.140625" style="117" customWidth="1"/>
    <col min="12" max="12" width="18.140625" style="117" customWidth="1"/>
    <col min="13" max="13" width="11.42578125" style="27"/>
    <col min="14" max="14" width="3.85546875" style="27" customWidth="1"/>
    <col min="15" max="16384" width="11.42578125" style="27"/>
  </cols>
  <sheetData>
    <row r="1" spans="1:14" s="49" customFormat="1" ht="68.25" customHeight="1">
      <c r="A1" s="1882" t="s">
        <v>847</v>
      </c>
      <c r="B1" s="1882"/>
      <c r="C1" s="1882"/>
      <c r="D1" s="1882"/>
      <c r="E1" s="1882"/>
      <c r="F1" s="1882"/>
      <c r="G1" s="1882"/>
      <c r="H1" s="1882"/>
      <c r="I1" s="1882"/>
      <c r="J1" s="1882"/>
      <c r="K1" s="1882"/>
      <c r="L1" s="1882"/>
      <c r="M1" s="1882"/>
    </row>
    <row r="2" spans="1:14" s="382" customFormat="1" ht="24.75" customHeight="1">
      <c r="A2" s="1883" t="str">
        <f>+'Resumen EEp'!O2</f>
        <v>Período:  Diciembre 2007 - Agosto 2022</v>
      </c>
      <c r="B2" s="1883"/>
      <c r="C2" s="1883"/>
      <c r="D2" s="1883"/>
      <c r="E2" s="1883"/>
      <c r="F2" s="1883"/>
      <c r="G2" s="1883"/>
      <c r="H2" s="1883"/>
      <c r="I2" s="1883"/>
      <c r="J2" s="1883"/>
      <c r="K2" s="1883"/>
      <c r="L2" s="1883"/>
      <c r="M2" s="1883"/>
    </row>
    <row r="3" spans="1:14" s="49" customFormat="1" ht="21.75" customHeight="1">
      <c r="A3" s="336"/>
      <c r="B3" s="834"/>
      <c r="C3" s="1510"/>
      <c r="D3" s="1510"/>
      <c r="E3" s="1510"/>
      <c r="F3" s="1521"/>
      <c r="G3" s="1521"/>
      <c r="H3" s="1521"/>
      <c r="I3" s="1521"/>
      <c r="J3" s="1521"/>
      <c r="K3" s="1521"/>
      <c r="L3" s="1521"/>
    </row>
    <row r="4" spans="1:14" s="277" customFormat="1" ht="27" customHeight="1">
      <c r="A4" s="638" t="s">
        <v>183</v>
      </c>
      <c r="B4" s="760" t="s">
        <v>477</v>
      </c>
      <c r="C4" s="760" t="s">
        <v>478</v>
      </c>
      <c r="D4" s="760" t="s">
        <v>479</v>
      </c>
      <c r="E4" s="760" t="s">
        <v>480</v>
      </c>
      <c r="F4" s="760" t="s">
        <v>481</v>
      </c>
      <c r="G4" s="760" t="s">
        <v>524</v>
      </c>
      <c r="H4" s="1121" t="s">
        <v>682</v>
      </c>
      <c r="I4" s="1066">
        <f>+'Resumen EEp'!O9</f>
        <v>2021</v>
      </c>
      <c r="J4" s="1400" t="str">
        <f>+'Resumen EEp'!O6</f>
        <v>Ene-Ago.2022</v>
      </c>
      <c r="K4" s="639" t="s">
        <v>88</v>
      </c>
      <c r="L4" s="800" t="s">
        <v>326</v>
      </c>
    </row>
    <row r="5" spans="1:14" s="1466" customFormat="1" ht="19.5" customHeight="1">
      <c r="A5" s="640" t="s">
        <v>691</v>
      </c>
      <c r="B5" s="836">
        <v>8969</v>
      </c>
      <c r="C5" s="388">
        <v>11062</v>
      </c>
      <c r="D5" s="388">
        <v>13406</v>
      </c>
      <c r="E5" s="388">
        <v>16300</v>
      </c>
      <c r="F5" s="388">
        <v>20390</v>
      </c>
      <c r="G5" s="388">
        <v>21576</v>
      </c>
      <c r="H5" s="388">
        <v>24401</v>
      </c>
      <c r="I5" s="388">
        <v>15757</v>
      </c>
      <c r="J5" s="388">
        <v>11223</v>
      </c>
      <c r="K5" s="641">
        <f>SUM(B5:J5)</f>
        <v>143084</v>
      </c>
      <c r="L5" s="798">
        <f t="shared" ref="L5:L36" si="0">+K5/$K$37</f>
        <v>0.29106902016147901</v>
      </c>
      <c r="M5" s="1516"/>
    </row>
    <row r="6" spans="1:14" s="1466" customFormat="1" ht="18.75" customHeight="1">
      <c r="A6" s="640" t="s">
        <v>714</v>
      </c>
      <c r="B6" s="836">
        <v>2777</v>
      </c>
      <c r="C6" s="388">
        <v>6856</v>
      </c>
      <c r="D6" s="388">
        <v>10570</v>
      </c>
      <c r="E6" s="388">
        <v>13342</v>
      </c>
      <c r="F6" s="388">
        <v>16110</v>
      </c>
      <c r="G6" s="388">
        <v>17001</v>
      </c>
      <c r="H6" s="388">
        <v>15957</v>
      </c>
      <c r="I6" s="388">
        <v>7877</v>
      </c>
      <c r="J6" s="388">
        <v>5074</v>
      </c>
      <c r="K6" s="641">
        <f>SUM(B6:J6)</f>
        <v>95564</v>
      </c>
      <c r="L6" s="692">
        <f t="shared" si="0"/>
        <v>0.19440132958759593</v>
      </c>
    </row>
    <row r="7" spans="1:14" s="1466" customFormat="1" ht="18.75">
      <c r="A7" s="640" t="s">
        <v>716</v>
      </c>
      <c r="B7" s="836">
        <v>1502</v>
      </c>
      <c r="C7" s="388">
        <v>1074</v>
      </c>
      <c r="D7" s="388">
        <v>2541</v>
      </c>
      <c r="E7" s="388">
        <v>2638</v>
      </c>
      <c r="F7" s="388">
        <v>3250</v>
      </c>
      <c r="G7" s="388">
        <v>9035</v>
      </c>
      <c r="H7" s="388">
        <v>10291</v>
      </c>
      <c r="I7" s="388">
        <v>5437</v>
      </c>
      <c r="J7" s="388">
        <v>3517</v>
      </c>
      <c r="K7" s="641">
        <f t="shared" ref="K7:K9" si="1">SUM(B7:J7)</f>
        <v>39285</v>
      </c>
      <c r="L7" s="692">
        <f t="shared" si="0"/>
        <v>7.9915619196022636E-2</v>
      </c>
    </row>
    <row r="8" spans="1:14" s="1466" customFormat="1" ht="21.75" customHeight="1">
      <c r="A8" s="640" t="s">
        <v>686</v>
      </c>
      <c r="B8" s="836">
        <v>1680</v>
      </c>
      <c r="C8" s="388">
        <v>3525</v>
      </c>
      <c r="D8" s="388">
        <v>5821</v>
      </c>
      <c r="E8" s="388">
        <v>6479</v>
      </c>
      <c r="F8" s="388">
        <v>7834</v>
      </c>
      <c r="G8" s="388">
        <v>7810</v>
      </c>
      <c r="H8" s="388">
        <v>6519</v>
      </c>
      <c r="I8" s="388">
        <v>2964</v>
      </c>
      <c r="J8" s="388">
        <v>3174</v>
      </c>
      <c r="K8" s="641">
        <f t="shared" si="1"/>
        <v>45806</v>
      </c>
      <c r="L8" s="692">
        <f t="shared" si="0"/>
        <v>9.3180981364210574E-2</v>
      </c>
      <c r="N8" s="1515"/>
    </row>
    <row r="9" spans="1:14" s="1466" customFormat="1" ht="18.75">
      <c r="A9" s="640" t="s">
        <v>698</v>
      </c>
      <c r="B9" s="836">
        <v>1179</v>
      </c>
      <c r="C9" s="388">
        <v>2078</v>
      </c>
      <c r="D9" s="388">
        <v>3458</v>
      </c>
      <c r="E9" s="388">
        <v>3565</v>
      </c>
      <c r="F9" s="388">
        <v>4223</v>
      </c>
      <c r="G9" s="388">
        <v>5248</v>
      </c>
      <c r="H9" s="388">
        <v>4497</v>
      </c>
      <c r="I9" s="388">
        <v>2244</v>
      </c>
      <c r="J9" s="388">
        <v>1530</v>
      </c>
      <c r="K9" s="641">
        <f t="shared" si="1"/>
        <v>28022</v>
      </c>
      <c r="L9" s="692">
        <f t="shared" si="0"/>
        <v>5.7003830497924048E-2</v>
      </c>
    </row>
    <row r="10" spans="1:14" s="1466" customFormat="1" ht="18.75">
      <c r="A10" s="640" t="s">
        <v>706</v>
      </c>
      <c r="B10" s="836">
        <v>774</v>
      </c>
      <c r="C10" s="388">
        <v>1668</v>
      </c>
      <c r="D10" s="388">
        <v>2005</v>
      </c>
      <c r="E10" s="388">
        <v>2128</v>
      </c>
      <c r="F10" s="388">
        <v>2518</v>
      </c>
      <c r="G10" s="388">
        <v>2871</v>
      </c>
      <c r="H10" s="388">
        <v>2874</v>
      </c>
      <c r="I10" s="388">
        <v>1233</v>
      </c>
      <c r="J10" s="388">
        <v>1117</v>
      </c>
      <c r="K10" s="641">
        <f t="shared" ref="K10:K37" si="2">SUM(B10:J10)</f>
        <v>17188</v>
      </c>
      <c r="L10" s="692">
        <f t="shared" si="0"/>
        <v>3.4964736228617461E-2</v>
      </c>
    </row>
    <row r="11" spans="1:14" s="1466" customFormat="1" ht="18.75">
      <c r="A11" s="642" t="s">
        <v>717</v>
      </c>
      <c r="B11" s="836">
        <v>90</v>
      </c>
      <c r="C11" s="388">
        <v>364</v>
      </c>
      <c r="D11" s="388">
        <v>640</v>
      </c>
      <c r="E11" s="388">
        <v>1063</v>
      </c>
      <c r="F11" s="388">
        <v>1666</v>
      </c>
      <c r="G11" s="388">
        <v>1986</v>
      </c>
      <c r="H11" s="388">
        <v>1843</v>
      </c>
      <c r="I11" s="388">
        <v>1056</v>
      </c>
      <c r="J11" s="388">
        <v>869</v>
      </c>
      <c r="K11" s="641">
        <f t="shared" si="2"/>
        <v>9577</v>
      </c>
      <c r="L11" s="692">
        <f t="shared" si="0"/>
        <v>1.9482038565363593E-2</v>
      </c>
    </row>
    <row r="12" spans="1:14" s="1466" customFormat="1" ht="18.75">
      <c r="A12" s="640" t="s">
        <v>712</v>
      </c>
      <c r="B12" s="836">
        <v>544</v>
      </c>
      <c r="C12" s="388">
        <v>994</v>
      </c>
      <c r="D12" s="388">
        <v>1442</v>
      </c>
      <c r="E12" s="388">
        <v>1711</v>
      </c>
      <c r="F12" s="388">
        <v>2310</v>
      </c>
      <c r="G12" s="388">
        <v>2369</v>
      </c>
      <c r="H12" s="388">
        <v>2550</v>
      </c>
      <c r="I12" s="388">
        <v>1385</v>
      </c>
      <c r="J12" s="388">
        <v>843</v>
      </c>
      <c r="K12" s="641">
        <f t="shared" si="2"/>
        <v>14148</v>
      </c>
      <c r="L12" s="692">
        <f t="shared" si="0"/>
        <v>2.8780607875406088E-2</v>
      </c>
    </row>
    <row r="13" spans="1:14" s="1466" customFormat="1" ht="18.75">
      <c r="A13" s="640" t="s">
        <v>709</v>
      </c>
      <c r="B13" s="836">
        <v>660</v>
      </c>
      <c r="C13" s="388">
        <v>863</v>
      </c>
      <c r="D13" s="388">
        <v>1451</v>
      </c>
      <c r="E13" s="388">
        <v>1868</v>
      </c>
      <c r="F13" s="388">
        <v>2375</v>
      </c>
      <c r="G13" s="388">
        <v>3077</v>
      </c>
      <c r="H13" s="388">
        <v>2577</v>
      </c>
      <c r="I13" s="388">
        <v>1345</v>
      </c>
      <c r="J13" s="388">
        <v>847</v>
      </c>
      <c r="K13" s="641">
        <f t="shared" si="2"/>
        <v>15063</v>
      </c>
      <c r="L13" s="692">
        <f t="shared" si="0"/>
        <v>3.0641949139612799E-2</v>
      </c>
    </row>
    <row r="14" spans="1:14" s="1466" customFormat="1" ht="18.75">
      <c r="A14" s="640" t="s">
        <v>699</v>
      </c>
      <c r="B14" s="836">
        <v>342</v>
      </c>
      <c r="C14" s="388">
        <v>644</v>
      </c>
      <c r="D14" s="388">
        <v>1122</v>
      </c>
      <c r="E14" s="388">
        <v>1532</v>
      </c>
      <c r="F14" s="388">
        <v>1867</v>
      </c>
      <c r="G14" s="388">
        <v>2016</v>
      </c>
      <c r="H14" s="388">
        <v>2283</v>
      </c>
      <c r="I14" s="388">
        <v>1101</v>
      </c>
      <c r="J14" s="388">
        <v>638</v>
      </c>
      <c r="K14" s="641">
        <f t="shared" si="2"/>
        <v>11545</v>
      </c>
      <c r="L14" s="692">
        <f t="shared" si="0"/>
        <v>2.3485447972968851E-2</v>
      </c>
    </row>
    <row r="15" spans="1:14" s="1466" customFormat="1" ht="23.25" customHeight="1">
      <c r="A15" s="640" t="s">
        <v>700</v>
      </c>
      <c r="B15" s="836">
        <v>51</v>
      </c>
      <c r="C15" s="388">
        <v>304</v>
      </c>
      <c r="D15" s="388">
        <v>384</v>
      </c>
      <c r="E15" s="388">
        <v>412</v>
      </c>
      <c r="F15" s="388">
        <v>609</v>
      </c>
      <c r="G15" s="388">
        <v>761</v>
      </c>
      <c r="H15" s="388">
        <v>925</v>
      </c>
      <c r="I15" s="388">
        <v>501</v>
      </c>
      <c r="J15" s="388">
        <v>468</v>
      </c>
      <c r="K15" s="641">
        <f t="shared" si="2"/>
        <v>4415</v>
      </c>
      <c r="L15" s="692">
        <f t="shared" si="0"/>
        <v>8.9812258813908585E-3</v>
      </c>
    </row>
    <row r="16" spans="1:14" s="1466" customFormat="1" ht="18.75">
      <c r="A16" s="640" t="s">
        <v>695</v>
      </c>
      <c r="B16" s="836">
        <v>61</v>
      </c>
      <c r="C16" s="388">
        <v>188</v>
      </c>
      <c r="D16" s="388">
        <v>709</v>
      </c>
      <c r="E16" s="388">
        <v>1280</v>
      </c>
      <c r="F16" s="388">
        <v>1365</v>
      </c>
      <c r="G16" s="388">
        <v>1844</v>
      </c>
      <c r="H16" s="388">
        <v>2093</v>
      </c>
      <c r="I16" s="388">
        <v>864</v>
      </c>
      <c r="J16" s="388">
        <v>532</v>
      </c>
      <c r="K16" s="641">
        <f t="shared" si="2"/>
        <v>8936</v>
      </c>
      <c r="L16" s="692">
        <f t="shared" si="0"/>
        <v>1.8178082554045009E-2</v>
      </c>
    </row>
    <row r="17" spans="1:13" s="1466" customFormat="1" ht="18.75">
      <c r="A17" s="640" t="s">
        <v>692</v>
      </c>
      <c r="B17" s="836">
        <v>189</v>
      </c>
      <c r="C17" s="388">
        <v>341</v>
      </c>
      <c r="D17" s="388">
        <v>753</v>
      </c>
      <c r="E17" s="388">
        <v>890</v>
      </c>
      <c r="F17" s="388">
        <v>1178</v>
      </c>
      <c r="G17" s="388">
        <v>1531</v>
      </c>
      <c r="H17" s="388">
        <v>1961</v>
      </c>
      <c r="I17" s="388">
        <v>807</v>
      </c>
      <c r="J17" s="388">
        <v>530</v>
      </c>
      <c r="K17" s="641">
        <f t="shared" si="2"/>
        <v>8180</v>
      </c>
      <c r="L17" s="692">
        <f t="shared" si="0"/>
        <v>1.6640187476733233E-2</v>
      </c>
    </row>
    <row r="18" spans="1:13" s="1466" customFormat="1" ht="18.75">
      <c r="A18" s="640" t="s">
        <v>711</v>
      </c>
      <c r="B18" s="836">
        <v>60</v>
      </c>
      <c r="C18" s="388">
        <v>196</v>
      </c>
      <c r="D18" s="388">
        <v>424</v>
      </c>
      <c r="E18" s="388">
        <v>442</v>
      </c>
      <c r="F18" s="388">
        <v>544</v>
      </c>
      <c r="G18" s="388">
        <v>712</v>
      </c>
      <c r="H18" s="388">
        <v>555</v>
      </c>
      <c r="I18" s="388">
        <v>190</v>
      </c>
      <c r="J18" s="388">
        <v>357</v>
      </c>
      <c r="K18" s="641">
        <f t="shared" si="2"/>
        <v>3480</v>
      </c>
      <c r="L18" s="692">
        <f t="shared" si="0"/>
        <v>7.0791995622288091E-3</v>
      </c>
    </row>
    <row r="19" spans="1:13" s="1466" customFormat="1" ht="18.75">
      <c r="A19" s="640" t="s">
        <v>701</v>
      </c>
      <c r="B19" s="836">
        <v>111</v>
      </c>
      <c r="C19" s="388">
        <v>490</v>
      </c>
      <c r="D19" s="388">
        <v>700</v>
      </c>
      <c r="E19" s="388">
        <v>772</v>
      </c>
      <c r="F19" s="388">
        <v>828</v>
      </c>
      <c r="G19" s="388">
        <v>1049</v>
      </c>
      <c r="H19" s="388">
        <v>1284</v>
      </c>
      <c r="I19" s="388">
        <v>544</v>
      </c>
      <c r="J19" s="388">
        <v>396</v>
      </c>
      <c r="K19" s="641">
        <f t="shared" si="2"/>
        <v>6174</v>
      </c>
      <c r="L19" s="692">
        <f t="shared" si="0"/>
        <v>1.2559476464712834E-2</v>
      </c>
    </row>
    <row r="20" spans="1:13" s="1466" customFormat="1" ht="18.75">
      <c r="A20" s="640" t="s">
        <v>705</v>
      </c>
      <c r="B20" s="836">
        <v>52</v>
      </c>
      <c r="C20" s="388">
        <v>126</v>
      </c>
      <c r="D20" s="388">
        <v>437</v>
      </c>
      <c r="E20" s="388">
        <v>624</v>
      </c>
      <c r="F20" s="388">
        <v>888</v>
      </c>
      <c r="G20" s="388">
        <v>1255</v>
      </c>
      <c r="H20" s="388">
        <v>847</v>
      </c>
      <c r="I20" s="388">
        <v>427</v>
      </c>
      <c r="J20" s="388">
        <v>284</v>
      </c>
      <c r="K20" s="641">
        <f t="shared" si="2"/>
        <v>4940</v>
      </c>
      <c r="L20" s="692">
        <f t="shared" si="0"/>
        <v>1.0049208573968481E-2</v>
      </c>
    </row>
    <row r="21" spans="1:13" s="1466" customFormat="1" ht="18.75">
      <c r="A21" s="640" t="s">
        <v>687</v>
      </c>
      <c r="B21" s="836">
        <v>48</v>
      </c>
      <c r="C21" s="388">
        <v>173</v>
      </c>
      <c r="D21" s="388">
        <v>282</v>
      </c>
      <c r="E21" s="388">
        <v>305</v>
      </c>
      <c r="F21" s="388">
        <v>409</v>
      </c>
      <c r="G21" s="388">
        <v>431</v>
      </c>
      <c r="H21" s="388">
        <v>670</v>
      </c>
      <c r="I21" s="388">
        <v>319</v>
      </c>
      <c r="J21" s="388">
        <v>250</v>
      </c>
      <c r="K21" s="641">
        <f t="shared" si="2"/>
        <v>2887</v>
      </c>
      <c r="L21" s="692">
        <f t="shared" si="0"/>
        <v>5.8728876828030374E-3</v>
      </c>
    </row>
    <row r="22" spans="1:13" s="1466" customFormat="1" ht="18.75">
      <c r="A22" s="640" t="s">
        <v>689</v>
      </c>
      <c r="B22" s="836">
        <v>76</v>
      </c>
      <c r="C22" s="388">
        <v>249</v>
      </c>
      <c r="D22" s="388">
        <v>538</v>
      </c>
      <c r="E22" s="388">
        <v>657</v>
      </c>
      <c r="F22" s="388">
        <v>542</v>
      </c>
      <c r="G22" s="388">
        <v>961</v>
      </c>
      <c r="H22" s="388">
        <v>1598</v>
      </c>
      <c r="I22" s="388">
        <v>653</v>
      </c>
      <c r="J22" s="388">
        <v>300</v>
      </c>
      <c r="K22" s="641">
        <f t="shared" si="2"/>
        <v>5574</v>
      </c>
      <c r="L22" s="692">
        <f t="shared" si="0"/>
        <v>1.1338924816052696E-2</v>
      </c>
    </row>
    <row r="23" spans="1:13" s="49" customFormat="1" ht="18.75">
      <c r="A23" s="640" t="s">
        <v>703</v>
      </c>
      <c r="B23" s="836">
        <v>17</v>
      </c>
      <c r="C23" s="388">
        <v>88</v>
      </c>
      <c r="D23" s="388">
        <v>254</v>
      </c>
      <c r="E23" s="388">
        <v>489</v>
      </c>
      <c r="F23" s="388">
        <v>606</v>
      </c>
      <c r="G23" s="388">
        <v>800</v>
      </c>
      <c r="H23" s="388">
        <v>609</v>
      </c>
      <c r="I23" s="388">
        <v>273</v>
      </c>
      <c r="J23" s="388">
        <v>253</v>
      </c>
      <c r="K23" s="641">
        <f t="shared" si="2"/>
        <v>3389</v>
      </c>
      <c r="L23" s="692">
        <f t="shared" si="0"/>
        <v>6.8940825621820207E-3</v>
      </c>
    </row>
    <row r="24" spans="1:13" s="49" customFormat="1" ht="18.75">
      <c r="A24" s="640" t="s">
        <v>690</v>
      </c>
      <c r="B24" s="836">
        <v>4</v>
      </c>
      <c r="C24" s="388">
        <v>90</v>
      </c>
      <c r="D24" s="388">
        <v>192</v>
      </c>
      <c r="E24" s="388">
        <v>291</v>
      </c>
      <c r="F24" s="388">
        <v>329</v>
      </c>
      <c r="G24" s="388">
        <v>516</v>
      </c>
      <c r="H24" s="388">
        <v>404</v>
      </c>
      <c r="I24" s="388">
        <v>247</v>
      </c>
      <c r="J24" s="388">
        <v>240</v>
      </c>
      <c r="K24" s="641">
        <f t="shared" si="2"/>
        <v>2313</v>
      </c>
      <c r="L24" s="692">
        <f t="shared" si="0"/>
        <v>4.7052266055848373E-3</v>
      </c>
    </row>
    <row r="25" spans="1:13" s="382" customFormat="1" ht="18.75">
      <c r="A25" s="640" t="s">
        <v>715</v>
      </c>
      <c r="B25" s="836">
        <v>44</v>
      </c>
      <c r="C25" s="388">
        <v>147</v>
      </c>
      <c r="D25" s="388">
        <v>256</v>
      </c>
      <c r="E25" s="388">
        <v>280</v>
      </c>
      <c r="F25" s="388">
        <v>293</v>
      </c>
      <c r="G25" s="388">
        <v>333</v>
      </c>
      <c r="H25" s="388">
        <v>450</v>
      </c>
      <c r="I25" s="388">
        <v>229</v>
      </c>
      <c r="J25" s="388">
        <v>206</v>
      </c>
      <c r="K25" s="641">
        <f t="shared" si="2"/>
        <v>2238</v>
      </c>
      <c r="L25" s="692">
        <f t="shared" si="0"/>
        <v>4.5526576495023199E-3</v>
      </c>
    </row>
    <row r="26" spans="1:13" s="382" customFormat="1" ht="18.75">
      <c r="A26" s="640" t="s">
        <v>713</v>
      </c>
      <c r="B26" s="836">
        <v>47</v>
      </c>
      <c r="C26" s="388">
        <v>161</v>
      </c>
      <c r="D26" s="388">
        <v>368</v>
      </c>
      <c r="E26" s="388">
        <v>457</v>
      </c>
      <c r="F26" s="388">
        <v>586</v>
      </c>
      <c r="G26" s="388">
        <v>538</v>
      </c>
      <c r="H26" s="388">
        <v>747</v>
      </c>
      <c r="I26" s="388">
        <v>353</v>
      </c>
      <c r="J26" s="388">
        <v>216</v>
      </c>
      <c r="K26" s="641">
        <f t="shared" si="2"/>
        <v>3473</v>
      </c>
      <c r="L26" s="692">
        <f t="shared" si="0"/>
        <v>7.0649597929944401E-3</v>
      </c>
    </row>
    <row r="27" spans="1:13" s="382" customFormat="1" ht="18.75">
      <c r="A27" s="640" t="s">
        <v>707</v>
      </c>
      <c r="B27" s="836">
        <v>11</v>
      </c>
      <c r="C27" s="388">
        <v>52</v>
      </c>
      <c r="D27" s="388">
        <v>211</v>
      </c>
      <c r="E27" s="388">
        <v>357</v>
      </c>
      <c r="F27" s="388">
        <v>413</v>
      </c>
      <c r="G27" s="388">
        <v>499</v>
      </c>
      <c r="H27" s="388">
        <v>530</v>
      </c>
      <c r="I27" s="388">
        <v>274</v>
      </c>
      <c r="J27" s="388">
        <v>170</v>
      </c>
      <c r="K27" s="641">
        <f t="shared" si="2"/>
        <v>2517</v>
      </c>
      <c r="L27" s="692">
        <f t="shared" si="0"/>
        <v>5.1202141661292845E-3</v>
      </c>
      <c r="M27" s="49"/>
    </row>
    <row r="28" spans="1:13" s="382" customFormat="1" ht="18.75">
      <c r="A28" s="640" t="s">
        <v>702</v>
      </c>
      <c r="B28" s="836">
        <v>17</v>
      </c>
      <c r="C28" s="388">
        <v>62</v>
      </c>
      <c r="D28" s="388">
        <v>120</v>
      </c>
      <c r="E28" s="388">
        <v>252</v>
      </c>
      <c r="F28" s="388">
        <v>476</v>
      </c>
      <c r="G28" s="388">
        <v>605</v>
      </c>
      <c r="H28" s="388">
        <v>650</v>
      </c>
      <c r="I28" s="388">
        <v>265</v>
      </c>
      <c r="J28" s="388">
        <v>175</v>
      </c>
      <c r="K28" s="641">
        <f t="shared" si="2"/>
        <v>2622</v>
      </c>
      <c r="L28" s="692">
        <f t="shared" si="0"/>
        <v>5.3338107046448091E-3</v>
      </c>
      <c r="M28" s="49"/>
    </row>
    <row r="29" spans="1:13" s="382" customFormat="1" ht="18.75">
      <c r="A29" s="640" t="s">
        <v>708</v>
      </c>
      <c r="B29" s="836">
        <v>29</v>
      </c>
      <c r="C29" s="388">
        <v>39</v>
      </c>
      <c r="D29" s="388">
        <v>258</v>
      </c>
      <c r="E29" s="388">
        <v>277</v>
      </c>
      <c r="F29" s="388">
        <v>412</v>
      </c>
      <c r="G29" s="388">
        <v>545</v>
      </c>
      <c r="H29" s="388">
        <v>541</v>
      </c>
      <c r="I29" s="388">
        <v>240</v>
      </c>
      <c r="J29" s="388">
        <v>182</v>
      </c>
      <c r="K29" s="641">
        <f t="shared" si="2"/>
        <v>2523</v>
      </c>
      <c r="L29" s="692">
        <f t="shared" si="0"/>
        <v>5.1324196826158866E-3</v>
      </c>
      <c r="M29" s="49"/>
    </row>
    <row r="30" spans="1:13" s="382" customFormat="1" ht="18.75">
      <c r="A30" s="640" t="s">
        <v>696</v>
      </c>
      <c r="B30" s="836">
        <v>107</v>
      </c>
      <c r="C30" s="388">
        <v>136</v>
      </c>
      <c r="D30" s="388">
        <v>271</v>
      </c>
      <c r="E30" s="388">
        <v>423</v>
      </c>
      <c r="F30" s="388">
        <v>484</v>
      </c>
      <c r="G30" s="388">
        <v>540</v>
      </c>
      <c r="H30" s="388">
        <v>349</v>
      </c>
      <c r="I30" s="388">
        <v>189</v>
      </c>
      <c r="J30" s="388">
        <v>163</v>
      </c>
      <c r="K30" s="641">
        <f t="shared" si="2"/>
        <v>2662</v>
      </c>
      <c r="L30" s="692">
        <f t="shared" si="0"/>
        <v>5.415180814555485E-3</v>
      </c>
      <c r="M30" s="49"/>
    </row>
    <row r="31" spans="1:13" s="382" customFormat="1" ht="18.75">
      <c r="A31" s="640" t="s">
        <v>694</v>
      </c>
      <c r="B31" s="836">
        <v>8</v>
      </c>
      <c r="C31" s="388">
        <v>24</v>
      </c>
      <c r="D31" s="388">
        <v>132</v>
      </c>
      <c r="E31" s="388">
        <v>188</v>
      </c>
      <c r="F31" s="388">
        <v>273</v>
      </c>
      <c r="G31" s="388">
        <v>379</v>
      </c>
      <c r="H31" s="388">
        <v>414</v>
      </c>
      <c r="I31" s="388">
        <v>286</v>
      </c>
      <c r="J31" s="388">
        <v>52</v>
      </c>
      <c r="K31" s="641">
        <f t="shared" si="2"/>
        <v>1756</v>
      </c>
      <c r="L31" s="692">
        <f t="shared" si="0"/>
        <v>3.5721478250786746E-3</v>
      </c>
      <c r="M31" s="49"/>
    </row>
    <row r="32" spans="1:13" s="49" customFormat="1" ht="18.75">
      <c r="A32" s="640" t="s">
        <v>688</v>
      </c>
      <c r="B32" s="836">
        <v>6</v>
      </c>
      <c r="C32" s="388">
        <v>17</v>
      </c>
      <c r="D32" s="388">
        <v>74</v>
      </c>
      <c r="E32" s="388">
        <v>146</v>
      </c>
      <c r="F32" s="388">
        <v>153</v>
      </c>
      <c r="G32" s="388">
        <v>207</v>
      </c>
      <c r="H32" s="388">
        <v>221</v>
      </c>
      <c r="I32" s="388">
        <v>106</v>
      </c>
      <c r="J32" s="388">
        <v>74</v>
      </c>
      <c r="K32" s="641">
        <f t="shared" si="2"/>
        <v>1004</v>
      </c>
      <c r="L32" s="692">
        <f t="shared" si="0"/>
        <v>2.0423897587579665E-3</v>
      </c>
    </row>
    <row r="33" spans="1:13" s="49" customFormat="1" ht="18.75">
      <c r="A33" s="640" t="s">
        <v>704</v>
      </c>
      <c r="B33" s="836">
        <v>28</v>
      </c>
      <c r="C33" s="388">
        <v>59</v>
      </c>
      <c r="D33" s="388">
        <v>307</v>
      </c>
      <c r="E33" s="388">
        <v>291</v>
      </c>
      <c r="F33" s="388">
        <v>87</v>
      </c>
      <c r="G33" s="388">
        <v>124</v>
      </c>
      <c r="H33" s="388">
        <v>315</v>
      </c>
      <c r="I33" s="388">
        <v>69</v>
      </c>
      <c r="J33" s="388">
        <v>60</v>
      </c>
      <c r="K33" s="641">
        <f t="shared" si="2"/>
        <v>1340</v>
      </c>
      <c r="L33" s="692">
        <f t="shared" si="0"/>
        <v>2.7258986820076448E-3</v>
      </c>
    </row>
    <row r="34" spans="1:13" s="49" customFormat="1" ht="18.75">
      <c r="A34" s="640" t="s">
        <v>697</v>
      </c>
      <c r="B34" s="836">
        <v>5</v>
      </c>
      <c r="C34" s="388">
        <v>42</v>
      </c>
      <c r="D34" s="388">
        <v>87</v>
      </c>
      <c r="E34" s="388">
        <v>117</v>
      </c>
      <c r="F34" s="388">
        <v>226</v>
      </c>
      <c r="G34" s="388">
        <v>143</v>
      </c>
      <c r="H34" s="388">
        <v>89</v>
      </c>
      <c r="I34" s="388">
        <v>79</v>
      </c>
      <c r="J34" s="388">
        <v>55</v>
      </c>
      <c r="K34" s="641">
        <f t="shared" si="2"/>
        <v>843</v>
      </c>
      <c r="L34" s="692">
        <f t="shared" si="0"/>
        <v>1.714875066367496E-3</v>
      </c>
    </row>
    <row r="35" spans="1:13" s="49" customFormat="1" ht="18.75">
      <c r="A35" s="640" t="s">
        <v>710</v>
      </c>
      <c r="B35" s="836">
        <v>5</v>
      </c>
      <c r="C35" s="388">
        <v>1</v>
      </c>
      <c r="D35" s="388">
        <v>3</v>
      </c>
      <c r="E35" s="388">
        <v>2</v>
      </c>
      <c r="F35" s="388">
        <v>2</v>
      </c>
      <c r="G35" s="388">
        <v>74</v>
      </c>
      <c r="H35" s="388">
        <v>149</v>
      </c>
      <c r="I35" s="388">
        <v>102</v>
      </c>
      <c r="J35" s="388">
        <v>48</v>
      </c>
      <c r="K35" s="641">
        <f t="shared" si="2"/>
        <v>386</v>
      </c>
      <c r="L35" s="692">
        <f t="shared" si="0"/>
        <v>7.8522156063802299E-4</v>
      </c>
      <c r="M35" s="1466"/>
    </row>
    <row r="36" spans="1:13" s="49" customFormat="1" ht="18.75">
      <c r="A36" s="640" t="s">
        <v>693</v>
      </c>
      <c r="B36" s="836">
        <v>28</v>
      </c>
      <c r="C36" s="388">
        <v>26</v>
      </c>
      <c r="D36" s="388">
        <v>69</v>
      </c>
      <c r="E36" s="388">
        <v>89</v>
      </c>
      <c r="F36" s="388">
        <v>159</v>
      </c>
      <c r="G36" s="388">
        <v>123</v>
      </c>
      <c r="H36" s="388">
        <v>100</v>
      </c>
      <c r="I36" s="388">
        <v>34</v>
      </c>
      <c r="J36" s="388">
        <v>19</v>
      </c>
      <c r="K36" s="641">
        <f t="shared" si="2"/>
        <v>647</v>
      </c>
      <c r="L36" s="692">
        <f t="shared" si="0"/>
        <v>1.3161615278051836E-3</v>
      </c>
    </row>
    <row r="37" spans="1:13" s="49" customFormat="1" ht="18.75">
      <c r="A37" s="643" t="s">
        <v>1</v>
      </c>
      <c r="B37" s="837">
        <f t="shared" ref="B37:I37" si="3">SUM(B5:B36)</f>
        <v>19521</v>
      </c>
      <c r="C37" s="1524">
        <f t="shared" si="3"/>
        <v>32139</v>
      </c>
      <c r="D37" s="1524">
        <f t="shared" si="3"/>
        <v>49285</v>
      </c>
      <c r="E37" s="1524">
        <f t="shared" si="3"/>
        <v>59667</v>
      </c>
      <c r="F37" s="1524">
        <f t="shared" si="3"/>
        <v>73405</v>
      </c>
      <c r="G37" s="1524">
        <f t="shared" si="3"/>
        <v>86959</v>
      </c>
      <c r="H37" s="1524">
        <f t="shared" si="3"/>
        <v>89293</v>
      </c>
      <c r="I37" s="1525">
        <f t="shared" si="3"/>
        <v>47450</v>
      </c>
      <c r="J37" s="1525">
        <f>SUM(J5:J36)</f>
        <v>33862</v>
      </c>
      <c r="K37" s="799">
        <f t="shared" si="2"/>
        <v>491581</v>
      </c>
      <c r="L37" s="762">
        <f>SUM(L5:L36)</f>
        <v>0.99999999999999978</v>
      </c>
    </row>
    <row r="38" spans="1:13" s="49" customFormat="1">
      <c r="C38" s="1521"/>
      <c r="D38" s="1521"/>
      <c r="E38" s="1521"/>
      <c r="F38" s="1521"/>
      <c r="G38" s="1521"/>
      <c r="H38" s="1521"/>
      <c r="I38" s="1521"/>
      <c r="J38" s="1521"/>
      <c r="K38" s="1521"/>
      <c r="L38" s="1521"/>
    </row>
    <row r="39" spans="1:13" s="49" customFormat="1">
      <c r="C39" s="1521"/>
      <c r="D39" s="1521"/>
      <c r="E39" s="1521"/>
      <c r="F39" s="1521"/>
      <c r="G39" s="1521"/>
      <c r="H39" s="1521"/>
      <c r="I39" s="1521"/>
      <c r="J39" s="1521"/>
      <c r="K39" s="1521"/>
      <c r="L39" s="1521"/>
    </row>
    <row r="40" spans="1:13" s="1466" customFormat="1">
      <c r="A40" s="49"/>
      <c r="B40" s="49"/>
      <c r="C40" s="1521"/>
      <c r="D40" s="1521"/>
      <c r="E40" s="1521"/>
      <c r="F40" s="1521"/>
      <c r="G40" s="1521"/>
      <c r="H40" s="1521"/>
      <c r="I40" s="1521"/>
      <c r="J40" s="1521"/>
      <c r="K40" s="1521"/>
      <c r="L40" s="1521"/>
      <c r="M40" s="49"/>
    </row>
    <row r="41" spans="1:13" s="49" customFormat="1">
      <c r="C41" s="1521"/>
      <c r="D41" s="1521"/>
      <c r="E41" s="1521"/>
      <c r="F41" s="1521"/>
      <c r="G41" s="1521"/>
      <c r="H41" s="1521"/>
      <c r="I41" s="1521"/>
      <c r="J41" s="1521"/>
      <c r="K41" s="1521"/>
      <c r="L41" s="1521"/>
      <c r="M41" s="1466"/>
    </row>
    <row r="42" spans="1:13" s="49" customFormat="1">
      <c r="C42" s="1521"/>
      <c r="D42" s="1521"/>
      <c r="E42" s="1521"/>
      <c r="F42" s="1521"/>
      <c r="G42" s="1521"/>
      <c r="H42" s="1521"/>
      <c r="I42" s="1521"/>
      <c r="J42" s="1521"/>
      <c r="K42" s="1521"/>
      <c r="L42" s="1521"/>
    </row>
    <row r="43" spans="1:13" s="49" customFormat="1">
      <c r="C43" s="1521"/>
      <c r="D43" s="1521"/>
      <c r="E43" s="1521"/>
      <c r="F43" s="1521"/>
      <c r="G43" s="1521"/>
      <c r="H43" s="1521"/>
      <c r="I43" s="1521"/>
      <c r="J43" s="1521"/>
      <c r="K43" s="1521"/>
      <c r="L43" s="1521"/>
      <c r="M43" s="1466"/>
    </row>
    <row r="44" spans="1:13" s="49" customFormat="1">
      <c r="A44" s="1466"/>
      <c r="B44" s="1466"/>
      <c r="C44" s="1526"/>
      <c r="D44" s="1526"/>
      <c r="E44" s="1526"/>
      <c r="F44" s="1526"/>
      <c r="G44" s="1526"/>
      <c r="H44" s="1526"/>
      <c r="I44" s="1526"/>
      <c r="J44" s="1526"/>
      <c r="K44" s="1526"/>
      <c r="L44" s="1526"/>
    </row>
    <row r="45" spans="1:13" s="49" customFormat="1">
      <c r="C45" s="1521"/>
      <c r="D45" s="1521"/>
      <c r="E45" s="1521"/>
      <c r="F45" s="1521"/>
      <c r="G45" s="1521"/>
      <c r="H45" s="1521"/>
      <c r="I45" s="1521"/>
      <c r="J45" s="1521"/>
      <c r="K45" s="1521"/>
      <c r="L45" s="1521"/>
      <c r="M45" s="1466"/>
    </row>
    <row r="46" spans="1:13" s="49" customFormat="1">
      <c r="A46" s="1466"/>
      <c r="B46" s="1466"/>
      <c r="C46" s="1526"/>
      <c r="D46" s="1526"/>
      <c r="E46" s="1526"/>
      <c r="F46" s="1526"/>
      <c r="G46" s="1526"/>
      <c r="H46" s="1526"/>
      <c r="I46" s="1526"/>
      <c r="J46" s="1526"/>
      <c r="K46" s="1526"/>
      <c r="L46" s="1526"/>
      <c r="M46" s="277"/>
    </row>
    <row r="47" spans="1:13" s="49" customFormat="1">
      <c r="C47" s="1521"/>
      <c r="D47" s="1521"/>
      <c r="E47" s="1521"/>
      <c r="F47" s="1521"/>
      <c r="G47" s="1521"/>
      <c r="H47" s="1521"/>
      <c r="I47" s="1521"/>
      <c r="J47" s="1521"/>
      <c r="K47" s="1521"/>
      <c r="L47" s="1521"/>
      <c r="M47" s="1515"/>
    </row>
    <row r="48" spans="1:13" s="49" customFormat="1">
      <c r="A48" s="1466"/>
      <c r="B48" s="1466"/>
      <c r="C48" s="1526"/>
      <c r="D48" s="1526"/>
      <c r="E48" s="1526"/>
      <c r="F48" s="1526"/>
      <c r="G48" s="1526"/>
      <c r="H48" s="1526"/>
      <c r="I48" s="1526"/>
      <c r="J48" s="1526"/>
      <c r="K48" s="1526"/>
      <c r="L48" s="1526"/>
    </row>
    <row r="49" spans="1:14" s="49" customFormat="1">
      <c r="A49" s="277"/>
      <c r="B49" s="277"/>
      <c r="C49" s="1522"/>
      <c r="D49" s="1522"/>
      <c r="E49" s="1522"/>
      <c r="F49" s="1522"/>
      <c r="G49" s="1522"/>
      <c r="H49" s="1522"/>
      <c r="I49" s="1522"/>
      <c r="J49" s="1522"/>
      <c r="K49" s="1522"/>
      <c r="L49" s="1522"/>
      <c r="M49" s="277"/>
    </row>
    <row r="50" spans="1:14" s="1466" customFormat="1">
      <c r="A50" s="1515"/>
      <c r="B50" s="1515"/>
      <c r="C50" s="1527"/>
      <c r="D50" s="1527"/>
      <c r="E50" s="1527"/>
      <c r="F50" s="1527"/>
      <c r="G50" s="1527"/>
      <c r="H50" s="1527"/>
      <c r="I50" s="1527"/>
      <c r="J50" s="1527"/>
      <c r="K50" s="1527"/>
      <c r="L50" s="1527"/>
      <c r="M50" s="49"/>
      <c r="N50" s="1515"/>
    </row>
    <row r="51" spans="1:14" s="49" customFormat="1">
      <c r="C51" s="1521"/>
      <c r="D51" s="1521"/>
      <c r="E51" s="1521"/>
      <c r="F51" s="1521"/>
      <c r="G51" s="1521"/>
      <c r="H51" s="1521"/>
      <c r="I51" s="1521"/>
      <c r="J51" s="1521"/>
      <c r="K51" s="1521"/>
      <c r="L51" s="1521"/>
    </row>
    <row r="52" spans="1:14" s="1466" customFormat="1">
      <c r="A52" s="49"/>
      <c r="B52" s="835"/>
      <c r="C52" s="1521"/>
      <c r="D52" s="1521"/>
      <c r="E52" s="1521"/>
      <c r="F52" s="1521"/>
      <c r="G52" s="1521"/>
      <c r="H52" s="1521"/>
      <c r="I52" s="1521"/>
      <c r="J52" s="1521"/>
      <c r="K52" s="1521"/>
      <c r="L52" s="1521"/>
      <c r="M52" s="49"/>
    </row>
    <row r="53" spans="1:14" s="49" customFormat="1">
      <c r="B53" s="835"/>
      <c r="C53" s="1521"/>
      <c r="D53" s="1521"/>
      <c r="E53" s="1521"/>
      <c r="F53" s="1521"/>
      <c r="G53" s="1521"/>
      <c r="H53" s="1521"/>
      <c r="I53" s="1521"/>
      <c r="J53" s="1521"/>
      <c r="K53" s="1521"/>
      <c r="L53" s="1521"/>
    </row>
    <row r="54" spans="1:14" s="1466" customFormat="1">
      <c r="A54" s="49"/>
      <c r="B54" s="835"/>
      <c r="C54" s="1521"/>
      <c r="D54" s="1521"/>
      <c r="E54" s="1521"/>
      <c r="F54" s="1521"/>
      <c r="G54" s="1521"/>
      <c r="H54" s="1521"/>
      <c r="I54" s="1521"/>
      <c r="J54" s="1521"/>
      <c r="K54" s="1521"/>
      <c r="L54" s="1521"/>
      <c r="M54" s="49"/>
    </row>
    <row r="55" spans="1:14" s="277" customFormat="1">
      <c r="A55" s="49"/>
      <c r="B55" s="835"/>
      <c r="C55" s="1521"/>
      <c r="D55" s="1521"/>
      <c r="E55" s="1521"/>
      <c r="F55" s="1521"/>
      <c r="G55" s="1521"/>
      <c r="H55" s="1521"/>
      <c r="I55" s="1521"/>
      <c r="J55" s="1521"/>
      <c r="K55" s="1521"/>
      <c r="L55" s="1521"/>
      <c r="M55" s="49"/>
      <c r="N55" s="49"/>
    </row>
    <row r="56" spans="1:14" s="1515" customFormat="1">
      <c r="A56" s="49"/>
      <c r="B56" s="835"/>
      <c r="C56" s="1521"/>
      <c r="D56" s="1521"/>
      <c r="E56" s="1521"/>
      <c r="F56" s="1521"/>
      <c r="G56" s="1521"/>
      <c r="H56" s="1521"/>
      <c r="I56" s="1521"/>
      <c r="J56" s="1521"/>
      <c r="K56" s="1521"/>
      <c r="L56" s="1521"/>
      <c r="M56" s="49"/>
      <c r="N56" s="1466"/>
    </row>
    <row r="57" spans="1:14" s="49" customFormat="1">
      <c r="B57" s="835"/>
      <c r="C57" s="1521"/>
      <c r="D57" s="1521"/>
      <c r="E57" s="1521"/>
      <c r="F57" s="1521"/>
      <c r="G57" s="1521"/>
      <c r="H57" s="1521"/>
      <c r="I57" s="1521"/>
      <c r="J57" s="1521"/>
      <c r="K57" s="1521"/>
      <c r="L57" s="1521"/>
    </row>
    <row r="58" spans="1:14" s="49" customFormat="1">
      <c r="B58" s="835"/>
      <c r="C58" s="1521"/>
      <c r="D58" s="1521"/>
      <c r="E58" s="1521"/>
      <c r="F58" s="1521"/>
      <c r="G58" s="1521"/>
      <c r="H58" s="1521"/>
      <c r="I58" s="1521"/>
      <c r="J58" s="1521"/>
      <c r="K58" s="1521"/>
      <c r="L58" s="1521"/>
    </row>
    <row r="59" spans="1:14" s="49" customFormat="1">
      <c r="B59" s="835"/>
      <c r="C59" s="1521"/>
      <c r="D59" s="1521"/>
      <c r="E59" s="1521"/>
      <c r="F59" s="1521"/>
      <c r="G59" s="1521"/>
      <c r="H59" s="1521"/>
      <c r="I59" s="1521"/>
      <c r="J59" s="1521"/>
      <c r="K59" s="1521"/>
      <c r="L59" s="1521"/>
    </row>
    <row r="60" spans="1:14" s="49" customFormat="1">
      <c r="B60" s="835"/>
      <c r="C60" s="1521"/>
      <c r="D60" s="1521"/>
      <c r="E60" s="1521"/>
      <c r="F60" s="1521"/>
      <c r="G60" s="1521"/>
      <c r="H60" s="1521"/>
      <c r="I60" s="1521"/>
      <c r="J60" s="1521"/>
      <c r="K60" s="1521"/>
      <c r="L60" s="1521"/>
    </row>
    <row r="61" spans="1:14" s="49" customFormat="1">
      <c r="A61" s="27"/>
      <c r="B61" s="838"/>
      <c r="C61" s="117"/>
      <c r="D61" s="117"/>
      <c r="E61" s="117"/>
      <c r="F61" s="117"/>
      <c r="G61" s="117"/>
      <c r="H61" s="117"/>
      <c r="I61" s="117"/>
      <c r="J61" s="117"/>
      <c r="K61" s="117"/>
      <c r="L61" s="117"/>
      <c r="M61" s="27"/>
    </row>
    <row r="62" spans="1:14" s="49" customFormat="1" ht="21" customHeight="1">
      <c r="A62" s="27"/>
      <c r="B62" s="838"/>
      <c r="C62" s="117"/>
      <c r="D62" s="117"/>
      <c r="E62" s="117"/>
      <c r="F62" s="117"/>
      <c r="G62" s="117"/>
      <c r="H62" s="117"/>
      <c r="I62" s="117"/>
      <c r="J62" s="117"/>
      <c r="K62" s="117"/>
      <c r="L62" s="117"/>
      <c r="M62" s="27"/>
    </row>
    <row r="63" spans="1:14" s="49" customFormat="1">
      <c r="A63" s="27"/>
      <c r="B63" s="838"/>
      <c r="C63" s="117"/>
      <c r="D63" s="117"/>
      <c r="E63" s="117"/>
      <c r="F63" s="117"/>
      <c r="G63" s="117"/>
      <c r="H63" s="117"/>
      <c r="I63" s="117"/>
      <c r="J63" s="117"/>
      <c r="K63" s="117"/>
      <c r="L63" s="117"/>
      <c r="M63" s="27"/>
    </row>
    <row r="64" spans="1:14" s="49" customFormat="1">
      <c r="A64" s="27"/>
      <c r="B64" s="838"/>
      <c r="C64" s="117"/>
      <c r="D64" s="117"/>
      <c r="E64" s="117"/>
      <c r="F64" s="117"/>
      <c r="G64" s="117"/>
      <c r="H64" s="117"/>
      <c r="I64" s="117"/>
      <c r="J64" s="117"/>
      <c r="K64" s="117"/>
      <c r="L64" s="117"/>
      <c r="M64" s="27"/>
    </row>
    <row r="65" spans="1:13" s="49" customFormat="1" ht="21" customHeight="1">
      <c r="A65" s="27"/>
      <c r="B65" s="838"/>
      <c r="C65" s="117"/>
      <c r="D65" s="117"/>
      <c r="E65" s="117"/>
      <c r="F65" s="117"/>
      <c r="G65" s="117"/>
      <c r="H65" s="117"/>
      <c r="I65" s="117"/>
      <c r="J65" s="117"/>
      <c r="K65" s="117"/>
      <c r="L65" s="117"/>
      <c r="M65" s="27"/>
    </row>
    <row r="66" spans="1:13" s="49" customFormat="1" ht="31.5" customHeight="1">
      <c r="A66" s="27"/>
      <c r="B66" s="838"/>
      <c r="C66" s="117"/>
      <c r="D66" s="117"/>
      <c r="E66" s="117"/>
      <c r="F66" s="117"/>
      <c r="G66" s="117"/>
      <c r="H66" s="117"/>
      <c r="I66" s="117"/>
      <c r="J66" s="117"/>
      <c r="K66" s="117"/>
      <c r="L66" s="117"/>
      <c r="M66" s="27"/>
    </row>
    <row r="67" spans="1:13" s="49" customFormat="1">
      <c r="A67" s="27"/>
      <c r="B67" s="838"/>
      <c r="C67" s="117"/>
      <c r="D67" s="117"/>
      <c r="E67" s="117"/>
      <c r="F67" s="117"/>
      <c r="G67" s="117"/>
      <c r="H67" s="117"/>
      <c r="I67" s="117"/>
      <c r="J67" s="117"/>
      <c r="K67" s="117"/>
      <c r="L67" s="117"/>
      <c r="M67" s="27"/>
    </row>
    <row r="68" spans="1:13" ht="21" customHeight="1"/>
  </sheetData>
  <mergeCells count="2">
    <mergeCell ref="A1:M1"/>
    <mergeCell ref="A2:M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V34"/>
  <sheetViews>
    <sheetView showGridLines="0" view="pageBreakPreview" zoomScale="85" zoomScaleNormal="100" zoomScaleSheetLayoutView="85" workbookViewId="0">
      <selection activeCell="O40" sqref="O40"/>
    </sheetView>
  </sheetViews>
  <sheetFormatPr baseColWidth="10" defaultColWidth="11.42578125" defaultRowHeight="15"/>
  <cols>
    <col min="1" max="1" width="19.85546875" style="27" customWidth="1"/>
    <col min="2" max="2" width="12.42578125" style="27" customWidth="1"/>
    <col min="3" max="3" width="13.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22" s="49" customFormat="1" ht="66.75" customHeight="1">
      <c r="A1" s="1884" t="s">
        <v>848</v>
      </c>
      <c r="B1" s="1884"/>
      <c r="C1" s="1884"/>
      <c r="D1" s="1884"/>
      <c r="E1" s="1884"/>
      <c r="F1" s="1884"/>
      <c r="G1" s="1884"/>
      <c r="H1" s="1884"/>
      <c r="I1" s="1884"/>
      <c r="J1" s="1884"/>
      <c r="K1" s="1884"/>
      <c r="L1" s="1884"/>
    </row>
    <row r="2" spans="1:22" s="382" customFormat="1" ht="27" customHeight="1">
      <c r="A2" s="1883" t="str">
        <f>+'Resumen EEp'!O2</f>
        <v>Período:  Diciembre 2007 - Agosto 2022</v>
      </c>
      <c r="B2" s="1883"/>
      <c r="C2" s="1883"/>
      <c r="D2" s="1883"/>
      <c r="E2" s="1883"/>
      <c r="F2" s="1883"/>
      <c r="G2" s="1883"/>
      <c r="H2" s="1883"/>
      <c r="I2" s="1883"/>
      <c r="J2" s="1883"/>
      <c r="K2" s="1883"/>
      <c r="L2" s="1883"/>
    </row>
    <row r="3" spans="1:22" s="49" customFormat="1" ht="15.75" customHeight="1">
      <c r="A3" s="88"/>
      <c r="B3" s="88"/>
      <c r="C3" s="88"/>
      <c r="D3" s="88"/>
      <c r="E3" s="88"/>
      <c r="F3" s="88"/>
      <c r="G3" s="88"/>
      <c r="H3" s="88"/>
      <c r="I3" s="88"/>
      <c r="J3" s="88"/>
      <c r="K3" s="88"/>
      <c r="L3" s="88"/>
      <c r="N3" s="382"/>
      <c r="O3" s="382"/>
      <c r="P3" s="382"/>
      <c r="Q3" s="382"/>
      <c r="R3" s="382"/>
      <c r="S3" s="382"/>
      <c r="T3" s="382"/>
      <c r="U3" s="382"/>
    </row>
    <row r="4" spans="1:22" s="88" customFormat="1" ht="43.5" customHeight="1">
      <c r="A4" s="230" t="s">
        <v>0</v>
      </c>
      <c r="B4" s="228" t="s">
        <v>189</v>
      </c>
      <c r="C4" s="228" t="s">
        <v>188</v>
      </c>
      <c r="D4" s="228" t="s">
        <v>187</v>
      </c>
      <c r="E4" s="224" t="s">
        <v>88</v>
      </c>
      <c r="F4" s="228" t="s">
        <v>186</v>
      </c>
      <c r="G4" s="228" t="s">
        <v>185</v>
      </c>
      <c r="H4" s="229" t="s">
        <v>184</v>
      </c>
      <c r="L4" s="88" t="s">
        <v>6</v>
      </c>
      <c r="N4" s="382"/>
      <c r="O4" s="382"/>
      <c r="P4" s="277"/>
      <c r="Q4" s="277"/>
      <c r="R4" s="277"/>
      <c r="S4" s="277"/>
      <c r="T4" s="277"/>
      <c r="U4" s="277"/>
    </row>
    <row r="5" spans="1:22" s="49" customFormat="1" ht="15.75">
      <c r="A5" s="231">
        <v>2005</v>
      </c>
      <c r="B5" s="644">
        <v>215</v>
      </c>
      <c r="C5" s="644">
        <v>3135</v>
      </c>
      <c r="D5" s="644">
        <v>381</v>
      </c>
      <c r="E5" s="449">
        <f t="shared" ref="E5:E11" si="0">SUM(B5:D5)</f>
        <v>3731</v>
      </c>
      <c r="F5" s="645">
        <f t="shared" ref="F5:F23" si="1">B5/E5</f>
        <v>5.7625301527740549E-2</v>
      </c>
      <c r="G5" s="645">
        <f t="shared" ref="G5:G23" si="2">C5/E5</f>
        <v>0.84025730367193785</v>
      </c>
      <c r="H5" s="646">
        <f t="shared" ref="H5:H23" si="3">D5/E5</f>
        <v>0.10211739480032163</v>
      </c>
      <c r="N5" s="382"/>
      <c r="O5" s="382"/>
      <c r="P5" s="382"/>
      <c r="Q5" s="382"/>
      <c r="R5" s="382"/>
      <c r="S5" s="382"/>
      <c r="T5" s="382"/>
      <c r="U5" s="382"/>
    </row>
    <row r="6" spans="1:22" s="49" customFormat="1" ht="15.75">
      <c r="A6" s="231" t="s">
        <v>161</v>
      </c>
      <c r="B6" s="644">
        <v>530</v>
      </c>
      <c r="C6" s="644">
        <v>4514</v>
      </c>
      <c r="D6" s="644">
        <v>491</v>
      </c>
      <c r="E6" s="449">
        <f t="shared" si="0"/>
        <v>5535</v>
      </c>
      <c r="F6" s="645">
        <f t="shared" si="1"/>
        <v>9.5754290876242099E-2</v>
      </c>
      <c r="G6" s="645">
        <f t="shared" si="2"/>
        <v>0.8155374887082204</v>
      </c>
      <c r="H6" s="646">
        <f t="shared" si="3"/>
        <v>8.8708220415537484E-2</v>
      </c>
      <c r="I6" s="382"/>
      <c r="J6" s="382"/>
      <c r="K6" s="382"/>
      <c r="L6" s="382"/>
      <c r="N6" s="382"/>
      <c r="O6" s="382"/>
    </row>
    <row r="7" spans="1:22" s="49" customFormat="1" ht="15.75">
      <c r="A7" s="231" t="s">
        <v>111</v>
      </c>
      <c r="B7" s="644">
        <v>973</v>
      </c>
      <c r="C7" s="644">
        <v>7357</v>
      </c>
      <c r="D7" s="644">
        <v>214</v>
      </c>
      <c r="E7" s="449">
        <f t="shared" si="0"/>
        <v>8544</v>
      </c>
      <c r="F7" s="645">
        <f t="shared" si="1"/>
        <v>0.11388108614232209</v>
      </c>
      <c r="G7" s="645">
        <f t="shared" si="2"/>
        <v>0.86107209737827717</v>
      </c>
      <c r="H7" s="646">
        <f t="shared" si="3"/>
        <v>2.5046816479400748E-2</v>
      </c>
      <c r="I7" s="382"/>
      <c r="J7" s="382"/>
      <c r="K7" s="382"/>
      <c r="L7" s="382"/>
      <c r="N7" s="382"/>
      <c r="O7" s="382"/>
    </row>
    <row r="8" spans="1:22" s="49" customFormat="1" ht="15.75">
      <c r="A8" s="231" t="s">
        <v>145</v>
      </c>
      <c r="B8" s="644">
        <v>1313</v>
      </c>
      <c r="C8" s="644">
        <v>9407</v>
      </c>
      <c r="D8" s="644">
        <v>257</v>
      </c>
      <c r="E8" s="449">
        <f t="shared" si="0"/>
        <v>10977</v>
      </c>
      <c r="F8" s="645">
        <f t="shared" si="1"/>
        <v>0.11961373781543226</v>
      </c>
      <c r="G8" s="645">
        <f t="shared" si="2"/>
        <v>0.85697367222374055</v>
      </c>
      <c r="H8" s="646">
        <f t="shared" si="3"/>
        <v>2.3412589960827183E-2</v>
      </c>
      <c r="I8" s="382"/>
      <c r="J8" s="382"/>
      <c r="K8" s="382"/>
      <c r="L8" s="382"/>
    </row>
    <row r="9" spans="1:22" s="49" customFormat="1" ht="15.75">
      <c r="A9" s="231" t="s">
        <v>146</v>
      </c>
      <c r="B9" s="644">
        <v>1953</v>
      </c>
      <c r="C9" s="644">
        <v>12523</v>
      </c>
      <c r="D9" s="644">
        <v>207</v>
      </c>
      <c r="E9" s="449">
        <f t="shared" si="0"/>
        <v>14683</v>
      </c>
      <c r="F9" s="645">
        <f t="shared" si="1"/>
        <v>0.1330109650616359</v>
      </c>
      <c r="G9" s="645">
        <f t="shared" si="2"/>
        <v>0.85289109854934275</v>
      </c>
      <c r="H9" s="646">
        <f t="shared" si="3"/>
        <v>1.4097936389021317E-2</v>
      </c>
      <c r="I9" s="382"/>
      <c r="J9" s="382"/>
      <c r="K9" s="382"/>
      <c r="L9" s="382"/>
    </row>
    <row r="10" spans="1:22" s="49" customFormat="1" ht="15.75">
      <c r="A10" s="231" t="s">
        <v>125</v>
      </c>
      <c r="B10" s="644">
        <v>2519</v>
      </c>
      <c r="C10" s="644">
        <v>14493</v>
      </c>
      <c r="D10" s="644">
        <v>444</v>
      </c>
      <c r="E10" s="449">
        <f t="shared" si="0"/>
        <v>17456</v>
      </c>
      <c r="F10" s="645">
        <f t="shared" si="1"/>
        <v>0.1443056828597617</v>
      </c>
      <c r="G10" s="645">
        <f t="shared" si="2"/>
        <v>0.8302589367552704</v>
      </c>
      <c r="H10" s="646">
        <f t="shared" si="3"/>
        <v>2.5435380384967919E-2</v>
      </c>
    </row>
    <row r="11" spans="1:22" s="49" customFormat="1" ht="15.75">
      <c r="A11" s="231" t="s">
        <v>147</v>
      </c>
      <c r="B11" s="644">
        <v>3191</v>
      </c>
      <c r="C11" s="644">
        <v>18636</v>
      </c>
      <c r="D11" s="644">
        <v>770</v>
      </c>
      <c r="E11" s="449">
        <f t="shared" si="0"/>
        <v>22597</v>
      </c>
      <c r="F11" s="645">
        <f t="shared" si="1"/>
        <v>0.14121343541178033</v>
      </c>
      <c r="G11" s="645">
        <f t="shared" si="2"/>
        <v>0.82471124485551184</v>
      </c>
      <c r="H11" s="646">
        <f t="shared" si="3"/>
        <v>3.407531973270788E-2</v>
      </c>
    </row>
    <row r="12" spans="1:22" s="49" customFormat="1" ht="15.75">
      <c r="A12" s="231" t="s">
        <v>225</v>
      </c>
      <c r="B12" s="644">
        <v>3646</v>
      </c>
      <c r="C12" s="644">
        <v>23042</v>
      </c>
      <c r="D12" s="644">
        <v>0</v>
      </c>
      <c r="E12" s="449">
        <f t="shared" ref="E12:E18" si="4">SUM(B12:D12)</f>
        <v>26688</v>
      </c>
      <c r="F12" s="645">
        <f t="shared" ref="F12:F17" si="5">B12/E12</f>
        <v>0.13661570743405277</v>
      </c>
      <c r="G12" s="645">
        <f t="shared" ref="G12:G17" si="6">C12/E12</f>
        <v>0.86338429256594729</v>
      </c>
      <c r="H12" s="646">
        <f t="shared" si="3"/>
        <v>0</v>
      </c>
    </row>
    <row r="13" spans="1:22" s="49" customFormat="1" ht="15.75">
      <c r="A13" s="231" t="s">
        <v>255</v>
      </c>
      <c r="B13" s="644">
        <v>4605</v>
      </c>
      <c r="C13" s="644">
        <v>24027</v>
      </c>
      <c r="D13" s="644">
        <v>3</v>
      </c>
      <c r="E13" s="449">
        <f t="shared" si="4"/>
        <v>28635</v>
      </c>
      <c r="F13" s="645">
        <f t="shared" si="5"/>
        <v>0.16081718177056051</v>
      </c>
      <c r="G13" s="645">
        <f t="shared" si="6"/>
        <v>0.83907805133577784</v>
      </c>
      <c r="H13" s="646">
        <f t="shared" si="3"/>
        <v>1.0476689366160294E-4</v>
      </c>
    </row>
    <row r="14" spans="1:22" s="49" customFormat="1" ht="15.75">
      <c r="A14" s="231" t="s">
        <v>259</v>
      </c>
      <c r="B14" s="644">
        <v>4791</v>
      </c>
      <c r="C14" s="644">
        <v>26240</v>
      </c>
      <c r="D14" s="644">
        <v>1</v>
      </c>
      <c r="E14" s="449">
        <f t="shared" si="4"/>
        <v>31032</v>
      </c>
      <c r="F14" s="645">
        <f t="shared" si="5"/>
        <v>0.15438901778808972</v>
      </c>
      <c r="G14" s="645">
        <f t="shared" si="6"/>
        <v>0.84557875741170407</v>
      </c>
      <c r="H14" s="646">
        <f t="shared" si="3"/>
        <v>3.2224800206238723E-5</v>
      </c>
    </row>
    <row r="15" spans="1:22" s="49" customFormat="1" ht="15.75">
      <c r="A15" s="231" t="s">
        <v>440</v>
      </c>
      <c r="B15" s="644">
        <v>4653</v>
      </c>
      <c r="C15" s="644">
        <v>29895</v>
      </c>
      <c r="D15" s="644">
        <v>1</v>
      </c>
      <c r="E15" s="449">
        <f t="shared" si="4"/>
        <v>34549</v>
      </c>
      <c r="F15" s="645">
        <f t="shared" si="5"/>
        <v>0.1346782830183218</v>
      </c>
      <c r="G15" s="645">
        <f t="shared" si="6"/>
        <v>0.86529277258386639</v>
      </c>
      <c r="H15" s="646">
        <f t="shared" si="3"/>
        <v>2.8944397811803524E-5</v>
      </c>
    </row>
    <row r="16" spans="1:22" s="49" customFormat="1" ht="15.75">
      <c r="A16" s="231" t="s">
        <v>472</v>
      </c>
      <c r="B16" s="644">
        <v>5873</v>
      </c>
      <c r="C16" s="644">
        <v>32982</v>
      </c>
      <c r="D16" s="644">
        <v>1</v>
      </c>
      <c r="E16" s="449">
        <f t="shared" si="4"/>
        <v>38856</v>
      </c>
      <c r="F16" s="645">
        <f t="shared" si="5"/>
        <v>0.1511478278772905</v>
      </c>
      <c r="G16" s="645">
        <f t="shared" si="6"/>
        <v>0.8488264360716492</v>
      </c>
      <c r="H16" s="646">
        <f t="shared" si="3"/>
        <v>2.5736051060325302E-5</v>
      </c>
      <c r="P16" s="382"/>
      <c r="Q16" s="382"/>
      <c r="R16" s="382"/>
      <c r="S16" s="382"/>
      <c r="T16" s="382"/>
      <c r="U16" s="382"/>
      <c r="V16" s="382"/>
    </row>
    <row r="17" spans="1:12" s="382" customFormat="1" ht="16.5" customHeight="1">
      <c r="A17" s="231" t="s">
        <v>488</v>
      </c>
      <c r="B17" s="644">
        <v>5761</v>
      </c>
      <c r="C17" s="644">
        <v>35719</v>
      </c>
      <c r="D17" s="644">
        <v>9</v>
      </c>
      <c r="E17" s="449">
        <f t="shared" si="4"/>
        <v>41489</v>
      </c>
      <c r="F17" s="645">
        <f t="shared" si="5"/>
        <v>0.13885608233507676</v>
      </c>
      <c r="G17" s="645">
        <f t="shared" si="6"/>
        <v>0.86092699269685946</v>
      </c>
      <c r="H17" s="646">
        <f t="shared" si="3"/>
        <v>2.1692496806382416E-4</v>
      </c>
    </row>
    <row r="18" spans="1:12" s="382" customFormat="1" ht="16.5" customHeight="1">
      <c r="A18" s="231" t="s">
        <v>515</v>
      </c>
      <c r="B18" s="314">
        <v>5057</v>
      </c>
      <c r="C18" s="314">
        <v>40412</v>
      </c>
      <c r="D18" s="314">
        <v>1</v>
      </c>
      <c r="E18" s="449">
        <f t="shared" si="4"/>
        <v>45470</v>
      </c>
      <c r="F18" s="645">
        <f>B18/E18</f>
        <v>0.11121618649659117</v>
      </c>
      <c r="G18" s="645">
        <f>C18/E18</f>
        <v>0.88876182098086653</v>
      </c>
      <c r="H18" s="646">
        <f t="shared" si="3"/>
        <v>2.1992522542335606E-5</v>
      </c>
    </row>
    <row r="19" spans="1:12" s="382" customFormat="1" ht="16.5" customHeight="1">
      <c r="A19" s="231" t="s">
        <v>545</v>
      </c>
      <c r="B19" s="314">
        <v>6182</v>
      </c>
      <c r="C19" s="314">
        <v>42963</v>
      </c>
      <c r="D19" s="314">
        <v>3</v>
      </c>
      <c r="E19" s="449">
        <f>SUM(B19:D19)</f>
        <v>49148</v>
      </c>
      <c r="F19" s="645">
        <f>B19/E19</f>
        <v>0.12578334825425247</v>
      </c>
      <c r="G19" s="645">
        <f>C19/E19</f>
        <v>0.87415561162203959</v>
      </c>
      <c r="H19" s="646">
        <f t="shared" si="3"/>
        <v>6.1040123707984054E-5</v>
      </c>
    </row>
    <row r="20" spans="1:12" s="382" customFormat="1" ht="16.5" customHeight="1">
      <c r="A20" s="1067">
        <v>2020</v>
      </c>
      <c r="B20" s="314">
        <v>872</v>
      </c>
      <c r="C20" s="314">
        <v>7992</v>
      </c>
      <c r="D20" s="314">
        <v>27145</v>
      </c>
      <c r="E20" s="449">
        <f>SUM(B20:D20)</f>
        <v>36009</v>
      </c>
      <c r="F20" s="645">
        <f>B20/E20</f>
        <v>2.4216168180177178E-2</v>
      </c>
      <c r="G20" s="645">
        <f>C20/E20</f>
        <v>0.22194451387153211</v>
      </c>
      <c r="H20" s="646">
        <f t="shared" si="3"/>
        <v>0.75383931794829073</v>
      </c>
    </row>
    <row r="21" spans="1:12" s="382" customFormat="1" ht="16.5" customHeight="1">
      <c r="A21" s="1067">
        <v>2021</v>
      </c>
      <c r="B21" s="314">
        <v>536</v>
      </c>
      <c r="C21" s="314">
        <v>6804</v>
      </c>
      <c r="D21" s="314">
        <v>40110</v>
      </c>
      <c r="E21" s="449">
        <f>SUM(B21:D21)</f>
        <v>47450</v>
      </c>
      <c r="F21" s="645">
        <f>B21/E21</f>
        <v>1.1296101159114858E-2</v>
      </c>
      <c r="G21" s="645">
        <f>C21/E21</f>
        <v>0.14339304531085353</v>
      </c>
      <c r="H21" s="646">
        <f t="shared" si="3"/>
        <v>0.84531085353003166</v>
      </c>
    </row>
    <row r="22" spans="1:12" s="382" customFormat="1" ht="16.5" customHeight="1">
      <c r="A22" s="1067" t="str">
        <f>+'Resumen EEp'!O6</f>
        <v>Ene-Ago.2022</v>
      </c>
      <c r="B22" s="314">
        <v>555</v>
      </c>
      <c r="C22" s="314">
        <v>3949</v>
      </c>
      <c r="D22" s="314">
        <v>29358</v>
      </c>
      <c r="E22" s="449">
        <f>SUM(B22:D22)</f>
        <v>33862</v>
      </c>
      <c r="F22" s="645">
        <f>B22/E22</f>
        <v>1.6390053747563641E-2</v>
      </c>
      <c r="G22" s="645">
        <f>C22/E22</f>
        <v>0.11662040044888075</v>
      </c>
      <c r="H22" s="646">
        <f t="shared" si="3"/>
        <v>0.86698954580355558</v>
      </c>
    </row>
    <row r="23" spans="1:12" s="49" customFormat="1" ht="19.5" customHeight="1">
      <c r="A23" s="224" t="s">
        <v>1</v>
      </c>
      <c r="B23" s="707">
        <f>SUM(B5:B22)</f>
        <v>53225</v>
      </c>
      <c r="C23" s="708">
        <f>SUM(C5:C22)</f>
        <v>344090</v>
      </c>
      <c r="D23" s="708">
        <f>SUM(D5:D22)</f>
        <v>99396</v>
      </c>
      <c r="E23" s="450">
        <f>SUM(E5:E22)</f>
        <v>496711</v>
      </c>
      <c r="F23" s="647">
        <f t="shared" si="1"/>
        <v>0.10715486469999658</v>
      </c>
      <c r="G23" s="647">
        <f t="shared" si="2"/>
        <v>0.6927368228205133</v>
      </c>
      <c r="H23" s="648">
        <f t="shared" si="3"/>
        <v>0.2001083124794901</v>
      </c>
      <c r="L23" s="27"/>
    </row>
    <row r="24" spans="1:12" s="49" customFormat="1">
      <c r="A24" s="96"/>
      <c r="B24" s="95"/>
      <c r="C24" s="95"/>
      <c r="D24" s="95"/>
      <c r="L24" s="27"/>
    </row>
    <row r="25" spans="1:12" s="49" customFormat="1">
      <c r="A25" s="96"/>
      <c r="B25" s="95"/>
      <c r="C25" s="95"/>
      <c r="D25" s="95"/>
    </row>
    <row r="26" spans="1:12" s="49" customFormat="1">
      <c r="A26" s="96"/>
      <c r="B26" s="95"/>
      <c r="C26" s="95"/>
      <c r="D26" s="95"/>
    </row>
    <row r="27" spans="1:12" s="49" customFormat="1">
      <c r="A27" s="96"/>
      <c r="B27" s="95"/>
      <c r="C27" s="95"/>
      <c r="D27" s="95"/>
    </row>
    <row r="28" spans="1:12" s="49" customFormat="1"/>
    <row r="29" spans="1:12" s="49" customFormat="1"/>
    <row r="30" spans="1:12" s="49" customFormat="1"/>
    <row r="31" spans="1:12" s="49" customFormat="1"/>
    <row r="32" spans="1:12" s="49" customFormat="1"/>
    <row r="33" spans="1:12">
      <c r="A33" s="49"/>
      <c r="B33" s="49"/>
      <c r="C33" s="49"/>
      <c r="D33" s="49"/>
      <c r="E33" s="49"/>
      <c r="F33" s="49"/>
      <c r="G33" s="49"/>
      <c r="H33" s="49"/>
    </row>
    <row r="34" spans="1:12">
      <c r="A34" s="49"/>
      <c r="B34" s="49"/>
      <c r="C34" s="49"/>
      <c r="D34" s="49"/>
      <c r="E34" s="49"/>
      <c r="F34" s="49"/>
      <c r="G34" s="49"/>
      <c r="H34" s="49"/>
      <c r="L34" s="94"/>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2"/>
  <sheetViews>
    <sheetView showGridLines="0" view="pageBreakPreview" zoomScale="85" zoomScaleNormal="100" zoomScaleSheetLayoutView="85" workbookViewId="0">
      <selection activeCell="I12" sqref="I12"/>
    </sheetView>
  </sheetViews>
  <sheetFormatPr baseColWidth="10" defaultColWidth="11.42578125" defaultRowHeight="15"/>
  <cols>
    <col min="1" max="1" width="16.7109375" style="27" customWidth="1"/>
    <col min="2" max="2" width="16.42578125" style="27" customWidth="1"/>
    <col min="3" max="3" width="19.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2" s="49" customFormat="1" ht="60.75" customHeight="1">
      <c r="A1" s="1882" t="s">
        <v>849</v>
      </c>
      <c r="B1" s="1882"/>
      <c r="C1" s="1882"/>
      <c r="D1" s="1882"/>
      <c r="E1" s="1882"/>
      <c r="F1" s="1882"/>
      <c r="G1" s="1882"/>
      <c r="H1" s="1882"/>
      <c r="I1" s="1882"/>
      <c r="J1" s="1882"/>
      <c r="K1" s="1882"/>
    </row>
    <row r="2" spans="1:12" s="26" customFormat="1" ht="21.75" customHeight="1">
      <c r="A2" s="1883" t="str">
        <f>+'Resumen EEp'!O2</f>
        <v>Período:  Diciembre 2007 - Agosto 2022</v>
      </c>
      <c r="B2" s="1883"/>
      <c r="C2" s="1883"/>
      <c r="D2" s="1883"/>
      <c r="E2" s="1883"/>
      <c r="F2" s="1883"/>
      <c r="G2" s="1883"/>
      <c r="H2" s="1883"/>
      <c r="I2" s="1883"/>
      <c r="J2" s="1883"/>
      <c r="K2" s="1883"/>
    </row>
    <row r="3" spans="1:12" s="26" customFormat="1" ht="21" customHeight="1"/>
    <row r="4" spans="1:12" s="49" customFormat="1" ht="27.75" customHeight="1">
      <c r="A4" s="217" t="s">
        <v>0</v>
      </c>
      <c r="B4" s="1517" t="s">
        <v>193</v>
      </c>
      <c r="C4" s="1517" t="s">
        <v>192</v>
      </c>
      <c r="D4" s="223" t="s">
        <v>88</v>
      </c>
      <c r="E4" s="1517" t="s">
        <v>191</v>
      </c>
      <c r="F4" s="1518" t="s">
        <v>190</v>
      </c>
    </row>
    <row r="5" spans="1:12" s="49" customFormat="1" ht="15.75">
      <c r="A5" s="235" t="s">
        <v>111</v>
      </c>
      <c r="B5" s="470">
        <v>445</v>
      </c>
      <c r="C5" s="470">
        <v>8099</v>
      </c>
      <c r="D5" s="615">
        <f t="shared" ref="D5:D18" si="0">SUM(B5:C5)</f>
        <v>8544</v>
      </c>
      <c r="E5" s="469">
        <f t="shared" ref="E5:E21" si="1">B5/D5</f>
        <v>5.2083333333333336E-2</v>
      </c>
      <c r="F5" s="471">
        <f t="shared" ref="F5:F21" si="2">C5/D5</f>
        <v>0.94791666666666663</v>
      </c>
    </row>
    <row r="6" spans="1:12" s="49" customFormat="1" ht="15.75">
      <c r="A6" s="235" t="s">
        <v>145</v>
      </c>
      <c r="B6" s="470">
        <v>660</v>
      </c>
      <c r="C6" s="470">
        <v>10317</v>
      </c>
      <c r="D6" s="615">
        <f t="shared" si="0"/>
        <v>10977</v>
      </c>
      <c r="E6" s="469">
        <f t="shared" si="1"/>
        <v>6.0125717409128178E-2</v>
      </c>
      <c r="F6" s="471">
        <f t="shared" si="2"/>
        <v>0.9398742825908718</v>
      </c>
      <c r="H6" s="678"/>
      <c r="I6" s="678"/>
    </row>
    <row r="7" spans="1:12" s="49" customFormat="1" ht="15.75">
      <c r="A7" s="235" t="s">
        <v>146</v>
      </c>
      <c r="B7" s="470">
        <v>986</v>
      </c>
      <c r="C7" s="470">
        <v>13697</v>
      </c>
      <c r="D7" s="615">
        <f t="shared" si="0"/>
        <v>14683</v>
      </c>
      <c r="E7" s="469">
        <f t="shared" si="1"/>
        <v>6.7152489273309274E-2</v>
      </c>
      <c r="F7" s="471">
        <f t="shared" si="2"/>
        <v>0.9328475107266907</v>
      </c>
    </row>
    <row r="8" spans="1:12" s="49" customFormat="1" ht="15.75">
      <c r="A8" s="235" t="s">
        <v>125</v>
      </c>
      <c r="B8" s="470">
        <v>1477</v>
      </c>
      <c r="C8" s="470">
        <v>15979</v>
      </c>
      <c r="D8" s="615">
        <f t="shared" si="0"/>
        <v>17456</v>
      </c>
      <c r="E8" s="469">
        <f t="shared" si="1"/>
        <v>8.4612740604949582E-2</v>
      </c>
      <c r="F8" s="471">
        <f t="shared" si="2"/>
        <v>0.91538725939505039</v>
      </c>
    </row>
    <row r="9" spans="1:12" s="49" customFormat="1" ht="15.75">
      <c r="A9" s="235">
        <v>2011</v>
      </c>
      <c r="B9" s="470">
        <v>2094</v>
      </c>
      <c r="C9" s="470">
        <v>20503</v>
      </c>
      <c r="D9" s="615">
        <f t="shared" si="0"/>
        <v>22597</v>
      </c>
      <c r="E9" s="469">
        <f t="shared" si="1"/>
        <v>9.2667168208169226E-2</v>
      </c>
      <c r="F9" s="471">
        <f t="shared" si="2"/>
        <v>0.90733283179183077</v>
      </c>
    </row>
    <row r="10" spans="1:12" s="49" customFormat="1" ht="15.75">
      <c r="A10" s="235" t="s">
        <v>225</v>
      </c>
      <c r="B10" s="470">
        <v>3858</v>
      </c>
      <c r="C10" s="470">
        <v>22830</v>
      </c>
      <c r="D10" s="615">
        <f t="shared" si="0"/>
        <v>26688</v>
      </c>
      <c r="E10" s="469">
        <f t="shared" si="1"/>
        <v>0.1445593525179856</v>
      </c>
      <c r="F10" s="471">
        <f t="shared" si="2"/>
        <v>0.85544064748201443</v>
      </c>
    </row>
    <row r="11" spans="1:12" s="49" customFormat="1" ht="15.75">
      <c r="A11" s="235" t="s">
        <v>255</v>
      </c>
      <c r="B11" s="470">
        <v>4451</v>
      </c>
      <c r="C11" s="470">
        <v>24184</v>
      </c>
      <c r="D11" s="615">
        <f t="shared" si="0"/>
        <v>28635</v>
      </c>
      <c r="E11" s="469">
        <f t="shared" si="1"/>
        <v>0.15543914789593155</v>
      </c>
      <c r="F11" s="471">
        <f t="shared" si="2"/>
        <v>0.84456085210406839</v>
      </c>
    </row>
    <row r="12" spans="1:12" s="49" customFormat="1" ht="15.75">
      <c r="A12" s="235" t="s">
        <v>259</v>
      </c>
      <c r="B12" s="470">
        <v>5112</v>
      </c>
      <c r="C12" s="470">
        <v>25920</v>
      </c>
      <c r="D12" s="615">
        <f t="shared" si="0"/>
        <v>31032</v>
      </c>
      <c r="E12" s="469">
        <f t="shared" si="1"/>
        <v>0.16473317865429235</v>
      </c>
      <c r="F12" s="471">
        <f t="shared" si="2"/>
        <v>0.83526682134570762</v>
      </c>
    </row>
    <row r="13" spans="1:12" s="49" customFormat="1" ht="15.75">
      <c r="A13" s="235" t="s">
        <v>440</v>
      </c>
      <c r="B13" s="470">
        <v>5396</v>
      </c>
      <c r="C13" s="470">
        <v>29153</v>
      </c>
      <c r="D13" s="615">
        <f t="shared" si="0"/>
        <v>34549</v>
      </c>
      <c r="E13" s="469">
        <f t="shared" si="1"/>
        <v>0.15618397059249181</v>
      </c>
      <c r="F13" s="471">
        <f t="shared" si="2"/>
        <v>0.84381602940750822</v>
      </c>
    </row>
    <row r="14" spans="1:12" s="49" customFormat="1" ht="15.75">
      <c r="A14" s="235" t="s">
        <v>472</v>
      </c>
      <c r="B14" s="470">
        <v>6565</v>
      </c>
      <c r="C14" s="470">
        <v>32291</v>
      </c>
      <c r="D14" s="615">
        <f t="shared" si="0"/>
        <v>38856</v>
      </c>
      <c r="E14" s="469">
        <f t="shared" si="1"/>
        <v>0.16895717521103562</v>
      </c>
      <c r="F14" s="471">
        <f t="shared" si="2"/>
        <v>0.83104282478896441</v>
      </c>
      <c r="K14" s="27"/>
      <c r="L14" s="382"/>
    </row>
    <row r="15" spans="1:12" s="49" customFormat="1" ht="15.75">
      <c r="A15" s="235" t="s">
        <v>488</v>
      </c>
      <c r="B15" s="470">
        <v>8616</v>
      </c>
      <c r="C15" s="470">
        <v>32873</v>
      </c>
      <c r="D15" s="615">
        <f t="shared" si="0"/>
        <v>41489</v>
      </c>
      <c r="E15" s="469">
        <f t="shared" si="1"/>
        <v>0.20766950275976764</v>
      </c>
      <c r="F15" s="471">
        <f t="shared" si="2"/>
        <v>0.7923304972402323</v>
      </c>
      <c r="J15" s="27"/>
      <c r="K15" s="27"/>
      <c r="L15" s="382"/>
    </row>
    <row r="16" spans="1:12" s="49" customFormat="1" ht="15.75">
      <c r="A16" s="191" t="s">
        <v>515</v>
      </c>
      <c r="B16" s="678">
        <v>10106</v>
      </c>
      <c r="C16" s="678">
        <v>35364</v>
      </c>
      <c r="D16" s="468">
        <f t="shared" si="0"/>
        <v>45470</v>
      </c>
      <c r="E16" s="252">
        <f t="shared" si="1"/>
        <v>0.22225643281284363</v>
      </c>
      <c r="F16" s="592">
        <f t="shared" si="2"/>
        <v>0.77774356718715631</v>
      </c>
      <c r="J16" s="27"/>
      <c r="K16" s="27"/>
      <c r="L16" s="382"/>
    </row>
    <row r="17" spans="1:12" s="382" customFormat="1" ht="15.75">
      <c r="A17" s="191" t="s">
        <v>545</v>
      </c>
      <c r="B17" s="678">
        <v>10920</v>
      </c>
      <c r="C17" s="678">
        <v>38228</v>
      </c>
      <c r="D17" s="468">
        <f t="shared" si="0"/>
        <v>49148</v>
      </c>
      <c r="E17" s="252">
        <f t="shared" si="1"/>
        <v>0.22218605029706193</v>
      </c>
      <c r="F17" s="592">
        <f t="shared" si="2"/>
        <v>0.77781394970293805</v>
      </c>
      <c r="J17" s="27"/>
      <c r="K17" s="27"/>
    </row>
    <row r="18" spans="1:12" s="382" customFormat="1" ht="15.75">
      <c r="A18" s="204">
        <v>2020</v>
      </c>
      <c r="B18" s="678">
        <v>11630</v>
      </c>
      <c r="C18" s="678">
        <v>28515</v>
      </c>
      <c r="D18" s="468">
        <f t="shared" si="0"/>
        <v>40145</v>
      </c>
      <c r="E18" s="252">
        <f t="shared" si="1"/>
        <v>0.28969983808693484</v>
      </c>
      <c r="F18" s="592">
        <f t="shared" si="2"/>
        <v>0.71030016191306511</v>
      </c>
      <c r="J18" s="27"/>
      <c r="K18" s="27"/>
      <c r="L18" s="49"/>
    </row>
    <row r="19" spans="1:12" s="382" customFormat="1" ht="15.75">
      <c r="A19" s="204">
        <v>2021</v>
      </c>
      <c r="B19" s="678">
        <v>13064</v>
      </c>
      <c r="C19" s="678">
        <v>30609</v>
      </c>
      <c r="D19" s="468">
        <f t="shared" ref="D19:D20" si="3">SUM(B19:C19)</f>
        <v>43673</v>
      </c>
      <c r="E19" s="252">
        <f t="shared" ref="E19:E20" si="4">B19/D19</f>
        <v>0.29913218693471938</v>
      </c>
      <c r="F19" s="592">
        <f t="shared" ref="F19:F20" si="5">C19/D19</f>
        <v>0.70086781306528056</v>
      </c>
      <c r="J19" s="27"/>
      <c r="K19" s="27"/>
      <c r="L19" s="49"/>
    </row>
    <row r="20" spans="1:12" s="382" customFormat="1" ht="15.75">
      <c r="A20" s="204" t="str">
        <f>+'Resumen EEp'!O6</f>
        <v>Ene-Ago.2022</v>
      </c>
      <c r="B20" s="678">
        <v>8889</v>
      </c>
      <c r="C20" s="678">
        <v>24973</v>
      </c>
      <c r="D20" s="468">
        <f t="shared" si="3"/>
        <v>33862</v>
      </c>
      <c r="E20" s="252">
        <f t="shared" si="4"/>
        <v>0.26250664461638412</v>
      </c>
      <c r="F20" s="592">
        <f t="shared" si="5"/>
        <v>0.73749335538361582</v>
      </c>
      <c r="J20" s="27"/>
      <c r="K20" s="27"/>
      <c r="L20" s="49"/>
    </row>
    <row r="21" spans="1:12" s="49" customFormat="1" ht="18.75" customHeight="1">
      <c r="A21" s="223" t="s">
        <v>1</v>
      </c>
      <c r="B21" s="504">
        <f>SUM(B5:B20)</f>
        <v>94269</v>
      </c>
      <c r="C21" s="504">
        <f>SUM(C5:C20)</f>
        <v>393535</v>
      </c>
      <c r="D21" s="616">
        <f>SUM(D5:D20)</f>
        <v>487804</v>
      </c>
      <c r="E21" s="617">
        <f t="shared" si="1"/>
        <v>0.19325179785323612</v>
      </c>
      <c r="F21" s="472">
        <f t="shared" si="2"/>
        <v>0.8067482021467639</v>
      </c>
    </row>
    <row r="22" spans="1:12" s="49" customFormat="1"/>
    <row r="23" spans="1:12" s="49" customFormat="1"/>
    <row r="24" spans="1:12" s="49" customFormat="1"/>
    <row r="25" spans="1:12" s="49" customFormat="1"/>
    <row r="26" spans="1:12" s="49" customFormat="1">
      <c r="L26" s="27"/>
    </row>
    <row r="27" spans="1:12" s="49" customFormat="1">
      <c r="L27" s="27"/>
    </row>
    <row r="28" spans="1:12" s="49" customFormat="1">
      <c r="L28" s="27"/>
    </row>
    <row r="29" spans="1:12">
      <c r="A29" s="49"/>
      <c r="B29" s="49"/>
      <c r="C29" s="49"/>
      <c r="D29" s="49"/>
      <c r="E29" s="49"/>
      <c r="F29" s="49"/>
    </row>
    <row r="30" spans="1:12">
      <c r="A30" s="49"/>
      <c r="B30" s="49"/>
      <c r="C30" s="49"/>
      <c r="D30" s="49"/>
      <c r="E30" s="49"/>
      <c r="F30" s="49"/>
      <c r="J30" s="94"/>
    </row>
    <row r="31" spans="1:12">
      <c r="A31" s="49"/>
      <c r="B31" s="49"/>
      <c r="C31" s="49"/>
      <c r="D31" s="49"/>
      <c r="E31" s="49"/>
      <c r="F31" s="49"/>
    </row>
    <row r="32" spans="1:12">
      <c r="A32" s="49"/>
      <c r="B32" s="49"/>
      <c r="C32" s="49"/>
      <c r="D32" s="49"/>
      <c r="E32" s="49"/>
      <c r="F32" s="49"/>
    </row>
  </sheetData>
  <mergeCells count="2">
    <mergeCell ref="A1:K1"/>
    <mergeCell ref="A2:K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O56"/>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9" width="21.85546875" style="27" customWidth="1"/>
    <col min="10" max="10" width="30.28515625" style="27" customWidth="1"/>
    <col min="11" max="11" width="19.28515625" style="27" customWidth="1"/>
    <col min="12" max="16384" width="11.42578125" style="27"/>
  </cols>
  <sheetData>
    <row r="1" spans="1:15" ht="72" customHeight="1">
      <c r="A1" s="1879" t="s">
        <v>850</v>
      </c>
      <c r="B1" s="1879"/>
      <c r="C1" s="1879"/>
      <c r="D1" s="1879"/>
      <c r="E1" s="1879"/>
      <c r="F1" s="1879"/>
      <c r="G1" s="1879"/>
      <c r="H1" s="1879"/>
      <c r="I1" s="1879"/>
      <c r="J1" s="1879"/>
      <c r="K1" s="1879"/>
    </row>
    <row r="2" spans="1:15" s="49" customFormat="1" ht="23.25" customHeight="1">
      <c r="A2" s="1885" t="str">
        <f>+'Resumen EEp'!O2</f>
        <v>Período:  Diciembre 2007 - Agosto 2022</v>
      </c>
      <c r="B2" s="1885"/>
      <c r="C2" s="1885"/>
      <c r="D2" s="1885"/>
      <c r="E2" s="1885"/>
      <c r="F2" s="1885"/>
      <c r="G2" s="1885"/>
      <c r="H2" s="1885"/>
      <c r="I2" s="1885"/>
      <c r="J2" s="1885"/>
      <c r="K2" s="1885"/>
      <c r="N2" s="382"/>
    </row>
    <row r="3" spans="1:15" s="26" customFormat="1" ht="6.75" customHeight="1">
      <c r="A3" s="88"/>
      <c r="B3" s="88"/>
      <c r="C3" s="88"/>
      <c r="D3" s="88"/>
      <c r="E3" s="88"/>
      <c r="F3" s="88"/>
      <c r="G3" s="88"/>
      <c r="H3" s="88"/>
      <c r="I3" s="277"/>
      <c r="J3" s="88"/>
      <c r="K3" s="88"/>
      <c r="M3" s="27"/>
      <c r="N3" s="27"/>
    </row>
    <row r="4" spans="1:15" s="88" customFormat="1" ht="27" customHeight="1">
      <c r="A4" s="218" t="s">
        <v>160</v>
      </c>
      <c r="B4" s="194" t="s">
        <v>15</v>
      </c>
      <c r="C4" s="194" t="s">
        <v>14</v>
      </c>
      <c r="D4" s="218" t="s">
        <v>87</v>
      </c>
      <c r="E4" s="194" t="s">
        <v>144</v>
      </c>
      <c r="F4" s="195" t="s">
        <v>143</v>
      </c>
      <c r="I4" s="277"/>
      <c r="L4" s="382"/>
      <c r="M4" s="382"/>
      <c r="N4" s="382"/>
    </row>
    <row r="5" spans="1:15" s="49" customFormat="1" ht="15.75">
      <c r="A5" s="204">
        <v>2007</v>
      </c>
      <c r="B5" s="158">
        <v>1468</v>
      </c>
      <c r="C5" s="158">
        <v>7076</v>
      </c>
      <c r="D5" s="324">
        <f t="shared" ref="D5:D9" si="0">B5+C5</f>
        <v>8544</v>
      </c>
      <c r="E5" s="156">
        <f t="shared" ref="E5:E9" si="1">B5/D5</f>
        <v>0.17181647940074907</v>
      </c>
      <c r="F5" s="193">
        <f t="shared" ref="F5:F9" si="2">C5/D5</f>
        <v>0.82818352059925093</v>
      </c>
      <c r="H5" s="89"/>
      <c r="I5" s="89"/>
      <c r="J5" s="89"/>
      <c r="L5" s="382"/>
      <c r="M5" s="27"/>
      <c r="N5" s="27"/>
    </row>
    <row r="6" spans="1:15" s="49" customFormat="1" ht="15.75">
      <c r="A6" s="204">
        <v>2008</v>
      </c>
      <c r="B6" s="158">
        <v>2080</v>
      </c>
      <c r="C6" s="158">
        <v>8897</v>
      </c>
      <c r="D6" s="324">
        <f t="shared" si="0"/>
        <v>10977</v>
      </c>
      <c r="E6" s="156">
        <f t="shared" si="1"/>
        <v>0.18948710941058577</v>
      </c>
      <c r="F6" s="193">
        <f t="shared" si="2"/>
        <v>0.81051289058941423</v>
      </c>
      <c r="H6" s="89"/>
      <c r="I6" s="89"/>
      <c r="J6" s="89"/>
      <c r="L6" s="382"/>
      <c r="M6" s="382"/>
      <c r="N6" s="382"/>
    </row>
    <row r="7" spans="1:15" s="49" customFormat="1" ht="15.75">
      <c r="A7" s="204">
        <v>2009</v>
      </c>
      <c r="B7" s="158">
        <v>3076</v>
      </c>
      <c r="C7" s="158">
        <v>11607</v>
      </c>
      <c r="D7" s="324">
        <f t="shared" si="0"/>
        <v>14683</v>
      </c>
      <c r="E7" s="156">
        <f t="shared" si="1"/>
        <v>0.20949397262139891</v>
      </c>
      <c r="F7" s="193">
        <f t="shared" si="2"/>
        <v>0.79050602737860109</v>
      </c>
      <c r="H7" s="89"/>
      <c r="I7" s="89"/>
      <c r="J7" s="89"/>
      <c r="L7" s="382"/>
      <c r="M7" s="27"/>
      <c r="N7" s="27"/>
    </row>
    <row r="8" spans="1:15" s="49" customFormat="1" ht="15.75">
      <c r="A8" s="204">
        <v>2010</v>
      </c>
      <c r="B8" s="158">
        <v>3940</v>
      </c>
      <c r="C8" s="158">
        <v>13516</v>
      </c>
      <c r="D8" s="324">
        <f t="shared" si="0"/>
        <v>17456</v>
      </c>
      <c r="E8" s="156">
        <f t="shared" si="1"/>
        <v>0.22571035747021082</v>
      </c>
      <c r="F8" s="193">
        <f t="shared" si="2"/>
        <v>0.77428964252978916</v>
      </c>
      <c r="H8" s="89" t="s">
        <v>6</v>
      </c>
      <c r="I8" s="89"/>
      <c r="J8" s="89"/>
      <c r="L8" s="382"/>
      <c r="M8" s="382"/>
      <c r="N8" s="382"/>
    </row>
    <row r="9" spans="1:15" s="49" customFormat="1" ht="15.75">
      <c r="A9" s="204">
        <v>2011</v>
      </c>
      <c r="B9" s="158">
        <v>5648</v>
      </c>
      <c r="C9" s="158">
        <v>16949</v>
      </c>
      <c r="D9" s="324">
        <f t="shared" si="0"/>
        <v>22597</v>
      </c>
      <c r="E9" s="156">
        <f t="shared" si="1"/>
        <v>0.24994468292251185</v>
      </c>
      <c r="F9" s="193">
        <f t="shared" si="2"/>
        <v>0.75005531707748818</v>
      </c>
      <c r="H9" s="89"/>
      <c r="I9" s="89"/>
      <c r="J9" s="89"/>
      <c r="L9" s="382"/>
      <c r="M9" s="382"/>
    </row>
    <row r="10" spans="1:15" s="49" customFormat="1" ht="15.75">
      <c r="A10" s="204">
        <v>2012</v>
      </c>
      <c r="B10" s="158">
        <v>7023</v>
      </c>
      <c r="C10" s="158">
        <v>19665</v>
      </c>
      <c r="D10" s="324">
        <f t="shared" ref="D10:D15" si="3">B10+C10</f>
        <v>26688</v>
      </c>
      <c r="E10" s="156">
        <f t="shared" ref="E10:E15" si="4">B10/D10</f>
        <v>0.26315197841726617</v>
      </c>
      <c r="F10" s="193">
        <f t="shared" ref="F10:F15" si="5">C10/D10</f>
        <v>0.73684802158273377</v>
      </c>
      <c r="H10" s="89"/>
      <c r="I10" s="89"/>
      <c r="J10" s="89"/>
      <c r="L10" s="382"/>
    </row>
    <row r="11" spans="1:15" s="49" customFormat="1" ht="15.75">
      <c r="A11" s="204">
        <v>2013</v>
      </c>
      <c r="B11" s="158">
        <v>7836</v>
      </c>
      <c r="C11" s="158">
        <v>20799</v>
      </c>
      <c r="D11" s="324">
        <f t="shared" si="3"/>
        <v>28635</v>
      </c>
      <c r="E11" s="156">
        <f t="shared" si="4"/>
        <v>0.27365112624410687</v>
      </c>
      <c r="F11" s="193">
        <f t="shared" si="5"/>
        <v>0.72634887375589319</v>
      </c>
      <c r="H11" s="89"/>
      <c r="I11" s="89"/>
      <c r="J11" s="89"/>
      <c r="L11" s="382"/>
      <c r="M11" s="382"/>
      <c r="N11" s="382"/>
      <c r="O11" s="382"/>
    </row>
    <row r="12" spans="1:15" s="49" customFormat="1" ht="15.75">
      <c r="A12" s="204">
        <v>2014</v>
      </c>
      <c r="B12" s="158">
        <v>8866</v>
      </c>
      <c r="C12" s="158">
        <v>22166</v>
      </c>
      <c r="D12" s="324">
        <f t="shared" si="3"/>
        <v>31032</v>
      </c>
      <c r="E12" s="156">
        <f t="shared" si="4"/>
        <v>0.28570507862851252</v>
      </c>
      <c r="F12" s="193">
        <f t="shared" si="5"/>
        <v>0.71429492137148753</v>
      </c>
      <c r="H12" s="89"/>
      <c r="I12" s="89"/>
      <c r="J12" s="89"/>
      <c r="L12" s="382"/>
      <c r="M12" s="382"/>
      <c r="N12" s="382"/>
      <c r="O12" s="382"/>
    </row>
    <row r="13" spans="1:15" s="49" customFormat="1" ht="15.75">
      <c r="A13" s="204">
        <v>2015</v>
      </c>
      <c r="B13" s="158">
        <v>10124</v>
      </c>
      <c r="C13" s="158">
        <v>24425</v>
      </c>
      <c r="D13" s="324">
        <f t="shared" si="3"/>
        <v>34549</v>
      </c>
      <c r="E13" s="156">
        <f t="shared" si="4"/>
        <v>0.29303308344669887</v>
      </c>
      <c r="F13" s="193">
        <f t="shared" si="5"/>
        <v>0.70696691655330113</v>
      </c>
      <c r="H13" s="89"/>
      <c r="I13" s="89"/>
      <c r="J13" s="89"/>
      <c r="L13" s="382"/>
      <c r="M13" s="382"/>
      <c r="N13" s="382"/>
      <c r="O13" s="382"/>
    </row>
    <row r="14" spans="1:15" s="49" customFormat="1" ht="15.75">
      <c r="A14" s="204">
        <v>2016</v>
      </c>
      <c r="B14" s="158">
        <v>12141</v>
      </c>
      <c r="C14" s="158">
        <v>26715</v>
      </c>
      <c r="D14" s="324">
        <f t="shared" si="3"/>
        <v>38856</v>
      </c>
      <c r="E14" s="156">
        <f t="shared" si="4"/>
        <v>0.31246139592340949</v>
      </c>
      <c r="F14" s="193">
        <f t="shared" si="5"/>
        <v>0.68753860407659051</v>
      </c>
      <c r="H14" s="89"/>
      <c r="I14" s="89"/>
      <c r="J14" s="89"/>
      <c r="L14" s="382"/>
      <c r="M14" s="382"/>
      <c r="N14" s="382"/>
      <c r="O14" s="382"/>
    </row>
    <row r="15" spans="1:15" s="382" customFormat="1" ht="15.75">
      <c r="A15" s="204">
        <v>2017</v>
      </c>
      <c r="B15" s="158">
        <v>12445</v>
      </c>
      <c r="C15" s="158">
        <v>29044</v>
      </c>
      <c r="D15" s="324">
        <f t="shared" si="3"/>
        <v>41489</v>
      </c>
      <c r="E15" s="156">
        <f t="shared" si="4"/>
        <v>0.29995902528381019</v>
      </c>
      <c r="F15" s="193">
        <f t="shared" si="5"/>
        <v>0.70004097471618987</v>
      </c>
      <c r="H15" s="89"/>
      <c r="I15" s="89"/>
      <c r="J15" s="89"/>
    </row>
    <row r="16" spans="1:15" s="49" customFormat="1" ht="15.75">
      <c r="A16" s="204">
        <v>2018</v>
      </c>
      <c r="B16" s="158">
        <v>14726</v>
      </c>
      <c r="C16" s="158">
        <v>30744</v>
      </c>
      <c r="D16" s="324">
        <f>B16+C16</f>
        <v>45470</v>
      </c>
      <c r="E16" s="156">
        <f>B16/D16</f>
        <v>0.32386188695843415</v>
      </c>
      <c r="F16" s="193">
        <f>C16/D16</f>
        <v>0.6761381130415659</v>
      </c>
      <c r="G16" s="1193"/>
      <c r="H16" s="89"/>
      <c r="I16" s="89"/>
      <c r="J16" s="89" t="s">
        <v>6</v>
      </c>
      <c r="M16" s="382"/>
      <c r="N16" s="382"/>
      <c r="O16" s="382"/>
    </row>
    <row r="17" spans="1:14" s="382" customFormat="1" ht="15.75">
      <c r="A17" s="204">
        <v>2019</v>
      </c>
      <c r="B17" s="158">
        <v>16910</v>
      </c>
      <c r="C17" s="158">
        <v>32238</v>
      </c>
      <c r="D17" s="324">
        <f>B17+C17</f>
        <v>49148</v>
      </c>
      <c r="E17" s="156">
        <f>B17/D17</f>
        <v>0.34406283063400339</v>
      </c>
      <c r="F17" s="193">
        <f>C17/D17</f>
        <v>0.65593716936599655</v>
      </c>
    </row>
    <row r="18" spans="1:14" s="49" customFormat="1" ht="15.75">
      <c r="A18" s="204">
        <v>2020</v>
      </c>
      <c r="B18" s="158">
        <v>15467</v>
      </c>
      <c r="C18" s="158">
        <v>24678</v>
      </c>
      <c r="D18" s="324">
        <f t="shared" ref="D18:D19" si="6">B18+C18</f>
        <v>40145</v>
      </c>
      <c r="E18" s="156">
        <f>B18/D18</f>
        <v>0.38527836592352721</v>
      </c>
      <c r="F18" s="193">
        <f t="shared" ref="F18:F20" si="7">C18/D18</f>
        <v>0.61472163407647273</v>
      </c>
      <c r="G18" s="382"/>
      <c r="H18" s="98"/>
      <c r="I18" s="98"/>
      <c r="M18" s="382"/>
      <c r="N18" s="382"/>
    </row>
    <row r="19" spans="1:14" s="382" customFormat="1" ht="15.75">
      <c r="A19" s="204">
        <v>2021</v>
      </c>
      <c r="B19" s="158">
        <v>18824</v>
      </c>
      <c r="C19" s="158">
        <v>28626</v>
      </c>
      <c r="D19" s="324">
        <f t="shared" si="6"/>
        <v>47450</v>
      </c>
      <c r="E19" s="156">
        <f>C19/D19</f>
        <v>0.60328767123287674</v>
      </c>
      <c r="F19" s="193">
        <f t="shared" si="7"/>
        <v>0.60328767123287674</v>
      </c>
      <c r="H19" s="98"/>
      <c r="I19" s="98"/>
    </row>
    <row r="20" spans="1:14" s="382" customFormat="1" ht="15.75">
      <c r="A20" s="204" t="str">
        <f>+'Resumen EEp'!O6</f>
        <v>Ene-Ago.2022</v>
      </c>
      <c r="B20" s="158">
        <v>14001</v>
      </c>
      <c r="C20" s="158">
        <v>19861</v>
      </c>
      <c r="D20" s="324">
        <f t="shared" ref="D20" si="8">B20+C20</f>
        <v>33862</v>
      </c>
      <c r="E20" s="156">
        <f t="shared" ref="E20" si="9">B20/D20</f>
        <v>0.41347232886421359</v>
      </c>
      <c r="F20" s="193">
        <f t="shared" si="7"/>
        <v>0.58652767113578641</v>
      </c>
      <c r="H20" s="98"/>
      <c r="I20" s="98"/>
    </row>
    <row r="21" spans="1:14" s="49" customFormat="1" ht="15.75">
      <c r="A21" s="218" t="s">
        <v>1</v>
      </c>
      <c r="B21" s="196">
        <f>SUM(B5:B20)</f>
        <v>154575</v>
      </c>
      <c r="C21" s="196">
        <f>SUM(C5:C20)</f>
        <v>337006</v>
      </c>
      <c r="D21" s="325">
        <f>SUM(D5:D20)</f>
        <v>491581</v>
      </c>
      <c r="E21" s="220">
        <f>+B21/D21</f>
        <v>0.31444461848606842</v>
      </c>
      <c r="F21" s="221">
        <f>+C21/D21</f>
        <v>0.68555538151393158</v>
      </c>
      <c r="I21" s="382"/>
      <c r="M21" s="382"/>
      <c r="N21" s="382"/>
    </row>
    <row r="22" spans="1:14" s="49" customFormat="1">
      <c r="I22" s="382"/>
    </row>
    <row r="23" spans="1:14" s="49" customFormat="1">
      <c r="I23" s="382"/>
    </row>
    <row r="24" spans="1:14" s="49" customFormat="1">
      <c r="I24" s="382"/>
    </row>
    <row r="25" spans="1:14" s="49" customFormat="1">
      <c r="I25" s="382"/>
    </row>
    <row r="26" spans="1:14" s="49" customFormat="1">
      <c r="I26" s="382"/>
    </row>
    <row r="27" spans="1:14" s="49" customFormat="1">
      <c r="I27" s="382"/>
    </row>
    <row r="28" spans="1:14" s="49" customFormat="1">
      <c r="I28" s="382"/>
    </row>
    <row r="29" spans="1:14" s="49" customFormat="1">
      <c r="I29" s="382"/>
    </row>
    <row r="30" spans="1:14" s="49" customFormat="1">
      <c r="I30" s="382"/>
    </row>
    <row r="31" spans="1:14" s="49" customFormat="1">
      <c r="I31" s="382"/>
    </row>
    <row r="32" spans="1:14" s="49" customFormat="1">
      <c r="I32" s="382"/>
    </row>
    <row r="33" spans="3:13" s="49" customFormat="1">
      <c r="I33" s="382"/>
    </row>
    <row r="34" spans="3:13" s="49" customFormat="1">
      <c r="I34" s="382"/>
    </row>
    <row r="35" spans="3:13" s="49" customFormat="1">
      <c r="I35" s="382"/>
    </row>
    <row r="36" spans="3:13" s="49" customFormat="1">
      <c r="I36" s="382"/>
    </row>
    <row r="37" spans="3:13" s="49" customFormat="1">
      <c r="I37" s="382"/>
    </row>
    <row r="38" spans="3:13" s="49" customFormat="1">
      <c r="I38" s="382"/>
    </row>
    <row r="39" spans="3:13" s="49" customFormat="1">
      <c r="I39" s="382"/>
    </row>
    <row r="40" spans="3:13" s="49" customFormat="1">
      <c r="I40" s="382"/>
    </row>
    <row r="41" spans="3:13" s="49" customFormat="1">
      <c r="I41" s="382"/>
    </row>
    <row r="42" spans="3:13" s="49" customFormat="1">
      <c r="I42" s="382"/>
    </row>
    <row r="43" spans="3:13" s="49" customFormat="1">
      <c r="I43" s="382"/>
    </row>
    <row r="44" spans="3:13" s="49" customFormat="1" ht="15.75">
      <c r="C44" s="89"/>
      <c r="I44" s="382"/>
    </row>
    <row r="45" spans="3:13" s="49" customFormat="1">
      <c r="I45" s="382"/>
    </row>
    <row r="46" spans="3:13" s="49" customFormat="1">
      <c r="I46" s="382"/>
    </row>
    <row r="47" spans="3:13" s="49" customFormat="1">
      <c r="I47" s="382"/>
      <c r="M47" s="27"/>
    </row>
    <row r="48" spans="3:13" s="49" customFormat="1">
      <c r="I48" s="382"/>
      <c r="M48" s="27"/>
    </row>
    <row r="49" spans="1:13" s="49" customFormat="1">
      <c r="I49" s="382"/>
      <c r="M49" s="27"/>
    </row>
    <row r="50" spans="1:13" s="49" customFormat="1">
      <c r="I50" s="382"/>
      <c r="M50" s="27"/>
    </row>
    <row r="51" spans="1:13" s="49" customFormat="1">
      <c r="I51" s="382"/>
      <c r="M51" s="27"/>
    </row>
    <row r="52" spans="1:13" s="49" customFormat="1">
      <c r="I52" s="382"/>
      <c r="M52" s="27"/>
    </row>
    <row r="53" spans="1:13">
      <c r="A53" s="49"/>
      <c r="B53" s="49"/>
      <c r="C53" s="49"/>
      <c r="D53" s="49"/>
      <c r="E53" s="49"/>
      <c r="F53" s="49"/>
      <c r="G53" s="49"/>
      <c r="H53" s="49"/>
      <c r="I53" s="382"/>
    </row>
    <row r="54" spans="1:13">
      <c r="A54" s="49"/>
      <c r="B54" s="49"/>
      <c r="C54" s="49"/>
      <c r="D54" s="49"/>
      <c r="E54" s="49"/>
      <c r="F54" s="49"/>
      <c r="G54" s="49"/>
    </row>
    <row r="55" spans="1:13">
      <c r="A55" s="49"/>
      <c r="B55" s="49"/>
      <c r="C55" s="49"/>
      <c r="D55" s="49"/>
      <c r="E55" s="49"/>
      <c r="F55" s="49"/>
    </row>
    <row r="56" spans="1:13">
      <c r="A56" s="49"/>
      <c r="B56" s="49"/>
      <c r="C56" s="49"/>
      <c r="D56" s="49"/>
      <c r="E56" s="49"/>
      <c r="F56" s="49"/>
    </row>
  </sheetData>
  <mergeCells count="2">
    <mergeCell ref="A2:K2"/>
    <mergeCell ref="A1:K1"/>
  </mergeCells>
  <printOptions horizontalCentered="1"/>
  <pageMargins left="0.39370078740157483" right="0.39370078740157483" top="0.23622047244094491" bottom="0.23622047244094491" header="0.31496062992125984" footer="0.31496062992125984"/>
  <pageSetup scale="61"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U42"/>
  <sheetViews>
    <sheetView showGridLines="0" view="pageBreakPreview" zoomScale="70" zoomScaleNormal="100" zoomScaleSheetLayoutView="70" workbookViewId="0">
      <selection activeCell="Q25" sqref="Q25"/>
    </sheetView>
  </sheetViews>
  <sheetFormatPr baseColWidth="10" defaultColWidth="11.42578125" defaultRowHeight="15"/>
  <cols>
    <col min="1" max="1" width="16.140625" style="27" customWidth="1"/>
    <col min="2" max="2" width="12.140625" style="27" customWidth="1"/>
    <col min="3" max="6" width="12.7109375" style="27" customWidth="1"/>
    <col min="7" max="7" width="14.8554687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24.7109375" style="27" customWidth="1"/>
    <col min="15" max="16384" width="11.42578125" style="27"/>
  </cols>
  <sheetData>
    <row r="1" spans="1:20" s="49" customFormat="1" ht="70.5" customHeight="1">
      <c r="A1" s="1885" t="s">
        <v>851</v>
      </c>
      <c r="B1" s="1885"/>
      <c r="C1" s="1885"/>
      <c r="D1" s="1885"/>
      <c r="E1" s="1885"/>
      <c r="F1" s="1885"/>
      <c r="G1" s="1885"/>
      <c r="H1" s="1885"/>
      <c r="I1" s="1885"/>
      <c r="J1" s="1885"/>
      <c r="K1" s="1885"/>
      <c r="L1" s="1885"/>
      <c r="M1" s="1885"/>
      <c r="N1" s="1885"/>
    </row>
    <row r="2" spans="1:20" s="382" customFormat="1" ht="25.5" customHeight="1">
      <c r="A2" s="1885" t="str">
        <f>+'Resumen EEp'!O2</f>
        <v>Período:  Diciembre 2007 - Agosto 2022</v>
      </c>
      <c r="B2" s="1885"/>
      <c r="C2" s="1885"/>
      <c r="D2" s="1885"/>
      <c r="E2" s="1885"/>
      <c r="F2" s="1885"/>
      <c r="G2" s="1885"/>
      <c r="H2" s="1885"/>
      <c r="I2" s="1885"/>
      <c r="J2" s="1885"/>
      <c r="K2" s="1885"/>
      <c r="L2" s="1885"/>
      <c r="M2" s="1885"/>
      <c r="N2" s="1885"/>
    </row>
    <row r="3" spans="1:20" s="49" customFormat="1" ht="13.5" customHeight="1">
      <c r="A3" s="238"/>
      <c r="B3" s="237"/>
      <c r="C3" s="237"/>
      <c r="D3" s="237"/>
      <c r="E3" s="237"/>
      <c r="F3" s="237"/>
      <c r="G3" s="237"/>
      <c r="H3" s="237"/>
      <c r="I3" s="237"/>
      <c r="J3" s="237"/>
      <c r="K3" s="237"/>
      <c r="L3" s="237"/>
      <c r="M3" s="237"/>
      <c r="N3" s="239"/>
    </row>
    <row r="4" spans="1:20" s="88" customFormat="1" ht="42.75" customHeight="1">
      <c r="A4" s="1406" t="s">
        <v>0</v>
      </c>
      <c r="B4" s="1401" t="s">
        <v>202</v>
      </c>
      <c r="C4" s="1401" t="s">
        <v>201</v>
      </c>
      <c r="D4" s="1401" t="s">
        <v>200</v>
      </c>
      <c r="E4" s="1401" t="s">
        <v>199</v>
      </c>
      <c r="F4" s="1401" t="s">
        <v>198</v>
      </c>
      <c r="G4" s="1401" t="s">
        <v>328</v>
      </c>
      <c r="H4" s="378" t="s">
        <v>88</v>
      </c>
      <c r="I4" s="226" t="s">
        <v>197</v>
      </c>
      <c r="J4" s="226" t="s">
        <v>215</v>
      </c>
      <c r="K4" s="226" t="s">
        <v>216</v>
      </c>
      <c r="L4" s="226" t="s">
        <v>196</v>
      </c>
      <c r="M4" s="226" t="s">
        <v>195</v>
      </c>
      <c r="N4" s="227" t="s">
        <v>194</v>
      </c>
      <c r="O4" s="49"/>
      <c r="P4" s="49"/>
      <c r="Q4" s="49"/>
      <c r="R4" s="49"/>
      <c r="S4" s="49"/>
      <c r="T4" s="49"/>
    </row>
    <row r="5" spans="1:20" s="49" customFormat="1" ht="18.75" customHeight="1">
      <c r="A5" s="1408" t="s">
        <v>111</v>
      </c>
      <c r="B5" s="1404">
        <v>9</v>
      </c>
      <c r="C5" s="1404">
        <v>1413</v>
      </c>
      <c r="D5" s="1404">
        <v>3274</v>
      </c>
      <c r="E5" s="1404">
        <v>2149</v>
      </c>
      <c r="F5" s="1404">
        <v>1123</v>
      </c>
      <c r="G5" s="1405">
        <f>571+5</f>
        <v>576</v>
      </c>
      <c r="H5" s="951">
        <f t="shared" ref="H5:H9" si="0">SUM(B5:G5)</f>
        <v>8544</v>
      </c>
      <c r="I5" s="683">
        <f t="shared" ref="I5:I9" si="1">B5/H5</f>
        <v>1.0533707865168539E-3</v>
      </c>
      <c r="J5" s="683">
        <f t="shared" ref="J5:J9" si="2">C5/H5</f>
        <v>0.16537921348314608</v>
      </c>
      <c r="K5" s="683">
        <f t="shared" ref="K5:K21" si="3">D5/H5</f>
        <v>0.38319288389513106</v>
      </c>
      <c r="L5" s="683">
        <f t="shared" ref="L5:L21" si="4">E5/H5</f>
        <v>0.25152153558052437</v>
      </c>
      <c r="M5" s="683">
        <f t="shared" ref="M5:M21" si="5">F5/H5</f>
        <v>0.13143726591760299</v>
      </c>
      <c r="N5" s="684">
        <f t="shared" ref="N5:N21" si="6">G5/H5</f>
        <v>6.741573033707865E-2</v>
      </c>
    </row>
    <row r="6" spans="1:20" s="49" customFormat="1" ht="15.75">
      <c r="A6" s="219" t="s">
        <v>145</v>
      </c>
      <c r="B6" s="1191">
        <v>7</v>
      </c>
      <c r="C6" s="1191">
        <v>1031</v>
      </c>
      <c r="D6" s="1191">
        <v>4066</v>
      </c>
      <c r="E6" s="1191">
        <v>3112</v>
      </c>
      <c r="F6" s="1191">
        <v>1708</v>
      </c>
      <c r="G6" s="1196">
        <v>1053</v>
      </c>
      <c r="H6" s="951">
        <f t="shared" si="0"/>
        <v>10977</v>
      </c>
      <c r="I6" s="683">
        <f t="shared" si="1"/>
        <v>6.3769700282408678E-4</v>
      </c>
      <c r="J6" s="683">
        <f t="shared" si="2"/>
        <v>9.3923658558804773E-2</v>
      </c>
      <c r="K6" s="683">
        <f t="shared" si="3"/>
        <v>0.37041085906896237</v>
      </c>
      <c r="L6" s="683">
        <f t="shared" si="4"/>
        <v>0.28350186754122253</v>
      </c>
      <c r="M6" s="683">
        <f t="shared" si="5"/>
        <v>0.15559806868907716</v>
      </c>
      <c r="N6" s="684">
        <f t="shared" si="6"/>
        <v>9.5927849139109039E-2</v>
      </c>
    </row>
    <row r="7" spans="1:20" s="49" customFormat="1" ht="15.75">
      <c r="A7" s="219" t="s">
        <v>146</v>
      </c>
      <c r="B7" s="1191">
        <v>2</v>
      </c>
      <c r="C7" s="1191">
        <v>2024</v>
      </c>
      <c r="D7" s="1191">
        <v>5530</v>
      </c>
      <c r="E7" s="1191">
        <v>3839</v>
      </c>
      <c r="F7" s="1191">
        <v>2108</v>
      </c>
      <c r="G7" s="1196">
        <v>1180</v>
      </c>
      <c r="H7" s="951">
        <f t="shared" si="0"/>
        <v>14683</v>
      </c>
      <c r="I7" s="683">
        <f t="shared" si="1"/>
        <v>1.3621194578764559E-4</v>
      </c>
      <c r="J7" s="683">
        <f t="shared" si="2"/>
        <v>0.13784648913709732</v>
      </c>
      <c r="K7" s="683">
        <f t="shared" si="3"/>
        <v>0.37662603010284001</v>
      </c>
      <c r="L7" s="683">
        <f t="shared" si="4"/>
        <v>0.26145882993938568</v>
      </c>
      <c r="M7" s="683">
        <f t="shared" si="5"/>
        <v>0.14356739086017845</v>
      </c>
      <c r="N7" s="684">
        <f t="shared" si="6"/>
        <v>8.0365048014710894E-2</v>
      </c>
    </row>
    <row r="8" spans="1:20" s="49" customFormat="1" ht="15.75">
      <c r="A8" s="219" t="s">
        <v>125</v>
      </c>
      <c r="B8" s="1191">
        <v>0</v>
      </c>
      <c r="C8" s="1191">
        <v>3154</v>
      </c>
      <c r="D8" s="1191">
        <v>6350</v>
      </c>
      <c r="E8" s="1191">
        <v>4256</v>
      </c>
      <c r="F8" s="1191">
        <v>2407</v>
      </c>
      <c r="G8" s="1196">
        <v>1289</v>
      </c>
      <c r="H8" s="951">
        <f t="shared" si="0"/>
        <v>17456</v>
      </c>
      <c r="I8" s="683">
        <f t="shared" si="1"/>
        <v>0</v>
      </c>
      <c r="J8" s="683">
        <f t="shared" si="2"/>
        <v>0.18068285976168652</v>
      </c>
      <c r="K8" s="683">
        <f t="shared" si="3"/>
        <v>0.3637717690192484</v>
      </c>
      <c r="L8" s="683">
        <f t="shared" si="4"/>
        <v>0.24381301558203483</v>
      </c>
      <c r="M8" s="683">
        <f t="shared" si="5"/>
        <v>0.13788955087076077</v>
      </c>
      <c r="N8" s="684">
        <f t="shared" si="6"/>
        <v>7.3842804766269476E-2</v>
      </c>
    </row>
    <row r="9" spans="1:20" s="49" customFormat="1" ht="15.75">
      <c r="A9" s="219">
        <v>2011</v>
      </c>
      <c r="B9" s="1191">
        <v>6</v>
      </c>
      <c r="C9" s="1191">
        <v>4931</v>
      </c>
      <c r="D9" s="1191">
        <v>7715</v>
      </c>
      <c r="E9" s="1191">
        <v>5319</v>
      </c>
      <c r="F9" s="1191">
        <v>3017</v>
      </c>
      <c r="G9" s="1196">
        <v>1609</v>
      </c>
      <c r="H9" s="951">
        <f t="shared" si="0"/>
        <v>22597</v>
      </c>
      <c r="I9" s="683">
        <f t="shared" si="1"/>
        <v>2.6552197194317829E-4</v>
      </c>
      <c r="J9" s="683">
        <f t="shared" si="2"/>
        <v>0.21821480727530204</v>
      </c>
      <c r="K9" s="683">
        <f t="shared" si="3"/>
        <v>0.34141700225693677</v>
      </c>
      <c r="L9" s="683">
        <f t="shared" si="4"/>
        <v>0.23538522812762755</v>
      </c>
      <c r="M9" s="683">
        <f t="shared" si="5"/>
        <v>0.13351329822542815</v>
      </c>
      <c r="N9" s="684">
        <f t="shared" si="6"/>
        <v>7.1204142142762314E-2</v>
      </c>
    </row>
    <row r="10" spans="1:20" s="49" customFormat="1" ht="18" customHeight="1">
      <c r="A10" s="219" t="s">
        <v>225</v>
      </c>
      <c r="B10" s="1191">
        <v>18</v>
      </c>
      <c r="C10" s="1191">
        <v>6875</v>
      </c>
      <c r="D10" s="1191">
        <v>8611</v>
      </c>
      <c r="E10" s="1191">
        <v>5883</v>
      </c>
      <c r="F10" s="1191">
        <v>3457</v>
      </c>
      <c r="G10" s="1196">
        <v>1844</v>
      </c>
      <c r="H10" s="951">
        <f t="shared" ref="H10:H15" si="7">SUM(B10:G10)</f>
        <v>26688</v>
      </c>
      <c r="I10" s="683">
        <f t="shared" ref="I10:I21" si="8">B10/H10</f>
        <v>6.7446043165467629E-4</v>
      </c>
      <c r="J10" s="683">
        <f t="shared" ref="J10:J21" si="9">C10/H10</f>
        <v>0.25760641486810554</v>
      </c>
      <c r="K10" s="683">
        <f t="shared" ref="K10:K15" si="10">D10/H10</f>
        <v>0.32265437649880097</v>
      </c>
      <c r="L10" s="683">
        <f t="shared" ref="L10:L15" si="11">E10/H10</f>
        <v>0.22043615107913669</v>
      </c>
      <c r="M10" s="683">
        <f t="shared" ref="M10:M15" si="12">F10/H10</f>
        <v>0.12953387290167867</v>
      </c>
      <c r="N10" s="684">
        <f t="shared" ref="N10:N15" si="13">G10/H10</f>
        <v>6.9094724220623502E-2</v>
      </c>
    </row>
    <row r="11" spans="1:20" s="49" customFormat="1" ht="18.75" customHeight="1">
      <c r="A11" s="219" t="s">
        <v>255</v>
      </c>
      <c r="B11" s="1191">
        <v>34</v>
      </c>
      <c r="C11" s="1191">
        <v>8429</v>
      </c>
      <c r="D11" s="1191">
        <v>8946</v>
      </c>
      <c r="E11" s="1191">
        <v>5876</v>
      </c>
      <c r="F11" s="1191">
        <v>3510</v>
      </c>
      <c r="G11" s="1196">
        <v>1840</v>
      </c>
      <c r="H11" s="951">
        <f t="shared" si="7"/>
        <v>28635</v>
      </c>
      <c r="I11" s="683">
        <f t="shared" si="8"/>
        <v>1.1873581281648332E-3</v>
      </c>
      <c r="J11" s="683">
        <f t="shared" si="9"/>
        <v>0.29436004889121703</v>
      </c>
      <c r="K11" s="683">
        <f t="shared" si="10"/>
        <v>0.31241487689889996</v>
      </c>
      <c r="L11" s="683">
        <f t="shared" si="11"/>
        <v>0.20520342238519296</v>
      </c>
      <c r="M11" s="683">
        <f t="shared" si="12"/>
        <v>0.12257726558407543</v>
      </c>
      <c r="N11" s="684">
        <f t="shared" si="13"/>
        <v>6.4257028112449793E-2</v>
      </c>
      <c r="O11" s="27"/>
    </row>
    <row r="12" spans="1:20" s="49" customFormat="1" ht="17.25" customHeight="1">
      <c r="A12" s="219" t="s">
        <v>259</v>
      </c>
      <c r="B12" s="1191">
        <v>80</v>
      </c>
      <c r="C12" s="1191">
        <v>9624</v>
      </c>
      <c r="D12" s="1191">
        <v>8806</v>
      </c>
      <c r="E12" s="1191">
        <v>6269</v>
      </c>
      <c r="F12" s="1191">
        <v>3876</v>
      </c>
      <c r="G12" s="1196">
        <v>2377</v>
      </c>
      <c r="H12" s="951">
        <f t="shared" si="7"/>
        <v>31032</v>
      </c>
      <c r="I12" s="683">
        <f t="shared" si="8"/>
        <v>2.5779840164990978E-3</v>
      </c>
      <c r="J12" s="683">
        <f t="shared" si="9"/>
        <v>0.31013147718484146</v>
      </c>
      <c r="K12" s="683">
        <f t="shared" si="10"/>
        <v>0.28377159061613816</v>
      </c>
      <c r="L12" s="683">
        <f t="shared" si="11"/>
        <v>0.20201727249291054</v>
      </c>
      <c r="M12" s="683">
        <f t="shared" si="12"/>
        <v>0.12490332559938129</v>
      </c>
      <c r="N12" s="684">
        <f t="shared" si="13"/>
        <v>7.6598350090229445E-2</v>
      </c>
      <c r="O12" s="27"/>
    </row>
    <row r="13" spans="1:20" s="49" customFormat="1" ht="16.5" customHeight="1">
      <c r="A13" s="219" t="s">
        <v>440</v>
      </c>
      <c r="B13" s="1191">
        <v>165</v>
      </c>
      <c r="C13" s="1191">
        <v>12019</v>
      </c>
      <c r="D13" s="1191">
        <v>10377</v>
      </c>
      <c r="E13" s="1191">
        <v>6571</v>
      </c>
      <c r="F13" s="1191">
        <v>3782</v>
      </c>
      <c r="G13" s="1196">
        <v>1635</v>
      </c>
      <c r="H13" s="951">
        <f t="shared" si="7"/>
        <v>34549</v>
      </c>
      <c r="I13" s="683">
        <f t="shared" si="8"/>
        <v>4.7758256389475815E-3</v>
      </c>
      <c r="J13" s="683">
        <f t="shared" si="9"/>
        <v>0.34788271730006659</v>
      </c>
      <c r="K13" s="683">
        <f t="shared" si="10"/>
        <v>0.30035601609308521</v>
      </c>
      <c r="L13" s="683">
        <f t="shared" si="11"/>
        <v>0.19019363802136097</v>
      </c>
      <c r="M13" s="683">
        <f t="shared" si="12"/>
        <v>0.10946771252424094</v>
      </c>
      <c r="N13" s="684">
        <f t="shared" si="13"/>
        <v>4.7324090422298765E-2</v>
      </c>
      <c r="O13" s="27"/>
    </row>
    <row r="14" spans="1:20" s="49" customFormat="1" ht="16.5" customHeight="1">
      <c r="A14" s="219" t="s">
        <v>472</v>
      </c>
      <c r="B14" s="1191">
        <v>153</v>
      </c>
      <c r="C14" s="1191">
        <v>13830</v>
      </c>
      <c r="D14" s="1191">
        <v>11563</v>
      </c>
      <c r="E14" s="1191">
        <v>7417</v>
      </c>
      <c r="F14" s="1191">
        <v>4270</v>
      </c>
      <c r="G14" s="1196">
        <v>1623</v>
      </c>
      <c r="H14" s="951">
        <f t="shared" si="7"/>
        <v>38856</v>
      </c>
      <c r="I14" s="683">
        <f t="shared" si="8"/>
        <v>3.9376158122297715E-3</v>
      </c>
      <c r="J14" s="683">
        <f t="shared" si="9"/>
        <v>0.35592958616429893</v>
      </c>
      <c r="K14" s="683">
        <f t="shared" si="10"/>
        <v>0.29758595841054147</v>
      </c>
      <c r="L14" s="683">
        <f t="shared" si="11"/>
        <v>0.19088429071443277</v>
      </c>
      <c r="M14" s="683">
        <f t="shared" si="12"/>
        <v>0.10989293802758905</v>
      </c>
      <c r="N14" s="684">
        <f t="shared" si="13"/>
        <v>4.1769610870907969E-2</v>
      </c>
      <c r="O14" s="27"/>
    </row>
    <row r="15" spans="1:20" s="382" customFormat="1" ht="15.75">
      <c r="A15" s="219" t="s">
        <v>488</v>
      </c>
      <c r="B15" s="1191">
        <v>189</v>
      </c>
      <c r="C15" s="1191">
        <v>15003</v>
      </c>
      <c r="D15" s="1191">
        <v>12102</v>
      </c>
      <c r="E15" s="1191">
        <v>7868</v>
      </c>
      <c r="F15" s="1191">
        <v>4631</v>
      </c>
      <c r="G15" s="1196">
        <v>1696</v>
      </c>
      <c r="H15" s="951">
        <f t="shared" si="7"/>
        <v>41489</v>
      </c>
      <c r="I15" s="683">
        <f t="shared" si="8"/>
        <v>4.5554243293403074E-3</v>
      </c>
      <c r="J15" s="683">
        <f t="shared" si="9"/>
        <v>0.36161392176239487</v>
      </c>
      <c r="K15" s="683">
        <f t="shared" si="10"/>
        <v>0.29169177372315552</v>
      </c>
      <c r="L15" s="683">
        <f t="shared" si="11"/>
        <v>0.18964062763624093</v>
      </c>
      <c r="M15" s="683">
        <f t="shared" si="12"/>
        <v>0.11161994745595218</v>
      </c>
      <c r="N15" s="684">
        <f t="shared" si="13"/>
        <v>4.0878305092916192E-2</v>
      </c>
      <c r="O15" s="27"/>
    </row>
    <row r="16" spans="1:20" s="49" customFormat="1" ht="15.75">
      <c r="A16" s="219" t="s">
        <v>515</v>
      </c>
      <c r="B16" s="222">
        <v>160</v>
      </c>
      <c r="C16" s="222">
        <v>16268</v>
      </c>
      <c r="D16" s="222">
        <v>13433</v>
      </c>
      <c r="E16" s="222">
        <v>8648</v>
      </c>
      <c r="F16" s="222">
        <v>5102</v>
      </c>
      <c r="G16" s="1197">
        <v>1859</v>
      </c>
      <c r="H16" s="950">
        <f>SUM(B16:G16)</f>
        <v>45470</v>
      </c>
      <c r="I16" s="683">
        <f>B16/H16</f>
        <v>3.5188036067736969E-3</v>
      </c>
      <c r="J16" s="683">
        <f>C16/H16</f>
        <v>0.35777435671871566</v>
      </c>
      <c r="K16" s="683">
        <f>D16/H16</f>
        <v>0.29542555531119419</v>
      </c>
      <c r="L16" s="683">
        <f>E16/H16</f>
        <v>0.19019133494611831</v>
      </c>
      <c r="M16" s="683">
        <f>F16/H16</f>
        <v>0.11220585001099626</v>
      </c>
      <c r="N16" s="684">
        <f>G16/H16</f>
        <v>4.0884099406201892E-2</v>
      </c>
      <c r="O16" s="27"/>
    </row>
    <row r="17" spans="1:18" s="382" customFormat="1" ht="15.75">
      <c r="A17" s="219" t="s">
        <v>545</v>
      </c>
      <c r="B17" s="222">
        <v>147</v>
      </c>
      <c r="C17" s="222">
        <v>17232</v>
      </c>
      <c r="D17" s="222">
        <v>14644</v>
      </c>
      <c r="E17" s="222">
        <v>9524</v>
      </c>
      <c r="F17" s="222">
        <v>5494</v>
      </c>
      <c r="G17" s="1197">
        <v>2107</v>
      </c>
      <c r="H17" s="950">
        <f>SUM(B17:G17)</f>
        <v>49148</v>
      </c>
      <c r="I17" s="683">
        <f t="shared" ref="I17:I18" si="14">B17/H17</f>
        <v>2.9909660616912184E-3</v>
      </c>
      <c r="J17" s="683">
        <f t="shared" ref="J17:J18" si="15">C17/H17</f>
        <v>0.35061447057866035</v>
      </c>
      <c r="K17" s="683">
        <f t="shared" ref="K17:K18" si="16">D17/H17</f>
        <v>0.29795719052657282</v>
      </c>
      <c r="L17" s="683">
        <f t="shared" ref="L17:L18" si="17">E17/H17</f>
        <v>0.1937820460649467</v>
      </c>
      <c r="M17" s="683">
        <f t="shared" ref="M17:M18" si="18">F17/H17</f>
        <v>0.11178481321722146</v>
      </c>
      <c r="N17" s="684">
        <f t="shared" ref="N17:N18" si="19">G17/H17</f>
        <v>4.2870513550907464E-2</v>
      </c>
      <c r="O17" s="27"/>
    </row>
    <row r="18" spans="1:18" s="382" customFormat="1" ht="15.75">
      <c r="A18" s="219" t="s">
        <v>656</v>
      </c>
      <c r="B18" s="222">
        <v>84</v>
      </c>
      <c r="C18" s="222">
        <v>12952</v>
      </c>
      <c r="D18" s="222">
        <v>12784</v>
      </c>
      <c r="E18" s="222">
        <v>8100</v>
      </c>
      <c r="F18" s="222">
        <v>4681</v>
      </c>
      <c r="G18" s="1197">
        <v>1544</v>
      </c>
      <c r="H18" s="950">
        <f t="shared" ref="H18:H19" si="20">SUM(B18:G18)</f>
        <v>40145</v>
      </c>
      <c r="I18" s="683">
        <f t="shared" si="14"/>
        <v>2.0924149956408019E-3</v>
      </c>
      <c r="J18" s="683">
        <f t="shared" si="15"/>
        <v>0.32263046456594846</v>
      </c>
      <c r="K18" s="683">
        <f t="shared" si="16"/>
        <v>0.31844563457466685</v>
      </c>
      <c r="L18" s="683">
        <f t="shared" si="17"/>
        <v>0.20176858886536306</v>
      </c>
      <c r="M18" s="683">
        <f t="shared" si="18"/>
        <v>0.1166023166023166</v>
      </c>
      <c r="N18" s="684">
        <f t="shared" si="19"/>
        <v>3.8460580396064266E-2</v>
      </c>
      <c r="O18" s="27"/>
    </row>
    <row r="19" spans="1:18" s="382" customFormat="1" ht="15.75">
      <c r="A19" s="1409">
        <f>+'Resumen EEp'!O9</f>
        <v>2021</v>
      </c>
      <c r="B19" s="222">
        <v>135</v>
      </c>
      <c r="C19" s="222">
        <v>15071</v>
      </c>
      <c r="D19" s="222">
        <v>15016</v>
      </c>
      <c r="E19" s="222">
        <v>9465</v>
      </c>
      <c r="F19" s="222">
        <v>5623</v>
      </c>
      <c r="G19" s="1197">
        <v>2140</v>
      </c>
      <c r="H19" s="950">
        <f t="shared" si="20"/>
        <v>47450</v>
      </c>
      <c r="I19" s="683">
        <f>B19/H19</f>
        <v>2.8451001053740781E-3</v>
      </c>
      <c r="J19" s="683">
        <f>C19/H19</f>
        <v>0.31761854583772392</v>
      </c>
      <c r="K19" s="683">
        <f>D19/H19</f>
        <v>0.31645943097997892</v>
      </c>
      <c r="L19" s="683">
        <f>E19/H19</f>
        <v>0.1994731296101159</v>
      </c>
      <c r="M19" s="683">
        <f>F19/H19</f>
        <v>0.1185036880927292</v>
      </c>
      <c r="N19" s="684">
        <f>G19/H19</f>
        <v>4.5100105374077978E-2</v>
      </c>
      <c r="O19" s="27"/>
    </row>
    <row r="20" spans="1:18" s="382" customFormat="1" ht="15.75">
      <c r="A20" s="1068" t="str">
        <f>+'Resumen EEp'!O6</f>
        <v>Ene-Ago.2022</v>
      </c>
      <c r="B20" s="1198">
        <v>550</v>
      </c>
      <c r="C20" s="1198">
        <v>13083</v>
      </c>
      <c r="D20" s="1198">
        <v>11356</v>
      </c>
      <c r="E20" s="1198">
        <v>7216</v>
      </c>
      <c r="F20" s="1198">
        <v>4192</v>
      </c>
      <c r="G20" s="1199">
        <v>1514</v>
      </c>
      <c r="H20" s="950">
        <f t="shared" ref="H20" si="21">SUM(B20:G20)</f>
        <v>37911</v>
      </c>
      <c r="I20" s="683">
        <f>B20/H20</f>
        <v>1.450766268365382E-2</v>
      </c>
      <c r="J20" s="683">
        <f>C20/H20</f>
        <v>0.34509772889135082</v>
      </c>
      <c r="K20" s="683">
        <f>D20/H20</f>
        <v>0.2995436680646778</v>
      </c>
      <c r="L20" s="683">
        <f>E20/H20</f>
        <v>0.19034053440953813</v>
      </c>
      <c r="M20" s="683">
        <f>F20/H20</f>
        <v>0.11057476721795785</v>
      </c>
      <c r="N20" s="684">
        <f>G20/H20</f>
        <v>3.9935638732821611E-2</v>
      </c>
      <c r="O20" s="27"/>
    </row>
    <row r="21" spans="1:18" s="277" customFormat="1" ht="20.25" customHeight="1">
      <c r="A21" s="1407" t="s">
        <v>1</v>
      </c>
      <c r="B21" s="1402">
        <f>SUM(B5:B20)</f>
        <v>1739</v>
      </c>
      <c r="C21" s="1403">
        <f>SUM(C5:C20)</f>
        <v>152939</v>
      </c>
      <c r="D21" s="1403">
        <f t="shared" ref="D21:G21" si="22">SUM(D5:D20)</f>
        <v>154573</v>
      </c>
      <c r="E21" s="1403">
        <f t="shared" si="22"/>
        <v>101512</v>
      </c>
      <c r="F21" s="1403">
        <f t="shared" si="22"/>
        <v>58981</v>
      </c>
      <c r="G21" s="1403">
        <f t="shared" si="22"/>
        <v>25886</v>
      </c>
      <c r="H21" s="390">
        <f>SUM(H5:H20)</f>
        <v>495630</v>
      </c>
      <c r="I21" s="885">
        <f t="shared" si="8"/>
        <v>3.5086657385549704E-3</v>
      </c>
      <c r="J21" s="885">
        <f t="shared" si="9"/>
        <v>0.30857494501947019</v>
      </c>
      <c r="K21" s="885">
        <f t="shared" si="3"/>
        <v>0.31187175917519117</v>
      </c>
      <c r="L21" s="885">
        <f t="shared" si="4"/>
        <v>0.20481407501563667</v>
      </c>
      <c r="M21" s="885">
        <f t="shared" si="5"/>
        <v>0.1190020781631459</v>
      </c>
      <c r="N21" s="649">
        <f t="shared" si="6"/>
        <v>5.2228476888001127E-2</v>
      </c>
      <c r="O21" s="27"/>
      <c r="P21" s="382"/>
      <c r="Q21" s="382"/>
      <c r="R21" s="382"/>
    </row>
    <row r="22" spans="1:18" s="49" customFormat="1" ht="21">
      <c r="A22" s="1886" t="s">
        <v>909</v>
      </c>
      <c r="B22" s="1887"/>
      <c r="C22" s="1887"/>
      <c r="D22" s="1887"/>
      <c r="E22" s="1887"/>
      <c r="F22" s="1887"/>
      <c r="O22" s="27"/>
      <c r="P22" s="382"/>
      <c r="Q22" s="382"/>
      <c r="R22" s="382"/>
    </row>
    <row r="23" spans="1:18" s="49" customFormat="1">
      <c r="J23" s="131"/>
      <c r="O23" s="27"/>
      <c r="P23" s="382"/>
      <c r="Q23" s="382"/>
      <c r="R23" s="382"/>
    </row>
    <row r="24" spans="1:18" s="49" customFormat="1">
      <c r="O24" s="27"/>
      <c r="P24" s="382"/>
      <c r="Q24" s="382"/>
      <c r="R24" s="382"/>
    </row>
    <row r="25" spans="1:18" s="49" customFormat="1">
      <c r="O25" s="27"/>
      <c r="P25" s="382"/>
      <c r="Q25" s="382"/>
      <c r="R25" s="382"/>
    </row>
    <row r="26" spans="1:18" s="49" customFormat="1">
      <c r="O26" s="27"/>
      <c r="P26" s="382"/>
      <c r="Q26" s="382"/>
      <c r="R26" s="382"/>
    </row>
    <row r="27" spans="1:18" s="49" customFormat="1">
      <c r="O27" s="27"/>
      <c r="P27" s="382"/>
      <c r="Q27" s="382"/>
      <c r="R27" s="382"/>
    </row>
    <row r="28" spans="1:18" s="49" customFormat="1">
      <c r="O28" s="27"/>
      <c r="P28" s="382"/>
      <c r="Q28" s="382"/>
      <c r="R28" s="382"/>
    </row>
    <row r="29" spans="1:18" s="49" customFormat="1">
      <c r="O29" s="27"/>
      <c r="P29" s="382"/>
      <c r="Q29" s="382"/>
      <c r="R29" s="382"/>
    </row>
    <row r="30" spans="1:18" s="49" customFormat="1">
      <c r="O30" s="27"/>
      <c r="P30" s="382"/>
      <c r="Q30" s="382"/>
      <c r="R30" s="382"/>
    </row>
    <row r="31" spans="1:18">
      <c r="A31" s="49"/>
      <c r="B31" s="49"/>
      <c r="C31" s="49"/>
      <c r="D31" s="49"/>
      <c r="E31" s="49"/>
      <c r="F31" s="49"/>
      <c r="G31" s="49"/>
      <c r="H31" s="49"/>
      <c r="I31" s="49"/>
      <c r="J31" s="49"/>
      <c r="K31" s="49"/>
      <c r="L31" s="49"/>
      <c r="M31" s="49"/>
      <c r="N31" s="49"/>
      <c r="P31" s="382"/>
      <c r="Q31" s="382"/>
      <c r="R31" s="382"/>
    </row>
    <row r="32" spans="1:18">
      <c r="A32" s="49"/>
      <c r="B32" s="49"/>
      <c r="C32" s="49"/>
      <c r="D32" s="49"/>
      <c r="E32" s="49"/>
      <c r="F32" s="49"/>
      <c r="G32" s="49"/>
      <c r="H32" s="49"/>
      <c r="I32" s="49"/>
      <c r="J32" s="49"/>
      <c r="K32" s="49"/>
      <c r="L32" s="49"/>
      <c r="M32" s="49"/>
      <c r="N32" s="49"/>
      <c r="P32" s="382"/>
      <c r="Q32" s="382"/>
      <c r="R32" s="382"/>
    </row>
    <row r="33" spans="16:21">
      <c r="P33" s="382"/>
      <c r="Q33" s="382"/>
      <c r="R33" s="382"/>
    </row>
    <row r="34" spans="16:21">
      <c r="P34" s="382"/>
      <c r="Q34" s="382"/>
      <c r="R34" s="382"/>
    </row>
    <row r="35" spans="16:21">
      <c r="P35" s="382"/>
      <c r="Q35" s="382"/>
      <c r="R35" s="382"/>
      <c r="S35" s="382"/>
      <c r="T35" s="382"/>
      <c r="U35" s="382"/>
    </row>
    <row r="36" spans="16:21">
      <c r="P36" s="382"/>
      <c r="Q36" s="382"/>
      <c r="R36" s="382"/>
      <c r="S36" s="382"/>
      <c r="T36" s="382"/>
      <c r="U36" s="382"/>
    </row>
    <row r="37" spans="16:21">
      <c r="P37" s="382"/>
      <c r="Q37" s="382"/>
      <c r="R37" s="382"/>
      <c r="S37" s="382"/>
      <c r="T37" s="382"/>
      <c r="U37" s="382"/>
    </row>
    <row r="38" spans="16:21">
      <c r="P38" s="382"/>
      <c r="Q38" s="382"/>
      <c r="R38" s="382"/>
      <c r="S38" s="382"/>
      <c r="T38" s="382"/>
      <c r="U38" s="382"/>
    </row>
    <row r="39" spans="16:21">
      <c r="P39" s="382"/>
      <c r="Q39" s="382"/>
      <c r="R39" s="382"/>
    </row>
    <row r="40" spans="16:21">
      <c r="P40" s="382"/>
      <c r="Q40" s="382"/>
      <c r="R40" s="382"/>
    </row>
    <row r="41" spans="16:21">
      <c r="P41" s="382"/>
      <c r="Q41" s="382"/>
      <c r="R41" s="382"/>
    </row>
    <row r="42" spans="16:21">
      <c r="P42" s="382"/>
      <c r="Q42" s="382"/>
      <c r="R42" s="382"/>
    </row>
  </sheetData>
  <mergeCells count="3">
    <mergeCell ref="A1:N1"/>
    <mergeCell ref="A22:F22"/>
    <mergeCell ref="A2:N2"/>
  </mergeCells>
  <printOptions horizontalCentered="1"/>
  <pageMargins left="0.39370078740157483" right="0.39370078740157483" top="0.23622047244094491" bottom="0.23622047244094491" header="0.31496062992125984" footer="0.31496062992125984"/>
  <pageSetup scale="51" orientation="landscape" r:id="rId1"/>
  <ignoredErrors>
    <ignoredError sqref="H9"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K39"/>
  <sheetViews>
    <sheetView showGridLines="0" view="pageBreakPreview" zoomScale="115" zoomScaleNormal="100" zoomScaleSheetLayoutView="115" workbookViewId="0">
      <selection activeCell="N22" sqref="N22"/>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0" width="11.42578125" style="49"/>
    <col min="11" max="11" width="11.42578125" style="382"/>
    <col min="12"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0"/>
  <sheetViews>
    <sheetView showGridLines="0" view="pageBreakPreview" zoomScale="70" zoomScaleNormal="100" zoomScaleSheetLayoutView="70" workbookViewId="0">
      <selection activeCell="S41" sqref="S41"/>
    </sheetView>
  </sheetViews>
  <sheetFormatPr baseColWidth="10" defaultColWidth="11.42578125" defaultRowHeight="15"/>
  <cols>
    <col min="1" max="1" width="31.42578125" style="255" customWidth="1"/>
    <col min="2" max="2" width="21.7109375" style="502" customWidth="1"/>
    <col min="3" max="3" width="16.5703125" style="255" customWidth="1"/>
    <col min="4" max="9" width="19.85546875" style="255" customWidth="1"/>
    <col min="10" max="10" width="18.5703125" style="255" customWidth="1"/>
    <col min="11" max="11" width="4.7109375" style="255" customWidth="1"/>
    <col min="12" max="16384" width="11.42578125" style="255"/>
  </cols>
  <sheetData>
    <row r="1" spans="1:10" ht="63" customHeight="1">
      <c r="A1" s="1888" t="s">
        <v>852</v>
      </c>
      <c r="B1" s="1888"/>
      <c r="C1" s="1888"/>
      <c r="D1" s="1888"/>
      <c r="E1" s="1888"/>
      <c r="F1" s="1888"/>
      <c r="G1" s="1888"/>
      <c r="H1" s="1888"/>
      <c r="I1" s="1888"/>
      <c r="J1" s="1888"/>
    </row>
    <row r="2" spans="1:10" ht="35.25" customHeight="1">
      <c r="A2" s="1889" t="s">
        <v>930</v>
      </c>
      <c r="B2" s="1889"/>
      <c r="C2" s="1889"/>
      <c r="D2" s="1889"/>
      <c r="E2" s="1889"/>
      <c r="F2" s="1889"/>
      <c r="G2" s="1889"/>
      <c r="H2" s="1889"/>
      <c r="I2" s="1889"/>
      <c r="J2" s="1889"/>
    </row>
    <row r="3" spans="1:10" ht="27" customHeight="1">
      <c r="B3" s="255"/>
    </row>
    <row r="4" spans="1:10" s="502" customFormat="1" ht="23.25" customHeight="1">
      <c r="A4" s="404" t="s">
        <v>445</v>
      </c>
      <c r="B4" s="1080" t="s">
        <v>890</v>
      </c>
      <c r="C4" s="843" t="s">
        <v>8</v>
      </c>
      <c r="D4" s="423"/>
      <c r="E4" s="423"/>
      <c r="F4" s="423"/>
      <c r="G4" s="423"/>
      <c r="H4" s="423"/>
      <c r="I4" s="423"/>
      <c r="J4" s="423"/>
    </row>
    <row r="5" spans="1:10" s="421" customFormat="1" ht="18.75" customHeight="1">
      <c r="A5" s="405" t="s">
        <v>438</v>
      </c>
      <c r="B5" s="1410">
        <v>547</v>
      </c>
      <c r="C5" s="848">
        <f>+B5/$B$8</f>
        <v>0.95964912280701753</v>
      </c>
      <c r="D5" s="423"/>
      <c r="E5" s="423"/>
      <c r="F5" s="423"/>
      <c r="G5" s="423"/>
      <c r="H5" s="660"/>
      <c r="I5" s="660"/>
      <c r="J5" s="660"/>
    </row>
    <row r="6" spans="1:10" s="421" customFormat="1" ht="18.75" customHeight="1">
      <c r="A6" s="405" t="s">
        <v>439</v>
      </c>
      <c r="B6" s="1410">
        <v>0</v>
      </c>
      <c r="C6" s="848">
        <f>+B6/$B$8</f>
        <v>0</v>
      </c>
      <c r="D6" s="423"/>
      <c r="E6" s="423"/>
      <c r="F6" s="423"/>
      <c r="G6" s="423"/>
      <c r="H6" s="660"/>
      <c r="I6" s="660"/>
      <c r="J6" s="660"/>
    </row>
    <row r="7" spans="1:10" s="421" customFormat="1" ht="18.75" customHeight="1">
      <c r="A7" s="405" t="s">
        <v>446</v>
      </c>
      <c r="B7" s="1410">
        <v>23</v>
      </c>
      <c r="C7" s="848">
        <f>+B7/$B$8</f>
        <v>4.0350877192982457E-2</v>
      </c>
      <c r="D7" s="423"/>
      <c r="E7" s="423"/>
      <c r="F7" s="423"/>
      <c r="G7" s="423"/>
      <c r="H7" s="660"/>
      <c r="I7" s="660"/>
      <c r="J7" s="660"/>
    </row>
    <row r="8" spans="1:10" ht="21.75" customHeight="1">
      <c r="A8" s="404" t="s">
        <v>1</v>
      </c>
      <c r="B8" s="709">
        <f>SUM(B5:B7)</f>
        <v>570</v>
      </c>
      <c r="C8" s="658">
        <f>SUM(C5:C7)</f>
        <v>1</v>
      </c>
      <c r="D8" s="423"/>
      <c r="E8" s="423"/>
      <c r="F8" s="423"/>
      <c r="G8" s="423"/>
      <c r="H8" s="424"/>
      <c r="I8" s="424"/>
    </row>
    <row r="9" spans="1:10" s="421" customFormat="1" ht="21" customHeight="1">
      <c r="A9" s="778" t="s">
        <v>514</v>
      </c>
      <c r="B9" s="659"/>
      <c r="D9" s="423"/>
      <c r="E9" s="423"/>
      <c r="F9" s="423"/>
      <c r="G9" s="423"/>
    </row>
    <row r="10" spans="1:10">
      <c r="B10" s="255"/>
      <c r="D10" s="375"/>
      <c r="E10" s="375"/>
      <c r="F10" s="375"/>
      <c r="G10" s="375"/>
      <c r="H10" s="375"/>
      <c r="I10" s="375"/>
      <c r="J10" s="421"/>
    </row>
  </sheetData>
  <mergeCells count="2">
    <mergeCell ref="A1:J1"/>
    <mergeCell ref="A2:J2"/>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20"/>
  <sheetViews>
    <sheetView showGridLines="0" view="pageBreakPreview" topLeftCell="C1" zoomScale="70" zoomScaleNormal="100" zoomScaleSheetLayoutView="70" workbookViewId="0">
      <selection activeCell="K1" sqref="K1:Z1048576"/>
    </sheetView>
  </sheetViews>
  <sheetFormatPr baseColWidth="10" defaultColWidth="11.42578125" defaultRowHeight="15"/>
  <cols>
    <col min="1" max="1" width="51.5703125" style="255" customWidth="1"/>
    <col min="2" max="2" width="21.7109375" style="255" customWidth="1"/>
    <col min="3" max="9" width="16.85546875" style="255" customWidth="1"/>
    <col min="10" max="10" width="16.5703125" style="255" customWidth="1"/>
    <col min="11" max="16384" width="11.42578125" style="255"/>
  </cols>
  <sheetData>
    <row r="1" spans="1:10" ht="56.25" customHeight="1">
      <c r="A1" s="1889" t="s">
        <v>853</v>
      </c>
      <c r="B1" s="1889"/>
      <c r="C1" s="1889"/>
      <c r="D1" s="1889"/>
      <c r="E1" s="1889"/>
      <c r="F1" s="1889"/>
      <c r="G1" s="1889"/>
      <c r="H1" s="1889"/>
      <c r="I1" s="1889"/>
      <c r="J1" s="1889"/>
    </row>
    <row r="2" spans="1:10" ht="33" customHeight="1">
      <c r="A2" s="1892" t="str">
        <f>+'VII.2.CBSS Tram.'!A2:J2</f>
        <v>Período: Enero_ Junio 2022</v>
      </c>
      <c r="B2" s="1892"/>
      <c r="C2" s="1892"/>
      <c r="D2" s="1892"/>
      <c r="E2" s="1892"/>
      <c r="F2" s="1892"/>
      <c r="G2" s="1892"/>
      <c r="H2" s="1892"/>
      <c r="I2" s="1892"/>
      <c r="J2" s="1892"/>
    </row>
    <row r="3" spans="1:10" ht="16.5" customHeight="1">
      <c r="A3" s="1890"/>
      <c r="B3" s="1890"/>
      <c r="C3" s="1890"/>
      <c r="D3" s="777"/>
      <c r="E3" s="777"/>
      <c r="F3" s="777"/>
      <c r="G3" s="777"/>
      <c r="H3" s="777"/>
      <c r="I3" s="777"/>
      <c r="J3" s="776"/>
    </row>
    <row r="4" spans="1:10" ht="33" customHeight="1">
      <c r="A4" s="841" t="s">
        <v>444</v>
      </c>
      <c r="B4" s="842" t="s">
        <v>931</v>
      </c>
      <c r="C4" s="843" t="s">
        <v>8</v>
      </c>
      <c r="D4" s="791"/>
      <c r="E4" s="791"/>
      <c r="F4" s="791"/>
      <c r="G4" s="791"/>
      <c r="H4" s="791"/>
      <c r="I4" s="791"/>
      <c r="J4" s="776"/>
    </row>
    <row r="5" spans="1:10" ht="21">
      <c r="A5" s="844" t="s">
        <v>546</v>
      </c>
      <c r="B5" s="1160">
        <v>68</v>
      </c>
      <c r="C5" s="845">
        <f t="shared" ref="C5:C11" si="0">+B5/$B$11</f>
        <v>0.17989417989417988</v>
      </c>
      <c r="D5" s="307"/>
      <c r="E5" s="307"/>
      <c r="F5" s="307"/>
      <c r="G5" s="307"/>
      <c r="H5" s="307"/>
      <c r="I5" s="307"/>
      <c r="J5" s="776"/>
    </row>
    <row r="6" spans="1:10" ht="21">
      <c r="A6" s="844" t="s">
        <v>547</v>
      </c>
      <c r="B6" s="1160">
        <v>48</v>
      </c>
      <c r="C6" s="845">
        <f t="shared" si="0"/>
        <v>0.12698412698412698</v>
      </c>
      <c r="D6" s="307"/>
      <c r="E6" s="307"/>
      <c r="F6" s="307"/>
      <c r="G6" s="307"/>
      <c r="H6" s="307"/>
      <c r="I6" s="307"/>
      <c r="J6" s="776"/>
    </row>
    <row r="7" spans="1:10" ht="21">
      <c r="A7" s="844" t="s">
        <v>548</v>
      </c>
      <c r="B7" s="1160">
        <v>22</v>
      </c>
      <c r="C7" s="845">
        <f t="shared" si="0"/>
        <v>5.8201058201058198E-2</v>
      </c>
      <c r="D7" s="307"/>
      <c r="E7" s="307"/>
      <c r="F7" s="307"/>
      <c r="G7" s="307"/>
      <c r="H7" s="307"/>
      <c r="I7" s="307"/>
      <c r="J7" s="776"/>
    </row>
    <row r="8" spans="1:10" ht="21">
      <c r="A8" s="844" t="s">
        <v>443</v>
      </c>
      <c r="B8" s="1160">
        <v>210</v>
      </c>
      <c r="C8" s="845">
        <f t="shared" si="0"/>
        <v>0.55555555555555558</v>
      </c>
      <c r="D8" s="307"/>
      <c r="E8" s="307"/>
      <c r="F8" s="307"/>
      <c r="G8" s="307"/>
      <c r="H8" s="307"/>
      <c r="I8" s="307"/>
      <c r="J8" s="776"/>
    </row>
    <row r="9" spans="1:10" ht="21">
      <c r="A9" s="844" t="s">
        <v>442</v>
      </c>
      <c r="B9" s="1160">
        <v>30</v>
      </c>
      <c r="C9" s="845">
        <f t="shared" si="0"/>
        <v>7.9365079365079361E-2</v>
      </c>
      <c r="D9" s="307"/>
      <c r="E9" s="307"/>
      <c r="F9" s="307"/>
      <c r="G9" s="307"/>
      <c r="H9" s="307"/>
      <c r="I9" s="307"/>
      <c r="J9" s="776"/>
    </row>
    <row r="10" spans="1:10" ht="21" hidden="1">
      <c r="A10" s="844" t="s">
        <v>441</v>
      </c>
      <c r="B10" s="1160">
        <v>0</v>
      </c>
      <c r="C10" s="845">
        <f t="shared" si="0"/>
        <v>0</v>
      </c>
      <c r="D10" s="307"/>
      <c r="E10" s="792"/>
      <c r="F10" s="792"/>
      <c r="G10" s="792"/>
      <c r="H10" s="792"/>
      <c r="I10" s="792"/>
      <c r="J10" s="776"/>
    </row>
    <row r="11" spans="1:10" ht="21">
      <c r="A11" s="841" t="s">
        <v>1</v>
      </c>
      <c r="B11" s="846">
        <f>SUM(B5:B10)</f>
        <v>378</v>
      </c>
      <c r="C11" s="847">
        <f t="shared" si="0"/>
        <v>1</v>
      </c>
      <c r="D11" s="792"/>
      <c r="E11" s="256"/>
      <c r="J11" s="776"/>
    </row>
    <row r="12" spans="1:10" ht="21">
      <c r="A12" s="1891" t="s">
        <v>454</v>
      </c>
      <c r="B12" s="1891"/>
      <c r="C12" s="1891"/>
      <c r="J12" s="776"/>
    </row>
    <row r="13" spans="1:10">
      <c r="E13" s="503"/>
      <c r="F13" s="503"/>
      <c r="G13" s="503"/>
      <c r="H13" s="503"/>
      <c r="I13" s="503"/>
    </row>
    <row r="14" spans="1:10">
      <c r="C14" s="503"/>
      <c r="D14" s="503"/>
    </row>
    <row r="17" spans="2:2">
      <c r="B17" s="502"/>
    </row>
    <row r="18" spans="2:2">
      <c r="B18" s="502"/>
    </row>
    <row r="19" spans="2:2">
      <c r="B19" s="502"/>
    </row>
    <row r="20" spans="2:2">
      <c r="B20" s="502"/>
    </row>
  </sheetData>
  <mergeCells count="4">
    <mergeCell ref="A1:J1"/>
    <mergeCell ref="A3:C3"/>
    <mergeCell ref="A12:C12"/>
    <mergeCell ref="A2:J2"/>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1"/>
  <sheetViews>
    <sheetView showGridLines="0" view="pageBreakPreview" zoomScale="115" zoomScaleNormal="100" zoomScaleSheetLayoutView="115" workbookViewId="0">
      <selection activeCell="E7" sqref="E7"/>
    </sheetView>
  </sheetViews>
  <sheetFormatPr baseColWidth="10" defaultColWidth="11.42578125" defaultRowHeight="15"/>
  <cols>
    <col min="1" max="1" width="15.5703125" style="255" customWidth="1"/>
    <col min="2" max="6" width="14.7109375" style="255" customWidth="1"/>
    <col min="7" max="7" width="18.140625" style="255" customWidth="1"/>
    <col min="8" max="8" width="11.140625" style="255" customWidth="1"/>
    <col min="9" max="16384" width="11.42578125" style="255"/>
  </cols>
  <sheetData>
    <row r="1" spans="1:8" ht="59.25" customHeight="1">
      <c r="A1" s="1893" t="s">
        <v>854</v>
      </c>
      <c r="B1" s="1893"/>
      <c r="C1" s="1893"/>
      <c r="D1" s="1893"/>
      <c r="E1" s="1893"/>
      <c r="F1" s="1893"/>
      <c r="G1" s="1893"/>
      <c r="H1" s="1893"/>
    </row>
    <row r="2" spans="1:8" ht="18" customHeight="1">
      <c r="A2" s="1893" t="str">
        <f>+'VII.2.CBSS Tram.'!A2:J2</f>
        <v>Período: Enero_ Junio 2022</v>
      </c>
      <c r="B2" s="1893"/>
      <c r="C2" s="1893"/>
      <c r="D2" s="1893"/>
      <c r="E2" s="1893"/>
      <c r="F2" s="1893"/>
      <c r="G2" s="1893"/>
      <c r="H2" s="1893"/>
    </row>
    <row r="3" spans="1:8" ht="8.25" customHeight="1">
      <c r="A3" s="795"/>
      <c r="B3" s="795"/>
      <c r="C3" s="795"/>
      <c r="D3" s="795"/>
      <c r="E3" s="795"/>
      <c r="F3" s="795"/>
      <c r="G3" s="795"/>
    </row>
    <row r="4" spans="1:8" ht="18.75" customHeight="1">
      <c r="A4" s="711" t="s">
        <v>528</v>
      </c>
      <c r="B4" s="1069" t="s">
        <v>799</v>
      </c>
      <c r="C4" s="257" t="s">
        <v>8</v>
      </c>
      <c r="D4" s="795"/>
      <c r="E4" s="795"/>
      <c r="F4" s="795"/>
      <c r="G4" s="795"/>
    </row>
    <row r="5" spans="1:8">
      <c r="A5" s="368" t="s">
        <v>526</v>
      </c>
      <c r="B5" s="712">
        <v>320</v>
      </c>
      <c r="C5" s="794">
        <f>+B5/$B$7</f>
        <v>0.56140350877192979</v>
      </c>
      <c r="D5" s="795"/>
      <c r="E5" s="710"/>
      <c r="F5" s="795"/>
      <c r="G5" s="795"/>
    </row>
    <row r="6" spans="1:8">
      <c r="A6" s="368" t="s">
        <v>527</v>
      </c>
      <c r="B6" s="712">
        <f>570-B5</f>
        <v>250</v>
      </c>
      <c r="C6" s="794">
        <f>+B6/$B$7</f>
        <v>0.43859649122807015</v>
      </c>
      <c r="D6" s="795"/>
      <c r="E6" s="710"/>
      <c r="F6" s="795"/>
      <c r="G6" s="795"/>
    </row>
    <row r="7" spans="1:8" ht="17.25" customHeight="1">
      <c r="A7" s="713" t="s">
        <v>1</v>
      </c>
      <c r="B7" s="714">
        <f>SUM(B5:B6)</f>
        <v>570</v>
      </c>
      <c r="C7" s="793">
        <f>SUM(C5:C6)</f>
        <v>1</v>
      </c>
      <c r="D7" s="795"/>
      <c r="E7" s="1194"/>
      <c r="F7" s="795"/>
      <c r="G7" s="795"/>
    </row>
    <row r="8" spans="1:8" s="839" customFormat="1" ht="12.75">
      <c r="A8" s="839" t="s">
        <v>550</v>
      </c>
      <c r="H8" s="840"/>
    </row>
    <row r="9" spans="1:8" ht="19.5" customHeight="1">
      <c r="H9" s="256"/>
    </row>
    <row r="10" spans="1:8">
      <c r="A10" s="665"/>
      <c r="B10" s="665"/>
      <c r="C10" s="665"/>
      <c r="D10" s="665"/>
      <c r="E10" s="665"/>
      <c r="F10" s="665"/>
      <c r="G10" s="665"/>
      <c r="H10" s="256"/>
    </row>
    <row r="11" spans="1:8">
      <c r="A11" s="665"/>
      <c r="B11" s="665"/>
      <c r="C11" s="665"/>
      <c r="D11" s="665"/>
      <c r="E11" s="665"/>
      <c r="F11" s="665"/>
      <c r="G11" s="665"/>
      <c r="H11" s="256"/>
    </row>
  </sheetData>
  <mergeCells count="2">
    <mergeCell ref="A1:H1"/>
    <mergeCell ref="A2:H2"/>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F23FD6F4-679F-4C28-83BA-8BC2EABB5983}">
  <ds:schemaRefs/>
</ds:datastoreItem>
</file>

<file path=customXml/itemProps2.xml><?xml version="1.0" encoding="utf-8"?>
<ds:datastoreItem xmlns:ds="http://schemas.openxmlformats.org/officeDocument/2006/customXml" ds:itemID="{0920F2F1-6527-446B-9C6E-E71DAE4D3523}">
  <ds:schemaRefs/>
</ds:datastoreItem>
</file>

<file path=customXml/itemProps3.xml><?xml version="1.0" encoding="utf-8"?>
<ds:datastoreItem xmlns:ds="http://schemas.openxmlformats.org/officeDocument/2006/customXml" ds:itemID="{1734236D-193E-4861-B7AE-9E1751475E34}">
  <ds:schemaRefs/>
</ds:datastoreItem>
</file>

<file path=customXml/itemProps4.xml><?xml version="1.0" encoding="utf-8"?>
<ds:datastoreItem xmlns:ds="http://schemas.openxmlformats.org/officeDocument/2006/customXml" ds:itemID="{66F5A4A9-28DD-42B5-A74E-D3194527FB7C}">
  <ds:schemaRefs/>
</ds:datastoreItem>
</file>

<file path=customXml/itemProps5.xml><?xml version="1.0" encoding="utf-8"?>
<ds:datastoreItem xmlns:ds="http://schemas.openxmlformats.org/officeDocument/2006/customXml" ds:itemID="{A3AC825E-7E9C-4C6C-BD57-2B0AC499A6A6}">
  <ds:schemaRefs/>
</ds:datastoreItem>
</file>

<file path=customXml/itemProps6.xml><?xml version="1.0" encoding="utf-8"?>
<ds:datastoreItem xmlns:ds="http://schemas.openxmlformats.org/officeDocument/2006/customXml" ds:itemID="{DECED210-9A65-4B7D-AF2B-70F65F770102}">
  <ds:schemaRefs/>
</ds:datastoreItem>
</file>

<file path=customXml/itemProps7.xml><?xml version="1.0" encoding="utf-8"?>
<ds:datastoreItem xmlns:ds="http://schemas.openxmlformats.org/officeDocument/2006/customXml" ds:itemID="{6D098F78-D094-405F-BA55-CAFE3CBEAD16}">
  <ds:schemaRefs/>
</ds:datastoreItem>
</file>

<file path=customXml/itemProps8.xml><?xml version="1.0" encoding="utf-8"?>
<ds:datastoreItem xmlns:ds="http://schemas.openxmlformats.org/officeDocument/2006/customXml" ds:itemID="{7082962A-3D58-4376-81E5-34D1EAEB3798}">
  <ds:schemaRefs/>
</ds:datastoreItem>
</file>

<file path=customXml/itemProps9.xml><?xml version="1.0" encoding="utf-8"?>
<ds:datastoreItem xmlns:ds="http://schemas.openxmlformats.org/officeDocument/2006/customXml" ds:itemID="{5FBFF5F9-F5ED-4DB7-92B9-E5FE1316C996}">
  <ds:schemaRefs/>
</ds:datastoreItem>
</file>

<file path=customXml/itemProps10.xml><?xml version="1.0" encoding="utf-8"?>
<ds:datastoreItem xmlns:ds="http://schemas.openxmlformats.org/officeDocument/2006/customXml" ds:itemID="{E37A5C9B-FC69-469E-A19B-65027A60E177}">
  <ds:schemaRefs/>
</ds:datastoreItem>
</file>

<file path=customXml/itemProps11.xml><?xml version="1.0" encoding="utf-8"?>
<ds:datastoreItem xmlns:ds="http://schemas.openxmlformats.org/officeDocument/2006/customXml" ds:itemID="{4A9E9C2F-2082-4906-A303-910BDA82BCD1}">
  <ds:schemaRefs/>
</ds:datastoreItem>
</file>

<file path=customXml/itemProps12.xml><?xml version="1.0" encoding="utf-8"?>
<ds:datastoreItem xmlns:ds="http://schemas.openxmlformats.org/officeDocument/2006/customXml" ds:itemID="{9C2D8381-48DF-4E8F-B539-565B4AB74B8B}">
  <ds:schemaRefs/>
</ds:datastoreItem>
</file>

<file path=customXml/itemProps13.xml><?xml version="1.0" encoding="utf-8"?>
<ds:datastoreItem xmlns:ds="http://schemas.openxmlformats.org/officeDocument/2006/customXml" ds:itemID="{FB1FD664-44D7-4790-BCC3-2C16D4990189}">
  <ds:schemaRefs/>
</ds:datastoreItem>
</file>

<file path=customXml/itemProps14.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6.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7.xml><?xml version="1.0" encoding="utf-8"?>
<ds:datastoreItem xmlns:ds="http://schemas.openxmlformats.org/officeDocument/2006/customXml" ds:itemID="{0C57BE94-DFC2-4B97-ABBE-8EC224883C92}">
  <ds:schemaRefs/>
</ds:datastoreItem>
</file>

<file path=customXml/itemProps18.xml><?xml version="1.0" encoding="utf-8"?>
<ds:datastoreItem xmlns:ds="http://schemas.openxmlformats.org/officeDocument/2006/customXml" ds:itemID="{85171729-2316-4411-A3A8-A8DF571FC4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 </vt:lpstr>
      <vt:lpstr>Contenido</vt:lpstr>
      <vt:lpstr>Aprob.</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IV.2.5.Afiliacion x ARS (2)</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Aprob.!Área_de_impresión</vt:lpstr>
      <vt:lpstr>Contenido!Área_de_impresión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'IV.2.5.Afiliacion x ARS (2)'!Área_de_impresión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2022-09-06T18:08:49Z</cp:lastPrinted>
  <dcterms:created xsi:type="dcterms:W3CDTF">2010-04-06T13:07:55Z</dcterms:created>
  <dcterms:modified xsi:type="dcterms:W3CDTF">2022-10-07T14:34:23Z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